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0A3EE6AE-0BD5-4346-8A3B-8C4C2E244CB3}" xr6:coauthVersionLast="47" xr6:coauthVersionMax="47" xr10:uidLastSave="{00000000-0000-0000-0000-000000000000}"/>
  <bookViews>
    <workbookView xWindow="-108" yWindow="-108" windowWidth="23256" windowHeight="12576" tabRatio="661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ETC sheet-Cat T_BT" sheetId="12" state="hidden" r:id="rId8"/>
    <sheet name="ETC sheet-Cat B" sheetId="10" state="hidden" r:id="rId9"/>
    <sheet name="ETC sheet-All incomplete" sheetId="9" state="hidden" r:id="rId10"/>
    <sheet name="ETC sheet-full" sheetId="4" state="hidden" r:id="rId11"/>
    <sheet name="forecast data dump" sheetId="5" state="hidden" r:id="rId12"/>
  </sheets>
  <externalReferences>
    <externalReference r:id="rId13"/>
  </externalReferences>
  <definedNames>
    <definedName name="_xlnm._FilterDatabase" localSheetId="0" hidden="1">'BCWR - Cat A'!$A$2:$N$41</definedName>
    <definedName name="_xlnm._FilterDatabase" localSheetId="1" hidden="1">'BCWR - Cat C'!$A$2:$N$709</definedName>
    <definedName name="_xlnm._FilterDatabase" localSheetId="9" hidden="1">'ETC sheet-All incomplete'!$A$2:$N$1812</definedName>
    <definedName name="_xlnm._FilterDatabase" localSheetId="8" hidden="1">'ETC sheet-Cat B'!$A$2:$N$134</definedName>
    <definedName name="_xlnm._FilterDatabase" localSheetId="7" hidden="1">'ETC sheet-Cat T_BT'!$A$2:$N$352</definedName>
    <definedName name="_xlnm._FilterDatabase" localSheetId="10" hidden="1">'ETC sheet-full'!$A$2:$N$4017</definedName>
    <definedName name="_xlnm.Print_Area" localSheetId="4">'EAC for Cat A'!$A$1:$F$22</definedName>
    <definedName name="_xlnm.Print_Area" localSheetId="5">'EAC for Cat C'!$A$1:$F$22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" i="15" l="1"/>
  <c r="S91" i="15"/>
  <c r="R86" i="18"/>
  <c r="T93" i="14"/>
  <c r="R93" i="14"/>
  <c r="S21" i="13"/>
  <c r="T21" i="13"/>
  <c r="O5" i="15" l="1"/>
  <c r="T292" i="11"/>
  <c r="U292" i="11"/>
  <c r="V292" i="11"/>
  <c r="W292" i="11"/>
  <c r="X292" i="11"/>
  <c r="T293" i="11"/>
  <c r="U293" i="11"/>
  <c r="V293" i="11"/>
  <c r="W293" i="11"/>
  <c r="X293" i="11"/>
  <c r="T508" i="11" l="1"/>
  <c r="U508" i="11"/>
  <c r="V508" i="11"/>
  <c r="W508" i="11"/>
  <c r="X508" i="11"/>
  <c r="T509" i="11"/>
  <c r="U509" i="11"/>
  <c r="V509" i="11"/>
  <c r="W509" i="11"/>
  <c r="X509" i="11"/>
  <c r="T510" i="11"/>
  <c r="U510" i="11"/>
  <c r="V510" i="11"/>
  <c r="W510" i="11"/>
  <c r="X510" i="11"/>
  <c r="T511" i="11"/>
  <c r="U511" i="11"/>
  <c r="V511" i="11"/>
  <c r="W511" i="11"/>
  <c r="X511" i="11"/>
  <c r="T512" i="11"/>
  <c r="U512" i="11"/>
  <c r="V512" i="11"/>
  <c r="W512" i="11"/>
  <c r="X512" i="11"/>
  <c r="T435" i="11"/>
  <c r="U435" i="11"/>
  <c r="V435" i="11"/>
  <c r="W435" i="11"/>
  <c r="X435" i="11"/>
  <c r="T436" i="11"/>
  <c r="U436" i="11"/>
  <c r="V436" i="11"/>
  <c r="W436" i="11"/>
  <c r="X436" i="11"/>
  <c r="T437" i="11"/>
  <c r="U437" i="11"/>
  <c r="V437" i="11"/>
  <c r="W437" i="11"/>
  <c r="X437" i="11"/>
  <c r="T438" i="11"/>
  <c r="U438" i="11"/>
  <c r="V438" i="11"/>
  <c r="W438" i="11"/>
  <c r="X438" i="11"/>
  <c r="T439" i="11"/>
  <c r="U439" i="11"/>
  <c r="V439" i="11"/>
  <c r="W439" i="11"/>
  <c r="X439" i="11"/>
  <c r="T440" i="11"/>
  <c r="U440" i="11"/>
  <c r="V440" i="11"/>
  <c r="W440" i="11"/>
  <c r="X440" i="11"/>
  <c r="M709" i="11"/>
  <c r="L709" i="11"/>
  <c r="N709" i="11" s="1"/>
  <c r="I709" i="11"/>
  <c r="L708" i="11"/>
  <c r="M708" i="11" s="1"/>
  <c r="I708" i="11"/>
  <c r="M707" i="11"/>
  <c r="L707" i="11"/>
  <c r="N707" i="11" s="1"/>
  <c r="I707" i="11"/>
  <c r="N706" i="11"/>
  <c r="L706" i="11"/>
  <c r="M706" i="11" s="1"/>
  <c r="I706" i="11"/>
  <c r="M705" i="11"/>
  <c r="L705" i="11"/>
  <c r="N705" i="11" s="1"/>
  <c r="I705" i="11"/>
  <c r="N704" i="11"/>
  <c r="L704" i="11"/>
  <c r="M704" i="11" s="1"/>
  <c r="I704" i="11"/>
  <c r="M703" i="11"/>
  <c r="L703" i="11"/>
  <c r="N703" i="11" s="1"/>
  <c r="I703" i="11"/>
  <c r="L702" i="11"/>
  <c r="I702" i="11"/>
  <c r="M701" i="11"/>
  <c r="L701" i="11"/>
  <c r="N701" i="11" s="1"/>
  <c r="I701" i="11"/>
  <c r="L700" i="11"/>
  <c r="M700" i="11" s="1"/>
  <c r="I700" i="11"/>
  <c r="M699" i="11"/>
  <c r="L699" i="11"/>
  <c r="N699" i="11" s="1"/>
  <c r="I699" i="11"/>
  <c r="N698" i="11"/>
  <c r="L698" i="11"/>
  <c r="M698" i="11" s="1"/>
  <c r="I698" i="11"/>
  <c r="M697" i="11"/>
  <c r="L697" i="11"/>
  <c r="N697" i="11" s="1"/>
  <c r="I697" i="11"/>
  <c r="N696" i="11"/>
  <c r="L696" i="11"/>
  <c r="M696" i="11" s="1"/>
  <c r="I696" i="11"/>
  <c r="M695" i="11"/>
  <c r="L695" i="11"/>
  <c r="N695" i="11" s="1"/>
  <c r="I695" i="11"/>
  <c r="L694" i="11"/>
  <c r="I694" i="11"/>
  <c r="M693" i="11"/>
  <c r="L693" i="11"/>
  <c r="N693" i="11" s="1"/>
  <c r="I693" i="11"/>
  <c r="L692" i="11"/>
  <c r="M692" i="11" s="1"/>
  <c r="I692" i="11"/>
  <c r="M691" i="11"/>
  <c r="L691" i="11"/>
  <c r="N691" i="11" s="1"/>
  <c r="I691" i="11"/>
  <c r="N690" i="11"/>
  <c r="L690" i="11"/>
  <c r="M690" i="11" s="1"/>
  <c r="I690" i="11"/>
  <c r="M689" i="11"/>
  <c r="L689" i="11"/>
  <c r="N689" i="11" s="1"/>
  <c r="I689" i="11"/>
  <c r="N688" i="11"/>
  <c r="L688" i="11"/>
  <c r="M688" i="11" s="1"/>
  <c r="I688" i="11"/>
  <c r="M687" i="11"/>
  <c r="L687" i="11"/>
  <c r="N687" i="11" s="1"/>
  <c r="I687" i="11"/>
  <c r="L686" i="11"/>
  <c r="I686" i="11"/>
  <c r="M685" i="11"/>
  <c r="L685" i="11"/>
  <c r="N685" i="11" s="1"/>
  <c r="I685" i="11"/>
  <c r="L684" i="11"/>
  <c r="M684" i="11" s="1"/>
  <c r="I684" i="11"/>
  <c r="M683" i="11"/>
  <c r="L683" i="11"/>
  <c r="N683" i="11" s="1"/>
  <c r="I683" i="11"/>
  <c r="N682" i="11"/>
  <c r="L682" i="11"/>
  <c r="M682" i="11" s="1"/>
  <c r="I682" i="11"/>
  <c r="M681" i="11"/>
  <c r="L681" i="11"/>
  <c r="N681" i="11" s="1"/>
  <c r="I681" i="11"/>
  <c r="N680" i="11"/>
  <c r="L680" i="11"/>
  <c r="M680" i="11" s="1"/>
  <c r="I680" i="11"/>
  <c r="M679" i="11"/>
  <c r="L679" i="11"/>
  <c r="N679" i="11" s="1"/>
  <c r="I679" i="11"/>
  <c r="L678" i="11"/>
  <c r="I678" i="11"/>
  <c r="M677" i="11"/>
  <c r="L677" i="11"/>
  <c r="N677" i="11" s="1"/>
  <c r="I677" i="11"/>
  <c r="L676" i="11"/>
  <c r="M676" i="11" s="1"/>
  <c r="I676" i="11"/>
  <c r="M675" i="11"/>
  <c r="L675" i="11"/>
  <c r="N675" i="11" s="1"/>
  <c r="I675" i="11"/>
  <c r="N674" i="11"/>
  <c r="L674" i="11"/>
  <c r="M674" i="11" s="1"/>
  <c r="I674" i="11"/>
  <c r="M673" i="11"/>
  <c r="L673" i="11"/>
  <c r="N673" i="11" s="1"/>
  <c r="I673" i="11"/>
  <c r="N672" i="11"/>
  <c r="L672" i="11"/>
  <c r="M672" i="11" s="1"/>
  <c r="I672" i="11"/>
  <c r="M671" i="11"/>
  <c r="L671" i="11"/>
  <c r="N671" i="11" s="1"/>
  <c r="I671" i="11"/>
  <c r="L670" i="11"/>
  <c r="I670" i="11"/>
  <c r="M669" i="11"/>
  <c r="L669" i="11"/>
  <c r="N669" i="11" s="1"/>
  <c r="I669" i="11"/>
  <c r="L668" i="11"/>
  <c r="M668" i="11" s="1"/>
  <c r="I668" i="11"/>
  <c r="M667" i="11"/>
  <c r="L667" i="11"/>
  <c r="N667" i="11" s="1"/>
  <c r="I667" i="11"/>
  <c r="N666" i="11"/>
  <c r="L666" i="11"/>
  <c r="M666" i="11" s="1"/>
  <c r="I666" i="11"/>
  <c r="M665" i="11"/>
  <c r="L665" i="11"/>
  <c r="N665" i="11" s="1"/>
  <c r="I665" i="11"/>
  <c r="N664" i="11"/>
  <c r="L664" i="11"/>
  <c r="M664" i="11" s="1"/>
  <c r="I664" i="11"/>
  <c r="M663" i="11"/>
  <c r="L663" i="11"/>
  <c r="N663" i="11" s="1"/>
  <c r="I663" i="11"/>
  <c r="L662" i="11"/>
  <c r="I662" i="11"/>
  <c r="M661" i="11"/>
  <c r="L661" i="11"/>
  <c r="N661" i="11" s="1"/>
  <c r="I661" i="11"/>
  <c r="L660" i="11"/>
  <c r="M660" i="11" s="1"/>
  <c r="I660" i="11"/>
  <c r="L659" i="11"/>
  <c r="I659" i="11"/>
  <c r="L658" i="11"/>
  <c r="M658" i="11" s="1"/>
  <c r="I658" i="11"/>
  <c r="M657" i="11"/>
  <c r="L657" i="11"/>
  <c r="N657" i="11" s="1"/>
  <c r="I657" i="11"/>
  <c r="N656" i="11"/>
  <c r="L656" i="11"/>
  <c r="M656" i="11" s="1"/>
  <c r="I656" i="11"/>
  <c r="M655" i="11"/>
  <c r="L655" i="11"/>
  <c r="N655" i="11" s="1"/>
  <c r="I655" i="11"/>
  <c r="N654" i="11"/>
  <c r="L654" i="11"/>
  <c r="M654" i="11" s="1"/>
  <c r="I654" i="11"/>
  <c r="M653" i="11"/>
  <c r="L653" i="11"/>
  <c r="N653" i="11" s="1"/>
  <c r="I653" i="11"/>
  <c r="L652" i="11"/>
  <c r="M652" i="11" s="1"/>
  <c r="I652" i="11"/>
  <c r="M651" i="11"/>
  <c r="L651" i="11"/>
  <c r="N651" i="11" s="1"/>
  <c r="I651" i="11"/>
  <c r="L650" i="11"/>
  <c r="M650" i="11" s="1"/>
  <c r="I650" i="11"/>
  <c r="L649" i="11"/>
  <c r="I649" i="11"/>
  <c r="L648" i="11"/>
  <c r="I648" i="11"/>
  <c r="L647" i="11"/>
  <c r="I647" i="11"/>
  <c r="L645" i="11"/>
  <c r="M645" i="11" s="1"/>
  <c r="I645" i="11"/>
  <c r="M644" i="11"/>
  <c r="L644" i="11"/>
  <c r="N644" i="11" s="1"/>
  <c r="I644" i="11"/>
  <c r="L643" i="11"/>
  <c r="M643" i="11" s="1"/>
  <c r="I643" i="11"/>
  <c r="M642" i="11"/>
  <c r="L642" i="11"/>
  <c r="N642" i="11" s="1"/>
  <c r="I642" i="11"/>
  <c r="L641" i="11"/>
  <c r="M641" i="11" s="1"/>
  <c r="I641" i="11"/>
  <c r="M640" i="11"/>
  <c r="L640" i="11"/>
  <c r="N640" i="11" s="1"/>
  <c r="I640" i="11"/>
  <c r="N639" i="11"/>
  <c r="L639" i="11"/>
  <c r="M639" i="11" s="1"/>
  <c r="I639" i="11"/>
  <c r="M638" i="11"/>
  <c r="L638" i="11"/>
  <c r="N638" i="11" s="1"/>
  <c r="I638" i="11"/>
  <c r="L637" i="11"/>
  <c r="M637" i="11" s="1"/>
  <c r="I637" i="11"/>
  <c r="M636" i="11"/>
  <c r="L636" i="11"/>
  <c r="N636" i="11" s="1"/>
  <c r="I636" i="11"/>
  <c r="L635" i="11"/>
  <c r="M635" i="11" s="1"/>
  <c r="I635" i="11"/>
  <c r="M634" i="11"/>
  <c r="L634" i="11"/>
  <c r="N634" i="11" s="1"/>
  <c r="I634" i="11"/>
  <c r="L633" i="11"/>
  <c r="M633" i="11" s="1"/>
  <c r="I633" i="11"/>
  <c r="M632" i="11"/>
  <c r="L632" i="11"/>
  <c r="N632" i="11" s="1"/>
  <c r="I632" i="11"/>
  <c r="N631" i="11"/>
  <c r="L631" i="11"/>
  <c r="M631" i="11" s="1"/>
  <c r="I631" i="11"/>
  <c r="L630" i="11"/>
  <c r="I630" i="11"/>
  <c r="N629" i="11"/>
  <c r="L629" i="11"/>
  <c r="M629" i="11" s="1"/>
  <c r="I629" i="11"/>
  <c r="L628" i="11"/>
  <c r="I628" i="11"/>
  <c r="L627" i="11"/>
  <c r="M627" i="11" s="1"/>
  <c r="I627" i="11"/>
  <c r="L626" i="11"/>
  <c r="I626" i="11"/>
  <c r="M625" i="11"/>
  <c r="N625" i="11" s="1"/>
  <c r="L625" i="11"/>
  <c r="I625" i="11"/>
  <c r="L624" i="11"/>
  <c r="I624" i="11"/>
  <c r="L623" i="11"/>
  <c r="M623" i="11" s="1"/>
  <c r="N623" i="11" s="1"/>
  <c r="I623" i="11"/>
  <c r="L622" i="11"/>
  <c r="I622" i="11"/>
  <c r="N621" i="11"/>
  <c r="L621" i="11"/>
  <c r="M621" i="11" s="1"/>
  <c r="I621" i="11"/>
  <c r="L620" i="11"/>
  <c r="I620" i="11"/>
  <c r="M618" i="11"/>
  <c r="L618" i="11"/>
  <c r="I618" i="11"/>
  <c r="L617" i="11"/>
  <c r="I617" i="11"/>
  <c r="M616" i="11"/>
  <c r="N616" i="11" s="1"/>
  <c r="L616" i="11"/>
  <c r="I616" i="11"/>
  <c r="L615" i="11"/>
  <c r="I615" i="11"/>
  <c r="N614" i="11"/>
  <c r="M614" i="11"/>
  <c r="L614" i="11"/>
  <c r="I614" i="11"/>
  <c r="L613" i="11"/>
  <c r="I613" i="11"/>
  <c r="M612" i="11"/>
  <c r="N612" i="11" s="1"/>
  <c r="L612" i="11"/>
  <c r="I612" i="11"/>
  <c r="M611" i="11"/>
  <c r="L611" i="11"/>
  <c r="I611" i="11"/>
  <c r="N610" i="11"/>
  <c r="L610" i="11"/>
  <c r="M610" i="11" s="1"/>
  <c r="I610" i="11"/>
  <c r="L609" i="11"/>
  <c r="I609" i="11"/>
  <c r="N608" i="11"/>
  <c r="M608" i="11"/>
  <c r="L608" i="11"/>
  <c r="I608" i="11"/>
  <c r="L607" i="11"/>
  <c r="I607" i="11"/>
  <c r="L606" i="11"/>
  <c r="I606" i="11"/>
  <c r="M605" i="11"/>
  <c r="L605" i="11"/>
  <c r="I605" i="11"/>
  <c r="L604" i="11"/>
  <c r="I604" i="11"/>
  <c r="L603" i="11"/>
  <c r="I603" i="11"/>
  <c r="M602" i="11"/>
  <c r="L602" i="11"/>
  <c r="N602" i="11" s="1"/>
  <c r="I602" i="11"/>
  <c r="M601" i="11"/>
  <c r="L601" i="11"/>
  <c r="I601" i="11"/>
  <c r="L600" i="11"/>
  <c r="I600" i="11"/>
  <c r="M599" i="11"/>
  <c r="L599" i="11"/>
  <c r="I599" i="11"/>
  <c r="L598" i="11"/>
  <c r="M598" i="11" s="1"/>
  <c r="N598" i="11" s="1"/>
  <c r="I598" i="11"/>
  <c r="L597" i="11"/>
  <c r="I597" i="11"/>
  <c r="M596" i="11"/>
  <c r="N596" i="11" s="1"/>
  <c r="L596" i="11"/>
  <c r="I596" i="11"/>
  <c r="M595" i="11"/>
  <c r="L595" i="11"/>
  <c r="I595" i="11"/>
  <c r="N594" i="11"/>
  <c r="L594" i="11"/>
  <c r="M594" i="11" s="1"/>
  <c r="I594" i="11"/>
  <c r="L593" i="11"/>
  <c r="I593" i="11"/>
  <c r="M592" i="11"/>
  <c r="N592" i="11" s="1"/>
  <c r="L592" i="11"/>
  <c r="I592" i="11"/>
  <c r="L591" i="11"/>
  <c r="I591" i="11"/>
  <c r="M590" i="11"/>
  <c r="L590" i="11"/>
  <c r="I590" i="11"/>
  <c r="M589" i="11"/>
  <c r="L589" i="11"/>
  <c r="I589" i="11"/>
  <c r="L588" i="11"/>
  <c r="I588" i="11"/>
  <c r="L586" i="11"/>
  <c r="I586" i="11"/>
  <c r="M585" i="11"/>
  <c r="N585" i="11" s="1"/>
  <c r="L585" i="11"/>
  <c r="I585" i="11"/>
  <c r="M584" i="11"/>
  <c r="L584" i="11"/>
  <c r="I584" i="11"/>
  <c r="L583" i="11"/>
  <c r="I583" i="11"/>
  <c r="L582" i="11"/>
  <c r="I582" i="11"/>
  <c r="L581" i="11"/>
  <c r="M581" i="11" s="1"/>
  <c r="N581" i="11" s="1"/>
  <c r="I581" i="11"/>
  <c r="L580" i="11"/>
  <c r="I580" i="11"/>
  <c r="M579" i="11"/>
  <c r="N579" i="11" s="1"/>
  <c r="L579" i="11"/>
  <c r="I579" i="11"/>
  <c r="M578" i="11"/>
  <c r="L578" i="11"/>
  <c r="I578" i="11"/>
  <c r="N577" i="11"/>
  <c r="L577" i="11"/>
  <c r="M577" i="11" s="1"/>
  <c r="I577" i="11"/>
  <c r="L576" i="11"/>
  <c r="I576" i="11"/>
  <c r="M575" i="11"/>
  <c r="N575" i="11" s="1"/>
  <c r="L575" i="11"/>
  <c r="I575" i="11"/>
  <c r="L574" i="11"/>
  <c r="I574" i="11"/>
  <c r="L573" i="11"/>
  <c r="I573" i="11"/>
  <c r="M572" i="11"/>
  <c r="L572" i="11"/>
  <c r="I572" i="11"/>
  <c r="L571" i="11"/>
  <c r="I571" i="11"/>
  <c r="L570" i="11"/>
  <c r="I570" i="11"/>
  <c r="M569" i="11"/>
  <c r="L569" i="11"/>
  <c r="N569" i="11" s="1"/>
  <c r="I569" i="11"/>
  <c r="M568" i="11"/>
  <c r="L568" i="11"/>
  <c r="I568" i="11"/>
  <c r="L567" i="11"/>
  <c r="I567" i="11"/>
  <c r="M566" i="11"/>
  <c r="L566" i="11"/>
  <c r="I566" i="11"/>
  <c r="N565" i="11"/>
  <c r="L565" i="11"/>
  <c r="M565" i="11" s="1"/>
  <c r="I565" i="11"/>
  <c r="L564" i="11"/>
  <c r="I564" i="11"/>
  <c r="N563" i="11"/>
  <c r="M563" i="11"/>
  <c r="L563" i="11"/>
  <c r="I563" i="11"/>
  <c r="M562" i="11"/>
  <c r="L562" i="11"/>
  <c r="I562" i="11"/>
  <c r="M561" i="11"/>
  <c r="L561" i="11"/>
  <c r="N561" i="11" s="1"/>
  <c r="I561" i="11"/>
  <c r="L560" i="11"/>
  <c r="I560" i="11"/>
  <c r="M559" i="11"/>
  <c r="L559" i="11"/>
  <c r="N559" i="11" s="1"/>
  <c r="I559" i="11"/>
  <c r="L558" i="11"/>
  <c r="I558" i="11"/>
  <c r="M557" i="11"/>
  <c r="L557" i="11"/>
  <c r="I557" i="11"/>
  <c r="M556" i="11"/>
  <c r="L556" i="11"/>
  <c r="I556" i="11"/>
  <c r="L555" i="11"/>
  <c r="I555" i="11"/>
  <c r="M554" i="11"/>
  <c r="L554" i="11"/>
  <c r="I554" i="11"/>
  <c r="M553" i="11"/>
  <c r="N553" i="11" s="1"/>
  <c r="L553" i="11"/>
  <c r="I553" i="11"/>
  <c r="L551" i="11"/>
  <c r="I551" i="11"/>
  <c r="L550" i="11"/>
  <c r="I550" i="11"/>
  <c r="M549" i="11"/>
  <c r="L549" i="11"/>
  <c r="I549" i="11"/>
  <c r="L548" i="11"/>
  <c r="M548" i="11" s="1"/>
  <c r="N548" i="11" s="1"/>
  <c r="I548" i="11"/>
  <c r="L547" i="11"/>
  <c r="I547" i="11"/>
  <c r="N546" i="11"/>
  <c r="M546" i="11"/>
  <c r="L546" i="11"/>
  <c r="I546" i="11"/>
  <c r="M545" i="11"/>
  <c r="L545" i="11"/>
  <c r="I545" i="11"/>
  <c r="M544" i="11"/>
  <c r="L544" i="11"/>
  <c r="N544" i="11" s="1"/>
  <c r="I544" i="11"/>
  <c r="L543" i="11"/>
  <c r="I543" i="11"/>
  <c r="N542" i="11"/>
  <c r="M542" i="11"/>
  <c r="L542" i="11"/>
  <c r="I542" i="11"/>
  <c r="L541" i="11"/>
  <c r="I541" i="11"/>
  <c r="L540" i="11"/>
  <c r="I540" i="11"/>
  <c r="M539" i="11"/>
  <c r="L539" i="11"/>
  <c r="I539" i="11"/>
  <c r="L538" i="11"/>
  <c r="I538" i="11"/>
  <c r="L537" i="11"/>
  <c r="I537" i="11"/>
  <c r="M536" i="11"/>
  <c r="L536" i="11"/>
  <c r="N536" i="11" s="1"/>
  <c r="I536" i="11"/>
  <c r="M535" i="11"/>
  <c r="L535" i="11"/>
  <c r="N535" i="11" s="1"/>
  <c r="I535" i="11"/>
  <c r="M534" i="11"/>
  <c r="L534" i="11"/>
  <c r="N534" i="11" s="1"/>
  <c r="I534" i="11"/>
  <c r="L533" i="11"/>
  <c r="M533" i="11" s="1"/>
  <c r="N533" i="11" s="1"/>
  <c r="I533" i="11"/>
  <c r="M532" i="11"/>
  <c r="L532" i="11"/>
  <c r="N532" i="11" s="1"/>
  <c r="I532" i="11"/>
  <c r="M531" i="11"/>
  <c r="L531" i="11"/>
  <c r="N531" i="11" s="1"/>
  <c r="I531" i="11"/>
  <c r="M530" i="11"/>
  <c r="L530" i="11"/>
  <c r="N530" i="11" s="1"/>
  <c r="I530" i="11"/>
  <c r="L529" i="11"/>
  <c r="I529" i="11"/>
  <c r="M528" i="11"/>
  <c r="L528" i="11"/>
  <c r="N528" i="11" s="1"/>
  <c r="I528" i="11"/>
  <c r="N527" i="11"/>
  <c r="M527" i="11"/>
  <c r="L527" i="11"/>
  <c r="I527" i="11"/>
  <c r="M526" i="11"/>
  <c r="L526" i="11"/>
  <c r="N526" i="11" s="1"/>
  <c r="I526" i="11"/>
  <c r="N525" i="11"/>
  <c r="M525" i="11"/>
  <c r="L525" i="11"/>
  <c r="I525" i="11"/>
  <c r="M524" i="11"/>
  <c r="L524" i="11"/>
  <c r="N524" i="11" s="1"/>
  <c r="I524" i="11"/>
  <c r="M523" i="11"/>
  <c r="L523" i="11"/>
  <c r="I523" i="11"/>
  <c r="M522" i="11"/>
  <c r="L522" i="11"/>
  <c r="N522" i="11" s="1"/>
  <c r="I522" i="11"/>
  <c r="L521" i="11"/>
  <c r="I521" i="11"/>
  <c r="M520" i="11"/>
  <c r="L520" i="11"/>
  <c r="N520" i="11" s="1"/>
  <c r="I520" i="11"/>
  <c r="M519" i="11"/>
  <c r="L519" i="11"/>
  <c r="N519" i="11" s="1"/>
  <c r="I519" i="11"/>
  <c r="M518" i="11"/>
  <c r="L518" i="11"/>
  <c r="N518" i="11" s="1"/>
  <c r="I518" i="11"/>
  <c r="N517" i="11"/>
  <c r="L517" i="11"/>
  <c r="M517" i="11" s="1"/>
  <c r="I517" i="11"/>
  <c r="M516" i="11"/>
  <c r="L516" i="11"/>
  <c r="N516" i="11" s="1"/>
  <c r="I516" i="11"/>
  <c r="M515" i="11"/>
  <c r="L515" i="11"/>
  <c r="N515" i="11" s="1"/>
  <c r="I515" i="11"/>
  <c r="M513" i="11"/>
  <c r="L513" i="11"/>
  <c r="N513" i="11" s="1"/>
  <c r="I513" i="11"/>
  <c r="L512" i="11"/>
  <c r="I512" i="11"/>
  <c r="M511" i="11"/>
  <c r="L511" i="11"/>
  <c r="N511" i="11" s="1"/>
  <c r="I511" i="11"/>
  <c r="N510" i="11"/>
  <c r="M510" i="11"/>
  <c r="L510" i="11"/>
  <c r="I510" i="11"/>
  <c r="M509" i="11"/>
  <c r="L509" i="11"/>
  <c r="N509" i="11" s="1"/>
  <c r="I509" i="11"/>
  <c r="N508" i="11"/>
  <c r="M508" i="11"/>
  <c r="L508" i="11"/>
  <c r="I508" i="11"/>
  <c r="M507" i="11"/>
  <c r="L507" i="11"/>
  <c r="N507" i="11" s="1"/>
  <c r="I507" i="11"/>
  <c r="M506" i="11"/>
  <c r="L506" i="11"/>
  <c r="I506" i="11"/>
  <c r="M505" i="11"/>
  <c r="L505" i="11"/>
  <c r="N505" i="11" s="1"/>
  <c r="I505" i="11"/>
  <c r="L504" i="11"/>
  <c r="I504" i="11"/>
  <c r="M503" i="11"/>
  <c r="L503" i="11"/>
  <c r="N503" i="11" s="1"/>
  <c r="I503" i="11"/>
  <c r="M502" i="11"/>
  <c r="L502" i="11"/>
  <c r="N502" i="11" s="1"/>
  <c r="I502" i="11"/>
  <c r="M501" i="11"/>
  <c r="L501" i="11"/>
  <c r="N501" i="11" s="1"/>
  <c r="I501" i="11"/>
  <c r="N500" i="11"/>
  <c r="L500" i="11"/>
  <c r="M500" i="11" s="1"/>
  <c r="I500" i="11"/>
  <c r="M499" i="11"/>
  <c r="L499" i="11"/>
  <c r="N499" i="11" s="1"/>
  <c r="I499" i="11"/>
  <c r="M498" i="11"/>
  <c r="L498" i="11"/>
  <c r="N498" i="11" s="1"/>
  <c r="I498" i="11"/>
  <c r="M497" i="11"/>
  <c r="L497" i="11"/>
  <c r="N497" i="11" s="1"/>
  <c r="I497" i="11"/>
  <c r="N496" i="11"/>
  <c r="L496" i="11"/>
  <c r="M496" i="11" s="1"/>
  <c r="I496" i="11"/>
  <c r="M495" i="11"/>
  <c r="L495" i="11"/>
  <c r="N495" i="11" s="1"/>
  <c r="I495" i="11"/>
  <c r="M494" i="11"/>
  <c r="N494" i="11" s="1"/>
  <c r="L494" i="11"/>
  <c r="I494" i="11"/>
  <c r="M493" i="11"/>
  <c r="L493" i="11"/>
  <c r="N493" i="11" s="1"/>
  <c r="I493" i="11"/>
  <c r="L492" i="11"/>
  <c r="I492" i="11"/>
  <c r="M491" i="11"/>
  <c r="L491" i="11"/>
  <c r="N491" i="11" s="1"/>
  <c r="I491" i="11"/>
  <c r="M490" i="11"/>
  <c r="L490" i="11"/>
  <c r="I490" i="11"/>
  <c r="M489" i="11"/>
  <c r="L489" i="11"/>
  <c r="N489" i="11" s="1"/>
  <c r="I489" i="11"/>
  <c r="L488" i="11"/>
  <c r="I488" i="11"/>
  <c r="M487" i="11"/>
  <c r="L487" i="11"/>
  <c r="I487" i="11"/>
  <c r="M486" i="11"/>
  <c r="L486" i="11"/>
  <c r="N486" i="11" s="1"/>
  <c r="I486" i="11"/>
  <c r="M485" i="11"/>
  <c r="L485" i="11"/>
  <c r="N485" i="11" s="1"/>
  <c r="I485" i="11"/>
  <c r="N484" i="11"/>
  <c r="L484" i="11"/>
  <c r="M484" i="11" s="1"/>
  <c r="I484" i="11"/>
  <c r="M483" i="11"/>
  <c r="L483" i="11"/>
  <c r="I483" i="11"/>
  <c r="M482" i="11"/>
  <c r="L482" i="11"/>
  <c r="I482" i="11"/>
  <c r="M481" i="11"/>
  <c r="L481" i="11"/>
  <c r="N481" i="11" s="1"/>
  <c r="I481" i="11"/>
  <c r="N480" i="11"/>
  <c r="L480" i="11"/>
  <c r="M480" i="11" s="1"/>
  <c r="I480" i="11"/>
  <c r="M478" i="11"/>
  <c r="L478" i="11"/>
  <c r="I478" i="11"/>
  <c r="M477" i="11"/>
  <c r="N477" i="11" s="1"/>
  <c r="L477" i="11"/>
  <c r="I477" i="11"/>
  <c r="M476" i="11"/>
  <c r="L476" i="11"/>
  <c r="N476" i="11" s="1"/>
  <c r="I476" i="11"/>
  <c r="L475" i="11"/>
  <c r="I475" i="11"/>
  <c r="M474" i="11"/>
  <c r="L474" i="11"/>
  <c r="I474" i="11"/>
  <c r="M473" i="11"/>
  <c r="L473" i="11"/>
  <c r="I473" i="11"/>
  <c r="M472" i="11"/>
  <c r="L472" i="11"/>
  <c r="N472" i="11" s="1"/>
  <c r="I472" i="11"/>
  <c r="L471" i="11"/>
  <c r="I471" i="11"/>
  <c r="M470" i="11"/>
  <c r="L470" i="11"/>
  <c r="I470" i="11"/>
  <c r="M469" i="11"/>
  <c r="L469" i="11"/>
  <c r="N469" i="11" s="1"/>
  <c r="I469" i="11"/>
  <c r="M468" i="11"/>
  <c r="L468" i="11"/>
  <c r="I468" i="11"/>
  <c r="L467" i="11"/>
  <c r="M467" i="11" s="1"/>
  <c r="N467" i="11" s="1"/>
  <c r="I467" i="11"/>
  <c r="M466" i="11"/>
  <c r="L466" i="11"/>
  <c r="I466" i="11"/>
  <c r="M465" i="11"/>
  <c r="L465" i="11"/>
  <c r="I465" i="11"/>
  <c r="M464" i="11"/>
  <c r="L464" i="11"/>
  <c r="N464" i="11" s="1"/>
  <c r="I464" i="11"/>
  <c r="L463" i="11"/>
  <c r="M463" i="11" s="1"/>
  <c r="I463" i="11"/>
  <c r="M462" i="11"/>
  <c r="L462" i="11"/>
  <c r="I462" i="11"/>
  <c r="N461" i="11"/>
  <c r="M461" i="11"/>
  <c r="L461" i="11"/>
  <c r="I461" i="11"/>
  <c r="M460" i="11"/>
  <c r="L460" i="11"/>
  <c r="N460" i="11" s="1"/>
  <c r="I460" i="11"/>
  <c r="M459" i="11"/>
  <c r="L459" i="11"/>
  <c r="N459" i="11" s="1"/>
  <c r="I459" i="11"/>
  <c r="M458" i="11"/>
  <c r="L458" i="11"/>
  <c r="I458" i="11"/>
  <c r="L457" i="11"/>
  <c r="I457" i="11"/>
  <c r="L456" i="11"/>
  <c r="I456" i="11"/>
  <c r="L455" i="11"/>
  <c r="I455" i="11"/>
  <c r="M454" i="11"/>
  <c r="L454" i="11"/>
  <c r="I454" i="11"/>
  <c r="M453" i="11"/>
  <c r="L453" i="11"/>
  <c r="N453" i="11" s="1"/>
  <c r="I453" i="11"/>
  <c r="M452" i="11"/>
  <c r="L452" i="11"/>
  <c r="I452" i="11"/>
  <c r="L451" i="11"/>
  <c r="M451" i="11" s="1"/>
  <c r="N451" i="11" s="1"/>
  <c r="I451" i="11"/>
  <c r="M450" i="11"/>
  <c r="L450" i="11"/>
  <c r="I450" i="11"/>
  <c r="M449" i="11"/>
  <c r="L449" i="11"/>
  <c r="I449" i="11"/>
  <c r="L448" i="11"/>
  <c r="I448" i="11"/>
  <c r="N447" i="11"/>
  <c r="L447" i="11"/>
  <c r="M447" i="11" s="1"/>
  <c r="I447" i="11"/>
  <c r="M445" i="11"/>
  <c r="L445" i="11"/>
  <c r="I445" i="11"/>
  <c r="M444" i="11"/>
  <c r="N444" i="11" s="1"/>
  <c r="L444" i="11"/>
  <c r="I444" i="11"/>
  <c r="L443" i="11"/>
  <c r="I443" i="11"/>
  <c r="L442" i="11"/>
  <c r="I442" i="11"/>
  <c r="M440" i="11"/>
  <c r="L440" i="11"/>
  <c r="I440" i="11"/>
  <c r="M439" i="11"/>
  <c r="L439" i="11"/>
  <c r="I439" i="11"/>
  <c r="L438" i="11"/>
  <c r="I438" i="11"/>
  <c r="L437" i="11"/>
  <c r="I437" i="11"/>
  <c r="M436" i="11"/>
  <c r="L436" i="11"/>
  <c r="I436" i="11"/>
  <c r="M435" i="11"/>
  <c r="L435" i="11"/>
  <c r="N435" i="11" s="1"/>
  <c r="I435" i="11"/>
  <c r="M434" i="11"/>
  <c r="L434" i="11"/>
  <c r="I434" i="11"/>
  <c r="N433" i="11"/>
  <c r="L433" i="11"/>
  <c r="M433" i="11" s="1"/>
  <c r="I433" i="11"/>
  <c r="L432" i="11"/>
  <c r="I432" i="11"/>
  <c r="M431" i="11"/>
  <c r="L431" i="11"/>
  <c r="N431" i="11" s="1"/>
  <c r="I431" i="11"/>
  <c r="L430" i="11"/>
  <c r="I430" i="11"/>
  <c r="L429" i="11"/>
  <c r="M429" i="11" s="1"/>
  <c r="I429" i="11"/>
  <c r="M428" i="11"/>
  <c r="L428" i="11"/>
  <c r="I428" i="11"/>
  <c r="N427" i="11"/>
  <c r="M427" i="11"/>
  <c r="L427" i="11"/>
  <c r="I427" i="11"/>
  <c r="L426" i="11"/>
  <c r="I426" i="11"/>
  <c r="N425" i="11"/>
  <c r="M425" i="11"/>
  <c r="L425" i="11"/>
  <c r="I425" i="11"/>
  <c r="M424" i="11"/>
  <c r="L424" i="11"/>
  <c r="I424" i="11"/>
  <c r="L423" i="11"/>
  <c r="I423" i="11"/>
  <c r="L422" i="11"/>
  <c r="I422" i="11"/>
  <c r="L421" i="11"/>
  <c r="I421" i="11"/>
  <c r="N419" i="11"/>
  <c r="L419" i="11"/>
  <c r="M419" i="11" s="1"/>
  <c r="I419" i="11"/>
  <c r="L418" i="11"/>
  <c r="I418" i="11"/>
  <c r="L417" i="11"/>
  <c r="M417" i="11" s="1"/>
  <c r="I417" i="11"/>
  <c r="L416" i="11"/>
  <c r="I416" i="11"/>
  <c r="N415" i="11"/>
  <c r="L415" i="11"/>
  <c r="M415" i="11" s="1"/>
  <c r="I415" i="11"/>
  <c r="L414" i="11"/>
  <c r="I414" i="11"/>
  <c r="N413" i="11"/>
  <c r="L413" i="11"/>
  <c r="M413" i="11" s="1"/>
  <c r="I413" i="11"/>
  <c r="L412" i="11"/>
  <c r="I412" i="11"/>
  <c r="N411" i="11"/>
  <c r="L411" i="11"/>
  <c r="M411" i="11" s="1"/>
  <c r="I411" i="11"/>
  <c r="L410" i="11"/>
  <c r="I410" i="11"/>
  <c r="L409" i="11"/>
  <c r="M409" i="11" s="1"/>
  <c r="I409" i="11"/>
  <c r="L408" i="11"/>
  <c r="I408" i="11"/>
  <c r="L407" i="11"/>
  <c r="M407" i="11" s="1"/>
  <c r="I407" i="11"/>
  <c r="L406" i="11"/>
  <c r="I406" i="11"/>
  <c r="N405" i="11"/>
  <c r="L405" i="11"/>
  <c r="M405" i="11" s="1"/>
  <c r="I405" i="11"/>
  <c r="L404" i="11"/>
  <c r="I404" i="11"/>
  <c r="N403" i="11"/>
  <c r="L403" i="11"/>
  <c r="M403" i="11" s="1"/>
  <c r="I403" i="11"/>
  <c r="L402" i="11"/>
  <c r="I402" i="11"/>
  <c r="L401" i="11"/>
  <c r="M401" i="11" s="1"/>
  <c r="I401" i="11"/>
  <c r="L400" i="11"/>
  <c r="I400" i="11"/>
  <c r="N399" i="11"/>
  <c r="L399" i="11"/>
  <c r="M399" i="11" s="1"/>
  <c r="I399" i="11"/>
  <c r="L398" i="11"/>
  <c r="I398" i="11"/>
  <c r="N397" i="11"/>
  <c r="L397" i="11"/>
  <c r="M397" i="11" s="1"/>
  <c r="I397" i="11"/>
  <c r="L396" i="11"/>
  <c r="I396" i="11"/>
  <c r="N395" i="11"/>
  <c r="L395" i="11"/>
  <c r="M395" i="11" s="1"/>
  <c r="I395" i="11"/>
  <c r="L394" i="11"/>
  <c r="I394" i="11"/>
  <c r="L393" i="11"/>
  <c r="M393" i="11" s="1"/>
  <c r="I393" i="11"/>
  <c r="L392" i="11"/>
  <c r="I392" i="11"/>
  <c r="L391" i="11"/>
  <c r="M391" i="11" s="1"/>
  <c r="I391" i="11"/>
  <c r="L390" i="11"/>
  <c r="I390" i="11"/>
  <c r="N389" i="11"/>
  <c r="L389" i="11"/>
  <c r="M389" i="11" s="1"/>
  <c r="I389" i="11"/>
  <c r="L388" i="11"/>
  <c r="I388" i="11"/>
  <c r="N387" i="11"/>
  <c r="L387" i="11"/>
  <c r="M387" i="11" s="1"/>
  <c r="I387" i="11"/>
  <c r="L386" i="11"/>
  <c r="I386" i="11"/>
  <c r="L385" i="11"/>
  <c r="M385" i="11" s="1"/>
  <c r="I385" i="11"/>
  <c r="L384" i="11"/>
  <c r="I384" i="11"/>
  <c r="N383" i="11"/>
  <c r="L383" i="11"/>
  <c r="M383" i="11" s="1"/>
  <c r="I383" i="11"/>
  <c r="L382" i="11"/>
  <c r="I382" i="11"/>
  <c r="N381" i="11"/>
  <c r="L381" i="11"/>
  <c r="M381" i="11" s="1"/>
  <c r="I381" i="11"/>
  <c r="L380" i="11"/>
  <c r="I380" i="11"/>
  <c r="N379" i="11"/>
  <c r="L379" i="11"/>
  <c r="M379" i="11" s="1"/>
  <c r="I379" i="11"/>
  <c r="L378" i="11"/>
  <c r="I378" i="11"/>
  <c r="L377" i="11"/>
  <c r="M377" i="11" s="1"/>
  <c r="I377" i="11"/>
  <c r="L376" i="11"/>
  <c r="I376" i="11"/>
  <c r="L375" i="11"/>
  <c r="M375" i="11" s="1"/>
  <c r="I375" i="11"/>
  <c r="L374" i="11"/>
  <c r="I374" i="11"/>
  <c r="N373" i="11"/>
  <c r="L373" i="11"/>
  <c r="M373" i="11" s="1"/>
  <c r="I373" i="11"/>
  <c r="L372" i="11"/>
  <c r="I372" i="11"/>
  <c r="N371" i="11"/>
  <c r="L371" i="11"/>
  <c r="M371" i="11" s="1"/>
  <c r="I371" i="11"/>
  <c r="L370" i="11"/>
  <c r="I370" i="11"/>
  <c r="L369" i="11"/>
  <c r="M369" i="11" s="1"/>
  <c r="I369" i="11"/>
  <c r="L368" i="11"/>
  <c r="I368" i="11"/>
  <c r="N367" i="11"/>
  <c r="L367" i="11"/>
  <c r="M367" i="11" s="1"/>
  <c r="I367" i="11"/>
  <c r="L366" i="11"/>
  <c r="I366" i="11"/>
  <c r="N365" i="11"/>
  <c r="L365" i="11"/>
  <c r="M365" i="11" s="1"/>
  <c r="I365" i="11"/>
  <c r="L364" i="11"/>
  <c r="I364" i="11"/>
  <c r="N363" i="11"/>
  <c r="L363" i="11"/>
  <c r="M363" i="11" s="1"/>
  <c r="I363" i="11"/>
  <c r="L362" i="11"/>
  <c r="I362" i="11"/>
  <c r="L361" i="11"/>
  <c r="M361" i="11" s="1"/>
  <c r="I361" i="11"/>
  <c r="L360" i="11"/>
  <c r="I360" i="11"/>
  <c r="L359" i="11"/>
  <c r="M359" i="11" s="1"/>
  <c r="I359" i="11"/>
  <c r="L358" i="11"/>
  <c r="I358" i="11"/>
  <c r="N357" i="11"/>
  <c r="L357" i="11"/>
  <c r="M357" i="11" s="1"/>
  <c r="I357" i="11"/>
  <c r="L356" i="11"/>
  <c r="I356" i="11"/>
  <c r="N355" i="11"/>
  <c r="L355" i="11"/>
  <c r="M355" i="11" s="1"/>
  <c r="I355" i="11"/>
  <c r="L354" i="11"/>
  <c r="I354" i="11"/>
  <c r="L353" i="11"/>
  <c r="M353" i="11" s="1"/>
  <c r="I353" i="11"/>
  <c r="L352" i="11"/>
  <c r="I352" i="11"/>
  <c r="N351" i="11"/>
  <c r="L351" i="11"/>
  <c r="M351" i="11" s="1"/>
  <c r="I351" i="11"/>
  <c r="L350" i="11"/>
  <c r="I350" i="11"/>
  <c r="N349" i="11"/>
  <c r="L349" i="11"/>
  <c r="M349" i="11" s="1"/>
  <c r="I349" i="11"/>
  <c r="L348" i="11"/>
  <c r="I348" i="11"/>
  <c r="N347" i="11"/>
  <c r="L347" i="11"/>
  <c r="M347" i="11" s="1"/>
  <c r="I347" i="11"/>
  <c r="L346" i="11"/>
  <c r="I346" i="11"/>
  <c r="L345" i="11"/>
  <c r="M345" i="11" s="1"/>
  <c r="I345" i="11"/>
  <c r="M343" i="11"/>
  <c r="L343" i="11"/>
  <c r="I343" i="11"/>
  <c r="N342" i="11"/>
  <c r="L342" i="11"/>
  <c r="M342" i="11" s="1"/>
  <c r="I342" i="11"/>
  <c r="N341" i="11"/>
  <c r="M341" i="11"/>
  <c r="L341" i="11"/>
  <c r="I341" i="11"/>
  <c r="L340" i="11"/>
  <c r="M340" i="11" s="1"/>
  <c r="I340" i="11"/>
  <c r="M339" i="11"/>
  <c r="L339" i="11"/>
  <c r="N339" i="11" s="1"/>
  <c r="I339" i="11"/>
  <c r="L338" i="11"/>
  <c r="M338" i="11" s="1"/>
  <c r="I338" i="11"/>
  <c r="L336" i="11"/>
  <c r="I336" i="11"/>
  <c r="N335" i="11"/>
  <c r="L335" i="11"/>
  <c r="M335" i="11" s="1"/>
  <c r="I335" i="11"/>
  <c r="N334" i="11"/>
  <c r="M334" i="11"/>
  <c r="L334" i="11"/>
  <c r="I334" i="11"/>
  <c r="N333" i="11"/>
  <c r="L333" i="11"/>
  <c r="M333" i="11" s="1"/>
  <c r="I333" i="11"/>
  <c r="M332" i="11"/>
  <c r="L332" i="11"/>
  <c r="N332" i="11" s="1"/>
  <c r="I332" i="11"/>
  <c r="N331" i="11"/>
  <c r="L331" i="11"/>
  <c r="M331" i="11" s="1"/>
  <c r="I331" i="11"/>
  <c r="L330" i="11"/>
  <c r="I330" i="11"/>
  <c r="L329" i="11"/>
  <c r="M329" i="11" s="1"/>
  <c r="I329" i="11"/>
  <c r="L328" i="11"/>
  <c r="I328" i="11"/>
  <c r="N327" i="11"/>
  <c r="L327" i="11"/>
  <c r="M327" i="11" s="1"/>
  <c r="I327" i="11"/>
  <c r="N326" i="11"/>
  <c r="M326" i="11"/>
  <c r="L326" i="11"/>
  <c r="I326" i="11"/>
  <c r="N325" i="11"/>
  <c r="L325" i="11"/>
  <c r="M325" i="11" s="1"/>
  <c r="I325" i="11"/>
  <c r="N324" i="11"/>
  <c r="M324" i="11"/>
  <c r="L324" i="11"/>
  <c r="I324" i="11"/>
  <c r="L323" i="11"/>
  <c r="M323" i="11" s="1"/>
  <c r="I323" i="11"/>
  <c r="M322" i="11"/>
  <c r="L322" i="11"/>
  <c r="N322" i="11" s="1"/>
  <c r="I322" i="11"/>
  <c r="L321" i="11"/>
  <c r="M321" i="11" s="1"/>
  <c r="I321" i="11"/>
  <c r="L320" i="11"/>
  <c r="I320" i="11"/>
  <c r="N319" i="11"/>
  <c r="L319" i="11"/>
  <c r="M319" i="11" s="1"/>
  <c r="I319" i="11"/>
  <c r="N318" i="11"/>
  <c r="M318" i="11"/>
  <c r="L318" i="11"/>
  <c r="I318" i="11"/>
  <c r="N317" i="11"/>
  <c r="L317" i="11"/>
  <c r="M317" i="11" s="1"/>
  <c r="I317" i="11"/>
  <c r="M316" i="11"/>
  <c r="L316" i="11"/>
  <c r="N316" i="11" s="1"/>
  <c r="I316" i="11"/>
  <c r="N315" i="11"/>
  <c r="L315" i="11"/>
  <c r="M315" i="11" s="1"/>
  <c r="I315" i="11"/>
  <c r="L313" i="11"/>
  <c r="I313" i="11"/>
  <c r="L312" i="11"/>
  <c r="M312" i="11" s="1"/>
  <c r="I312" i="11"/>
  <c r="L311" i="11"/>
  <c r="I311" i="11"/>
  <c r="N310" i="11"/>
  <c r="L310" i="11"/>
  <c r="M310" i="11" s="1"/>
  <c r="I310" i="11"/>
  <c r="N309" i="11"/>
  <c r="M309" i="11"/>
  <c r="L309" i="11"/>
  <c r="I309" i="11"/>
  <c r="N308" i="11"/>
  <c r="M308" i="11"/>
  <c r="L308" i="11"/>
  <c r="I308" i="11"/>
  <c r="N307" i="11"/>
  <c r="M307" i="11"/>
  <c r="L307" i="11"/>
  <c r="I307" i="11"/>
  <c r="N306" i="11"/>
  <c r="M306" i="11"/>
  <c r="L306" i="11"/>
  <c r="I306" i="11"/>
  <c r="N304" i="11"/>
  <c r="M304" i="11"/>
  <c r="L304" i="11"/>
  <c r="I304" i="11"/>
  <c r="N303" i="11"/>
  <c r="M303" i="11"/>
  <c r="L303" i="11"/>
  <c r="I303" i="11"/>
  <c r="N302" i="11"/>
  <c r="M302" i="11"/>
  <c r="L302" i="11"/>
  <c r="I302" i="11"/>
  <c r="N301" i="11"/>
  <c r="M301" i="11"/>
  <c r="L301" i="11"/>
  <c r="I301" i="11"/>
  <c r="N300" i="11"/>
  <c r="M300" i="11"/>
  <c r="L300" i="11"/>
  <c r="I300" i="11"/>
  <c r="N299" i="11"/>
  <c r="M299" i="11"/>
  <c r="L299" i="11"/>
  <c r="I299" i="11"/>
  <c r="N298" i="11"/>
  <c r="M298" i="11"/>
  <c r="L298" i="11"/>
  <c r="I298" i="11"/>
  <c r="N297" i="11"/>
  <c r="M297" i="11"/>
  <c r="L297" i="11"/>
  <c r="I297" i="11"/>
  <c r="N296" i="11"/>
  <c r="M296" i="11"/>
  <c r="L296" i="11"/>
  <c r="I296" i="11"/>
  <c r="N295" i="11"/>
  <c r="M295" i="11"/>
  <c r="L295" i="11"/>
  <c r="I295" i="11"/>
  <c r="N293" i="11"/>
  <c r="M293" i="11"/>
  <c r="L293" i="11"/>
  <c r="I293" i="11"/>
  <c r="N292" i="11"/>
  <c r="M292" i="11"/>
  <c r="L292" i="11"/>
  <c r="I292" i="11"/>
  <c r="N291" i="11"/>
  <c r="M291" i="11"/>
  <c r="L291" i="11"/>
  <c r="I291" i="11"/>
  <c r="N290" i="11"/>
  <c r="M290" i="11"/>
  <c r="L290" i="11"/>
  <c r="I290" i="11"/>
  <c r="N289" i="11"/>
  <c r="M289" i="11"/>
  <c r="L289" i="11"/>
  <c r="I289" i="11"/>
  <c r="N288" i="11"/>
  <c r="M288" i="11"/>
  <c r="L288" i="11"/>
  <c r="I288" i="11"/>
  <c r="N286" i="11"/>
  <c r="M286" i="11"/>
  <c r="L286" i="11"/>
  <c r="I286" i="11"/>
  <c r="N284" i="11"/>
  <c r="M284" i="11"/>
  <c r="L284" i="11"/>
  <c r="I284" i="11"/>
  <c r="N283" i="11"/>
  <c r="M283" i="11"/>
  <c r="L283" i="11"/>
  <c r="I283" i="11"/>
  <c r="N282" i="11"/>
  <c r="M282" i="11"/>
  <c r="L282" i="11"/>
  <c r="I282" i="11"/>
  <c r="N281" i="11"/>
  <c r="M281" i="11"/>
  <c r="L281" i="11"/>
  <c r="I281" i="11"/>
  <c r="N280" i="11"/>
  <c r="M280" i="11"/>
  <c r="L280" i="11"/>
  <c r="I280" i="11"/>
  <c r="N279" i="11"/>
  <c r="M279" i="11"/>
  <c r="L279" i="11"/>
  <c r="I279" i="11"/>
  <c r="N278" i="11"/>
  <c r="M278" i="11"/>
  <c r="L278" i="11"/>
  <c r="I278" i="11"/>
  <c r="N276" i="11"/>
  <c r="M276" i="11"/>
  <c r="L276" i="11"/>
  <c r="I276" i="11"/>
  <c r="N275" i="11"/>
  <c r="M275" i="11"/>
  <c r="L275" i="11"/>
  <c r="I275" i="11"/>
  <c r="N274" i="11"/>
  <c r="M274" i="11"/>
  <c r="L274" i="11"/>
  <c r="I274" i="11"/>
  <c r="N273" i="11"/>
  <c r="M273" i="11"/>
  <c r="L273" i="11"/>
  <c r="I273" i="11"/>
  <c r="N272" i="11"/>
  <c r="M272" i="11"/>
  <c r="L272" i="11"/>
  <c r="I272" i="11"/>
  <c r="N271" i="11"/>
  <c r="M271" i="11"/>
  <c r="L271" i="11"/>
  <c r="I271" i="11"/>
  <c r="N270" i="11"/>
  <c r="M270" i="11"/>
  <c r="L270" i="11"/>
  <c r="I270" i="11"/>
  <c r="N269" i="11"/>
  <c r="M269" i="11"/>
  <c r="L269" i="11"/>
  <c r="I269" i="11"/>
  <c r="N268" i="11"/>
  <c r="M268" i="11"/>
  <c r="L268" i="11"/>
  <c r="I268" i="11"/>
  <c r="N267" i="11"/>
  <c r="M267" i="11"/>
  <c r="L267" i="11"/>
  <c r="I267" i="11"/>
  <c r="N266" i="11"/>
  <c r="M266" i="11"/>
  <c r="L266" i="11"/>
  <c r="I266" i="11"/>
  <c r="N265" i="11"/>
  <c r="M265" i="11"/>
  <c r="L265" i="11"/>
  <c r="I265" i="11"/>
  <c r="N264" i="11"/>
  <c r="M264" i="11"/>
  <c r="L264" i="11"/>
  <c r="I264" i="11"/>
  <c r="N263" i="11"/>
  <c r="M263" i="11"/>
  <c r="L263" i="11"/>
  <c r="I263" i="11"/>
  <c r="N261" i="11"/>
  <c r="M261" i="11"/>
  <c r="L261" i="11"/>
  <c r="I261" i="11"/>
  <c r="N260" i="11"/>
  <c r="M260" i="11"/>
  <c r="L260" i="11"/>
  <c r="I260" i="11"/>
  <c r="L259" i="11"/>
  <c r="M259" i="11" s="1"/>
  <c r="N259" i="11" s="1"/>
  <c r="I259" i="11"/>
  <c r="N258" i="11"/>
  <c r="M258" i="11"/>
  <c r="L258" i="11"/>
  <c r="I258" i="11"/>
  <c r="L257" i="11"/>
  <c r="M257" i="11" s="1"/>
  <c r="N257" i="11" s="1"/>
  <c r="I257" i="11"/>
  <c r="N256" i="11"/>
  <c r="M256" i="11"/>
  <c r="L256" i="11"/>
  <c r="I256" i="11"/>
  <c r="L255" i="11"/>
  <c r="M255" i="11" s="1"/>
  <c r="N255" i="11" s="1"/>
  <c r="I255" i="11"/>
  <c r="N254" i="11"/>
  <c r="M254" i="11"/>
  <c r="L254" i="11"/>
  <c r="I254" i="11"/>
  <c r="L253" i="11"/>
  <c r="M253" i="11" s="1"/>
  <c r="N253" i="11" s="1"/>
  <c r="I253" i="11"/>
  <c r="N252" i="11"/>
  <c r="M252" i="11"/>
  <c r="L252" i="11"/>
  <c r="I252" i="11"/>
  <c r="L251" i="11"/>
  <c r="M251" i="11" s="1"/>
  <c r="N251" i="11" s="1"/>
  <c r="I251" i="11"/>
  <c r="N249" i="11"/>
  <c r="M249" i="11"/>
  <c r="L249" i="11"/>
  <c r="I249" i="11"/>
  <c r="L248" i="11"/>
  <c r="M248" i="11" s="1"/>
  <c r="N248" i="11" s="1"/>
  <c r="I248" i="11"/>
  <c r="N247" i="11"/>
  <c r="M247" i="11"/>
  <c r="L247" i="11"/>
  <c r="I247" i="11"/>
  <c r="L246" i="11"/>
  <c r="M246" i="11" s="1"/>
  <c r="N246" i="11" s="1"/>
  <c r="I246" i="11"/>
  <c r="N245" i="11"/>
  <c r="M245" i="11"/>
  <c r="L245" i="11"/>
  <c r="I245" i="11"/>
  <c r="L244" i="11"/>
  <c r="M244" i="11" s="1"/>
  <c r="N244" i="11" s="1"/>
  <c r="I244" i="11"/>
  <c r="N243" i="11"/>
  <c r="M243" i="11"/>
  <c r="L243" i="11"/>
  <c r="I243" i="11"/>
  <c r="L242" i="11"/>
  <c r="M242" i="11" s="1"/>
  <c r="N242" i="11" s="1"/>
  <c r="I242" i="11"/>
  <c r="N241" i="11"/>
  <c r="M241" i="11"/>
  <c r="L241" i="11"/>
  <c r="I241" i="11"/>
  <c r="L240" i="11"/>
  <c r="M240" i="11" s="1"/>
  <c r="N240" i="11" s="1"/>
  <c r="I240" i="11"/>
  <c r="N239" i="11"/>
  <c r="M239" i="11"/>
  <c r="L239" i="11"/>
  <c r="I239" i="11"/>
  <c r="L238" i="11"/>
  <c r="M238" i="11" s="1"/>
  <c r="N238" i="11" s="1"/>
  <c r="I238" i="11"/>
  <c r="N237" i="11"/>
  <c r="M237" i="11"/>
  <c r="L237" i="11"/>
  <c r="I237" i="11"/>
  <c r="L236" i="11"/>
  <c r="M236" i="11" s="1"/>
  <c r="N236" i="11" s="1"/>
  <c r="I236" i="11"/>
  <c r="N235" i="11"/>
  <c r="M235" i="11"/>
  <c r="L235" i="11"/>
  <c r="I235" i="11"/>
  <c r="L234" i="11"/>
  <c r="M234" i="11" s="1"/>
  <c r="N234" i="11" s="1"/>
  <c r="I234" i="11"/>
  <c r="N233" i="11"/>
  <c r="M233" i="11"/>
  <c r="L233" i="11"/>
  <c r="I233" i="11"/>
  <c r="L232" i="11"/>
  <c r="M232" i="11" s="1"/>
  <c r="N232" i="11" s="1"/>
  <c r="I232" i="11"/>
  <c r="N231" i="11"/>
  <c r="M231" i="11"/>
  <c r="L231" i="11"/>
  <c r="I231" i="11"/>
  <c r="L230" i="11"/>
  <c r="M230" i="11" s="1"/>
  <c r="N230" i="11" s="1"/>
  <c r="I230" i="11"/>
  <c r="N229" i="11"/>
  <c r="M229" i="11"/>
  <c r="L229" i="11"/>
  <c r="I229" i="11"/>
  <c r="L228" i="11"/>
  <c r="M228" i="11" s="1"/>
  <c r="N228" i="11" s="1"/>
  <c r="I228" i="11"/>
  <c r="N227" i="11"/>
  <c r="M227" i="11"/>
  <c r="L227" i="11"/>
  <c r="I227" i="11"/>
  <c r="L226" i="11"/>
  <c r="M226" i="11" s="1"/>
  <c r="N226" i="11" s="1"/>
  <c r="I226" i="11"/>
  <c r="N225" i="11"/>
  <c r="M225" i="11"/>
  <c r="L225" i="11"/>
  <c r="I225" i="11"/>
  <c r="L224" i="11"/>
  <c r="M224" i="11" s="1"/>
  <c r="N224" i="11" s="1"/>
  <c r="I224" i="11"/>
  <c r="N223" i="11"/>
  <c r="M223" i="11"/>
  <c r="L223" i="11"/>
  <c r="I223" i="11"/>
  <c r="L222" i="11"/>
  <c r="M222" i="11" s="1"/>
  <c r="N222" i="11" s="1"/>
  <c r="I222" i="11"/>
  <c r="N221" i="11"/>
  <c r="M221" i="11"/>
  <c r="L221" i="11"/>
  <c r="I221" i="11"/>
  <c r="L220" i="11"/>
  <c r="M220" i="11" s="1"/>
  <c r="N220" i="11" s="1"/>
  <c r="I220" i="11"/>
  <c r="N219" i="11"/>
  <c r="M219" i="11"/>
  <c r="L219" i="11"/>
  <c r="I219" i="11"/>
  <c r="L218" i="11"/>
  <c r="M218" i="11" s="1"/>
  <c r="N218" i="11" s="1"/>
  <c r="I218" i="11"/>
  <c r="N217" i="11"/>
  <c r="M217" i="11"/>
  <c r="L217" i="11"/>
  <c r="I217" i="11"/>
  <c r="L216" i="11"/>
  <c r="M216" i="11" s="1"/>
  <c r="N216" i="11" s="1"/>
  <c r="I216" i="11"/>
  <c r="N214" i="11"/>
  <c r="M214" i="11"/>
  <c r="L214" i="11"/>
  <c r="I214" i="11"/>
  <c r="L213" i="11"/>
  <c r="M213" i="11" s="1"/>
  <c r="N213" i="11" s="1"/>
  <c r="I213" i="11"/>
  <c r="N212" i="11"/>
  <c r="M212" i="11"/>
  <c r="L212" i="11"/>
  <c r="I212" i="11"/>
  <c r="L210" i="11"/>
  <c r="M210" i="11" s="1"/>
  <c r="N210" i="11" s="1"/>
  <c r="I210" i="11"/>
  <c r="N209" i="11"/>
  <c r="M209" i="11"/>
  <c r="L209" i="11"/>
  <c r="I209" i="11"/>
  <c r="L207" i="11"/>
  <c r="M207" i="11" s="1"/>
  <c r="N207" i="11" s="1"/>
  <c r="I207" i="11"/>
  <c r="N206" i="11"/>
  <c r="M206" i="11"/>
  <c r="L206" i="11"/>
  <c r="I206" i="11"/>
  <c r="L205" i="11"/>
  <c r="M205" i="11" s="1"/>
  <c r="N205" i="11" s="1"/>
  <c r="I205" i="11"/>
  <c r="N204" i="11"/>
  <c r="M204" i="11"/>
  <c r="L204" i="11"/>
  <c r="I204" i="11"/>
  <c r="L202" i="11"/>
  <c r="M202" i="11" s="1"/>
  <c r="N202" i="11" s="1"/>
  <c r="I202" i="11"/>
  <c r="N201" i="11"/>
  <c r="M201" i="11"/>
  <c r="L201" i="11"/>
  <c r="I201" i="11"/>
  <c r="L200" i="11"/>
  <c r="M200" i="11" s="1"/>
  <c r="N200" i="11" s="1"/>
  <c r="I200" i="11"/>
  <c r="N199" i="11"/>
  <c r="M199" i="11"/>
  <c r="L199" i="11"/>
  <c r="I199" i="11"/>
  <c r="L198" i="11"/>
  <c r="M198" i="11" s="1"/>
  <c r="N198" i="11" s="1"/>
  <c r="I198" i="11"/>
  <c r="N197" i="11"/>
  <c r="M197" i="11"/>
  <c r="L197" i="11"/>
  <c r="I197" i="11"/>
  <c r="L196" i="11"/>
  <c r="M196" i="11" s="1"/>
  <c r="N196" i="11" s="1"/>
  <c r="I196" i="11"/>
  <c r="N195" i="11"/>
  <c r="M195" i="11"/>
  <c r="L195" i="11"/>
  <c r="I195" i="11"/>
  <c r="L194" i="11"/>
  <c r="M194" i="11" s="1"/>
  <c r="N194" i="11" s="1"/>
  <c r="I194" i="11"/>
  <c r="N193" i="11"/>
  <c r="M193" i="11"/>
  <c r="L193" i="11"/>
  <c r="I193" i="11"/>
  <c r="L192" i="11"/>
  <c r="M192" i="11" s="1"/>
  <c r="N192" i="11" s="1"/>
  <c r="I192" i="11"/>
  <c r="N191" i="11"/>
  <c r="M191" i="11"/>
  <c r="L191" i="11"/>
  <c r="I191" i="11"/>
  <c r="L190" i="11"/>
  <c r="M190" i="11" s="1"/>
  <c r="N190" i="11" s="1"/>
  <c r="I190" i="11"/>
  <c r="N189" i="11"/>
  <c r="M189" i="11"/>
  <c r="L189" i="11"/>
  <c r="I189" i="11"/>
  <c r="L188" i="11"/>
  <c r="M188" i="11" s="1"/>
  <c r="N188" i="11" s="1"/>
  <c r="I188" i="11"/>
  <c r="N187" i="11"/>
  <c r="M187" i="11"/>
  <c r="L187" i="11"/>
  <c r="I187" i="11"/>
  <c r="L186" i="11"/>
  <c r="M186" i="11" s="1"/>
  <c r="N186" i="11" s="1"/>
  <c r="I186" i="11"/>
  <c r="N185" i="11"/>
  <c r="M185" i="11"/>
  <c r="L185" i="11"/>
  <c r="I185" i="11"/>
  <c r="L184" i="11"/>
  <c r="M184" i="11" s="1"/>
  <c r="N184" i="11" s="1"/>
  <c r="I184" i="11"/>
  <c r="N182" i="11"/>
  <c r="M182" i="11"/>
  <c r="L182" i="11"/>
  <c r="I182" i="11"/>
  <c r="L181" i="11"/>
  <c r="M181" i="11" s="1"/>
  <c r="N181" i="11" s="1"/>
  <c r="I181" i="11"/>
  <c r="N180" i="11"/>
  <c r="M180" i="11"/>
  <c r="L180" i="11"/>
  <c r="I180" i="11"/>
  <c r="L179" i="11"/>
  <c r="M179" i="11" s="1"/>
  <c r="N179" i="11" s="1"/>
  <c r="I179" i="11"/>
  <c r="N178" i="11"/>
  <c r="M178" i="11"/>
  <c r="L178" i="11"/>
  <c r="I178" i="11"/>
  <c r="N177" i="11"/>
  <c r="M177" i="11"/>
  <c r="L177" i="11"/>
  <c r="I177" i="11"/>
  <c r="N176" i="11"/>
  <c r="M176" i="11"/>
  <c r="L176" i="11"/>
  <c r="I176" i="11"/>
  <c r="N175" i="11"/>
  <c r="M175" i="11"/>
  <c r="L175" i="11"/>
  <c r="I175" i="11"/>
  <c r="N174" i="11"/>
  <c r="M174" i="11"/>
  <c r="L174" i="11"/>
  <c r="I174" i="11"/>
  <c r="L173" i="11"/>
  <c r="M173" i="11" s="1"/>
  <c r="N173" i="11" s="1"/>
  <c r="I173" i="11"/>
  <c r="N172" i="11"/>
  <c r="M172" i="11"/>
  <c r="L172" i="11"/>
  <c r="I172" i="11"/>
  <c r="N171" i="11"/>
  <c r="M171" i="11"/>
  <c r="L171" i="11"/>
  <c r="I171" i="11"/>
  <c r="N170" i="11"/>
  <c r="M170" i="11"/>
  <c r="L170" i="11"/>
  <c r="I170" i="11"/>
  <c r="N169" i="11"/>
  <c r="M169" i="11"/>
  <c r="L169" i="11"/>
  <c r="I169" i="11"/>
  <c r="N168" i="11"/>
  <c r="M168" i="11"/>
  <c r="L168" i="11"/>
  <c r="I168" i="11"/>
  <c r="N167" i="11"/>
  <c r="M167" i="11"/>
  <c r="L167" i="11"/>
  <c r="I167" i="11"/>
  <c r="N166" i="11"/>
  <c r="M166" i="11"/>
  <c r="L166" i="11"/>
  <c r="I166" i="11"/>
  <c r="N165" i="11"/>
  <c r="M165" i="11"/>
  <c r="L165" i="11"/>
  <c r="I165" i="11"/>
  <c r="N164" i="11"/>
  <c r="M164" i="11"/>
  <c r="L164" i="11"/>
  <c r="I164" i="11"/>
  <c r="N163" i="11"/>
  <c r="M163" i="11"/>
  <c r="L163" i="11"/>
  <c r="I163" i="11"/>
  <c r="N162" i="11"/>
  <c r="M162" i="11"/>
  <c r="L162" i="11"/>
  <c r="I162" i="11"/>
  <c r="N161" i="11"/>
  <c r="M161" i="11"/>
  <c r="L161" i="11"/>
  <c r="I161" i="11"/>
  <c r="N160" i="11"/>
  <c r="M160" i="11"/>
  <c r="L160" i="11"/>
  <c r="I160" i="11"/>
  <c r="L159" i="11"/>
  <c r="M159" i="11" s="1"/>
  <c r="N159" i="11" s="1"/>
  <c r="I159" i="11"/>
  <c r="N158" i="11"/>
  <c r="M158" i="11"/>
  <c r="L158" i="11"/>
  <c r="I158" i="11"/>
  <c r="L157" i="11"/>
  <c r="M157" i="11" s="1"/>
  <c r="N157" i="11" s="1"/>
  <c r="I157" i="11"/>
  <c r="N156" i="11"/>
  <c r="M156" i="11"/>
  <c r="L156" i="11"/>
  <c r="I156" i="11"/>
  <c r="L155" i="11"/>
  <c r="M155" i="11" s="1"/>
  <c r="N155" i="11" s="1"/>
  <c r="I155" i="11"/>
  <c r="N154" i="11"/>
  <c r="M154" i="11"/>
  <c r="L154" i="11"/>
  <c r="I154" i="11"/>
  <c r="L153" i="11"/>
  <c r="M153" i="11" s="1"/>
  <c r="N153" i="11" s="1"/>
  <c r="I153" i="11"/>
  <c r="N152" i="11"/>
  <c r="M152" i="11"/>
  <c r="L152" i="11"/>
  <c r="I152" i="11"/>
  <c r="L151" i="11"/>
  <c r="M151" i="11" s="1"/>
  <c r="N151" i="11" s="1"/>
  <c r="I151" i="11"/>
  <c r="N150" i="11"/>
  <c r="M150" i="11"/>
  <c r="L150" i="11"/>
  <c r="I150" i="11"/>
  <c r="L149" i="11"/>
  <c r="M149" i="11" s="1"/>
  <c r="N149" i="11" s="1"/>
  <c r="I149" i="11"/>
  <c r="N148" i="11"/>
  <c r="M148" i="11"/>
  <c r="L148" i="11"/>
  <c r="I148" i="11"/>
  <c r="L147" i="11"/>
  <c r="M147" i="11" s="1"/>
  <c r="N147" i="11" s="1"/>
  <c r="I147" i="11"/>
  <c r="N146" i="11"/>
  <c r="M146" i="11"/>
  <c r="L146" i="11"/>
  <c r="I146" i="11"/>
  <c r="L145" i="11"/>
  <c r="M145" i="11" s="1"/>
  <c r="N145" i="11" s="1"/>
  <c r="I145" i="11"/>
  <c r="N144" i="11"/>
  <c r="M144" i="11"/>
  <c r="L144" i="11"/>
  <c r="I144" i="11"/>
  <c r="L143" i="11"/>
  <c r="M143" i="11" s="1"/>
  <c r="N143" i="11" s="1"/>
  <c r="I143" i="11"/>
  <c r="N141" i="11"/>
  <c r="M141" i="11"/>
  <c r="L141" i="11"/>
  <c r="I141" i="11"/>
  <c r="L140" i="11"/>
  <c r="M140" i="11" s="1"/>
  <c r="N140" i="11" s="1"/>
  <c r="I140" i="11"/>
  <c r="N139" i="11"/>
  <c r="M139" i="11"/>
  <c r="L139" i="11"/>
  <c r="I139" i="11"/>
  <c r="L138" i="11"/>
  <c r="M138" i="11" s="1"/>
  <c r="N138" i="11" s="1"/>
  <c r="I138" i="11"/>
  <c r="N137" i="11"/>
  <c r="M137" i="11"/>
  <c r="L137" i="11"/>
  <c r="I137" i="11"/>
  <c r="L136" i="11"/>
  <c r="M136" i="11" s="1"/>
  <c r="N136" i="11" s="1"/>
  <c r="I136" i="11"/>
  <c r="N135" i="11"/>
  <c r="M135" i="11"/>
  <c r="L135" i="11"/>
  <c r="I135" i="11"/>
  <c r="N134" i="11"/>
  <c r="M134" i="11"/>
  <c r="L134" i="11"/>
  <c r="I134" i="11"/>
  <c r="N133" i="11"/>
  <c r="M133" i="11"/>
  <c r="L133" i="11"/>
  <c r="I133" i="11"/>
  <c r="N132" i="11"/>
  <c r="M132" i="11"/>
  <c r="L132" i="11"/>
  <c r="I132" i="11"/>
  <c r="N131" i="11"/>
  <c r="M131" i="11"/>
  <c r="L131" i="11"/>
  <c r="I131" i="11"/>
  <c r="N130" i="11"/>
  <c r="M130" i="11"/>
  <c r="L130" i="11"/>
  <c r="I130" i="11"/>
  <c r="N129" i="11"/>
  <c r="M129" i="11"/>
  <c r="L129" i="11"/>
  <c r="I129" i="11"/>
  <c r="N128" i="11"/>
  <c r="M128" i="11"/>
  <c r="L128" i="11"/>
  <c r="I128" i="11"/>
  <c r="N127" i="11"/>
  <c r="M127" i="11"/>
  <c r="L127" i="11"/>
  <c r="I127" i="11"/>
  <c r="N126" i="11"/>
  <c r="M126" i="11"/>
  <c r="L126" i="11"/>
  <c r="I126" i="11"/>
  <c r="N125" i="11"/>
  <c r="M125" i="11"/>
  <c r="L125" i="11"/>
  <c r="I125" i="11"/>
  <c r="L124" i="11"/>
  <c r="M124" i="11" s="1"/>
  <c r="N124" i="11" s="1"/>
  <c r="I124" i="11"/>
  <c r="N123" i="11"/>
  <c r="M123" i="11"/>
  <c r="L123" i="11"/>
  <c r="I123" i="11"/>
  <c r="L122" i="11"/>
  <c r="M122" i="11" s="1"/>
  <c r="N122" i="11" s="1"/>
  <c r="I122" i="11"/>
  <c r="N121" i="11"/>
  <c r="M121" i="11"/>
  <c r="L121" i="11"/>
  <c r="I121" i="11"/>
  <c r="L120" i="11"/>
  <c r="M120" i="11" s="1"/>
  <c r="N120" i="11" s="1"/>
  <c r="I120" i="11"/>
  <c r="N118" i="11"/>
  <c r="M118" i="11"/>
  <c r="L118" i="11"/>
  <c r="I118" i="11"/>
  <c r="L117" i="11"/>
  <c r="M117" i="11" s="1"/>
  <c r="N117" i="11" s="1"/>
  <c r="I117" i="11"/>
  <c r="N116" i="11"/>
  <c r="M116" i="11"/>
  <c r="L116" i="11"/>
  <c r="I116" i="11"/>
  <c r="L115" i="11"/>
  <c r="M115" i="11" s="1"/>
  <c r="N115" i="11" s="1"/>
  <c r="I115" i="11"/>
  <c r="N114" i="11"/>
  <c r="M114" i="11"/>
  <c r="L114" i="11"/>
  <c r="I114" i="11"/>
  <c r="L112" i="11"/>
  <c r="M112" i="11" s="1"/>
  <c r="N112" i="11" s="1"/>
  <c r="I112" i="11"/>
  <c r="N111" i="11"/>
  <c r="M111" i="11"/>
  <c r="L111" i="11"/>
  <c r="I111" i="11"/>
  <c r="L110" i="11"/>
  <c r="M110" i="11" s="1"/>
  <c r="N110" i="11" s="1"/>
  <c r="I110" i="11"/>
  <c r="N109" i="11"/>
  <c r="M109" i="11"/>
  <c r="L109" i="11"/>
  <c r="I109" i="11"/>
  <c r="N108" i="11"/>
  <c r="M108" i="11"/>
  <c r="L108" i="11"/>
  <c r="I108" i="11"/>
  <c r="N106" i="11"/>
  <c r="M106" i="11"/>
  <c r="L106" i="11"/>
  <c r="I106" i="11"/>
  <c r="N105" i="11"/>
  <c r="M105" i="11"/>
  <c r="L105" i="11"/>
  <c r="I105" i="11"/>
  <c r="N104" i="11"/>
  <c r="M104" i="11"/>
  <c r="L104" i="11"/>
  <c r="I104" i="11"/>
  <c r="N103" i="11"/>
  <c r="M103" i="11"/>
  <c r="L103" i="11"/>
  <c r="I103" i="11"/>
  <c r="N102" i="11"/>
  <c r="M102" i="11"/>
  <c r="L102" i="11"/>
  <c r="I102" i="11"/>
  <c r="N101" i="11"/>
  <c r="M101" i="11"/>
  <c r="L101" i="11"/>
  <c r="I101" i="11"/>
  <c r="N99" i="11"/>
  <c r="M99" i="11"/>
  <c r="L99" i="11"/>
  <c r="I99" i="11"/>
  <c r="N98" i="11"/>
  <c r="M98" i="11"/>
  <c r="L98" i="11"/>
  <c r="I98" i="11"/>
  <c r="N97" i="11"/>
  <c r="M97" i="11"/>
  <c r="L97" i="11"/>
  <c r="I97" i="11"/>
  <c r="L96" i="11"/>
  <c r="M96" i="11" s="1"/>
  <c r="N96" i="11" s="1"/>
  <c r="I96" i="11"/>
  <c r="N95" i="11"/>
  <c r="M95" i="11"/>
  <c r="L95" i="11"/>
  <c r="I95" i="11"/>
  <c r="L94" i="11"/>
  <c r="M94" i="11" s="1"/>
  <c r="N94" i="11" s="1"/>
  <c r="I94" i="11"/>
  <c r="N93" i="11"/>
  <c r="M93" i="11"/>
  <c r="L93" i="11"/>
  <c r="I93" i="11"/>
  <c r="L92" i="11"/>
  <c r="M92" i="11" s="1"/>
  <c r="N92" i="11" s="1"/>
  <c r="I92" i="11"/>
  <c r="N90" i="11"/>
  <c r="M90" i="11"/>
  <c r="L90" i="11"/>
  <c r="I90" i="11"/>
  <c r="L89" i="11"/>
  <c r="M89" i="11" s="1"/>
  <c r="N89" i="11" s="1"/>
  <c r="I89" i="11"/>
  <c r="N88" i="11"/>
  <c r="M88" i="11"/>
  <c r="L88" i="11"/>
  <c r="I88" i="11"/>
  <c r="L87" i="11"/>
  <c r="M87" i="11" s="1"/>
  <c r="N87" i="11" s="1"/>
  <c r="I87" i="11"/>
  <c r="N86" i="11"/>
  <c r="M86" i="11"/>
  <c r="L86" i="11"/>
  <c r="I86" i="11"/>
  <c r="L84" i="11"/>
  <c r="M84" i="11" s="1"/>
  <c r="N84" i="11" s="1"/>
  <c r="I84" i="11"/>
  <c r="N83" i="11"/>
  <c r="M83" i="11"/>
  <c r="L83" i="11"/>
  <c r="I83" i="11"/>
  <c r="L82" i="11"/>
  <c r="M82" i="11" s="1"/>
  <c r="N82" i="11" s="1"/>
  <c r="I82" i="11"/>
  <c r="N81" i="11"/>
  <c r="M81" i="11"/>
  <c r="L81" i="11"/>
  <c r="I81" i="11"/>
  <c r="L80" i="11"/>
  <c r="M80" i="11" s="1"/>
  <c r="N80" i="11" s="1"/>
  <c r="I80" i="11"/>
  <c r="N79" i="11"/>
  <c r="M79" i="11"/>
  <c r="L79" i="11"/>
  <c r="I79" i="11"/>
  <c r="L78" i="11"/>
  <c r="M78" i="11" s="1"/>
  <c r="N78" i="11" s="1"/>
  <c r="I78" i="11"/>
  <c r="N77" i="11"/>
  <c r="M77" i="11"/>
  <c r="L77" i="11"/>
  <c r="I77" i="11"/>
  <c r="L76" i="11"/>
  <c r="I76" i="11"/>
  <c r="N75" i="11"/>
  <c r="M75" i="11"/>
  <c r="L75" i="11"/>
  <c r="I75" i="11"/>
  <c r="L73" i="11"/>
  <c r="I73" i="11"/>
  <c r="N72" i="11"/>
  <c r="M72" i="11"/>
  <c r="L72" i="11"/>
  <c r="I72" i="11"/>
  <c r="L71" i="11"/>
  <c r="I71" i="11"/>
  <c r="N70" i="11"/>
  <c r="M70" i="11"/>
  <c r="L70" i="11"/>
  <c r="I70" i="11"/>
  <c r="L69" i="11"/>
  <c r="I69" i="11"/>
  <c r="N68" i="11"/>
  <c r="M68" i="11"/>
  <c r="L68" i="11"/>
  <c r="I68" i="11"/>
  <c r="L67" i="11"/>
  <c r="I67" i="11"/>
  <c r="N66" i="11"/>
  <c r="M66" i="11"/>
  <c r="L66" i="11"/>
  <c r="I66" i="11"/>
  <c r="L65" i="11"/>
  <c r="I65" i="11"/>
  <c r="N64" i="11"/>
  <c r="M64" i="11"/>
  <c r="L64" i="11"/>
  <c r="I64" i="11"/>
  <c r="L63" i="11"/>
  <c r="I63" i="11"/>
  <c r="N62" i="11"/>
  <c r="M62" i="11"/>
  <c r="L62" i="11"/>
  <c r="I62" i="11"/>
  <c r="L61" i="11"/>
  <c r="I61" i="11"/>
  <c r="N60" i="11"/>
  <c r="M60" i="11"/>
  <c r="L60" i="11"/>
  <c r="I60" i="11"/>
  <c r="L58" i="11"/>
  <c r="I58" i="11"/>
  <c r="N57" i="11"/>
  <c r="M57" i="11"/>
  <c r="L57" i="11"/>
  <c r="I57" i="11"/>
  <c r="L56" i="11"/>
  <c r="I56" i="11"/>
  <c r="N55" i="11"/>
  <c r="M55" i="11"/>
  <c r="L55" i="11"/>
  <c r="I55" i="11"/>
  <c r="L54" i="11"/>
  <c r="I54" i="11"/>
  <c r="N52" i="11"/>
  <c r="M52" i="11"/>
  <c r="L52" i="11"/>
  <c r="I52" i="11"/>
  <c r="L51" i="11"/>
  <c r="I51" i="11"/>
  <c r="N50" i="11"/>
  <c r="M50" i="11"/>
  <c r="L50" i="11"/>
  <c r="I50" i="11"/>
  <c r="L48" i="11"/>
  <c r="I48" i="11"/>
  <c r="N47" i="11"/>
  <c r="M47" i="11"/>
  <c r="L47" i="11"/>
  <c r="I47" i="11"/>
  <c r="L46" i="11"/>
  <c r="I46" i="11"/>
  <c r="N45" i="11"/>
  <c r="M45" i="11"/>
  <c r="L45" i="11"/>
  <c r="I45" i="11"/>
  <c r="L43" i="11"/>
  <c r="I43" i="11"/>
  <c r="N42" i="11"/>
  <c r="M42" i="11"/>
  <c r="L42" i="11"/>
  <c r="I42" i="11"/>
  <c r="L40" i="11"/>
  <c r="I40" i="11"/>
  <c r="N39" i="11"/>
  <c r="M39" i="11"/>
  <c r="L39" i="11"/>
  <c r="I39" i="11"/>
  <c r="L38" i="11"/>
  <c r="I38" i="11"/>
  <c r="N37" i="11"/>
  <c r="M37" i="11"/>
  <c r="L37" i="11"/>
  <c r="I37" i="11"/>
  <c r="L35" i="11"/>
  <c r="I35" i="11"/>
  <c r="N34" i="11"/>
  <c r="M34" i="11"/>
  <c r="L34" i="11"/>
  <c r="I34" i="11"/>
  <c r="L33" i="11"/>
  <c r="I33" i="11"/>
  <c r="N32" i="11"/>
  <c r="M32" i="11"/>
  <c r="L32" i="11"/>
  <c r="I32" i="11"/>
  <c r="L31" i="11"/>
  <c r="I31" i="11"/>
  <c r="N30" i="11"/>
  <c r="M30" i="11"/>
  <c r="L30" i="11"/>
  <c r="I30" i="11"/>
  <c r="L29" i="11"/>
  <c r="I29" i="11"/>
  <c r="N28" i="11"/>
  <c r="M28" i="11"/>
  <c r="L28" i="11"/>
  <c r="I28" i="11"/>
  <c r="L27" i="11"/>
  <c r="I27" i="11"/>
  <c r="N26" i="11"/>
  <c r="M26" i="11"/>
  <c r="L26" i="11"/>
  <c r="I26" i="11"/>
  <c r="L25" i="11"/>
  <c r="I25" i="11"/>
  <c r="N24" i="11"/>
  <c r="M24" i="11"/>
  <c r="L24" i="11"/>
  <c r="I24" i="11"/>
  <c r="L23" i="11"/>
  <c r="I23" i="11"/>
  <c r="N22" i="11"/>
  <c r="M22" i="11"/>
  <c r="L22" i="11"/>
  <c r="I22" i="11"/>
  <c r="L20" i="11"/>
  <c r="I20" i="11"/>
  <c r="N19" i="11"/>
  <c r="M19" i="11"/>
  <c r="L19" i="11"/>
  <c r="I19" i="11"/>
  <c r="L18" i="11"/>
  <c r="I18" i="11"/>
  <c r="N17" i="11"/>
  <c r="M17" i="11"/>
  <c r="L17" i="11"/>
  <c r="I17" i="11"/>
  <c r="L16" i="11"/>
  <c r="I16" i="11"/>
  <c r="N14" i="11"/>
  <c r="M14" i="11"/>
  <c r="L14" i="11"/>
  <c r="I14" i="11"/>
  <c r="L13" i="11"/>
  <c r="I13" i="11"/>
  <c r="N11" i="11"/>
  <c r="M11" i="11"/>
  <c r="L11" i="11"/>
  <c r="I11" i="11"/>
  <c r="L10" i="11"/>
  <c r="I10" i="11"/>
  <c r="N9" i="11"/>
  <c r="M9" i="11"/>
  <c r="L9" i="11"/>
  <c r="I9" i="11"/>
  <c r="L8" i="11"/>
  <c r="I8" i="11"/>
  <c r="N6" i="11"/>
  <c r="M6" i="11"/>
  <c r="L6" i="11"/>
  <c r="I6" i="11"/>
  <c r="L5" i="11"/>
  <c r="I5" i="11"/>
  <c r="P50" i="14"/>
  <c r="M41" i="13"/>
  <c r="N41" i="13" s="1"/>
  <c r="L41" i="13"/>
  <c r="I41" i="13"/>
  <c r="L39" i="13"/>
  <c r="I39" i="13"/>
  <c r="L37" i="13"/>
  <c r="M37" i="13" s="1"/>
  <c r="N37" i="13" s="1"/>
  <c r="I37" i="13"/>
  <c r="L35" i="13"/>
  <c r="I35" i="13"/>
  <c r="M33" i="13"/>
  <c r="N33" i="13" s="1"/>
  <c r="L33" i="13"/>
  <c r="I33" i="13"/>
  <c r="L32" i="13"/>
  <c r="I32" i="13"/>
  <c r="L30" i="13"/>
  <c r="M30" i="13" s="1"/>
  <c r="N30" i="13" s="1"/>
  <c r="I30" i="13"/>
  <c r="L28" i="13"/>
  <c r="I28" i="13"/>
  <c r="L26" i="13"/>
  <c r="M26" i="13" s="1"/>
  <c r="N26" i="13" s="1"/>
  <c r="I26" i="13"/>
  <c r="L24" i="13"/>
  <c r="I24" i="13"/>
  <c r="L22" i="13"/>
  <c r="M22" i="13" s="1"/>
  <c r="N22" i="13" s="1"/>
  <c r="I22" i="13"/>
  <c r="L21" i="13"/>
  <c r="I21" i="13"/>
  <c r="M20" i="13"/>
  <c r="N20" i="13" s="1"/>
  <c r="L20" i="13"/>
  <c r="I20" i="13"/>
  <c r="L19" i="13"/>
  <c r="I19" i="13"/>
  <c r="L18" i="13"/>
  <c r="M18" i="13" s="1"/>
  <c r="N18" i="13" s="1"/>
  <c r="I18" i="13"/>
  <c r="L17" i="13"/>
  <c r="I17" i="13"/>
  <c r="M16" i="13"/>
  <c r="N16" i="13" s="1"/>
  <c r="L16" i="13"/>
  <c r="I16" i="13"/>
  <c r="L15" i="13"/>
  <c r="I15" i="13"/>
  <c r="L13" i="13"/>
  <c r="M13" i="13" s="1"/>
  <c r="N13" i="13" s="1"/>
  <c r="I13" i="13"/>
  <c r="L12" i="13"/>
  <c r="I12" i="13"/>
  <c r="M11" i="13"/>
  <c r="N11" i="13" s="1"/>
  <c r="L11" i="13"/>
  <c r="I11" i="13"/>
  <c r="L9" i="13"/>
  <c r="I9" i="13"/>
  <c r="L8" i="13"/>
  <c r="M8" i="13" s="1"/>
  <c r="N8" i="13" s="1"/>
  <c r="I8" i="13"/>
  <c r="L7" i="13"/>
  <c r="I7" i="13"/>
  <c r="L6" i="13"/>
  <c r="M6" i="13" s="1"/>
  <c r="N6" i="13" s="1"/>
  <c r="I6" i="13"/>
  <c r="L5" i="13"/>
  <c r="I5" i="13"/>
  <c r="N31" i="11" l="1"/>
  <c r="N475" i="11"/>
  <c r="N29" i="11"/>
  <c r="N51" i="11"/>
  <c r="N8" i="11"/>
  <c r="N56" i="11"/>
  <c r="N336" i="11"/>
  <c r="N61" i="11"/>
  <c r="N27" i="11"/>
  <c r="N13" i="11"/>
  <c r="N25" i="11"/>
  <c r="N33" i="11"/>
  <c r="N63" i="11"/>
  <c r="N492" i="11"/>
  <c r="N364" i="11"/>
  <c r="M364" i="11"/>
  <c r="M396" i="11"/>
  <c r="N396" i="11" s="1"/>
  <c r="M540" i="11"/>
  <c r="N540" i="11" s="1"/>
  <c r="N312" i="11"/>
  <c r="M320" i="11"/>
  <c r="N320" i="11" s="1"/>
  <c r="N329" i="11"/>
  <c r="M336" i="11"/>
  <c r="N345" i="11"/>
  <c r="M358" i="11"/>
  <c r="N358" i="11" s="1"/>
  <c r="N361" i="11"/>
  <c r="N374" i="11"/>
  <c r="M374" i="11"/>
  <c r="N377" i="11"/>
  <c r="M390" i="11"/>
  <c r="N390" i="11" s="1"/>
  <c r="N393" i="11"/>
  <c r="M406" i="11"/>
  <c r="N406" i="11" s="1"/>
  <c r="N409" i="11"/>
  <c r="M423" i="11"/>
  <c r="N423" i="11" s="1"/>
  <c r="N434" i="11"/>
  <c r="N450" i="11"/>
  <c r="N463" i="11"/>
  <c r="N466" i="11"/>
  <c r="M488" i="11"/>
  <c r="N488" i="11" s="1"/>
  <c r="N537" i="11"/>
  <c r="M537" i="11"/>
  <c r="M678" i="11"/>
  <c r="N678" i="11"/>
  <c r="N348" i="11"/>
  <c r="M348" i="11"/>
  <c r="M380" i="11"/>
  <c r="N380" i="11" s="1"/>
  <c r="N412" i="11"/>
  <c r="M412" i="11"/>
  <c r="M455" i="11"/>
  <c r="N455" i="11" s="1"/>
  <c r="N471" i="11"/>
  <c r="M471" i="11"/>
  <c r="M571" i="11"/>
  <c r="N571" i="11" s="1"/>
  <c r="N352" i="11"/>
  <c r="M352" i="11"/>
  <c r="M368" i="11"/>
  <c r="N368" i="11" s="1"/>
  <c r="N384" i="11"/>
  <c r="M384" i="11"/>
  <c r="M400" i="11"/>
  <c r="N400" i="11" s="1"/>
  <c r="N416" i="11"/>
  <c r="M416" i="11"/>
  <c r="M437" i="11"/>
  <c r="N437" i="11" s="1"/>
  <c r="N456" i="11"/>
  <c r="M456" i="11"/>
  <c r="N483" i="11"/>
  <c r="M504" i="11"/>
  <c r="N504" i="11" s="1"/>
  <c r="N521" i="11"/>
  <c r="M521" i="11"/>
  <c r="N362" i="11"/>
  <c r="M362" i="11"/>
  <c r="M394" i="11"/>
  <c r="N394" i="11" s="1"/>
  <c r="N512" i="11"/>
  <c r="M512" i="11"/>
  <c r="M313" i="11"/>
  <c r="N313" i="11" s="1"/>
  <c r="N323" i="11"/>
  <c r="M330" i="11"/>
  <c r="N330" i="11" s="1"/>
  <c r="N340" i="11"/>
  <c r="M356" i="11"/>
  <c r="N356" i="11" s="1"/>
  <c r="N359" i="11"/>
  <c r="N372" i="11"/>
  <c r="M372" i="11"/>
  <c r="N375" i="11"/>
  <c r="N388" i="11"/>
  <c r="M388" i="11"/>
  <c r="N391" i="11"/>
  <c r="M404" i="11"/>
  <c r="N404" i="11" s="1"/>
  <c r="N407" i="11"/>
  <c r="M421" i="11"/>
  <c r="N421" i="11" s="1"/>
  <c r="N429" i="11"/>
  <c r="M432" i="11"/>
  <c r="N432" i="11" s="1"/>
  <c r="M438" i="11"/>
  <c r="N438" i="11" s="1"/>
  <c r="N448" i="11"/>
  <c r="M448" i="11"/>
  <c r="M475" i="11"/>
  <c r="M311" i="11"/>
  <c r="N311" i="11" s="1"/>
  <c r="N321" i="11"/>
  <c r="M328" i="11"/>
  <c r="N328" i="11" s="1"/>
  <c r="N338" i="11"/>
  <c r="N343" i="11"/>
  <c r="M350" i="11"/>
  <c r="N350" i="11" s="1"/>
  <c r="N353" i="11"/>
  <c r="N366" i="11"/>
  <c r="M366" i="11"/>
  <c r="N369" i="11"/>
  <c r="N382" i="11"/>
  <c r="M382" i="11"/>
  <c r="N385" i="11"/>
  <c r="M398" i="11"/>
  <c r="N398" i="11" s="1"/>
  <c r="N401" i="11"/>
  <c r="M414" i="11"/>
  <c r="N414" i="11" s="1"/>
  <c r="N417" i="11"/>
  <c r="M442" i="11"/>
  <c r="N442" i="11" s="1"/>
  <c r="M457" i="11"/>
  <c r="N457" i="11" s="1"/>
  <c r="N473" i="11"/>
  <c r="M492" i="11"/>
  <c r="N551" i="11"/>
  <c r="M551" i="11"/>
  <c r="N606" i="11"/>
  <c r="M606" i="11"/>
  <c r="M5" i="11"/>
  <c r="N5" i="11" s="1"/>
  <c r="M8" i="11"/>
  <c r="M10" i="11"/>
  <c r="N10" i="11" s="1"/>
  <c r="M13" i="11"/>
  <c r="M16" i="11"/>
  <c r="N16" i="11" s="1"/>
  <c r="M18" i="11"/>
  <c r="N18" i="11" s="1"/>
  <c r="M20" i="11"/>
  <c r="N20" i="11" s="1"/>
  <c r="M23" i="11"/>
  <c r="N23" i="11" s="1"/>
  <c r="M25" i="11"/>
  <c r="M27" i="11"/>
  <c r="M29" i="11"/>
  <c r="M31" i="11"/>
  <c r="M33" i="11"/>
  <c r="M35" i="11"/>
  <c r="N35" i="11" s="1"/>
  <c r="M38" i="11"/>
  <c r="N38" i="11" s="1"/>
  <c r="M40" i="11"/>
  <c r="N40" i="11" s="1"/>
  <c r="M43" i="11"/>
  <c r="N43" i="11" s="1"/>
  <c r="M46" i="11"/>
  <c r="N46" i="11" s="1"/>
  <c r="M48" i="11"/>
  <c r="N48" i="11" s="1"/>
  <c r="M51" i="11"/>
  <c r="M54" i="11"/>
  <c r="N54" i="11" s="1"/>
  <c r="M56" i="11"/>
  <c r="M58" i="11"/>
  <c r="N58" i="11" s="1"/>
  <c r="M61" i="11"/>
  <c r="M63" i="11"/>
  <c r="M65" i="11"/>
  <c r="N65" i="11" s="1"/>
  <c r="M67" i="11"/>
  <c r="N67" i="11" s="1"/>
  <c r="M69" i="11"/>
  <c r="N69" i="11" s="1"/>
  <c r="M71" i="11"/>
  <c r="N71" i="11" s="1"/>
  <c r="M73" i="11"/>
  <c r="N73" i="11" s="1"/>
  <c r="M76" i="11"/>
  <c r="N76" i="11" s="1"/>
  <c r="N360" i="11"/>
  <c r="M360" i="11"/>
  <c r="M376" i="11"/>
  <c r="N376" i="11" s="1"/>
  <c r="N392" i="11"/>
  <c r="M392" i="11"/>
  <c r="M408" i="11"/>
  <c r="N408" i="11" s="1"/>
  <c r="N422" i="11"/>
  <c r="M422" i="11"/>
  <c r="M430" i="11"/>
  <c r="N430" i="11" s="1"/>
  <c r="N439" i="11"/>
  <c r="N449" i="11"/>
  <c r="N465" i="11"/>
  <c r="N490" i="11"/>
  <c r="N346" i="11"/>
  <c r="M346" i="11"/>
  <c r="M378" i="11"/>
  <c r="N378" i="11" s="1"/>
  <c r="N410" i="11"/>
  <c r="M410" i="11"/>
  <c r="M354" i="11"/>
  <c r="N354" i="11" s="1"/>
  <c r="N370" i="11"/>
  <c r="M370" i="11"/>
  <c r="M386" i="11"/>
  <c r="N386" i="11" s="1"/>
  <c r="N402" i="11"/>
  <c r="M402" i="11"/>
  <c r="M418" i="11"/>
  <c r="N418" i="11" s="1"/>
  <c r="N452" i="11"/>
  <c r="N468" i="11"/>
  <c r="N482" i="11"/>
  <c r="N506" i="11"/>
  <c r="N523" i="11"/>
  <c r="M580" i="11"/>
  <c r="N580" i="11" s="1"/>
  <c r="N428" i="11"/>
  <c r="N445" i="11"/>
  <c r="N462" i="11"/>
  <c r="N478" i="11"/>
  <c r="N555" i="11"/>
  <c r="M555" i="11"/>
  <c r="N566" i="11"/>
  <c r="M588" i="11"/>
  <c r="N588" i="11" s="1"/>
  <c r="N600" i="11"/>
  <c r="N618" i="11"/>
  <c r="M648" i="11"/>
  <c r="N648" i="11"/>
  <c r="M597" i="11"/>
  <c r="N597" i="11" s="1"/>
  <c r="N615" i="11"/>
  <c r="M615" i="11"/>
  <c r="M670" i="11"/>
  <c r="N670" i="11"/>
  <c r="M702" i="11"/>
  <c r="N702" i="11" s="1"/>
  <c r="N424" i="11"/>
  <c r="M426" i="11"/>
  <c r="N426" i="11" s="1"/>
  <c r="N440" i="11"/>
  <c r="M443" i="11"/>
  <c r="N443" i="11" s="1"/>
  <c r="N458" i="11"/>
  <c r="N474" i="11"/>
  <c r="N538" i="11"/>
  <c r="M538" i="11"/>
  <c r="N549" i="11"/>
  <c r="N604" i="11"/>
  <c r="M604" i="11"/>
  <c r="N641" i="11"/>
  <c r="M564" i="11"/>
  <c r="N564" i="11" s="1"/>
  <c r="N573" i="11"/>
  <c r="N582" i="11"/>
  <c r="N613" i="11"/>
  <c r="M613" i="11"/>
  <c r="M662" i="11"/>
  <c r="N662" i="11" s="1"/>
  <c r="M694" i="11"/>
  <c r="N694" i="11"/>
  <c r="N436" i="11"/>
  <c r="N454" i="11"/>
  <c r="N470" i="11"/>
  <c r="N487" i="11"/>
  <c r="M529" i="11"/>
  <c r="N529" i="11" s="1"/>
  <c r="M570" i="11"/>
  <c r="N570" i="11" s="1"/>
  <c r="M573" i="11"/>
  <c r="M582" i="11"/>
  <c r="N624" i="11"/>
  <c r="N627" i="11"/>
  <c r="N633" i="11"/>
  <c r="N547" i="11"/>
  <c r="M547" i="11"/>
  <c r="N554" i="11"/>
  <c r="N557" i="11"/>
  <c r="N568" i="11"/>
  <c r="N590" i="11"/>
  <c r="N599" i="11"/>
  <c r="M686" i="11"/>
  <c r="N686" i="11" s="1"/>
  <c r="N545" i="11"/>
  <c r="N562" i="11"/>
  <c r="N578" i="11"/>
  <c r="N595" i="11"/>
  <c r="N611" i="11"/>
  <c r="N543" i="11"/>
  <c r="N560" i="11"/>
  <c r="N609" i="11"/>
  <c r="M543" i="11"/>
  <c r="M550" i="11"/>
  <c r="N550" i="11" s="1"/>
  <c r="M560" i="11"/>
  <c r="M567" i="11"/>
  <c r="N567" i="11" s="1"/>
  <c r="N574" i="11"/>
  <c r="M576" i="11"/>
  <c r="N576" i="11" s="1"/>
  <c r="M583" i="11"/>
  <c r="N583" i="11" s="1"/>
  <c r="M593" i="11"/>
  <c r="N593" i="11" s="1"/>
  <c r="M600" i="11"/>
  <c r="M609" i="11"/>
  <c r="N620" i="11"/>
  <c r="N649" i="11"/>
  <c r="N660" i="11"/>
  <c r="N668" i="11"/>
  <c r="N676" i="11"/>
  <c r="N684" i="11"/>
  <c r="N692" i="11"/>
  <c r="N700" i="11"/>
  <c r="N708" i="11"/>
  <c r="N539" i="11"/>
  <c r="M541" i="11"/>
  <c r="N541" i="11" s="1"/>
  <c r="N556" i="11"/>
  <c r="M558" i="11"/>
  <c r="N558" i="11" s="1"/>
  <c r="N572" i="11"/>
  <c r="M574" i="11"/>
  <c r="N589" i="11"/>
  <c r="M591" i="11"/>
  <c r="N591" i="11" s="1"/>
  <c r="N605" i="11"/>
  <c r="M607" i="11"/>
  <c r="N607" i="11" s="1"/>
  <c r="N637" i="11"/>
  <c r="N645" i="11"/>
  <c r="N652" i="11"/>
  <c r="N586" i="11"/>
  <c r="N617" i="11"/>
  <c r="N626" i="11"/>
  <c r="N584" i="11"/>
  <c r="M586" i="11"/>
  <c r="N601" i="11"/>
  <c r="M603" i="11"/>
  <c r="N603" i="11" s="1"/>
  <c r="N635" i="11"/>
  <c r="N643" i="11"/>
  <c r="N647" i="11"/>
  <c r="N650" i="11"/>
  <c r="N658" i="11"/>
  <c r="M617" i="11"/>
  <c r="M620" i="11"/>
  <c r="M622" i="11"/>
  <c r="N622" i="11" s="1"/>
  <c r="M624" i="11"/>
  <c r="M626" i="11"/>
  <c r="M628" i="11"/>
  <c r="N628" i="11" s="1"/>
  <c r="M630" i="11"/>
  <c r="N630" i="11" s="1"/>
  <c r="M647" i="11"/>
  <c r="M649" i="11"/>
  <c r="M659" i="11"/>
  <c r="N659" i="11" s="1"/>
  <c r="N21" i="13"/>
  <c r="N15" i="13"/>
  <c r="M5" i="13"/>
  <c r="N5" i="13" s="1"/>
  <c r="M7" i="13"/>
  <c r="N7" i="13" s="1"/>
  <c r="M9" i="13"/>
  <c r="N9" i="13" s="1"/>
  <c r="M12" i="13"/>
  <c r="N12" i="13" s="1"/>
  <c r="M15" i="13"/>
  <c r="M17" i="13"/>
  <c r="N17" i="13" s="1"/>
  <c r="M19" i="13"/>
  <c r="N19" i="13" s="1"/>
  <c r="M21" i="13"/>
  <c r="M24" i="13"/>
  <c r="N24" i="13" s="1"/>
  <c r="M28" i="13"/>
  <c r="N28" i="13" s="1"/>
  <c r="M32" i="13"/>
  <c r="N32" i="13" s="1"/>
  <c r="M35" i="13"/>
  <c r="N35" i="13" s="1"/>
  <c r="M39" i="13"/>
  <c r="N39" i="13" s="1"/>
  <c r="O33" i="15" l="1"/>
  <c r="R33" i="15" s="1"/>
  <c r="T33" i="15" s="1"/>
  <c r="O75" i="15"/>
  <c r="O61" i="15"/>
  <c r="O39" i="15"/>
  <c r="O36" i="15"/>
  <c r="O30" i="15"/>
  <c r="R3" i="15"/>
  <c r="T3" i="15" s="1"/>
  <c r="O94" i="15"/>
  <c r="O99" i="14"/>
  <c r="O93" i="14"/>
  <c r="O90" i="14"/>
  <c r="O86" i="14"/>
  <c r="O79" i="14"/>
  <c r="O69" i="14"/>
  <c r="O66" i="14"/>
  <c r="O63" i="14"/>
  <c r="O59" i="14"/>
  <c r="O50" i="14"/>
  <c r="O45" i="14"/>
  <c r="O29" i="14"/>
  <c r="O24" i="14"/>
  <c r="O9" i="14"/>
  <c r="O6" i="14"/>
  <c r="O2" i="14"/>
  <c r="O103" i="15"/>
  <c r="M20" i="18"/>
  <c r="Q20" i="18" s="1"/>
  <c r="L20" i="18"/>
  <c r="I20" i="18"/>
  <c r="R20" i="18" l="1"/>
  <c r="N20" i="18"/>
  <c r="S103" i="15" l="1"/>
  <c r="R21" i="13"/>
  <c r="R6" i="13"/>
  <c r="S12" i="13"/>
  <c r="T5" i="13"/>
  <c r="S6" i="13"/>
  <c r="T6" i="13"/>
  <c r="R9" i="13"/>
  <c r="S9" i="13"/>
  <c r="T9" i="13"/>
  <c r="T12" i="13"/>
  <c r="R17" i="13"/>
  <c r="S17" i="13"/>
  <c r="T17" i="13"/>
  <c r="R15" i="13" l="1"/>
  <c r="S15" i="13"/>
  <c r="T15" i="13"/>
  <c r="R12" i="13"/>
  <c r="R5" i="13"/>
  <c r="R8" i="13"/>
  <c r="S5" i="13"/>
  <c r="R13" i="13"/>
  <c r="R7" i="13"/>
  <c r="R11" i="13"/>
  <c r="T16" i="13"/>
  <c r="S8" i="13"/>
  <c r="T8" i="13"/>
  <c r="T13" i="13"/>
  <c r="S13" i="13"/>
  <c r="U4" i="13" l="1"/>
  <c r="U10" i="13"/>
  <c r="S16" i="13"/>
  <c r="R16" i="13"/>
  <c r="T7" i="13"/>
  <c r="S7" i="13"/>
  <c r="S11" i="13"/>
  <c r="T11" i="13"/>
  <c r="S94" i="15" l="1"/>
  <c r="R18" i="13" l="1"/>
  <c r="R20" i="13" l="1"/>
  <c r="S20" i="13"/>
  <c r="T20" i="13"/>
  <c r="T19" i="13"/>
  <c r="S19" i="13"/>
  <c r="T26" i="13"/>
  <c r="R19" i="13"/>
  <c r="S26" i="13"/>
  <c r="T18" i="13"/>
  <c r="R26" i="13"/>
  <c r="U25" i="13" s="1"/>
  <c r="S18" i="13"/>
  <c r="S61" i="15" l="1"/>
  <c r="L84" i="18" l="1"/>
  <c r="M84" i="18" s="1"/>
  <c r="Q84" i="18" s="1"/>
  <c r="I84" i="18"/>
  <c r="L83" i="18"/>
  <c r="I83" i="18"/>
  <c r="R84" i="18" l="1"/>
  <c r="N84" i="18"/>
  <c r="M83" i="18"/>
  <c r="N83" i="18" l="1"/>
  <c r="R83" i="18"/>
  <c r="Q83" i="18"/>
  <c r="W704" i="11" l="1"/>
  <c r="T698" i="11"/>
  <c r="U692" i="11"/>
  <c r="U688" i="11"/>
  <c r="V684" i="11"/>
  <c r="V682" i="11"/>
  <c r="V680" i="11"/>
  <c r="V676" i="11"/>
  <c r="V666" i="11"/>
  <c r="V658" i="11"/>
  <c r="X650" i="11"/>
  <c r="X641" i="11"/>
  <c r="X633" i="11"/>
  <c r="V620" i="11"/>
  <c r="V610" i="11"/>
  <c r="X603" i="11"/>
  <c r="U586" i="11"/>
  <c r="W561" i="11"/>
  <c r="U554" i="11"/>
  <c r="T542" i="11"/>
  <c r="U524" i="11"/>
  <c r="W463" i="11"/>
  <c r="W696" i="11" l="1"/>
  <c r="W700" i="11"/>
  <c r="U700" i="11"/>
  <c r="V648" i="11"/>
  <c r="W692" i="11"/>
  <c r="V708" i="11"/>
  <c r="X77" i="11"/>
  <c r="T77" i="11"/>
  <c r="U77" i="11"/>
  <c r="V77" i="11"/>
  <c r="W77" i="11"/>
  <c r="X89" i="11"/>
  <c r="T89" i="11"/>
  <c r="U89" i="11"/>
  <c r="V89" i="11"/>
  <c r="W89" i="11"/>
  <c r="U58" i="11"/>
  <c r="V58" i="11"/>
  <c r="X58" i="11"/>
  <c r="T58" i="11"/>
  <c r="W58" i="11"/>
  <c r="T90" i="11"/>
  <c r="V90" i="11"/>
  <c r="U90" i="11"/>
  <c r="W90" i="11"/>
  <c r="X90" i="11"/>
  <c r="X99" i="11"/>
  <c r="T99" i="11"/>
  <c r="U99" i="11"/>
  <c r="V99" i="11"/>
  <c r="W99" i="11"/>
  <c r="U51" i="11"/>
  <c r="V51" i="11"/>
  <c r="X51" i="11"/>
  <c r="W51" i="11"/>
  <c r="T51" i="11"/>
  <c r="U87" i="11"/>
  <c r="V87" i="11"/>
  <c r="X87" i="11"/>
  <c r="W87" i="11"/>
  <c r="T87" i="11"/>
  <c r="T96" i="11"/>
  <c r="V96" i="11"/>
  <c r="U96" i="11"/>
  <c r="W96" i="11"/>
  <c r="X96" i="11"/>
  <c r="W23" i="11"/>
  <c r="X23" i="11"/>
  <c r="T23" i="11"/>
  <c r="U23" i="11"/>
  <c r="V23" i="11"/>
  <c r="V134" i="11"/>
  <c r="W134" i="11"/>
  <c r="X134" i="11"/>
  <c r="T134" i="11"/>
  <c r="U134" i="11"/>
  <c r="V122" i="11"/>
  <c r="W122" i="11"/>
  <c r="X122" i="11"/>
  <c r="T122" i="11"/>
  <c r="U122" i="11"/>
  <c r="T132" i="11"/>
  <c r="V132" i="11"/>
  <c r="U132" i="11"/>
  <c r="W132" i="11"/>
  <c r="X132" i="11"/>
  <c r="V146" i="11"/>
  <c r="W146" i="11"/>
  <c r="X146" i="11"/>
  <c r="T146" i="11"/>
  <c r="U146" i="11"/>
  <c r="W158" i="11"/>
  <c r="X158" i="11"/>
  <c r="T158" i="11"/>
  <c r="U158" i="11"/>
  <c r="V158" i="11"/>
  <c r="T164" i="11"/>
  <c r="U164" i="11"/>
  <c r="W164" i="11"/>
  <c r="V164" i="11"/>
  <c r="X164" i="11"/>
  <c r="T179" i="11"/>
  <c r="U179" i="11"/>
  <c r="V179" i="11"/>
  <c r="W179" i="11"/>
  <c r="X179" i="11"/>
  <c r="V207" i="11"/>
  <c r="T207" i="11"/>
  <c r="U207" i="11"/>
  <c r="W207" i="11"/>
  <c r="X207" i="11"/>
  <c r="U221" i="11"/>
  <c r="V221" i="11"/>
  <c r="W221" i="11"/>
  <c r="T221" i="11"/>
  <c r="X221" i="11"/>
  <c r="T233" i="11"/>
  <c r="U233" i="11"/>
  <c r="V233" i="11"/>
  <c r="W233" i="11"/>
  <c r="X233" i="11"/>
  <c r="U243" i="11"/>
  <c r="V243" i="11"/>
  <c r="W243" i="11"/>
  <c r="X243" i="11"/>
  <c r="T243" i="11"/>
  <c r="W257" i="11"/>
  <c r="X257" i="11"/>
  <c r="T257" i="11"/>
  <c r="V257" i="11"/>
  <c r="U257" i="11"/>
  <c r="W261" i="11"/>
  <c r="X261" i="11"/>
  <c r="T261" i="11"/>
  <c r="U261" i="11"/>
  <c r="V261" i="11"/>
  <c r="U268" i="11"/>
  <c r="V268" i="11"/>
  <c r="W268" i="11"/>
  <c r="T268" i="11"/>
  <c r="X268" i="11"/>
  <c r="X320" i="11"/>
  <c r="T320" i="11"/>
  <c r="U320" i="11"/>
  <c r="V320" i="11"/>
  <c r="W320" i="11"/>
  <c r="V323" i="11"/>
  <c r="W323" i="11"/>
  <c r="X323" i="11"/>
  <c r="T323" i="11"/>
  <c r="U323" i="11"/>
  <c r="T362" i="11"/>
  <c r="U362" i="11"/>
  <c r="W362" i="11"/>
  <c r="X362" i="11"/>
  <c r="V362" i="11"/>
  <c r="T366" i="11"/>
  <c r="U366" i="11"/>
  <c r="V366" i="11"/>
  <c r="W366" i="11"/>
  <c r="X366" i="11"/>
  <c r="U383" i="11"/>
  <c r="V383" i="11"/>
  <c r="W383" i="11"/>
  <c r="X383" i="11"/>
  <c r="T383" i="11"/>
  <c r="X394" i="11"/>
  <c r="T394" i="11"/>
  <c r="U394" i="11"/>
  <c r="V394" i="11"/>
  <c r="W394" i="11"/>
  <c r="X405" i="11"/>
  <c r="T405" i="11"/>
  <c r="V405" i="11"/>
  <c r="W405" i="11"/>
  <c r="U405" i="11"/>
  <c r="U465" i="11"/>
  <c r="V465" i="11"/>
  <c r="W465" i="11"/>
  <c r="X465" i="11"/>
  <c r="T465" i="11"/>
  <c r="X475" i="11"/>
  <c r="T475" i="11"/>
  <c r="U475" i="11"/>
  <c r="V475" i="11"/>
  <c r="W475" i="11"/>
  <c r="V526" i="11"/>
  <c r="W526" i="11"/>
  <c r="X526" i="11"/>
  <c r="T526" i="11"/>
  <c r="U526" i="11"/>
  <c r="V555" i="11"/>
  <c r="X555" i="11"/>
  <c r="T555" i="11"/>
  <c r="U555" i="11"/>
  <c r="W555" i="11"/>
  <c r="V559" i="11"/>
  <c r="X559" i="11"/>
  <c r="T559" i="11"/>
  <c r="U559" i="11"/>
  <c r="W559" i="11"/>
  <c r="U617" i="11"/>
  <c r="V617" i="11"/>
  <c r="W617" i="11"/>
  <c r="X617" i="11"/>
  <c r="T617" i="11"/>
  <c r="T621" i="11"/>
  <c r="U621" i="11"/>
  <c r="V621" i="11"/>
  <c r="W621" i="11"/>
  <c r="X621" i="11"/>
  <c r="W628" i="11"/>
  <c r="X628" i="11"/>
  <c r="T628" i="11"/>
  <c r="U628" i="11"/>
  <c r="V628" i="11"/>
  <c r="U635" i="11"/>
  <c r="V635" i="11"/>
  <c r="W635" i="11"/>
  <c r="X635" i="11"/>
  <c r="T635" i="11"/>
  <c r="W649" i="11"/>
  <c r="T649" i="11"/>
  <c r="U649" i="11"/>
  <c r="V649" i="11"/>
  <c r="X649" i="11"/>
  <c r="T659" i="11"/>
  <c r="U659" i="11"/>
  <c r="V659" i="11"/>
  <c r="W659" i="11"/>
  <c r="X659" i="11"/>
  <c r="W669" i="11"/>
  <c r="T669" i="11"/>
  <c r="U669" i="11"/>
  <c r="V669" i="11"/>
  <c r="X669" i="11"/>
  <c r="T685" i="11"/>
  <c r="U685" i="11"/>
  <c r="V685" i="11"/>
  <c r="W685" i="11"/>
  <c r="X685" i="11"/>
  <c r="T701" i="11"/>
  <c r="U701" i="11"/>
  <c r="V701" i="11"/>
  <c r="W701" i="11"/>
  <c r="X701" i="11"/>
  <c r="W27" i="11"/>
  <c r="X27" i="11"/>
  <c r="T27" i="11"/>
  <c r="V27" i="11"/>
  <c r="U27" i="11"/>
  <c r="U264" i="11"/>
  <c r="V264" i="11"/>
  <c r="W264" i="11"/>
  <c r="X264" i="11"/>
  <c r="T264" i="11"/>
  <c r="V579" i="11"/>
  <c r="X579" i="11"/>
  <c r="W579" i="11"/>
  <c r="T579" i="11"/>
  <c r="U579" i="11"/>
  <c r="W643" i="11"/>
  <c r="X643" i="11"/>
  <c r="T643" i="11"/>
  <c r="U643" i="11"/>
  <c r="V643" i="11"/>
  <c r="U652" i="11"/>
  <c r="W652" i="11"/>
  <c r="X652" i="11"/>
  <c r="T652" i="11"/>
  <c r="V652" i="11"/>
  <c r="T675" i="11"/>
  <c r="U675" i="11"/>
  <c r="V675" i="11"/>
  <c r="W675" i="11"/>
  <c r="X675" i="11"/>
  <c r="V691" i="11"/>
  <c r="W691" i="11"/>
  <c r="T691" i="11"/>
  <c r="U691" i="11"/>
  <c r="X691" i="11"/>
  <c r="V707" i="11"/>
  <c r="X707" i="11"/>
  <c r="T707" i="11"/>
  <c r="U707" i="11"/>
  <c r="W707" i="11"/>
  <c r="W52" i="11"/>
  <c r="X52" i="11"/>
  <c r="T52" i="11"/>
  <c r="U52" i="11"/>
  <c r="V52" i="11"/>
  <c r="W55" i="11"/>
  <c r="X55" i="11"/>
  <c r="T55" i="11"/>
  <c r="U55" i="11"/>
  <c r="V55" i="11"/>
  <c r="U63" i="11"/>
  <c r="V63" i="11"/>
  <c r="X63" i="11"/>
  <c r="T63" i="11"/>
  <c r="W63" i="11"/>
  <c r="U67" i="11"/>
  <c r="V67" i="11"/>
  <c r="X67" i="11"/>
  <c r="W67" i="11"/>
  <c r="T67" i="11"/>
  <c r="T86" i="11"/>
  <c r="V86" i="11"/>
  <c r="U86" i="11"/>
  <c r="W86" i="11"/>
  <c r="X86" i="11"/>
  <c r="U106" i="11"/>
  <c r="V106" i="11"/>
  <c r="X106" i="11"/>
  <c r="W106" i="11"/>
  <c r="T106" i="11"/>
  <c r="T115" i="11"/>
  <c r="V115" i="11"/>
  <c r="U115" i="11"/>
  <c r="W115" i="11"/>
  <c r="X115" i="11"/>
  <c r="U125" i="11"/>
  <c r="V125" i="11"/>
  <c r="X125" i="11"/>
  <c r="W125" i="11"/>
  <c r="T125" i="11"/>
  <c r="X135" i="11"/>
  <c r="T135" i="11"/>
  <c r="U135" i="11"/>
  <c r="V135" i="11"/>
  <c r="W135" i="11"/>
  <c r="U138" i="11"/>
  <c r="V138" i="11"/>
  <c r="X138" i="11"/>
  <c r="W138" i="11"/>
  <c r="T138" i="11"/>
  <c r="U149" i="11"/>
  <c r="V149" i="11"/>
  <c r="W149" i="11"/>
  <c r="T149" i="11"/>
  <c r="X149" i="11"/>
  <c r="W170" i="11"/>
  <c r="X170" i="11"/>
  <c r="T170" i="11"/>
  <c r="U170" i="11"/>
  <c r="V170" i="11"/>
  <c r="U173" i="11"/>
  <c r="V173" i="11"/>
  <c r="W173" i="11"/>
  <c r="T173" i="11"/>
  <c r="X173" i="11"/>
  <c r="U199" i="11"/>
  <c r="V199" i="11"/>
  <c r="X199" i="11"/>
  <c r="W199" i="11"/>
  <c r="T199" i="11"/>
  <c r="W212" i="11"/>
  <c r="X212" i="11"/>
  <c r="T212" i="11"/>
  <c r="V212" i="11"/>
  <c r="U212" i="11"/>
  <c r="T224" i="11"/>
  <c r="U224" i="11"/>
  <c r="W224" i="11"/>
  <c r="V224" i="11"/>
  <c r="X224" i="11"/>
  <c r="W240" i="11"/>
  <c r="X240" i="11"/>
  <c r="T240" i="11"/>
  <c r="V240" i="11"/>
  <c r="U240" i="11"/>
  <c r="U272" i="11"/>
  <c r="V272" i="11"/>
  <c r="W272" i="11"/>
  <c r="X272" i="11"/>
  <c r="T272" i="11"/>
  <c r="W288" i="11"/>
  <c r="T288" i="11"/>
  <c r="X288" i="11"/>
  <c r="U288" i="11"/>
  <c r="V288" i="11"/>
  <c r="U304" i="11"/>
  <c r="V304" i="11"/>
  <c r="W304" i="11"/>
  <c r="X304" i="11"/>
  <c r="T304" i="11"/>
  <c r="T338" i="11"/>
  <c r="U338" i="11"/>
  <c r="V338" i="11"/>
  <c r="W338" i="11"/>
  <c r="X338" i="11"/>
  <c r="T343" i="11"/>
  <c r="U343" i="11"/>
  <c r="W343" i="11"/>
  <c r="X343" i="11"/>
  <c r="V343" i="11"/>
  <c r="X349" i="11"/>
  <c r="T349" i="11"/>
  <c r="U349" i="11"/>
  <c r="V349" i="11"/>
  <c r="W349" i="11"/>
  <c r="T370" i="11"/>
  <c r="U370" i="11"/>
  <c r="V370" i="11"/>
  <c r="W370" i="11"/>
  <c r="X370" i="11"/>
  <c r="T385" i="11"/>
  <c r="U385" i="11"/>
  <c r="V385" i="11"/>
  <c r="W385" i="11"/>
  <c r="X385" i="11"/>
  <c r="W415" i="11"/>
  <c r="X415" i="11"/>
  <c r="T415" i="11"/>
  <c r="U415" i="11"/>
  <c r="V415" i="11"/>
  <c r="W428" i="11"/>
  <c r="X428" i="11"/>
  <c r="T428" i="11"/>
  <c r="U428" i="11"/>
  <c r="V428" i="11"/>
  <c r="T472" i="11"/>
  <c r="U472" i="11"/>
  <c r="V472" i="11"/>
  <c r="W472" i="11"/>
  <c r="X472" i="11"/>
  <c r="V523" i="11"/>
  <c r="X523" i="11"/>
  <c r="T523" i="11"/>
  <c r="U523" i="11"/>
  <c r="W523" i="11"/>
  <c r="X541" i="11"/>
  <c r="U541" i="11"/>
  <c r="V541" i="11"/>
  <c r="T541" i="11"/>
  <c r="W541" i="11"/>
  <c r="V551" i="11"/>
  <c r="X551" i="11"/>
  <c r="T551" i="11"/>
  <c r="U551" i="11"/>
  <c r="W551" i="11"/>
  <c r="X573" i="11"/>
  <c r="U573" i="11"/>
  <c r="V573" i="11"/>
  <c r="T573" i="11"/>
  <c r="W573" i="11"/>
  <c r="U589" i="11"/>
  <c r="V589" i="11"/>
  <c r="W589" i="11"/>
  <c r="X589" i="11"/>
  <c r="T589" i="11"/>
  <c r="T600" i="11"/>
  <c r="U600" i="11"/>
  <c r="V600" i="11"/>
  <c r="W600" i="11"/>
  <c r="X600" i="11"/>
  <c r="T625" i="11"/>
  <c r="U625" i="11"/>
  <c r="V625" i="11"/>
  <c r="W625" i="11"/>
  <c r="X625" i="11"/>
  <c r="T642" i="11"/>
  <c r="U642" i="11"/>
  <c r="V642" i="11"/>
  <c r="W642" i="11"/>
  <c r="X642" i="11"/>
  <c r="W653" i="11"/>
  <c r="T653" i="11"/>
  <c r="U653" i="11"/>
  <c r="V653" i="11"/>
  <c r="X653" i="11"/>
  <c r="T663" i="11"/>
  <c r="U663" i="11"/>
  <c r="V663" i="11"/>
  <c r="W663" i="11"/>
  <c r="X663" i="11"/>
  <c r="U679" i="11"/>
  <c r="V679" i="11"/>
  <c r="W679" i="11"/>
  <c r="T679" i="11"/>
  <c r="X679" i="11"/>
  <c r="V695" i="11"/>
  <c r="W695" i="11"/>
  <c r="T695" i="11"/>
  <c r="U695" i="11"/>
  <c r="X695" i="11"/>
  <c r="W6" i="11"/>
  <c r="X6" i="11"/>
  <c r="T6" i="11"/>
  <c r="U6" i="11"/>
  <c r="V6" i="11"/>
  <c r="W31" i="11"/>
  <c r="X31" i="11"/>
  <c r="T31" i="11"/>
  <c r="U31" i="11"/>
  <c r="V31" i="11"/>
  <c r="W47" i="11"/>
  <c r="X47" i="11"/>
  <c r="T47" i="11"/>
  <c r="U47" i="11"/>
  <c r="V47" i="11"/>
  <c r="U185" i="11"/>
  <c r="V185" i="11"/>
  <c r="X185" i="11"/>
  <c r="W185" i="11"/>
  <c r="T185" i="11"/>
  <c r="U286" i="11"/>
  <c r="T286" i="11"/>
  <c r="V286" i="11"/>
  <c r="W286" i="11"/>
  <c r="X286" i="11"/>
  <c r="V454" i="11"/>
  <c r="W454" i="11"/>
  <c r="X454" i="11"/>
  <c r="T454" i="11"/>
  <c r="U454" i="11"/>
  <c r="U492" i="11"/>
  <c r="V492" i="11"/>
  <c r="W492" i="11"/>
  <c r="X492" i="11"/>
  <c r="T492" i="11"/>
  <c r="U631" i="11"/>
  <c r="V631" i="11"/>
  <c r="W631" i="11"/>
  <c r="X631" i="11"/>
  <c r="T631" i="11"/>
  <c r="T70" i="11"/>
  <c r="V70" i="11"/>
  <c r="W70" i="11"/>
  <c r="X70" i="11"/>
  <c r="U70" i="11"/>
  <c r="X118" i="11"/>
  <c r="T118" i="11"/>
  <c r="W118" i="11"/>
  <c r="U118" i="11"/>
  <c r="V118" i="11"/>
  <c r="T152" i="11"/>
  <c r="U152" i="11"/>
  <c r="W152" i="11"/>
  <c r="V152" i="11"/>
  <c r="X152" i="11"/>
  <c r="T155" i="11"/>
  <c r="U155" i="11"/>
  <c r="V155" i="11"/>
  <c r="W155" i="11"/>
  <c r="X155" i="11"/>
  <c r="T168" i="11"/>
  <c r="U168" i="11"/>
  <c r="W168" i="11"/>
  <c r="V168" i="11"/>
  <c r="X168" i="11"/>
  <c r="U214" i="11"/>
  <c r="V214" i="11"/>
  <c r="W214" i="11"/>
  <c r="X214" i="11"/>
  <c r="T214" i="11"/>
  <c r="W218" i="11"/>
  <c r="X218" i="11"/>
  <c r="T218" i="11"/>
  <c r="U218" i="11"/>
  <c r="V218" i="11"/>
  <c r="W244" i="11"/>
  <c r="X244" i="11"/>
  <c r="T244" i="11"/>
  <c r="U244" i="11"/>
  <c r="V244" i="11"/>
  <c r="T258" i="11"/>
  <c r="U258" i="11"/>
  <c r="V258" i="11"/>
  <c r="W258" i="11"/>
  <c r="X258" i="11"/>
  <c r="X298" i="11"/>
  <c r="T298" i="11"/>
  <c r="U298" i="11"/>
  <c r="V298" i="11"/>
  <c r="W298" i="11"/>
  <c r="V301" i="11"/>
  <c r="W301" i="11"/>
  <c r="X301" i="11"/>
  <c r="T301" i="11"/>
  <c r="U301" i="11"/>
  <c r="X307" i="11"/>
  <c r="T307" i="11"/>
  <c r="V307" i="11"/>
  <c r="W307" i="11"/>
  <c r="U307" i="11"/>
  <c r="X324" i="11"/>
  <c r="T324" i="11"/>
  <c r="U324" i="11"/>
  <c r="V324" i="11"/>
  <c r="W324" i="11"/>
  <c r="X328" i="11"/>
  <c r="T328" i="11"/>
  <c r="U328" i="11"/>
  <c r="V328" i="11"/>
  <c r="W328" i="11"/>
  <c r="U340" i="11"/>
  <c r="V340" i="11"/>
  <c r="W340" i="11"/>
  <c r="T340" i="11"/>
  <c r="X340" i="11"/>
  <c r="X353" i="11"/>
  <c r="T353" i="11"/>
  <c r="U353" i="11"/>
  <c r="V353" i="11"/>
  <c r="W353" i="11"/>
  <c r="T395" i="11"/>
  <c r="U395" i="11"/>
  <c r="V395" i="11"/>
  <c r="W395" i="11"/>
  <c r="X395" i="11"/>
  <c r="V399" i="11"/>
  <c r="W399" i="11"/>
  <c r="X399" i="11"/>
  <c r="T399" i="11"/>
  <c r="U399" i="11"/>
  <c r="U406" i="11"/>
  <c r="V406" i="11"/>
  <c r="T406" i="11"/>
  <c r="W406" i="11"/>
  <c r="X406" i="11"/>
  <c r="V412" i="11"/>
  <c r="T412" i="11"/>
  <c r="U412" i="11"/>
  <c r="W412" i="11"/>
  <c r="X412" i="11"/>
  <c r="X459" i="11"/>
  <c r="T459" i="11"/>
  <c r="U459" i="11"/>
  <c r="V459" i="11"/>
  <c r="W459" i="11"/>
  <c r="U469" i="11"/>
  <c r="V469" i="11"/>
  <c r="W469" i="11"/>
  <c r="X469" i="11"/>
  <c r="T469" i="11"/>
  <c r="V480" i="11"/>
  <c r="W480" i="11"/>
  <c r="X480" i="11"/>
  <c r="T480" i="11"/>
  <c r="U480" i="11"/>
  <c r="X486" i="11"/>
  <c r="T486" i="11"/>
  <c r="U486" i="11"/>
  <c r="V486" i="11"/>
  <c r="W486" i="11"/>
  <c r="U660" i="11"/>
  <c r="W660" i="11"/>
  <c r="X660" i="11"/>
  <c r="T660" i="11"/>
  <c r="V660" i="11"/>
  <c r="W673" i="11"/>
  <c r="T673" i="11"/>
  <c r="U673" i="11"/>
  <c r="X673" i="11"/>
  <c r="V673" i="11"/>
  <c r="T689" i="11"/>
  <c r="U689" i="11"/>
  <c r="X689" i="11"/>
  <c r="V689" i="11"/>
  <c r="W689" i="11"/>
  <c r="U705" i="11"/>
  <c r="T705" i="11"/>
  <c r="V705" i="11"/>
  <c r="W705" i="11"/>
  <c r="X705" i="11"/>
  <c r="U54" i="11"/>
  <c r="V54" i="11"/>
  <c r="X54" i="11"/>
  <c r="T54" i="11"/>
  <c r="W54" i="11"/>
  <c r="U69" i="11"/>
  <c r="V69" i="11"/>
  <c r="W69" i="11"/>
  <c r="T69" i="11"/>
  <c r="X69" i="11"/>
  <c r="T148" i="11"/>
  <c r="U148" i="11"/>
  <c r="W148" i="11"/>
  <c r="V148" i="11"/>
  <c r="X148" i="11"/>
  <c r="T249" i="11"/>
  <c r="U249" i="11"/>
  <c r="V249" i="11"/>
  <c r="W249" i="11"/>
  <c r="X249" i="11"/>
  <c r="X533" i="11"/>
  <c r="U533" i="11"/>
  <c r="V533" i="11"/>
  <c r="T533" i="11"/>
  <c r="W533" i="11"/>
  <c r="T14" i="11"/>
  <c r="V14" i="11"/>
  <c r="W14" i="11"/>
  <c r="X14" i="11"/>
  <c r="U14" i="11"/>
  <c r="T16" i="11"/>
  <c r="V16" i="11"/>
  <c r="W16" i="11"/>
  <c r="X16" i="11"/>
  <c r="U16" i="11"/>
  <c r="T20" i="11"/>
  <c r="V20" i="11"/>
  <c r="W20" i="11"/>
  <c r="X20" i="11"/>
  <c r="U20" i="11"/>
  <c r="T25" i="11"/>
  <c r="V25" i="11"/>
  <c r="W25" i="11"/>
  <c r="X25" i="11"/>
  <c r="U25" i="11"/>
  <c r="T33" i="11"/>
  <c r="V33" i="11"/>
  <c r="W33" i="11"/>
  <c r="X33" i="11"/>
  <c r="U33" i="11"/>
  <c r="T38" i="11"/>
  <c r="V38" i="11"/>
  <c r="W38" i="11"/>
  <c r="X38" i="11"/>
  <c r="U38" i="11"/>
  <c r="T45" i="11"/>
  <c r="V45" i="11"/>
  <c r="W45" i="11"/>
  <c r="X45" i="11"/>
  <c r="U45" i="11"/>
  <c r="W64" i="11"/>
  <c r="X64" i="11"/>
  <c r="T64" i="11"/>
  <c r="U64" i="11"/>
  <c r="V64" i="11"/>
  <c r="X75" i="11"/>
  <c r="T75" i="11"/>
  <c r="U75" i="11"/>
  <c r="W75" i="11"/>
  <c r="V75" i="11"/>
  <c r="X104" i="11"/>
  <c r="T104" i="11"/>
  <c r="U104" i="11"/>
  <c r="V104" i="11"/>
  <c r="W104" i="11"/>
  <c r="T171" i="11"/>
  <c r="U171" i="11"/>
  <c r="V171" i="11"/>
  <c r="W171" i="11"/>
  <c r="X171" i="11"/>
  <c r="T180" i="11"/>
  <c r="U180" i="11"/>
  <c r="W180" i="11"/>
  <c r="V180" i="11"/>
  <c r="X180" i="11"/>
  <c r="T193" i="11"/>
  <c r="V193" i="11"/>
  <c r="U193" i="11"/>
  <c r="W193" i="11"/>
  <c r="X193" i="11"/>
  <c r="V200" i="11"/>
  <c r="W200" i="11"/>
  <c r="X200" i="11"/>
  <c r="T200" i="11"/>
  <c r="U200" i="11"/>
  <c r="W228" i="11"/>
  <c r="X228" i="11"/>
  <c r="T228" i="11"/>
  <c r="U228" i="11"/>
  <c r="V228" i="11"/>
  <c r="T234" i="11"/>
  <c r="U234" i="11"/>
  <c r="W234" i="11"/>
  <c r="V234" i="11"/>
  <c r="X234" i="11"/>
  <c r="T241" i="11"/>
  <c r="U241" i="11"/>
  <c r="V241" i="11"/>
  <c r="W241" i="11"/>
  <c r="X241" i="11"/>
  <c r="W273" i="11"/>
  <c r="X273" i="11"/>
  <c r="T273" i="11"/>
  <c r="U273" i="11"/>
  <c r="V273" i="11"/>
  <c r="U283" i="11"/>
  <c r="V283" i="11"/>
  <c r="W283" i="11"/>
  <c r="X283" i="11"/>
  <c r="T283" i="11"/>
  <c r="X332" i="11"/>
  <c r="T332" i="11"/>
  <c r="W332" i="11"/>
  <c r="U332" i="11"/>
  <c r="V332" i="11"/>
  <c r="T350" i="11"/>
  <c r="U350" i="11"/>
  <c r="V350" i="11"/>
  <c r="W350" i="11"/>
  <c r="X350" i="11"/>
  <c r="U371" i="11"/>
  <c r="V371" i="11"/>
  <c r="W371" i="11"/>
  <c r="X371" i="11"/>
  <c r="T371" i="11"/>
  <c r="T374" i="11"/>
  <c r="U374" i="11"/>
  <c r="V374" i="11"/>
  <c r="W374" i="11"/>
  <c r="X374" i="11"/>
  <c r="X377" i="11"/>
  <c r="T377" i="11"/>
  <c r="U377" i="11"/>
  <c r="V377" i="11"/>
  <c r="W377" i="11"/>
  <c r="U423" i="11"/>
  <c r="V423" i="11"/>
  <c r="W423" i="11"/>
  <c r="X423" i="11"/>
  <c r="T423" i="11"/>
  <c r="V429" i="11"/>
  <c r="X429" i="11"/>
  <c r="T429" i="11"/>
  <c r="U429" i="11"/>
  <c r="W429" i="11"/>
  <c r="V466" i="11"/>
  <c r="W466" i="11"/>
  <c r="X466" i="11"/>
  <c r="T466" i="11"/>
  <c r="U466" i="11"/>
  <c r="T483" i="11"/>
  <c r="U483" i="11"/>
  <c r="V483" i="11"/>
  <c r="W483" i="11"/>
  <c r="X483" i="11"/>
  <c r="X490" i="11"/>
  <c r="T490" i="11"/>
  <c r="U490" i="11"/>
  <c r="V490" i="11"/>
  <c r="W490" i="11"/>
  <c r="X494" i="11"/>
  <c r="T494" i="11"/>
  <c r="U494" i="11"/>
  <c r="V494" i="11"/>
  <c r="W494" i="11"/>
  <c r="X498" i="11"/>
  <c r="T498" i="11"/>
  <c r="U498" i="11"/>
  <c r="V498" i="11"/>
  <c r="W498" i="11"/>
  <c r="V501" i="11"/>
  <c r="W501" i="11"/>
  <c r="X501" i="11"/>
  <c r="T501" i="11"/>
  <c r="U501" i="11"/>
  <c r="X520" i="11"/>
  <c r="U520" i="11"/>
  <c r="V520" i="11"/>
  <c r="W520" i="11"/>
  <c r="T520" i="11"/>
  <c r="V531" i="11"/>
  <c r="X531" i="11"/>
  <c r="W531" i="11"/>
  <c r="T531" i="11"/>
  <c r="U531" i="11"/>
  <c r="V535" i="11"/>
  <c r="X535" i="11"/>
  <c r="U535" i="11"/>
  <c r="W535" i="11"/>
  <c r="T535" i="11"/>
  <c r="V567" i="11"/>
  <c r="X567" i="11"/>
  <c r="T567" i="11"/>
  <c r="U567" i="11"/>
  <c r="W567" i="11"/>
  <c r="X577" i="11"/>
  <c r="U577" i="11"/>
  <c r="V577" i="11"/>
  <c r="T577" i="11"/>
  <c r="W577" i="11"/>
  <c r="X581" i="11"/>
  <c r="U581" i="11"/>
  <c r="V581" i="11"/>
  <c r="T581" i="11"/>
  <c r="W581" i="11"/>
  <c r="T647" i="11"/>
  <c r="U647" i="11"/>
  <c r="V647" i="11"/>
  <c r="W647" i="11"/>
  <c r="X647" i="11"/>
  <c r="W657" i="11"/>
  <c r="T657" i="11"/>
  <c r="U657" i="11"/>
  <c r="V657" i="11"/>
  <c r="X657" i="11"/>
  <c r="T667" i="11"/>
  <c r="U667" i="11"/>
  <c r="V667" i="11"/>
  <c r="W667" i="11"/>
  <c r="X667" i="11"/>
  <c r="U683" i="11"/>
  <c r="V683" i="11"/>
  <c r="W683" i="11"/>
  <c r="T683" i="11"/>
  <c r="X683" i="11"/>
  <c r="V699" i="11"/>
  <c r="W699" i="11"/>
  <c r="T699" i="11"/>
  <c r="U699" i="11"/>
  <c r="X699" i="11"/>
  <c r="W35" i="11"/>
  <c r="X35" i="11"/>
  <c r="T35" i="11"/>
  <c r="U35" i="11"/>
  <c r="V35" i="11"/>
  <c r="V83" i="11"/>
  <c r="W83" i="11"/>
  <c r="X83" i="11"/>
  <c r="T83" i="11"/>
  <c r="U83" i="11"/>
  <c r="V108" i="11"/>
  <c r="W108" i="11"/>
  <c r="X108" i="11"/>
  <c r="T108" i="11"/>
  <c r="U108" i="11"/>
  <c r="V126" i="11"/>
  <c r="W126" i="11"/>
  <c r="X126" i="11"/>
  <c r="T126" i="11"/>
  <c r="U126" i="11"/>
  <c r="V130" i="11"/>
  <c r="W130" i="11"/>
  <c r="X130" i="11"/>
  <c r="U130" i="11"/>
  <c r="T130" i="11"/>
  <c r="U133" i="11"/>
  <c r="V133" i="11"/>
  <c r="X133" i="11"/>
  <c r="W133" i="11"/>
  <c r="T133" i="11"/>
  <c r="V139" i="11"/>
  <c r="W139" i="11"/>
  <c r="X139" i="11"/>
  <c r="T139" i="11"/>
  <c r="U139" i="11"/>
  <c r="V144" i="11"/>
  <c r="X144" i="11"/>
  <c r="W144" i="11"/>
  <c r="T144" i="11"/>
  <c r="U144" i="11"/>
  <c r="U147" i="11"/>
  <c r="T147" i="11"/>
  <c r="V147" i="11"/>
  <c r="W147" i="11"/>
  <c r="X147" i="11"/>
  <c r="U153" i="11"/>
  <c r="V153" i="11"/>
  <c r="W153" i="11"/>
  <c r="X153" i="11"/>
  <c r="T153" i="11"/>
  <c r="W162" i="11"/>
  <c r="X162" i="11"/>
  <c r="T162" i="11"/>
  <c r="U162" i="11"/>
  <c r="V162" i="11"/>
  <c r="U165" i="11"/>
  <c r="V165" i="11"/>
  <c r="W165" i="11"/>
  <c r="T165" i="11"/>
  <c r="X165" i="11"/>
  <c r="W174" i="11"/>
  <c r="X174" i="11"/>
  <c r="T174" i="11"/>
  <c r="V174" i="11"/>
  <c r="U174" i="11"/>
  <c r="W178" i="11"/>
  <c r="X178" i="11"/>
  <c r="T178" i="11"/>
  <c r="U178" i="11"/>
  <c r="V178" i="11"/>
  <c r="T184" i="11"/>
  <c r="V184" i="11"/>
  <c r="U184" i="11"/>
  <c r="W184" i="11"/>
  <c r="X184" i="11"/>
  <c r="V188" i="11"/>
  <c r="W188" i="11"/>
  <c r="X188" i="11"/>
  <c r="T188" i="11"/>
  <c r="U188" i="11"/>
  <c r="U205" i="11"/>
  <c r="V205" i="11"/>
  <c r="X205" i="11"/>
  <c r="T205" i="11"/>
  <c r="W205" i="11"/>
  <c r="U225" i="11"/>
  <c r="V225" i="11"/>
  <c r="W225" i="11"/>
  <c r="X225" i="11"/>
  <c r="T225" i="11"/>
  <c r="W248" i="11"/>
  <c r="X248" i="11"/>
  <c r="T248" i="11"/>
  <c r="V248" i="11"/>
  <c r="U248" i="11"/>
  <c r="U252" i="11"/>
  <c r="V252" i="11"/>
  <c r="W252" i="11"/>
  <c r="X252" i="11"/>
  <c r="T252" i="11"/>
  <c r="T259" i="11"/>
  <c r="U259" i="11"/>
  <c r="W259" i="11"/>
  <c r="V259" i="11"/>
  <c r="X259" i="11"/>
  <c r="T270" i="11"/>
  <c r="U270" i="11"/>
  <c r="V270" i="11"/>
  <c r="W270" i="11"/>
  <c r="X270" i="11"/>
  <c r="U396" i="11"/>
  <c r="V396" i="11"/>
  <c r="X396" i="11"/>
  <c r="T396" i="11"/>
  <c r="W396" i="11"/>
  <c r="W407" i="11"/>
  <c r="X407" i="11"/>
  <c r="V407" i="11"/>
  <c r="T407" i="11"/>
  <c r="U407" i="11"/>
  <c r="U410" i="11"/>
  <c r="V410" i="11"/>
  <c r="T410" i="11"/>
  <c r="W410" i="11"/>
  <c r="X410" i="11"/>
  <c r="T456" i="11"/>
  <c r="U456" i="11"/>
  <c r="V456" i="11"/>
  <c r="W456" i="11"/>
  <c r="X456" i="11"/>
  <c r="V470" i="11"/>
  <c r="W470" i="11"/>
  <c r="X470" i="11"/>
  <c r="T470" i="11"/>
  <c r="U470" i="11"/>
  <c r="T516" i="11"/>
  <c r="V516" i="11"/>
  <c r="W516" i="11"/>
  <c r="X516" i="11"/>
  <c r="U516" i="11"/>
  <c r="X549" i="11"/>
  <c r="U549" i="11"/>
  <c r="V549" i="11"/>
  <c r="W549" i="11"/>
  <c r="T549" i="11"/>
  <c r="X557" i="11"/>
  <c r="U557" i="11"/>
  <c r="V557" i="11"/>
  <c r="T557" i="11"/>
  <c r="W557" i="11"/>
  <c r="X585" i="11"/>
  <c r="U585" i="11"/>
  <c r="V585" i="11"/>
  <c r="T585" i="11"/>
  <c r="W585" i="11"/>
  <c r="W594" i="11"/>
  <c r="X594" i="11"/>
  <c r="T594" i="11"/>
  <c r="U594" i="11"/>
  <c r="V594" i="11"/>
  <c r="W640" i="11"/>
  <c r="X640" i="11"/>
  <c r="T640" i="11"/>
  <c r="U640" i="11"/>
  <c r="V640" i="11"/>
  <c r="T644" i="11"/>
  <c r="U644" i="11"/>
  <c r="V644" i="11"/>
  <c r="W644" i="11"/>
  <c r="X644" i="11"/>
  <c r="W661" i="11"/>
  <c r="T661" i="11"/>
  <c r="U661" i="11"/>
  <c r="V661" i="11"/>
  <c r="X661" i="11"/>
  <c r="T677" i="11"/>
  <c r="U677" i="11"/>
  <c r="V677" i="11"/>
  <c r="W677" i="11"/>
  <c r="X677" i="11"/>
  <c r="T693" i="11"/>
  <c r="U693" i="11"/>
  <c r="V693" i="11"/>
  <c r="W693" i="11"/>
  <c r="X693" i="11"/>
  <c r="U709" i="11"/>
  <c r="W709" i="11"/>
  <c r="X709" i="11"/>
  <c r="T709" i="11"/>
  <c r="V709" i="11"/>
  <c r="X189" i="11"/>
  <c r="T189" i="11"/>
  <c r="U189" i="11"/>
  <c r="V189" i="11"/>
  <c r="W189" i="11"/>
  <c r="U209" i="11"/>
  <c r="V209" i="11"/>
  <c r="W209" i="11"/>
  <c r="X209" i="11"/>
  <c r="T209" i="11"/>
  <c r="W236" i="11"/>
  <c r="X236" i="11"/>
  <c r="T236" i="11"/>
  <c r="U236" i="11"/>
  <c r="V236" i="11"/>
  <c r="X529" i="11"/>
  <c r="U529" i="11"/>
  <c r="V529" i="11"/>
  <c r="T529" i="11"/>
  <c r="W529" i="11"/>
  <c r="W68" i="11"/>
  <c r="X68" i="11"/>
  <c r="T68" i="11"/>
  <c r="U68" i="11"/>
  <c r="V68" i="11"/>
  <c r="T57" i="11"/>
  <c r="V57" i="11"/>
  <c r="W57" i="11"/>
  <c r="X57" i="11"/>
  <c r="U57" i="11"/>
  <c r="U71" i="11"/>
  <c r="V71" i="11"/>
  <c r="X71" i="11"/>
  <c r="W71" i="11"/>
  <c r="T71" i="11"/>
  <c r="X80" i="11"/>
  <c r="T80" i="11"/>
  <c r="U80" i="11"/>
  <c r="V80" i="11"/>
  <c r="W80" i="11"/>
  <c r="T101" i="11"/>
  <c r="V101" i="11"/>
  <c r="U101" i="11"/>
  <c r="W101" i="11"/>
  <c r="X101" i="11"/>
  <c r="U116" i="11"/>
  <c r="V116" i="11"/>
  <c r="X116" i="11"/>
  <c r="W116" i="11"/>
  <c r="T116" i="11"/>
  <c r="U181" i="11"/>
  <c r="V181" i="11"/>
  <c r="W181" i="11"/>
  <c r="T181" i="11"/>
  <c r="X181" i="11"/>
  <c r="U235" i="11"/>
  <c r="V235" i="11"/>
  <c r="W235" i="11"/>
  <c r="X235" i="11"/>
  <c r="T235" i="11"/>
  <c r="U256" i="11"/>
  <c r="V256" i="11"/>
  <c r="W256" i="11"/>
  <c r="T256" i="11"/>
  <c r="X256" i="11"/>
  <c r="T263" i="11"/>
  <c r="U263" i="11"/>
  <c r="W263" i="11"/>
  <c r="V263" i="11"/>
  <c r="X263" i="11"/>
  <c r="T279" i="11"/>
  <c r="U279" i="11"/>
  <c r="V279" i="11"/>
  <c r="W279" i="11"/>
  <c r="X279" i="11"/>
  <c r="T284" i="11"/>
  <c r="W284" i="11"/>
  <c r="U284" i="11"/>
  <c r="V284" i="11"/>
  <c r="X284" i="11"/>
  <c r="T299" i="11"/>
  <c r="U299" i="11"/>
  <c r="V299" i="11"/>
  <c r="W299" i="11"/>
  <c r="X299" i="11"/>
  <c r="X302" i="11"/>
  <c r="T302" i="11"/>
  <c r="U302" i="11"/>
  <c r="V302" i="11"/>
  <c r="W302" i="11"/>
  <c r="T378" i="11"/>
  <c r="U378" i="11"/>
  <c r="V378" i="11"/>
  <c r="W378" i="11"/>
  <c r="X378" i="11"/>
  <c r="V390" i="11"/>
  <c r="W390" i="11"/>
  <c r="X390" i="11"/>
  <c r="T390" i="11"/>
  <c r="U390" i="11"/>
  <c r="V404" i="11"/>
  <c r="T404" i="11"/>
  <c r="U404" i="11"/>
  <c r="W404" i="11"/>
  <c r="X404" i="11"/>
  <c r="V433" i="11"/>
  <c r="T433" i="11"/>
  <c r="U433" i="11"/>
  <c r="W433" i="11"/>
  <c r="X433" i="11"/>
  <c r="V447" i="11"/>
  <c r="U447" i="11"/>
  <c r="X447" i="11"/>
  <c r="T447" i="11"/>
  <c r="W447" i="11"/>
  <c r="U453" i="11"/>
  <c r="V453" i="11"/>
  <c r="W453" i="11"/>
  <c r="X453" i="11"/>
  <c r="T453" i="11"/>
  <c r="T491" i="11"/>
  <c r="U491" i="11"/>
  <c r="V491" i="11"/>
  <c r="W491" i="11"/>
  <c r="X491" i="11"/>
  <c r="X502" i="11"/>
  <c r="T502" i="11"/>
  <c r="U502" i="11"/>
  <c r="V502" i="11"/>
  <c r="W502" i="11"/>
  <c r="T591" i="11"/>
  <c r="U591" i="11"/>
  <c r="V591" i="11"/>
  <c r="W591" i="11"/>
  <c r="X591" i="11"/>
  <c r="T637" i="11"/>
  <c r="U637" i="11"/>
  <c r="V637" i="11"/>
  <c r="W637" i="11"/>
  <c r="X637" i="11"/>
  <c r="T645" i="11"/>
  <c r="U645" i="11"/>
  <c r="V645" i="11"/>
  <c r="W645" i="11"/>
  <c r="X645" i="11"/>
  <c r="T651" i="11"/>
  <c r="U651" i="11"/>
  <c r="V651" i="11"/>
  <c r="W651" i="11"/>
  <c r="X651" i="11"/>
  <c r="T671" i="11"/>
  <c r="U671" i="11"/>
  <c r="V671" i="11"/>
  <c r="W671" i="11"/>
  <c r="X671" i="11"/>
  <c r="V687" i="11"/>
  <c r="W687" i="11"/>
  <c r="X687" i="11"/>
  <c r="T687" i="11"/>
  <c r="U687" i="11"/>
  <c r="V703" i="11"/>
  <c r="T703" i="11"/>
  <c r="U703" i="11"/>
  <c r="W703" i="11"/>
  <c r="X703" i="11"/>
  <c r="W11" i="11"/>
  <c r="X11" i="11"/>
  <c r="T11" i="11"/>
  <c r="V11" i="11"/>
  <c r="U11" i="11"/>
  <c r="V78" i="11"/>
  <c r="T78" i="11"/>
  <c r="U78" i="11"/>
  <c r="W78" i="11"/>
  <c r="X78" i="11"/>
  <c r="X114" i="11"/>
  <c r="T114" i="11"/>
  <c r="U114" i="11"/>
  <c r="V114" i="11"/>
  <c r="W114" i="11"/>
  <c r="X291" i="11"/>
  <c r="W291" i="11"/>
  <c r="T291" i="11"/>
  <c r="U291" i="11"/>
  <c r="V291" i="11"/>
  <c r="U496" i="11"/>
  <c r="V496" i="11"/>
  <c r="W496" i="11"/>
  <c r="X496" i="11"/>
  <c r="T496" i="11"/>
  <c r="U613" i="11"/>
  <c r="V613" i="11"/>
  <c r="W613" i="11"/>
  <c r="X613" i="11"/>
  <c r="T613" i="11"/>
  <c r="U61" i="11"/>
  <c r="V61" i="11"/>
  <c r="T61" i="11"/>
  <c r="W61" i="11"/>
  <c r="X61" i="11"/>
  <c r="U97" i="11"/>
  <c r="V97" i="11"/>
  <c r="X97" i="11"/>
  <c r="W97" i="11"/>
  <c r="T97" i="11"/>
  <c r="T124" i="11"/>
  <c r="V124" i="11"/>
  <c r="U124" i="11"/>
  <c r="W124" i="11"/>
  <c r="X124" i="11"/>
  <c r="X127" i="11"/>
  <c r="T127" i="11"/>
  <c r="U127" i="11"/>
  <c r="V127" i="11"/>
  <c r="W127" i="11"/>
  <c r="W154" i="11"/>
  <c r="X154" i="11"/>
  <c r="T154" i="11"/>
  <c r="U154" i="11"/>
  <c r="V154" i="11"/>
  <c r="T163" i="11"/>
  <c r="U163" i="11"/>
  <c r="X163" i="11"/>
  <c r="V163" i="11"/>
  <c r="W163" i="11"/>
  <c r="U169" i="11"/>
  <c r="V169" i="11"/>
  <c r="W169" i="11"/>
  <c r="X169" i="11"/>
  <c r="T169" i="11"/>
  <c r="T175" i="11"/>
  <c r="U175" i="11"/>
  <c r="V175" i="11"/>
  <c r="W175" i="11"/>
  <c r="X175" i="11"/>
  <c r="W206" i="11"/>
  <c r="X206" i="11"/>
  <c r="T206" i="11"/>
  <c r="U206" i="11"/>
  <c r="V206" i="11"/>
  <c r="W226" i="11"/>
  <c r="X226" i="11"/>
  <c r="T226" i="11"/>
  <c r="U226" i="11"/>
  <c r="V226" i="11"/>
  <c r="U239" i="11"/>
  <c r="V239" i="11"/>
  <c r="W239" i="11"/>
  <c r="T239" i="11"/>
  <c r="X239" i="11"/>
  <c r="W253" i="11"/>
  <c r="X253" i="11"/>
  <c r="T253" i="11"/>
  <c r="U253" i="11"/>
  <c r="V253" i="11"/>
  <c r="U260" i="11"/>
  <c r="V260" i="11"/>
  <c r="W260" i="11"/>
  <c r="X260" i="11"/>
  <c r="T260" i="11"/>
  <c r="U309" i="11"/>
  <c r="V309" i="11"/>
  <c r="W309" i="11"/>
  <c r="X309" i="11"/>
  <c r="T309" i="11"/>
  <c r="T312" i="11"/>
  <c r="U312" i="11"/>
  <c r="V312" i="11"/>
  <c r="W312" i="11"/>
  <c r="X312" i="11"/>
  <c r="X365" i="11"/>
  <c r="T365" i="11"/>
  <c r="U365" i="11"/>
  <c r="V365" i="11"/>
  <c r="W365" i="11"/>
  <c r="V421" i="11"/>
  <c r="U421" i="11"/>
  <c r="W421" i="11"/>
  <c r="X421" i="11"/>
  <c r="T421" i="11"/>
  <c r="W424" i="11"/>
  <c r="X424" i="11"/>
  <c r="T424" i="11"/>
  <c r="U424" i="11"/>
  <c r="V424" i="11"/>
  <c r="X506" i="11"/>
  <c r="U506" i="11"/>
  <c r="V506" i="11"/>
  <c r="T506" i="11"/>
  <c r="W506" i="11"/>
  <c r="U517" i="11"/>
  <c r="V517" i="11"/>
  <c r="X517" i="11"/>
  <c r="T517" i="11"/>
  <c r="W517" i="11"/>
  <c r="V543" i="11"/>
  <c r="X543" i="11"/>
  <c r="T543" i="11"/>
  <c r="U543" i="11"/>
  <c r="W543" i="11"/>
  <c r="X565" i="11"/>
  <c r="U565" i="11"/>
  <c r="V565" i="11"/>
  <c r="W565" i="11"/>
  <c r="T565" i="11"/>
  <c r="V575" i="11"/>
  <c r="X575" i="11"/>
  <c r="T575" i="11"/>
  <c r="U575" i="11"/>
  <c r="W575" i="11"/>
  <c r="W606" i="11"/>
  <c r="X606" i="11"/>
  <c r="T606" i="11"/>
  <c r="U606" i="11"/>
  <c r="V606" i="11"/>
  <c r="T655" i="11"/>
  <c r="U655" i="11"/>
  <c r="V655" i="11"/>
  <c r="W655" i="11"/>
  <c r="X655" i="11"/>
  <c r="W665" i="11"/>
  <c r="T665" i="11"/>
  <c r="U665" i="11"/>
  <c r="V665" i="11"/>
  <c r="X665" i="11"/>
  <c r="T681" i="11"/>
  <c r="U681" i="11"/>
  <c r="V681" i="11"/>
  <c r="W681" i="11"/>
  <c r="X681" i="11"/>
  <c r="T697" i="11"/>
  <c r="U697" i="11"/>
  <c r="V697" i="11"/>
  <c r="W697" i="11"/>
  <c r="X697" i="11"/>
  <c r="X471" i="11"/>
  <c r="T471" i="11"/>
  <c r="U471" i="11"/>
  <c r="V471" i="11"/>
  <c r="W471" i="11"/>
  <c r="T476" i="11"/>
  <c r="U476" i="11"/>
  <c r="V476" i="11"/>
  <c r="W476" i="11"/>
  <c r="X476" i="11"/>
  <c r="U478" i="11"/>
  <c r="V478" i="11"/>
  <c r="W478" i="11"/>
  <c r="X478" i="11"/>
  <c r="T478" i="11"/>
  <c r="X482" i="11"/>
  <c r="T482" i="11"/>
  <c r="U482" i="11"/>
  <c r="V482" i="11"/>
  <c r="W482" i="11"/>
  <c r="T499" i="11"/>
  <c r="U499" i="11"/>
  <c r="V499" i="11"/>
  <c r="W499" i="11"/>
  <c r="X499" i="11"/>
  <c r="U504" i="11"/>
  <c r="V504" i="11"/>
  <c r="W504" i="11"/>
  <c r="X504" i="11"/>
  <c r="T504" i="11"/>
  <c r="T507" i="11"/>
  <c r="V507" i="11"/>
  <c r="W507" i="11"/>
  <c r="X507" i="11"/>
  <c r="U507" i="11"/>
  <c r="X525" i="11"/>
  <c r="U525" i="11"/>
  <c r="V525" i="11"/>
  <c r="T525" i="11"/>
  <c r="W525" i="11"/>
  <c r="V539" i="11"/>
  <c r="X539" i="11"/>
  <c r="T539" i="11"/>
  <c r="U539" i="11"/>
  <c r="W539" i="11"/>
  <c r="X545" i="11"/>
  <c r="U545" i="11"/>
  <c r="V545" i="11"/>
  <c r="T545" i="11"/>
  <c r="V548" i="11"/>
  <c r="X548" i="11"/>
  <c r="T548" i="11"/>
  <c r="U548" i="11"/>
  <c r="W548" i="11"/>
  <c r="V563" i="11"/>
  <c r="X563" i="11"/>
  <c r="T563" i="11"/>
  <c r="U563" i="11"/>
  <c r="W563" i="11"/>
  <c r="X569" i="11"/>
  <c r="U569" i="11"/>
  <c r="V569" i="11"/>
  <c r="T569" i="11"/>
  <c r="W569" i="11"/>
  <c r="V572" i="11"/>
  <c r="X572" i="11"/>
  <c r="T572" i="11"/>
  <c r="W572" i="11"/>
  <c r="V583" i="11"/>
  <c r="X583" i="11"/>
  <c r="U583" i="11"/>
  <c r="W583" i="11"/>
  <c r="U601" i="11"/>
  <c r="V601" i="11"/>
  <c r="W601" i="11"/>
  <c r="X601" i="11"/>
  <c r="T601" i="11"/>
  <c r="T654" i="11"/>
  <c r="U654" i="11"/>
  <c r="W654" i="11"/>
  <c r="T662" i="11"/>
  <c r="U662" i="11"/>
  <c r="W662" i="11"/>
  <c r="T670" i="11"/>
  <c r="U670" i="11"/>
  <c r="W670" i="11"/>
  <c r="T678" i="11"/>
  <c r="U678" i="11"/>
  <c r="W678" i="11"/>
  <c r="T686" i="11"/>
  <c r="U686" i="11"/>
  <c r="W686" i="11"/>
  <c r="U694" i="11"/>
  <c r="W694" i="11"/>
  <c r="W702" i="11"/>
  <c r="U702" i="11"/>
  <c r="X662" i="11"/>
  <c r="X131" i="11"/>
  <c r="T131" i="11"/>
  <c r="U131" i="11"/>
  <c r="V131" i="11"/>
  <c r="W131" i="11"/>
  <c r="U157" i="11"/>
  <c r="V157" i="11"/>
  <c r="W157" i="11"/>
  <c r="T157" i="11"/>
  <c r="X157" i="11"/>
  <c r="U177" i="11"/>
  <c r="V177" i="11"/>
  <c r="W177" i="11"/>
  <c r="X177" i="11"/>
  <c r="T177" i="11"/>
  <c r="V194" i="11"/>
  <c r="W194" i="11"/>
  <c r="X194" i="11"/>
  <c r="T194" i="11"/>
  <c r="U194" i="11"/>
  <c r="V534" i="11"/>
  <c r="W534" i="11"/>
  <c r="X534" i="11"/>
  <c r="T534" i="11"/>
  <c r="U534" i="11"/>
  <c r="V558" i="11"/>
  <c r="W558" i="11"/>
  <c r="X558" i="11"/>
  <c r="U558" i="11"/>
  <c r="V578" i="11"/>
  <c r="W578" i="11"/>
  <c r="X578" i="11"/>
  <c r="T578" i="11"/>
  <c r="U578" i="11"/>
  <c r="T702" i="11"/>
  <c r="V662" i="11"/>
  <c r="X658" i="11"/>
  <c r="T105" i="11"/>
  <c r="V105" i="11"/>
  <c r="U105" i="11"/>
  <c r="W105" i="11"/>
  <c r="X105" i="11"/>
  <c r="V112" i="11"/>
  <c r="W112" i="11"/>
  <c r="X112" i="11"/>
  <c r="T112" i="11"/>
  <c r="U112" i="11"/>
  <c r="X123" i="11"/>
  <c r="T123" i="11"/>
  <c r="U123" i="11"/>
  <c r="V123" i="11"/>
  <c r="W123" i="11"/>
  <c r="T136" i="11"/>
  <c r="V136" i="11"/>
  <c r="U136" i="11"/>
  <c r="W136" i="11"/>
  <c r="X136" i="11"/>
  <c r="W150" i="11"/>
  <c r="X150" i="11"/>
  <c r="T150" i="11"/>
  <c r="U150" i="11"/>
  <c r="V150" i="11"/>
  <c r="T160" i="11"/>
  <c r="U160" i="11"/>
  <c r="W160" i="11"/>
  <c r="V160" i="11"/>
  <c r="X160" i="11"/>
  <c r="W182" i="11"/>
  <c r="X182" i="11"/>
  <c r="T182" i="11"/>
  <c r="U182" i="11"/>
  <c r="V182" i="11"/>
  <c r="U197" i="11"/>
  <c r="V197" i="11"/>
  <c r="X197" i="11"/>
  <c r="W197" i="11"/>
  <c r="T197" i="11"/>
  <c r="T201" i="11"/>
  <c r="V201" i="11"/>
  <c r="U201" i="11"/>
  <c r="W201" i="11"/>
  <c r="X201" i="11"/>
  <c r="W210" i="11"/>
  <c r="X210" i="11"/>
  <c r="T210" i="11"/>
  <c r="U210" i="11"/>
  <c r="V210" i="11"/>
  <c r="W222" i="11"/>
  <c r="X222" i="11"/>
  <c r="T222" i="11"/>
  <c r="V222" i="11"/>
  <c r="U222" i="11"/>
  <c r="U231" i="11"/>
  <c r="V231" i="11"/>
  <c r="W231" i="11"/>
  <c r="T231" i="11"/>
  <c r="X231" i="11"/>
  <c r="W265" i="11"/>
  <c r="X265" i="11"/>
  <c r="T265" i="11"/>
  <c r="U265" i="11"/>
  <c r="V265" i="11"/>
  <c r="U281" i="11"/>
  <c r="X281" i="11"/>
  <c r="T281" i="11"/>
  <c r="V281" i="11"/>
  <c r="W281" i="11"/>
  <c r="U296" i="11"/>
  <c r="V296" i="11"/>
  <c r="W296" i="11"/>
  <c r="X296" i="11"/>
  <c r="T296" i="11"/>
  <c r="V335" i="11"/>
  <c r="W335" i="11"/>
  <c r="X335" i="11"/>
  <c r="T335" i="11"/>
  <c r="U335" i="11"/>
  <c r="V360" i="11"/>
  <c r="W360" i="11"/>
  <c r="X360" i="11"/>
  <c r="T360" i="11"/>
  <c r="U360" i="11"/>
  <c r="U363" i="11"/>
  <c r="V363" i="11"/>
  <c r="W363" i="11"/>
  <c r="T363" i="11"/>
  <c r="X363" i="11"/>
  <c r="U386" i="11"/>
  <c r="V386" i="11"/>
  <c r="W386" i="11"/>
  <c r="X386" i="11"/>
  <c r="T386" i="11"/>
  <c r="U488" i="11"/>
  <c r="V488" i="11"/>
  <c r="W488" i="11"/>
  <c r="X488" i="11"/>
  <c r="T488" i="11"/>
  <c r="X537" i="11"/>
  <c r="U537" i="11"/>
  <c r="V537" i="11"/>
  <c r="T537" i="11"/>
  <c r="W537" i="11"/>
  <c r="V540" i="11"/>
  <c r="X540" i="11"/>
  <c r="T540" i="11"/>
  <c r="U540" i="11"/>
  <c r="W540" i="11"/>
  <c r="V546" i="11"/>
  <c r="W546" i="11"/>
  <c r="X546" i="11"/>
  <c r="T546" i="11"/>
  <c r="U546" i="11"/>
  <c r="X561" i="11"/>
  <c r="U561" i="11"/>
  <c r="V561" i="11"/>
  <c r="T561" i="11"/>
  <c r="V564" i="11"/>
  <c r="X564" i="11"/>
  <c r="T564" i="11"/>
  <c r="U564" i="11"/>
  <c r="W564" i="11"/>
  <c r="V570" i="11"/>
  <c r="W570" i="11"/>
  <c r="X570" i="11"/>
  <c r="T570" i="11"/>
  <c r="U570" i="11"/>
  <c r="U609" i="11"/>
  <c r="V609" i="11"/>
  <c r="W609" i="11"/>
  <c r="X609" i="11"/>
  <c r="T609" i="11"/>
  <c r="U668" i="11"/>
  <c r="W668" i="11"/>
  <c r="X668" i="11"/>
  <c r="T668" i="11"/>
  <c r="U676" i="11"/>
  <c r="W676" i="11"/>
  <c r="X676" i="11"/>
  <c r="T676" i="11"/>
  <c r="W684" i="11"/>
  <c r="X684" i="11"/>
  <c r="T684" i="11"/>
  <c r="X692" i="11"/>
  <c r="T692" i="11"/>
  <c r="X700" i="11"/>
  <c r="T700" i="11"/>
  <c r="X708" i="11"/>
  <c r="T708" i="11"/>
  <c r="U684" i="11"/>
  <c r="V672" i="11"/>
  <c r="X654" i="11"/>
  <c r="T558" i="11"/>
  <c r="W545" i="11"/>
  <c r="V443" i="11"/>
  <c r="W443" i="11"/>
  <c r="U443" i="11"/>
  <c r="X443" i="11"/>
  <c r="T443" i="11"/>
  <c r="V576" i="11"/>
  <c r="X576" i="11"/>
  <c r="T576" i="11"/>
  <c r="U576" i="11"/>
  <c r="W576" i="11"/>
  <c r="U593" i="11"/>
  <c r="V593" i="11"/>
  <c r="W593" i="11"/>
  <c r="X593" i="11"/>
  <c r="T593" i="11"/>
  <c r="W708" i="11"/>
  <c r="W688" i="11"/>
  <c r="X686" i="11"/>
  <c r="X678" i="11"/>
  <c r="V668" i="11"/>
  <c r="V654" i="11"/>
  <c r="T583" i="11"/>
  <c r="U129" i="11"/>
  <c r="V129" i="11"/>
  <c r="X129" i="11"/>
  <c r="W129" i="11"/>
  <c r="T129" i="11"/>
  <c r="X316" i="11"/>
  <c r="T316" i="11"/>
  <c r="U316" i="11"/>
  <c r="V316" i="11"/>
  <c r="W316" i="11"/>
  <c r="V319" i="11"/>
  <c r="W319" i="11"/>
  <c r="X319" i="11"/>
  <c r="T319" i="11"/>
  <c r="U319" i="11"/>
  <c r="U330" i="11"/>
  <c r="V330" i="11"/>
  <c r="W330" i="11"/>
  <c r="X330" i="11"/>
  <c r="T330" i="11"/>
  <c r="U351" i="11"/>
  <c r="V351" i="11"/>
  <c r="W351" i="11"/>
  <c r="T351" i="11"/>
  <c r="X351" i="11"/>
  <c r="T354" i="11"/>
  <c r="U354" i="11"/>
  <c r="W354" i="11"/>
  <c r="X354" i="11"/>
  <c r="V354" i="11"/>
  <c r="T382" i="11"/>
  <c r="U382" i="11"/>
  <c r="V382" i="11"/>
  <c r="W382" i="11"/>
  <c r="X382" i="11"/>
  <c r="T391" i="11"/>
  <c r="U391" i="11"/>
  <c r="V391" i="11"/>
  <c r="W391" i="11"/>
  <c r="X391" i="11"/>
  <c r="V400" i="11"/>
  <c r="X400" i="11"/>
  <c r="U400" i="11"/>
  <c r="W400" i="11"/>
  <c r="T400" i="11"/>
  <c r="V403" i="11"/>
  <c r="W403" i="11"/>
  <c r="X403" i="11"/>
  <c r="T403" i="11"/>
  <c r="U403" i="11"/>
  <c r="V408" i="11"/>
  <c r="T408" i="11"/>
  <c r="U408" i="11"/>
  <c r="W408" i="11"/>
  <c r="X408" i="11"/>
  <c r="V416" i="11"/>
  <c r="U416" i="11"/>
  <c r="W416" i="11"/>
  <c r="X416" i="11"/>
  <c r="T416" i="11"/>
  <c r="X422" i="11"/>
  <c r="T422" i="11"/>
  <c r="U422" i="11"/>
  <c r="V422" i="11"/>
  <c r="W422" i="11"/>
  <c r="V450" i="11"/>
  <c r="W450" i="11"/>
  <c r="X450" i="11"/>
  <c r="T450" i="11"/>
  <c r="U450" i="11"/>
  <c r="X455" i="11"/>
  <c r="T455" i="11"/>
  <c r="U455" i="11"/>
  <c r="V455" i="11"/>
  <c r="W455" i="11"/>
  <c r="T460" i="11"/>
  <c r="U460" i="11"/>
  <c r="V460" i="11"/>
  <c r="W460" i="11"/>
  <c r="X460" i="11"/>
  <c r="U500" i="11"/>
  <c r="V500" i="11"/>
  <c r="W500" i="11"/>
  <c r="X500" i="11"/>
  <c r="T500" i="11"/>
  <c r="X515" i="11"/>
  <c r="U515" i="11"/>
  <c r="V515" i="11"/>
  <c r="T515" i="11"/>
  <c r="W515" i="11"/>
  <c r="V538" i="11"/>
  <c r="W538" i="11"/>
  <c r="X538" i="11"/>
  <c r="T538" i="11"/>
  <c r="X553" i="11"/>
  <c r="U553" i="11"/>
  <c r="V553" i="11"/>
  <c r="T553" i="11"/>
  <c r="W553" i="11"/>
  <c r="V556" i="11"/>
  <c r="X556" i="11"/>
  <c r="T556" i="11"/>
  <c r="U556" i="11"/>
  <c r="W556" i="11"/>
  <c r="V562" i="11"/>
  <c r="W562" i="11"/>
  <c r="X562" i="11"/>
  <c r="T562" i="11"/>
  <c r="U562" i="11"/>
  <c r="V582" i="11"/>
  <c r="W582" i="11"/>
  <c r="X582" i="11"/>
  <c r="T582" i="11"/>
  <c r="U582" i="11"/>
  <c r="T603" i="11"/>
  <c r="U603" i="11"/>
  <c r="V603" i="11"/>
  <c r="W603" i="11"/>
  <c r="T612" i="11"/>
  <c r="U612" i="11"/>
  <c r="V612" i="11"/>
  <c r="W612" i="11"/>
  <c r="X612" i="11"/>
  <c r="T615" i="11"/>
  <c r="U615" i="11"/>
  <c r="V615" i="11"/>
  <c r="W615" i="11"/>
  <c r="W620" i="11"/>
  <c r="X620" i="11"/>
  <c r="T620" i="11"/>
  <c r="U620" i="11"/>
  <c r="U623" i="11"/>
  <c r="V623" i="11"/>
  <c r="W623" i="11"/>
  <c r="X623" i="11"/>
  <c r="T623" i="11"/>
  <c r="T629" i="11"/>
  <c r="U629" i="11"/>
  <c r="V629" i="11"/>
  <c r="W629" i="11"/>
  <c r="T641" i="11"/>
  <c r="U641" i="11"/>
  <c r="V641" i="11"/>
  <c r="W641" i="11"/>
  <c r="T650" i="11"/>
  <c r="U650" i="11"/>
  <c r="W650" i="11"/>
  <c r="T658" i="11"/>
  <c r="U658" i="11"/>
  <c r="W658" i="11"/>
  <c r="T666" i="11"/>
  <c r="U666" i="11"/>
  <c r="W666" i="11"/>
  <c r="T674" i="11"/>
  <c r="U674" i="11"/>
  <c r="W674" i="11"/>
  <c r="T682" i="11"/>
  <c r="U682" i="11"/>
  <c r="W682" i="11"/>
  <c r="U690" i="11"/>
  <c r="W690" i="11"/>
  <c r="U698" i="11"/>
  <c r="W698" i="11"/>
  <c r="W706" i="11"/>
  <c r="X706" i="11"/>
  <c r="X690" i="11"/>
  <c r="V688" i="11"/>
  <c r="V686" i="11"/>
  <c r="V678" i="11"/>
  <c r="V664" i="11"/>
  <c r="V650" i="11"/>
  <c r="X629" i="11"/>
  <c r="U538" i="11"/>
  <c r="V198" i="11"/>
  <c r="W198" i="11"/>
  <c r="X198" i="11"/>
  <c r="T198" i="11"/>
  <c r="U198" i="11"/>
  <c r="U202" i="11"/>
  <c r="V202" i="11"/>
  <c r="X202" i="11"/>
  <c r="W202" i="11"/>
  <c r="T202" i="11"/>
  <c r="T213" i="11"/>
  <c r="U213" i="11"/>
  <c r="W213" i="11"/>
  <c r="V213" i="11"/>
  <c r="X213" i="11"/>
  <c r="U217" i="11"/>
  <c r="V217" i="11"/>
  <c r="W217" i="11"/>
  <c r="X217" i="11"/>
  <c r="T217" i="11"/>
  <c r="T223" i="11"/>
  <c r="U223" i="11"/>
  <c r="V223" i="11"/>
  <c r="W223" i="11"/>
  <c r="X223" i="11"/>
  <c r="W232" i="11"/>
  <c r="X232" i="11"/>
  <c r="T232" i="11"/>
  <c r="V232" i="11"/>
  <c r="U232" i="11"/>
  <c r="U247" i="11"/>
  <c r="V247" i="11"/>
  <c r="W247" i="11"/>
  <c r="T247" i="11"/>
  <c r="X247" i="11"/>
  <c r="U276" i="11"/>
  <c r="V276" i="11"/>
  <c r="W276" i="11"/>
  <c r="T276" i="11"/>
  <c r="X276" i="11"/>
  <c r="W282" i="11"/>
  <c r="T282" i="11"/>
  <c r="U282" i="11"/>
  <c r="V282" i="11"/>
  <c r="X282" i="11"/>
  <c r="V297" i="11"/>
  <c r="W297" i="11"/>
  <c r="X297" i="11"/>
  <c r="U297" i="11"/>
  <c r="T297" i="11"/>
  <c r="X311" i="11"/>
  <c r="T311" i="11"/>
  <c r="U311" i="11"/>
  <c r="V311" i="11"/>
  <c r="W311" i="11"/>
  <c r="V315" i="11"/>
  <c r="W315" i="11"/>
  <c r="X315" i="11"/>
  <c r="U315" i="11"/>
  <c r="T315" i="11"/>
  <c r="U322" i="11"/>
  <c r="V322" i="11"/>
  <c r="W322" i="11"/>
  <c r="X322" i="11"/>
  <c r="T322" i="11"/>
  <c r="T333" i="11"/>
  <c r="U333" i="11"/>
  <c r="V333" i="11"/>
  <c r="W333" i="11"/>
  <c r="X333" i="11"/>
  <c r="X336" i="11"/>
  <c r="T336" i="11"/>
  <c r="U336" i="11"/>
  <c r="V336" i="11"/>
  <c r="W336" i="11"/>
  <c r="T339" i="11"/>
  <c r="U339" i="11"/>
  <c r="V339" i="11"/>
  <c r="W339" i="11"/>
  <c r="X339" i="11"/>
  <c r="X361" i="11"/>
  <c r="T361" i="11"/>
  <c r="U361" i="11"/>
  <c r="V361" i="11"/>
  <c r="W361" i="11"/>
  <c r="U367" i="11"/>
  <c r="V367" i="11"/>
  <c r="W367" i="11"/>
  <c r="T367" i="11"/>
  <c r="X367" i="11"/>
  <c r="X373" i="11"/>
  <c r="T373" i="11"/>
  <c r="U373" i="11"/>
  <c r="V373" i="11"/>
  <c r="W373" i="11"/>
  <c r="V376" i="11"/>
  <c r="W376" i="11"/>
  <c r="X376" i="11"/>
  <c r="T376" i="11"/>
  <c r="U376" i="11"/>
  <c r="W411" i="11"/>
  <c r="X411" i="11"/>
  <c r="T411" i="11"/>
  <c r="U411" i="11"/>
  <c r="V411" i="11"/>
  <c r="U414" i="11"/>
  <c r="V414" i="11"/>
  <c r="T414" i="11"/>
  <c r="W414" i="11"/>
  <c r="X414" i="11"/>
  <c r="W432" i="11"/>
  <c r="X432" i="11"/>
  <c r="T432" i="11"/>
  <c r="U432" i="11"/>
  <c r="V432" i="11"/>
  <c r="V524" i="11"/>
  <c r="X524" i="11"/>
  <c r="T524" i="11"/>
  <c r="W524" i="11"/>
  <c r="V544" i="11"/>
  <c r="X544" i="11"/>
  <c r="T544" i="11"/>
  <c r="U544" i="11"/>
  <c r="W544" i="11"/>
  <c r="V550" i="11"/>
  <c r="W550" i="11"/>
  <c r="X550" i="11"/>
  <c r="T550" i="11"/>
  <c r="U550" i="11"/>
  <c r="V568" i="11"/>
  <c r="X568" i="11"/>
  <c r="T568" i="11"/>
  <c r="U568" i="11"/>
  <c r="V574" i="11"/>
  <c r="W574" i="11"/>
  <c r="X574" i="11"/>
  <c r="T574" i="11"/>
  <c r="U574" i="11"/>
  <c r="U708" i="11"/>
  <c r="V706" i="11"/>
  <c r="X694" i="11"/>
  <c r="V692" i="11"/>
  <c r="V690" i="11"/>
  <c r="X674" i="11"/>
  <c r="X140" i="11"/>
  <c r="T140" i="11"/>
  <c r="U140" i="11"/>
  <c r="V140" i="11"/>
  <c r="W140" i="11"/>
  <c r="V186" i="11"/>
  <c r="W186" i="11"/>
  <c r="X186" i="11"/>
  <c r="T186" i="11"/>
  <c r="U186" i="11"/>
  <c r="U355" i="11"/>
  <c r="V355" i="11"/>
  <c r="W355" i="11"/>
  <c r="T355" i="11"/>
  <c r="X355" i="11"/>
  <c r="X463" i="11"/>
  <c r="T463" i="11"/>
  <c r="U463" i="11"/>
  <c r="V463" i="11"/>
  <c r="T468" i="11"/>
  <c r="U468" i="11"/>
  <c r="V468" i="11"/>
  <c r="W468" i="11"/>
  <c r="X468" i="11"/>
  <c r="U473" i="11"/>
  <c r="V473" i="11"/>
  <c r="W473" i="11"/>
  <c r="X473" i="11"/>
  <c r="T473" i="11"/>
  <c r="X481" i="11"/>
  <c r="T481" i="11"/>
  <c r="U481" i="11"/>
  <c r="V481" i="11"/>
  <c r="W481" i="11"/>
  <c r="U484" i="11"/>
  <c r="V484" i="11"/>
  <c r="W484" i="11"/>
  <c r="X484" i="11"/>
  <c r="T484" i="11"/>
  <c r="V521" i="11"/>
  <c r="W521" i="11"/>
  <c r="X521" i="11"/>
  <c r="T521" i="11"/>
  <c r="U521" i="11"/>
  <c r="V527" i="11"/>
  <c r="X527" i="11"/>
  <c r="T527" i="11"/>
  <c r="U527" i="11"/>
  <c r="V547" i="11"/>
  <c r="X547" i="11"/>
  <c r="T547" i="11"/>
  <c r="U547" i="11"/>
  <c r="W547" i="11"/>
  <c r="V554" i="11"/>
  <c r="W554" i="11"/>
  <c r="X554" i="11"/>
  <c r="T554" i="11"/>
  <c r="V571" i="11"/>
  <c r="X571" i="11"/>
  <c r="T571" i="11"/>
  <c r="U571" i="11"/>
  <c r="W571" i="11"/>
  <c r="U597" i="11"/>
  <c r="V597" i="11"/>
  <c r="W597" i="11"/>
  <c r="X597" i="11"/>
  <c r="T597" i="11"/>
  <c r="T607" i="11"/>
  <c r="U607" i="11"/>
  <c r="V607" i="11"/>
  <c r="W607" i="11"/>
  <c r="W610" i="11"/>
  <c r="X610" i="11"/>
  <c r="T610" i="11"/>
  <c r="U610" i="11"/>
  <c r="U627" i="11"/>
  <c r="V627" i="11"/>
  <c r="W627" i="11"/>
  <c r="X627" i="11"/>
  <c r="T627" i="11"/>
  <c r="T633" i="11"/>
  <c r="U633" i="11"/>
  <c r="V633" i="11"/>
  <c r="W633" i="11"/>
  <c r="W636" i="11"/>
  <c r="X636" i="11"/>
  <c r="T636" i="11"/>
  <c r="U636" i="11"/>
  <c r="U639" i="11"/>
  <c r="V639" i="11"/>
  <c r="W639" i="11"/>
  <c r="X639" i="11"/>
  <c r="T639" i="11"/>
  <c r="U648" i="11"/>
  <c r="W648" i="11"/>
  <c r="X648" i="11"/>
  <c r="T648" i="11"/>
  <c r="U656" i="11"/>
  <c r="W656" i="11"/>
  <c r="X656" i="11"/>
  <c r="T656" i="11"/>
  <c r="U664" i="11"/>
  <c r="W664" i="11"/>
  <c r="X664" i="11"/>
  <c r="T664" i="11"/>
  <c r="U672" i="11"/>
  <c r="W672" i="11"/>
  <c r="X672" i="11"/>
  <c r="T672" i="11"/>
  <c r="W680" i="11"/>
  <c r="X680" i="11"/>
  <c r="T680" i="11"/>
  <c r="X688" i="11"/>
  <c r="T688" i="11"/>
  <c r="X696" i="11"/>
  <c r="T696" i="11"/>
  <c r="X704" i="11"/>
  <c r="T704" i="11"/>
  <c r="U706" i="11"/>
  <c r="V704" i="11"/>
  <c r="X702" i="11"/>
  <c r="X698" i="11"/>
  <c r="V696" i="11"/>
  <c r="V694" i="11"/>
  <c r="T690" i="11"/>
  <c r="U680" i="11"/>
  <c r="V674" i="11"/>
  <c r="X670" i="11"/>
  <c r="V656" i="11"/>
  <c r="X615" i="11"/>
  <c r="U572" i="11"/>
  <c r="U111" i="11"/>
  <c r="V111" i="11"/>
  <c r="X111" i="11"/>
  <c r="W111" i="11"/>
  <c r="T111" i="11"/>
  <c r="T159" i="11"/>
  <c r="U159" i="11"/>
  <c r="V159" i="11"/>
  <c r="W159" i="11"/>
  <c r="X159" i="11"/>
  <c r="T196" i="11"/>
  <c r="V196" i="11"/>
  <c r="U196" i="11"/>
  <c r="W196" i="11"/>
  <c r="X196" i="11"/>
  <c r="U445" i="11"/>
  <c r="V445" i="11"/>
  <c r="X445" i="11"/>
  <c r="T445" i="11"/>
  <c r="W445" i="11"/>
  <c r="V493" i="11"/>
  <c r="W493" i="11"/>
  <c r="X493" i="11"/>
  <c r="T493" i="11"/>
  <c r="U493" i="11"/>
  <c r="V542" i="11"/>
  <c r="W542" i="11"/>
  <c r="X542" i="11"/>
  <c r="U542" i="11"/>
  <c r="V560" i="11"/>
  <c r="X560" i="11"/>
  <c r="T560" i="11"/>
  <c r="U560" i="11"/>
  <c r="W560" i="11"/>
  <c r="V566" i="11"/>
  <c r="W566" i="11"/>
  <c r="X566" i="11"/>
  <c r="T566" i="11"/>
  <c r="U566" i="11"/>
  <c r="V580" i="11"/>
  <c r="X580" i="11"/>
  <c r="T580" i="11"/>
  <c r="U580" i="11"/>
  <c r="W580" i="11"/>
  <c r="V586" i="11"/>
  <c r="W586" i="11"/>
  <c r="X586" i="11"/>
  <c r="T586" i="11"/>
  <c r="T706" i="11"/>
  <c r="U704" i="11"/>
  <c r="V702" i="11"/>
  <c r="V700" i="11"/>
  <c r="V698" i="11"/>
  <c r="U696" i="11"/>
  <c r="T694" i="11"/>
  <c r="X682" i="11"/>
  <c r="V670" i="11"/>
  <c r="X666" i="11"/>
  <c r="V636" i="11"/>
  <c r="X607" i="11"/>
  <c r="W568" i="11"/>
  <c r="W527" i="11"/>
  <c r="U172" i="11" l="1"/>
  <c r="W172" i="11"/>
  <c r="V172" i="11"/>
  <c r="T172" i="11"/>
  <c r="X172" i="11"/>
  <c r="X449" i="11"/>
  <c r="W427" i="11"/>
  <c r="T449" i="11"/>
  <c r="T427" i="11"/>
  <c r="V449" i="11"/>
  <c r="X427" i="11"/>
  <c r="W449" i="11"/>
  <c r="U449" i="11"/>
  <c r="V427" i="11"/>
  <c r="U427" i="11"/>
  <c r="V530" i="11"/>
  <c r="W530" i="11"/>
  <c r="X530" i="11"/>
  <c r="T530" i="11"/>
  <c r="U530" i="11"/>
  <c r="T251" i="11"/>
  <c r="U251" i="11"/>
  <c r="W251" i="11"/>
  <c r="V251" i="11"/>
  <c r="X251" i="11"/>
  <c r="U34" i="11"/>
  <c r="V34" i="11"/>
  <c r="X34" i="11"/>
  <c r="W34" i="11"/>
  <c r="T34" i="11"/>
  <c r="T242" i="11"/>
  <c r="U242" i="11"/>
  <c r="W242" i="11"/>
  <c r="V242" i="11"/>
  <c r="X242" i="11"/>
  <c r="V103" i="11"/>
  <c r="W103" i="11"/>
  <c r="X103" i="11"/>
  <c r="T103" i="11"/>
  <c r="U103" i="11"/>
  <c r="U418" i="11"/>
  <c r="V418" i="11"/>
  <c r="W418" i="11"/>
  <c r="X418" i="11"/>
  <c r="T418" i="11"/>
  <c r="V485" i="11"/>
  <c r="W485" i="11"/>
  <c r="X485" i="11"/>
  <c r="T485" i="11"/>
  <c r="U485" i="11"/>
  <c r="U191" i="11"/>
  <c r="V191" i="11"/>
  <c r="X191" i="11"/>
  <c r="W191" i="11"/>
  <c r="T191" i="11"/>
  <c r="T622" i="11"/>
  <c r="U622" i="11"/>
  <c r="V622" i="11"/>
  <c r="W622" i="11"/>
  <c r="X622" i="11"/>
  <c r="T599" i="11"/>
  <c r="U599" i="11"/>
  <c r="V599" i="11"/>
  <c r="W599" i="11"/>
  <c r="X599" i="11"/>
  <c r="V393" i="11"/>
  <c r="W393" i="11"/>
  <c r="X393" i="11"/>
  <c r="T393" i="11"/>
  <c r="U393" i="11"/>
  <c r="V397" i="11"/>
  <c r="W397" i="11"/>
  <c r="X397" i="11"/>
  <c r="T397" i="11"/>
  <c r="U397" i="11"/>
  <c r="V356" i="11"/>
  <c r="W356" i="11"/>
  <c r="X356" i="11"/>
  <c r="T356" i="11"/>
  <c r="U356" i="11"/>
  <c r="T238" i="11"/>
  <c r="U238" i="11"/>
  <c r="W238" i="11"/>
  <c r="V238" i="11"/>
  <c r="X238" i="11"/>
  <c r="T388" i="11"/>
  <c r="U388" i="11"/>
  <c r="V388" i="11"/>
  <c r="W388" i="11"/>
  <c r="X388" i="11"/>
  <c r="T358" i="11"/>
  <c r="U358" i="11"/>
  <c r="V358" i="11"/>
  <c r="W358" i="11"/>
  <c r="X358" i="11"/>
  <c r="T229" i="11"/>
  <c r="U229" i="11"/>
  <c r="X229" i="11"/>
  <c r="V229" i="11"/>
  <c r="W229" i="11"/>
  <c r="T190" i="11"/>
  <c r="V190" i="11"/>
  <c r="U190" i="11"/>
  <c r="W190" i="11"/>
  <c r="X190" i="11"/>
  <c r="T167" i="11"/>
  <c r="U167" i="11"/>
  <c r="V167" i="11"/>
  <c r="W167" i="11"/>
  <c r="X167" i="11"/>
  <c r="T110" i="11"/>
  <c r="V110" i="11"/>
  <c r="U110" i="11"/>
  <c r="W110" i="11"/>
  <c r="X110" i="11"/>
  <c r="U48" i="11"/>
  <c r="V48" i="11"/>
  <c r="T48" i="11"/>
  <c r="X48" i="11"/>
  <c r="W48" i="11"/>
  <c r="U32" i="11"/>
  <c r="V32" i="11"/>
  <c r="T32" i="11"/>
  <c r="X32" i="11"/>
  <c r="W32" i="11"/>
  <c r="T274" i="11"/>
  <c r="U274" i="11"/>
  <c r="X274" i="11"/>
  <c r="V274" i="11"/>
  <c r="W274" i="11"/>
  <c r="U289" i="11"/>
  <c r="T289" i="11"/>
  <c r="V289" i="11"/>
  <c r="W289" i="11"/>
  <c r="X289" i="11"/>
  <c r="T219" i="11"/>
  <c r="U219" i="11"/>
  <c r="X219" i="11"/>
  <c r="V219" i="11"/>
  <c r="W219" i="11"/>
  <c r="T317" i="11"/>
  <c r="U317" i="11"/>
  <c r="V317" i="11"/>
  <c r="W317" i="11"/>
  <c r="X317" i="11"/>
  <c r="T303" i="11"/>
  <c r="U303" i="11"/>
  <c r="V303" i="11"/>
  <c r="W303" i="11"/>
  <c r="X303" i="11"/>
  <c r="V518" i="11"/>
  <c r="W518" i="11"/>
  <c r="X518" i="11"/>
  <c r="T518" i="11"/>
  <c r="U518" i="11"/>
  <c r="W166" i="11"/>
  <c r="X166" i="11"/>
  <c r="T166" i="11"/>
  <c r="U166" i="11"/>
  <c r="V166" i="11"/>
  <c r="U187" i="11"/>
  <c r="V187" i="11"/>
  <c r="X187" i="11"/>
  <c r="W187" i="11"/>
  <c r="T187" i="11"/>
  <c r="T176" i="11"/>
  <c r="U176" i="11"/>
  <c r="W176" i="11"/>
  <c r="V176" i="11"/>
  <c r="X176" i="11"/>
  <c r="T503" i="11"/>
  <c r="U503" i="11"/>
  <c r="V503" i="11"/>
  <c r="W503" i="11"/>
  <c r="X503" i="11"/>
  <c r="W590" i="11"/>
  <c r="X590" i="11"/>
  <c r="T590" i="11"/>
  <c r="U590" i="11"/>
  <c r="V590" i="11"/>
  <c r="V536" i="11"/>
  <c r="X536" i="11"/>
  <c r="T536" i="11"/>
  <c r="U536" i="11"/>
  <c r="W536" i="11"/>
  <c r="W442" i="11"/>
  <c r="X442" i="11"/>
  <c r="T442" i="11"/>
  <c r="U442" i="11"/>
  <c r="V442" i="11"/>
  <c r="X345" i="11"/>
  <c r="T345" i="11"/>
  <c r="U345" i="11"/>
  <c r="V345" i="11"/>
  <c r="W345" i="11"/>
  <c r="W269" i="11"/>
  <c r="X269" i="11"/>
  <c r="T269" i="11"/>
  <c r="V269" i="11"/>
  <c r="U269" i="11"/>
  <c r="U102" i="11"/>
  <c r="V102" i="11"/>
  <c r="X102" i="11"/>
  <c r="W102" i="11"/>
  <c r="T102" i="11"/>
  <c r="W72" i="11"/>
  <c r="X72" i="11"/>
  <c r="T72" i="11"/>
  <c r="U72" i="11"/>
  <c r="V72" i="11"/>
  <c r="U46" i="11"/>
  <c r="V46" i="11"/>
  <c r="X46" i="11"/>
  <c r="W46" i="11"/>
  <c r="T46" i="11"/>
  <c r="U30" i="11"/>
  <c r="V30" i="11"/>
  <c r="X30" i="11"/>
  <c r="T30" i="11"/>
  <c r="W30" i="11"/>
  <c r="X145" i="11"/>
  <c r="T145" i="11"/>
  <c r="U145" i="11"/>
  <c r="W145" i="11"/>
  <c r="V145" i="11"/>
  <c r="U161" i="11"/>
  <c r="V161" i="11"/>
  <c r="W161" i="11"/>
  <c r="X161" i="11"/>
  <c r="T161" i="11"/>
  <c r="X434" i="11"/>
  <c r="T434" i="11"/>
  <c r="U434" i="11"/>
  <c r="V434" i="11"/>
  <c r="W434" i="11"/>
  <c r="V117" i="11"/>
  <c r="W117" i="11"/>
  <c r="X117" i="11"/>
  <c r="T117" i="11"/>
  <c r="U117" i="11"/>
  <c r="T66" i="11"/>
  <c r="V66" i="11"/>
  <c r="W66" i="11"/>
  <c r="X66" i="11"/>
  <c r="U66" i="11"/>
  <c r="X387" i="11"/>
  <c r="T387" i="11"/>
  <c r="U387" i="11"/>
  <c r="V387" i="11"/>
  <c r="W387" i="11"/>
  <c r="U477" i="11"/>
  <c r="V477" i="11"/>
  <c r="W477" i="11"/>
  <c r="X477" i="11"/>
  <c r="T477" i="11"/>
  <c r="V327" i="11"/>
  <c r="W327" i="11"/>
  <c r="X327" i="11"/>
  <c r="T327" i="11"/>
  <c r="U327" i="11"/>
  <c r="W614" i="11"/>
  <c r="X614" i="11"/>
  <c r="T614" i="11"/>
  <c r="U614" i="11"/>
  <c r="V614" i="11"/>
  <c r="T616" i="11"/>
  <c r="U616" i="11"/>
  <c r="V616" i="11"/>
  <c r="W616" i="11"/>
  <c r="X616" i="11"/>
  <c r="T588" i="11"/>
  <c r="U588" i="11"/>
  <c r="V588" i="11"/>
  <c r="W588" i="11"/>
  <c r="X588" i="11"/>
  <c r="T487" i="11"/>
  <c r="U487" i="11"/>
  <c r="V487" i="11"/>
  <c r="W487" i="11"/>
  <c r="X487" i="11"/>
  <c r="V519" i="11"/>
  <c r="X519" i="11"/>
  <c r="T519" i="11"/>
  <c r="U519" i="11"/>
  <c r="W519" i="11"/>
  <c r="X448" i="11"/>
  <c r="T448" i="11"/>
  <c r="U448" i="11"/>
  <c r="V448" i="11"/>
  <c r="W448" i="11"/>
  <c r="V380" i="11"/>
  <c r="W380" i="11"/>
  <c r="X380" i="11"/>
  <c r="T380" i="11"/>
  <c r="U380" i="11"/>
  <c r="U389" i="11"/>
  <c r="V389" i="11"/>
  <c r="W389" i="11"/>
  <c r="X389" i="11"/>
  <c r="T389" i="11"/>
  <c r="T275" i="11"/>
  <c r="U275" i="11"/>
  <c r="W275" i="11"/>
  <c r="V275" i="11"/>
  <c r="X275" i="11"/>
  <c r="T255" i="11"/>
  <c r="U255" i="11"/>
  <c r="W255" i="11"/>
  <c r="V255" i="11"/>
  <c r="X255" i="11"/>
  <c r="T230" i="11"/>
  <c r="U230" i="11"/>
  <c r="W230" i="11"/>
  <c r="V230" i="11"/>
  <c r="X230" i="11"/>
  <c r="X204" i="11"/>
  <c r="T204" i="11"/>
  <c r="U204" i="11"/>
  <c r="V204" i="11"/>
  <c r="W204" i="11"/>
  <c r="X342" i="11"/>
  <c r="T342" i="11"/>
  <c r="U342" i="11"/>
  <c r="V342" i="11"/>
  <c r="W342" i="11"/>
  <c r="U318" i="11"/>
  <c r="V318" i="11"/>
  <c r="W318" i="11"/>
  <c r="X318" i="11"/>
  <c r="T318" i="11"/>
  <c r="U392" i="11"/>
  <c r="V392" i="11"/>
  <c r="W392" i="11"/>
  <c r="X392" i="11"/>
  <c r="T392" i="11"/>
  <c r="T151" i="11"/>
  <c r="U151" i="11"/>
  <c r="V151" i="11"/>
  <c r="W151" i="11"/>
  <c r="X151" i="11"/>
  <c r="U65" i="11"/>
  <c r="V65" i="11"/>
  <c r="T65" i="11"/>
  <c r="X65" i="11"/>
  <c r="W65" i="11"/>
  <c r="U28" i="11"/>
  <c r="V28" i="11"/>
  <c r="T28" i="11"/>
  <c r="W28" i="11"/>
  <c r="X28" i="11"/>
  <c r="U13" i="11"/>
  <c r="V13" i="11"/>
  <c r="T13" i="11"/>
  <c r="W13" i="11"/>
  <c r="X13" i="11"/>
  <c r="X95" i="11"/>
  <c r="T95" i="11"/>
  <c r="U95" i="11"/>
  <c r="V95" i="11"/>
  <c r="W95" i="11"/>
  <c r="T271" i="11"/>
  <c r="U271" i="11"/>
  <c r="W271" i="11"/>
  <c r="V271" i="11"/>
  <c r="X271" i="11"/>
  <c r="X84" i="11"/>
  <c r="T84" i="11"/>
  <c r="U84" i="11"/>
  <c r="V84" i="11"/>
  <c r="W84" i="11"/>
  <c r="T237" i="11"/>
  <c r="U237" i="11"/>
  <c r="X237" i="11"/>
  <c r="V237" i="11"/>
  <c r="W237" i="11"/>
  <c r="U300" i="11"/>
  <c r="V300" i="11"/>
  <c r="W300" i="11"/>
  <c r="X300" i="11"/>
  <c r="T300" i="11"/>
  <c r="X109" i="11"/>
  <c r="T109" i="11"/>
  <c r="U109" i="11"/>
  <c r="V109" i="11"/>
  <c r="W109" i="11"/>
  <c r="W40" i="11"/>
  <c r="X40" i="11"/>
  <c r="T40" i="11"/>
  <c r="U40" i="11"/>
  <c r="V40" i="11"/>
  <c r="X381" i="11"/>
  <c r="T381" i="11"/>
  <c r="U381" i="11"/>
  <c r="V381" i="11"/>
  <c r="W381" i="11"/>
  <c r="T308" i="11"/>
  <c r="U308" i="11"/>
  <c r="V308" i="11"/>
  <c r="W308" i="11"/>
  <c r="X308" i="11"/>
  <c r="X467" i="11"/>
  <c r="T467" i="11"/>
  <c r="U467" i="11"/>
  <c r="V467" i="11"/>
  <c r="W467" i="11"/>
  <c r="V497" i="11"/>
  <c r="W497" i="11"/>
  <c r="X497" i="11"/>
  <c r="T497" i="11"/>
  <c r="U497" i="11"/>
  <c r="V474" i="11"/>
  <c r="W474" i="11"/>
  <c r="X474" i="11"/>
  <c r="T474" i="11"/>
  <c r="U474" i="11"/>
  <c r="V94" i="11"/>
  <c r="W94" i="11"/>
  <c r="X94" i="11"/>
  <c r="U94" i="11"/>
  <c r="T94" i="11"/>
  <c r="U402" i="11"/>
  <c r="V402" i="11"/>
  <c r="T402" i="11"/>
  <c r="W402" i="11"/>
  <c r="X402" i="11"/>
  <c r="W60" i="11"/>
  <c r="X60" i="11"/>
  <c r="T60" i="11"/>
  <c r="V60" i="11"/>
  <c r="U60" i="11"/>
  <c r="T626" i="11"/>
  <c r="U626" i="11"/>
  <c r="V626" i="11"/>
  <c r="W626" i="11"/>
  <c r="X626" i="11"/>
  <c r="T630" i="11"/>
  <c r="U630" i="11"/>
  <c r="V630" i="11"/>
  <c r="W630" i="11"/>
  <c r="X630" i="11"/>
  <c r="W632" i="11"/>
  <c r="X632" i="11"/>
  <c r="T632" i="11"/>
  <c r="U632" i="11"/>
  <c r="V632" i="11"/>
  <c r="U17" i="11"/>
  <c r="V17" i="11"/>
  <c r="X17" i="11"/>
  <c r="T17" i="11"/>
  <c r="W17" i="11"/>
  <c r="T62" i="11"/>
  <c r="V62" i="11"/>
  <c r="W62" i="11"/>
  <c r="X62" i="11"/>
  <c r="U62" i="11"/>
  <c r="W43" i="11"/>
  <c r="X43" i="11"/>
  <c r="T43" i="11"/>
  <c r="V43" i="11"/>
  <c r="U43" i="11"/>
  <c r="T611" i="11"/>
  <c r="U611" i="11"/>
  <c r="V611" i="11"/>
  <c r="W611" i="11"/>
  <c r="X611" i="11"/>
  <c r="W598" i="11"/>
  <c r="X598" i="11"/>
  <c r="T598" i="11"/>
  <c r="U598" i="11"/>
  <c r="V598" i="11"/>
  <c r="W618" i="11"/>
  <c r="X618" i="11"/>
  <c r="T618" i="11"/>
  <c r="U618" i="11"/>
  <c r="V618" i="11"/>
  <c r="V513" i="11"/>
  <c r="W513" i="11"/>
  <c r="X513" i="11"/>
  <c r="T513" i="11"/>
  <c r="U513" i="11"/>
  <c r="V384" i="11"/>
  <c r="W384" i="11"/>
  <c r="X384" i="11"/>
  <c r="T384" i="11"/>
  <c r="U384" i="11"/>
  <c r="V584" i="11"/>
  <c r="X584" i="11"/>
  <c r="T584" i="11"/>
  <c r="U584" i="11"/>
  <c r="W584" i="11"/>
  <c r="U73" i="11"/>
  <c r="V73" i="11"/>
  <c r="T73" i="11"/>
  <c r="W73" i="11"/>
  <c r="X73" i="11"/>
  <c r="U347" i="11"/>
  <c r="V347" i="11"/>
  <c r="W347" i="11"/>
  <c r="T347" i="11"/>
  <c r="X347" i="11"/>
  <c r="T92" i="11"/>
  <c r="V92" i="11"/>
  <c r="U92" i="11"/>
  <c r="W92" i="11"/>
  <c r="X92" i="11"/>
  <c r="U42" i="11"/>
  <c r="V42" i="11"/>
  <c r="X42" i="11"/>
  <c r="T42" i="11"/>
  <c r="W42" i="11"/>
  <c r="U26" i="11"/>
  <c r="V26" i="11"/>
  <c r="X26" i="11"/>
  <c r="T26" i="11"/>
  <c r="W26" i="11"/>
  <c r="U10" i="11"/>
  <c r="V10" i="11"/>
  <c r="X10" i="11"/>
  <c r="T10" i="11"/>
  <c r="W10" i="11"/>
  <c r="T50" i="11"/>
  <c r="V50" i="11"/>
  <c r="W50" i="11"/>
  <c r="X50" i="11"/>
  <c r="U50" i="11"/>
  <c r="V192" i="11"/>
  <c r="W192" i="11"/>
  <c r="X192" i="11"/>
  <c r="U192" i="11"/>
  <c r="T192" i="11"/>
  <c r="U143" i="11"/>
  <c r="V143" i="11"/>
  <c r="X143" i="11"/>
  <c r="W143" i="11"/>
  <c r="T143" i="11"/>
  <c r="T120" i="11"/>
  <c r="V120" i="11"/>
  <c r="U120" i="11"/>
  <c r="W120" i="11"/>
  <c r="X120" i="11"/>
  <c r="T29" i="11"/>
  <c r="V29" i="11"/>
  <c r="W29" i="11"/>
  <c r="X29" i="11"/>
  <c r="U29" i="11"/>
  <c r="T592" i="11"/>
  <c r="U592" i="11"/>
  <c r="V592" i="11"/>
  <c r="W592" i="11"/>
  <c r="X592" i="11"/>
  <c r="T321" i="11"/>
  <c r="U321" i="11"/>
  <c r="V321" i="11"/>
  <c r="W321" i="11"/>
  <c r="X321" i="11"/>
  <c r="T464" i="11"/>
  <c r="U464" i="11"/>
  <c r="V464" i="11"/>
  <c r="W464" i="11"/>
  <c r="X464" i="11"/>
  <c r="V306" i="11"/>
  <c r="W306" i="11"/>
  <c r="X306" i="11"/>
  <c r="T306" i="11"/>
  <c r="U306" i="11"/>
  <c r="W278" i="11"/>
  <c r="T278" i="11"/>
  <c r="U278" i="11"/>
  <c r="V278" i="11"/>
  <c r="X278" i="11"/>
  <c r="U431" i="11"/>
  <c r="V431" i="11"/>
  <c r="T431" i="11"/>
  <c r="W431" i="11"/>
  <c r="X431" i="11"/>
  <c r="V79" i="11"/>
  <c r="X79" i="11"/>
  <c r="T79" i="11"/>
  <c r="U79" i="11"/>
  <c r="W79" i="11"/>
  <c r="T128" i="11"/>
  <c r="V128" i="11"/>
  <c r="U128" i="11"/>
  <c r="W128" i="11"/>
  <c r="X128" i="11"/>
  <c r="U359" i="11"/>
  <c r="V359" i="11"/>
  <c r="W359" i="11"/>
  <c r="T359" i="11"/>
  <c r="X359" i="11"/>
  <c r="X417" i="11"/>
  <c r="T417" i="11"/>
  <c r="U417" i="11"/>
  <c r="V417" i="11"/>
  <c r="W417" i="11"/>
  <c r="V76" i="11"/>
  <c r="X76" i="11"/>
  <c r="T76" i="11"/>
  <c r="U76" i="11"/>
  <c r="W76" i="11"/>
  <c r="T227" i="11"/>
  <c r="U227" i="11"/>
  <c r="X227" i="11"/>
  <c r="V227" i="11"/>
  <c r="W227" i="11"/>
  <c r="T346" i="11"/>
  <c r="U346" i="11"/>
  <c r="W346" i="11"/>
  <c r="X346" i="11"/>
  <c r="V346" i="11"/>
  <c r="V505" i="11"/>
  <c r="W505" i="11"/>
  <c r="X505" i="11"/>
  <c r="T505" i="11"/>
  <c r="U505" i="11"/>
  <c r="X426" i="11"/>
  <c r="T426" i="11"/>
  <c r="U426" i="11"/>
  <c r="V426" i="11"/>
  <c r="W426" i="11"/>
  <c r="U379" i="11"/>
  <c r="V379" i="11"/>
  <c r="W379" i="11"/>
  <c r="X379" i="11"/>
  <c r="T379" i="11"/>
  <c r="T267" i="11"/>
  <c r="U267" i="11"/>
  <c r="W267" i="11"/>
  <c r="V267" i="11"/>
  <c r="X267" i="11"/>
  <c r="X401" i="11"/>
  <c r="T401" i="11"/>
  <c r="U401" i="11"/>
  <c r="V401" i="11"/>
  <c r="W401" i="11"/>
  <c r="U326" i="11"/>
  <c r="V326" i="11"/>
  <c r="W326" i="11"/>
  <c r="X326" i="11"/>
  <c r="T326" i="11"/>
  <c r="U137" i="11"/>
  <c r="V137" i="11"/>
  <c r="X137" i="11"/>
  <c r="W137" i="11"/>
  <c r="T137" i="11"/>
  <c r="U24" i="11"/>
  <c r="V24" i="11"/>
  <c r="T24" i="11"/>
  <c r="W24" i="11"/>
  <c r="X24" i="11"/>
  <c r="U8" i="11"/>
  <c r="V8" i="11"/>
  <c r="T8" i="11"/>
  <c r="W8" i="11"/>
  <c r="X8" i="11"/>
  <c r="U605" i="11"/>
  <c r="V605" i="11"/>
  <c r="W605" i="11"/>
  <c r="X605" i="11"/>
  <c r="T605" i="11"/>
  <c r="U93" i="11"/>
  <c r="V93" i="11"/>
  <c r="X93" i="11"/>
  <c r="W93" i="11"/>
  <c r="T93" i="11"/>
  <c r="V88" i="11"/>
  <c r="W88" i="11"/>
  <c r="X88" i="11"/>
  <c r="T88" i="11"/>
  <c r="U88" i="11"/>
  <c r="W18" i="11"/>
  <c r="X18" i="11"/>
  <c r="T18" i="11"/>
  <c r="U18" i="11"/>
  <c r="V18" i="11"/>
  <c r="U313" i="11"/>
  <c r="V313" i="11"/>
  <c r="W313" i="11"/>
  <c r="X313" i="11"/>
  <c r="T313" i="11"/>
  <c r="U461" i="11"/>
  <c r="V461" i="11"/>
  <c r="W461" i="11"/>
  <c r="X461" i="11"/>
  <c r="T461" i="11"/>
  <c r="T295" i="11"/>
  <c r="U295" i="11"/>
  <c r="V295" i="11"/>
  <c r="W295" i="11"/>
  <c r="X295" i="11"/>
  <c r="T325" i="11"/>
  <c r="U325" i="11"/>
  <c r="V325" i="11"/>
  <c r="X325" i="11"/>
  <c r="W325" i="11"/>
  <c r="V458" i="11"/>
  <c r="W458" i="11"/>
  <c r="X458" i="11"/>
  <c r="T458" i="11"/>
  <c r="U458" i="11"/>
  <c r="X357" i="11"/>
  <c r="T357" i="11"/>
  <c r="U357" i="11"/>
  <c r="V357" i="11"/>
  <c r="W357" i="11"/>
  <c r="V462" i="11"/>
  <c r="W462" i="11"/>
  <c r="X462" i="11"/>
  <c r="T462" i="11"/>
  <c r="U462" i="11"/>
  <c r="V528" i="11"/>
  <c r="X528" i="11"/>
  <c r="T528" i="11"/>
  <c r="U528" i="11"/>
  <c r="W528" i="11"/>
  <c r="T156" i="11"/>
  <c r="U156" i="11"/>
  <c r="W156" i="11"/>
  <c r="V156" i="11"/>
  <c r="X156" i="11"/>
  <c r="T141" i="11"/>
  <c r="V141" i="11"/>
  <c r="U141" i="11"/>
  <c r="W141" i="11"/>
  <c r="X141" i="11"/>
  <c r="T369" i="11"/>
  <c r="X369" i="11"/>
  <c r="U369" i="11"/>
  <c r="V369" i="11"/>
  <c r="W369" i="11"/>
  <c r="T596" i="11"/>
  <c r="U596" i="11"/>
  <c r="V596" i="11"/>
  <c r="W596" i="11"/>
  <c r="X596" i="11"/>
  <c r="T604" i="11"/>
  <c r="U604" i="11"/>
  <c r="V604" i="11"/>
  <c r="W604" i="11"/>
  <c r="X604" i="11"/>
  <c r="T495" i="11"/>
  <c r="U495" i="11"/>
  <c r="V495" i="11"/>
  <c r="W495" i="11"/>
  <c r="X495" i="11"/>
  <c r="X430" i="11"/>
  <c r="T430" i="11"/>
  <c r="U430" i="11"/>
  <c r="V430" i="11"/>
  <c r="W430" i="11"/>
  <c r="U375" i="11"/>
  <c r="V375" i="11"/>
  <c r="W375" i="11"/>
  <c r="X375" i="11"/>
  <c r="T375" i="11"/>
  <c r="V372" i="11"/>
  <c r="W372" i="11"/>
  <c r="X372" i="11"/>
  <c r="T372" i="11"/>
  <c r="U372" i="11"/>
  <c r="U56" i="11"/>
  <c r="V56" i="11"/>
  <c r="X56" i="11"/>
  <c r="T56" i="11"/>
  <c r="W56" i="11"/>
  <c r="U39" i="11"/>
  <c r="V39" i="11"/>
  <c r="X39" i="11"/>
  <c r="W39" i="11"/>
  <c r="T39" i="11"/>
  <c r="U22" i="11"/>
  <c r="V22" i="11"/>
  <c r="X22" i="11"/>
  <c r="T22" i="11"/>
  <c r="W22" i="11"/>
  <c r="T266" i="11"/>
  <c r="U266" i="11"/>
  <c r="X266" i="11"/>
  <c r="V266" i="11"/>
  <c r="W266" i="11"/>
  <c r="U334" i="11"/>
  <c r="V334" i="11"/>
  <c r="W334" i="11"/>
  <c r="X334" i="11"/>
  <c r="T334" i="11"/>
  <c r="V98" i="11"/>
  <c r="W98" i="11"/>
  <c r="X98" i="11"/>
  <c r="T98" i="11"/>
  <c r="U98" i="11"/>
  <c r="U82" i="11"/>
  <c r="V82" i="11"/>
  <c r="X82" i="11"/>
  <c r="W82" i="11"/>
  <c r="T82" i="11"/>
  <c r="T9" i="11"/>
  <c r="V9" i="11"/>
  <c r="W9" i="11"/>
  <c r="X9" i="11"/>
  <c r="U9" i="11"/>
  <c r="X451" i="11"/>
  <c r="T451" i="11"/>
  <c r="U451" i="11"/>
  <c r="V451" i="11"/>
  <c r="W451" i="11"/>
  <c r="V425" i="11"/>
  <c r="W425" i="11"/>
  <c r="X425" i="11"/>
  <c r="T425" i="11"/>
  <c r="U425" i="11"/>
  <c r="V348" i="11"/>
  <c r="W348" i="11"/>
  <c r="X348" i="11"/>
  <c r="T348" i="11"/>
  <c r="U348" i="11"/>
  <c r="U457" i="11"/>
  <c r="V457" i="11"/>
  <c r="W457" i="11"/>
  <c r="X457" i="11"/>
  <c r="T457" i="11"/>
  <c r="V310" i="11"/>
  <c r="W310" i="11"/>
  <c r="X310" i="11"/>
  <c r="T310" i="11"/>
  <c r="U310" i="11"/>
  <c r="V290" i="11"/>
  <c r="U290" i="11"/>
  <c r="W290" i="11"/>
  <c r="X290" i="11"/>
  <c r="T290" i="11"/>
  <c r="T329" i="11"/>
  <c r="U329" i="11"/>
  <c r="V329" i="11"/>
  <c r="W329" i="11"/>
  <c r="X329" i="11"/>
  <c r="X195" i="11"/>
  <c r="T195" i="11"/>
  <c r="W195" i="11"/>
  <c r="U195" i="11"/>
  <c r="V195" i="11"/>
  <c r="V341" i="11"/>
  <c r="W341" i="11"/>
  <c r="X341" i="11"/>
  <c r="T341" i="11"/>
  <c r="U341" i="11"/>
  <c r="W602" i="11"/>
  <c r="X602" i="11"/>
  <c r="T602" i="11"/>
  <c r="U602" i="11"/>
  <c r="V602" i="11"/>
  <c r="V364" i="11"/>
  <c r="W364" i="11"/>
  <c r="X364" i="11"/>
  <c r="T364" i="11"/>
  <c r="U364" i="11"/>
  <c r="T634" i="11"/>
  <c r="U634" i="11"/>
  <c r="V634" i="11"/>
  <c r="W634" i="11"/>
  <c r="X634" i="11"/>
  <c r="T638" i="11"/>
  <c r="U638" i="11"/>
  <c r="V638" i="11"/>
  <c r="W638" i="11"/>
  <c r="X638" i="11"/>
  <c r="T595" i="11"/>
  <c r="U595" i="11"/>
  <c r="V595" i="11"/>
  <c r="W595" i="11"/>
  <c r="X595" i="11"/>
  <c r="W624" i="11"/>
  <c r="X624" i="11"/>
  <c r="T624" i="11"/>
  <c r="U624" i="11"/>
  <c r="V624" i="11"/>
  <c r="V522" i="11"/>
  <c r="W522" i="11"/>
  <c r="X522" i="11"/>
  <c r="T522" i="11"/>
  <c r="U522" i="11"/>
  <c r="V532" i="11"/>
  <c r="X532" i="11"/>
  <c r="T532" i="11"/>
  <c r="U532" i="11"/>
  <c r="W532" i="11"/>
  <c r="V489" i="11"/>
  <c r="W489" i="11"/>
  <c r="X489" i="11"/>
  <c r="T489" i="11"/>
  <c r="U489" i="11"/>
  <c r="X409" i="11"/>
  <c r="T409" i="11"/>
  <c r="W409" i="11"/>
  <c r="U409" i="11"/>
  <c r="V409" i="11"/>
  <c r="X413" i="11"/>
  <c r="T413" i="11"/>
  <c r="U413" i="11"/>
  <c r="V413" i="11"/>
  <c r="W413" i="11"/>
  <c r="W368" i="11"/>
  <c r="X368" i="11"/>
  <c r="T368" i="11"/>
  <c r="U368" i="11"/>
  <c r="V368" i="11"/>
  <c r="T246" i="11"/>
  <c r="U246" i="11"/>
  <c r="W246" i="11"/>
  <c r="V246" i="11"/>
  <c r="X246" i="11"/>
  <c r="T220" i="11"/>
  <c r="U220" i="11"/>
  <c r="W220" i="11"/>
  <c r="V220" i="11"/>
  <c r="X220" i="11"/>
  <c r="X444" i="11"/>
  <c r="T444" i="11"/>
  <c r="U444" i="11"/>
  <c r="V444" i="11"/>
  <c r="W444" i="11"/>
  <c r="W419" i="11"/>
  <c r="X419" i="11"/>
  <c r="T419" i="11"/>
  <c r="U419" i="11"/>
  <c r="V419" i="11"/>
  <c r="T254" i="11"/>
  <c r="U254" i="11"/>
  <c r="X254" i="11"/>
  <c r="V254" i="11"/>
  <c r="W254" i="11"/>
  <c r="U121" i="11"/>
  <c r="V121" i="11"/>
  <c r="X121" i="11"/>
  <c r="W121" i="11"/>
  <c r="T121" i="11"/>
  <c r="T81" i="11"/>
  <c r="V81" i="11"/>
  <c r="U81" i="11"/>
  <c r="W81" i="11"/>
  <c r="X81" i="11"/>
  <c r="U37" i="11"/>
  <c r="V37" i="11"/>
  <c r="W37" i="11"/>
  <c r="T37" i="11"/>
  <c r="X37" i="11"/>
  <c r="U19" i="11"/>
  <c r="V19" i="11"/>
  <c r="W19" i="11"/>
  <c r="X19" i="11"/>
  <c r="T19" i="11"/>
  <c r="V352" i="11"/>
  <c r="W352" i="11"/>
  <c r="X352" i="11"/>
  <c r="T352" i="11"/>
  <c r="U352" i="11"/>
  <c r="T216" i="11"/>
  <c r="U216" i="11"/>
  <c r="W216" i="11"/>
  <c r="V216" i="11"/>
  <c r="X216" i="11"/>
  <c r="T608" i="11"/>
  <c r="U608" i="11"/>
  <c r="V608" i="11"/>
  <c r="W608" i="11"/>
  <c r="X608" i="11"/>
  <c r="T245" i="11"/>
  <c r="U245" i="11"/>
  <c r="X245" i="11"/>
  <c r="V245" i="11"/>
  <c r="W245" i="11"/>
  <c r="V331" i="11"/>
  <c r="W331" i="11"/>
  <c r="X331" i="11"/>
  <c r="T331" i="11"/>
  <c r="U331" i="11"/>
  <c r="T280" i="11"/>
  <c r="W280" i="11"/>
  <c r="U280" i="11"/>
  <c r="V280" i="11"/>
  <c r="X280" i="11"/>
  <c r="U398" i="11"/>
  <c r="V398" i="11"/>
  <c r="T398" i="11"/>
  <c r="W398" i="11"/>
  <c r="X398" i="11"/>
  <c r="T452" i="11"/>
  <c r="U452" i="11"/>
  <c r="V452" i="11"/>
  <c r="W452" i="11"/>
  <c r="X452" i="11"/>
  <c r="R41" i="13"/>
  <c r="U40" i="13" s="1"/>
  <c r="R39" i="13"/>
  <c r="R35" i="13"/>
  <c r="U34" i="13" s="1"/>
  <c r="Y183" i="11" l="1"/>
  <c r="Y344" i="11"/>
  <c r="P75" i="15" s="1"/>
  <c r="P90" i="14"/>
  <c r="Y74" i="11"/>
  <c r="Y41" i="11"/>
  <c r="Y91" i="11"/>
  <c r="P30" i="15" s="1"/>
  <c r="Y285" i="11"/>
  <c r="P61" i="15" s="1"/>
  <c r="Y113" i="11"/>
  <c r="Y59" i="11"/>
  <c r="Y142" i="11"/>
  <c r="Y203" i="11"/>
  <c r="S30" i="13"/>
  <c r="R28" i="13"/>
  <c r="R30" i="13"/>
  <c r="U29" i="13" s="1"/>
  <c r="R24" i="13"/>
  <c r="T28" i="13"/>
  <c r="S28" i="13"/>
  <c r="T39" i="13"/>
  <c r="S39" i="13"/>
  <c r="R33" i="13"/>
  <c r="R32" i="13"/>
  <c r="U31" i="13" s="1"/>
  <c r="S32" i="13"/>
  <c r="T32" i="13"/>
  <c r="T41" i="13"/>
  <c r="S41" i="13"/>
  <c r="T30" i="13"/>
  <c r="T35" i="13"/>
  <c r="S35" i="13"/>
  <c r="T33" i="13"/>
  <c r="T24" i="13"/>
  <c r="S33" i="13"/>
  <c r="S24" i="13"/>
  <c r="P5" i="15" l="1"/>
  <c r="T22" i="13"/>
  <c r="S22" i="13"/>
  <c r="R22" i="13"/>
  <c r="U14" i="13" s="1"/>
  <c r="R37" i="13"/>
  <c r="U36" i="13" s="1"/>
  <c r="S37" i="13"/>
  <c r="T37" i="13"/>
  <c r="U27" i="13" l="1"/>
  <c r="P69" i="14" s="1"/>
  <c r="D85" i="18" l="1"/>
  <c r="G81" i="18"/>
  <c r="I81" i="18" s="1"/>
  <c r="F81" i="18"/>
  <c r="E81" i="18"/>
  <c r="G80" i="18"/>
  <c r="F80" i="18"/>
  <c r="E80" i="18"/>
  <c r="G79" i="18"/>
  <c r="L79" i="18" s="1"/>
  <c r="F79" i="18"/>
  <c r="E79" i="18"/>
  <c r="G78" i="18"/>
  <c r="I78" i="18" s="1"/>
  <c r="F78" i="18"/>
  <c r="E78" i="18"/>
  <c r="G77" i="18"/>
  <c r="L77" i="18" s="1"/>
  <c r="F77" i="18"/>
  <c r="E77" i="18"/>
  <c r="G76" i="18"/>
  <c r="I76" i="18" s="1"/>
  <c r="F76" i="18"/>
  <c r="E76" i="18"/>
  <c r="G75" i="18"/>
  <c r="L75" i="18" s="1"/>
  <c r="F75" i="18"/>
  <c r="E75" i="18"/>
  <c r="G73" i="18"/>
  <c r="L73" i="18" s="1"/>
  <c r="F73" i="18"/>
  <c r="E73" i="18"/>
  <c r="G72" i="18"/>
  <c r="L72" i="18" s="1"/>
  <c r="F72" i="18"/>
  <c r="E72" i="18"/>
  <c r="G71" i="18"/>
  <c r="I71" i="18" s="1"/>
  <c r="F71" i="18"/>
  <c r="E71" i="18"/>
  <c r="G70" i="18"/>
  <c r="I70" i="18" s="1"/>
  <c r="F70" i="18"/>
  <c r="E70" i="18"/>
  <c r="G69" i="18"/>
  <c r="L69" i="18" s="1"/>
  <c r="F69" i="18"/>
  <c r="E69" i="18"/>
  <c r="G67" i="18"/>
  <c r="L67" i="18" s="1"/>
  <c r="F67" i="18"/>
  <c r="E67" i="18"/>
  <c r="G66" i="18"/>
  <c r="L66" i="18" s="1"/>
  <c r="F66" i="18"/>
  <c r="E66" i="18"/>
  <c r="G65" i="18"/>
  <c r="L65" i="18" s="1"/>
  <c r="F65" i="18"/>
  <c r="E65" i="18"/>
  <c r="G64" i="18"/>
  <c r="L64" i="18" s="1"/>
  <c r="F64" i="18"/>
  <c r="E64" i="18"/>
  <c r="G63" i="18"/>
  <c r="L63" i="18" s="1"/>
  <c r="F63" i="18"/>
  <c r="E63" i="18"/>
  <c r="G62" i="18"/>
  <c r="L62" i="18" s="1"/>
  <c r="F62" i="18"/>
  <c r="E62" i="18"/>
  <c r="G60" i="18"/>
  <c r="I60" i="18" s="1"/>
  <c r="F60" i="18"/>
  <c r="E60" i="18"/>
  <c r="G59" i="18"/>
  <c r="L59" i="18" s="1"/>
  <c r="F59" i="18"/>
  <c r="E59" i="18"/>
  <c r="G58" i="18"/>
  <c r="L58" i="18" s="1"/>
  <c r="F58" i="18"/>
  <c r="E58" i="18"/>
  <c r="G57" i="18"/>
  <c r="L57" i="18" s="1"/>
  <c r="F57" i="18"/>
  <c r="E57" i="18"/>
  <c r="G56" i="18"/>
  <c r="I56" i="18" s="1"/>
  <c r="F56" i="18"/>
  <c r="E56" i="18"/>
  <c r="G55" i="18"/>
  <c r="L55" i="18" s="1"/>
  <c r="F55" i="18"/>
  <c r="E55" i="18"/>
  <c r="G53" i="18"/>
  <c r="L53" i="18" s="1"/>
  <c r="F53" i="18"/>
  <c r="E53" i="18"/>
  <c r="G52" i="18"/>
  <c r="L52" i="18" s="1"/>
  <c r="F52" i="18"/>
  <c r="E52" i="18"/>
  <c r="G51" i="18"/>
  <c r="I51" i="18" s="1"/>
  <c r="F51" i="18"/>
  <c r="E51" i="18"/>
  <c r="G50" i="18"/>
  <c r="L50" i="18" s="1"/>
  <c r="F50" i="18"/>
  <c r="E50" i="18"/>
  <c r="G49" i="18"/>
  <c r="L49" i="18" s="1"/>
  <c r="F49" i="18"/>
  <c r="E49" i="18"/>
  <c r="G47" i="18"/>
  <c r="F47" i="18"/>
  <c r="E47" i="18"/>
  <c r="G46" i="18"/>
  <c r="L46" i="18" s="1"/>
  <c r="F46" i="18"/>
  <c r="E46" i="18"/>
  <c r="G45" i="18"/>
  <c r="I45" i="18" s="1"/>
  <c r="F45" i="18"/>
  <c r="E45" i="18"/>
  <c r="G44" i="18"/>
  <c r="L44" i="18" s="1"/>
  <c r="F44" i="18"/>
  <c r="E44" i="18"/>
  <c r="G43" i="18"/>
  <c r="F43" i="18"/>
  <c r="E43" i="18"/>
  <c r="L41" i="18"/>
  <c r="F41" i="18"/>
  <c r="E41" i="18"/>
  <c r="I39" i="18"/>
  <c r="F39" i="18"/>
  <c r="E39" i="18"/>
  <c r="F38" i="18"/>
  <c r="E38" i="18"/>
  <c r="L36" i="18"/>
  <c r="F36" i="18"/>
  <c r="E36" i="18"/>
  <c r="G35" i="18"/>
  <c r="L35" i="18" s="1"/>
  <c r="F35" i="18"/>
  <c r="E35" i="18"/>
  <c r="G34" i="18"/>
  <c r="I34" i="18" s="1"/>
  <c r="F34" i="18"/>
  <c r="E34" i="18"/>
  <c r="I33" i="18"/>
  <c r="F33" i="18"/>
  <c r="E33" i="18"/>
  <c r="F32" i="18"/>
  <c r="E32" i="18"/>
  <c r="G31" i="18"/>
  <c r="L31" i="18" s="1"/>
  <c r="F31" i="18"/>
  <c r="E31" i="18"/>
  <c r="I30" i="18"/>
  <c r="F30" i="18"/>
  <c r="E30" i="18"/>
  <c r="G29" i="18"/>
  <c r="I29" i="18" s="1"/>
  <c r="F29" i="18"/>
  <c r="E29" i="18"/>
  <c r="L28" i="18"/>
  <c r="F28" i="18"/>
  <c r="E28" i="18"/>
  <c r="L27" i="18"/>
  <c r="F27" i="18"/>
  <c r="E27" i="18"/>
  <c r="G26" i="18"/>
  <c r="I26" i="18" s="1"/>
  <c r="F26" i="18"/>
  <c r="E26" i="18"/>
  <c r="G24" i="18"/>
  <c r="L24" i="18" s="1"/>
  <c r="M24" i="18" s="1"/>
  <c r="F24" i="18"/>
  <c r="E24" i="18"/>
  <c r="G22" i="18"/>
  <c r="L22" i="18" s="1"/>
  <c r="F22" i="18"/>
  <c r="E22" i="18"/>
  <c r="I18" i="18"/>
  <c r="F18" i="18"/>
  <c r="E18" i="18"/>
  <c r="L16" i="18"/>
  <c r="F16" i="18"/>
  <c r="E16" i="18"/>
  <c r="F14" i="18"/>
  <c r="E14" i="18"/>
  <c r="G12" i="18"/>
  <c r="L12" i="18" s="1"/>
  <c r="F12" i="18"/>
  <c r="E12" i="18"/>
  <c r="G10" i="18"/>
  <c r="L10" i="18" s="1"/>
  <c r="F10" i="18"/>
  <c r="E10" i="18"/>
  <c r="G9" i="18"/>
  <c r="I9" i="18" s="1"/>
  <c r="F9" i="18"/>
  <c r="E9" i="18"/>
  <c r="G7" i="18"/>
  <c r="L7" i="18" s="1"/>
  <c r="M7" i="18" s="1"/>
  <c r="Q7" i="18" s="1"/>
  <c r="F7" i="18"/>
  <c r="E7" i="18"/>
  <c r="G5" i="18"/>
  <c r="I5" i="18" s="1"/>
  <c r="F5" i="18"/>
  <c r="E5" i="18"/>
  <c r="O83" i="15"/>
  <c r="I66" i="18" l="1"/>
  <c r="I44" i="18"/>
  <c r="L45" i="18"/>
  <c r="M45" i="18" s="1"/>
  <c r="I58" i="18"/>
  <c r="L76" i="18"/>
  <c r="M76" i="18" s="1"/>
  <c r="L33" i="18"/>
  <c r="M33" i="18" s="1"/>
  <c r="N33" i="18" s="1"/>
  <c r="I49" i="18"/>
  <c r="I72" i="18"/>
  <c r="I75" i="18"/>
  <c r="L30" i="18"/>
  <c r="M30" i="18" s="1"/>
  <c r="L18" i="18"/>
  <c r="M18" i="18" s="1"/>
  <c r="R18" i="18" s="1"/>
  <c r="L34" i="18"/>
  <c r="M34" i="18" s="1"/>
  <c r="N34" i="18" s="1"/>
  <c r="I50" i="18"/>
  <c r="Q24" i="18"/>
  <c r="L26" i="18"/>
  <c r="M26" i="18" s="1"/>
  <c r="N26" i="18" s="1"/>
  <c r="L78" i="18"/>
  <c r="M78" i="18" s="1"/>
  <c r="L56" i="18"/>
  <c r="M56" i="18" s="1"/>
  <c r="L70" i="18"/>
  <c r="M70" i="18" s="1"/>
  <c r="L81" i="18"/>
  <c r="M81" i="18" s="1"/>
  <c r="N81" i="18" s="1"/>
  <c r="I62" i="18"/>
  <c r="L39" i="18"/>
  <c r="M39" i="18" s="1"/>
  <c r="Q39" i="18" s="1"/>
  <c r="I65" i="18"/>
  <c r="L32" i="18"/>
  <c r="M32" i="18" s="1"/>
  <c r="I32" i="18"/>
  <c r="L47" i="18"/>
  <c r="M47" i="18" s="1"/>
  <c r="I47" i="18"/>
  <c r="L9" i="18"/>
  <c r="M9" i="18" s="1"/>
  <c r="N9" i="18" s="1"/>
  <c r="I7" i="18"/>
  <c r="L38" i="18"/>
  <c r="M38" i="18" s="1"/>
  <c r="I38" i="18"/>
  <c r="L43" i="18"/>
  <c r="M43" i="18" s="1"/>
  <c r="I43" i="18"/>
  <c r="I24" i="18"/>
  <c r="L51" i="18"/>
  <c r="M51" i="18" s="1"/>
  <c r="I77" i="18"/>
  <c r="I64" i="18"/>
  <c r="L71" i="18"/>
  <c r="M71" i="18" s="1"/>
  <c r="N71" i="18" s="1"/>
  <c r="L5" i="18"/>
  <c r="R7" i="18"/>
  <c r="M10" i="18"/>
  <c r="N7" i="18"/>
  <c r="I10" i="18"/>
  <c r="M12" i="18"/>
  <c r="N12" i="18" s="1"/>
  <c r="I12" i="18"/>
  <c r="I14" i="18"/>
  <c r="L14" i="18"/>
  <c r="M16" i="18"/>
  <c r="M22" i="18"/>
  <c r="R24" i="18"/>
  <c r="M31" i="18"/>
  <c r="N31" i="18" s="1"/>
  <c r="M35" i="18"/>
  <c r="N35" i="18" s="1"/>
  <c r="I16" i="18"/>
  <c r="I22" i="18"/>
  <c r="N24" i="18"/>
  <c r="M28" i="18"/>
  <c r="N28" i="18" s="1"/>
  <c r="M36" i="18"/>
  <c r="N36" i="18" s="1"/>
  <c r="M27" i="18"/>
  <c r="N27" i="18" s="1"/>
  <c r="L29" i="18"/>
  <c r="I28" i="18"/>
  <c r="I36" i="18"/>
  <c r="I27" i="18"/>
  <c r="I35" i="18"/>
  <c r="I31" i="18"/>
  <c r="M41" i="18"/>
  <c r="M46" i="18"/>
  <c r="I41" i="18"/>
  <c r="M44" i="18"/>
  <c r="N44" i="18" s="1"/>
  <c r="I46" i="18"/>
  <c r="M52" i="18"/>
  <c r="N52" i="18" s="1"/>
  <c r="M49" i="18"/>
  <c r="M53" i="18"/>
  <c r="N53" i="18" s="1"/>
  <c r="M57" i="18"/>
  <c r="N57" i="18" s="1"/>
  <c r="I53" i="18"/>
  <c r="M58" i="18"/>
  <c r="N58" i="18" s="1"/>
  <c r="M50" i="18"/>
  <c r="I52" i="18"/>
  <c r="M55" i="18"/>
  <c r="M59" i="18"/>
  <c r="N59" i="18" s="1"/>
  <c r="I57" i="18"/>
  <c r="L60" i="18"/>
  <c r="I59" i="18"/>
  <c r="M64" i="18"/>
  <c r="M62" i="18"/>
  <c r="N62" i="18" s="1"/>
  <c r="M66" i="18"/>
  <c r="I55" i="18"/>
  <c r="M63" i="18"/>
  <c r="N63" i="18" s="1"/>
  <c r="M67" i="18"/>
  <c r="I63" i="18"/>
  <c r="M69" i="18"/>
  <c r="M73" i="18"/>
  <c r="N73" i="18" s="1"/>
  <c r="M65" i="18"/>
  <c r="I67" i="18"/>
  <c r="M72" i="18"/>
  <c r="N72" i="18" s="1"/>
  <c r="M75" i="18"/>
  <c r="N75" i="18" s="1"/>
  <c r="I69" i="18"/>
  <c r="L80" i="18"/>
  <c r="I80" i="18"/>
  <c r="I73" i="18"/>
  <c r="M79" i="18"/>
  <c r="M77" i="18"/>
  <c r="N77" i="18" s="1"/>
  <c r="I79" i="18"/>
  <c r="L86" i="18" l="1"/>
  <c r="R39" i="18"/>
  <c r="N39" i="18"/>
  <c r="Q76" i="18"/>
  <c r="Q45" i="18"/>
  <c r="R81" i="18"/>
  <c r="R45" i="18"/>
  <c r="N45" i="18"/>
  <c r="Q47" i="18"/>
  <c r="R47" i="18"/>
  <c r="Q70" i="18"/>
  <c r="N47" i="18"/>
  <c r="R70" i="18"/>
  <c r="Q56" i="18"/>
  <c r="R56" i="18"/>
  <c r="Q18" i="18"/>
  <c r="Q81" i="18"/>
  <c r="N18" i="18"/>
  <c r="N70" i="18"/>
  <c r="R76" i="18"/>
  <c r="N76" i="18"/>
  <c r="N56" i="18"/>
  <c r="R62" i="18"/>
  <c r="Q62" i="18"/>
  <c r="M60" i="18"/>
  <c r="N60" i="18" s="1"/>
  <c r="R52" i="18"/>
  <c r="Q52" i="18"/>
  <c r="R30" i="18"/>
  <c r="Q30" i="18"/>
  <c r="R31" i="18"/>
  <c r="Q31" i="18"/>
  <c r="R64" i="18"/>
  <c r="Q64" i="18"/>
  <c r="R58" i="18"/>
  <c r="Q58" i="18"/>
  <c r="R51" i="18"/>
  <c r="Q51" i="18"/>
  <c r="R65" i="18"/>
  <c r="Q65" i="18"/>
  <c r="Q77" i="18"/>
  <c r="R77" i="18"/>
  <c r="R75" i="18"/>
  <c r="Q75" i="18"/>
  <c r="N64" i="18"/>
  <c r="R38" i="18"/>
  <c r="Q38" i="18"/>
  <c r="N38" i="18"/>
  <c r="N30" i="18"/>
  <c r="Q12" i="18"/>
  <c r="R12" i="18"/>
  <c r="R9" i="18"/>
  <c r="Q9" i="18"/>
  <c r="R71" i="18"/>
  <c r="Q71" i="18"/>
  <c r="M80" i="18"/>
  <c r="N80" i="18" s="1"/>
  <c r="R72" i="18"/>
  <c r="Q72" i="18"/>
  <c r="R73" i="18"/>
  <c r="Q73" i="18"/>
  <c r="Q59" i="18"/>
  <c r="R59" i="18"/>
  <c r="R57" i="18"/>
  <c r="Q57" i="18"/>
  <c r="Q53" i="18"/>
  <c r="R53" i="18"/>
  <c r="N51" i="18"/>
  <c r="Q33" i="18"/>
  <c r="R33" i="18"/>
  <c r="Q28" i="18"/>
  <c r="R28" i="18"/>
  <c r="M14" i="18"/>
  <c r="M5" i="18"/>
  <c r="R79" i="18"/>
  <c r="Q79" i="18"/>
  <c r="R78" i="18"/>
  <c r="Q78" i="18"/>
  <c r="Q50" i="18"/>
  <c r="R50" i="18"/>
  <c r="R44" i="18"/>
  <c r="Q44" i="18"/>
  <c r="R43" i="18"/>
  <c r="Q43" i="18"/>
  <c r="R26" i="18"/>
  <c r="Q26" i="18"/>
  <c r="Q22" i="18"/>
  <c r="R22" i="18"/>
  <c r="Q10" i="18"/>
  <c r="R10" i="18"/>
  <c r="N79" i="18"/>
  <c r="N78" i="18"/>
  <c r="Q69" i="18"/>
  <c r="R69" i="18"/>
  <c r="R67" i="18"/>
  <c r="Q67" i="18"/>
  <c r="R66" i="18"/>
  <c r="Q66" i="18"/>
  <c r="R55" i="18"/>
  <c r="Q55" i="18"/>
  <c r="R49" i="18"/>
  <c r="Q49" i="18"/>
  <c r="R46" i="18"/>
  <c r="Q46" i="18"/>
  <c r="N43" i="18"/>
  <c r="R41" i="18"/>
  <c r="Q41" i="18"/>
  <c r="R27" i="18"/>
  <c r="Q27" i="18"/>
  <c r="R35" i="18"/>
  <c r="Q35" i="18"/>
  <c r="N22" i="18"/>
  <c r="N10" i="18"/>
  <c r="N67" i="18"/>
  <c r="N66" i="18"/>
  <c r="N65" i="18"/>
  <c r="N55" i="18"/>
  <c r="N49" i="18"/>
  <c r="N46" i="18"/>
  <c r="N41" i="18"/>
  <c r="R34" i="18"/>
  <c r="Q34" i="18"/>
  <c r="M29" i="18"/>
  <c r="Q16" i="18"/>
  <c r="R16" i="18"/>
  <c r="N69" i="18"/>
  <c r="Q63" i="18"/>
  <c r="R63" i="18"/>
  <c r="N50" i="18"/>
  <c r="Q32" i="18"/>
  <c r="R32" i="18"/>
  <c r="N32" i="18"/>
  <c r="Q36" i="18"/>
  <c r="R36" i="18"/>
  <c r="N16" i="18"/>
  <c r="M86" i="18" l="1"/>
  <c r="R60" i="18"/>
  <c r="Q60" i="18"/>
  <c r="R80" i="18"/>
  <c r="Q80" i="18"/>
  <c r="Q14" i="18"/>
  <c r="R14" i="18"/>
  <c r="N14" i="18"/>
  <c r="R29" i="18"/>
  <c r="Q29" i="18"/>
  <c r="R5" i="18"/>
  <c r="Q5" i="18"/>
  <c r="N29" i="18"/>
  <c r="N5" i="18"/>
  <c r="Q86" i="18" l="1"/>
  <c r="R90" i="18"/>
  <c r="R91" i="18" l="1"/>
  <c r="R87" i="18"/>
  <c r="R88" i="18"/>
  <c r="F7" i="17"/>
  <c r="F7" i="16"/>
  <c r="L711" i="11" l="1"/>
  <c r="X5" i="11"/>
  <c r="M711" i="11" l="1"/>
  <c r="F2" i="17" s="1"/>
  <c r="F9" i="17" s="1"/>
  <c r="X711" i="11" l="1"/>
  <c r="P99" i="14" l="1"/>
  <c r="P86" i="14"/>
  <c r="P93" i="14"/>
  <c r="P79" i="14"/>
  <c r="O91" i="15"/>
  <c r="R36" i="15"/>
  <c r="T36" i="15" s="1"/>
  <c r="R46" i="13" l="1"/>
  <c r="R6" i="14"/>
  <c r="S6" i="14" s="1"/>
  <c r="R47" i="13"/>
  <c r="S46" i="13" l="1"/>
  <c r="T46" i="13"/>
  <c r="T47" i="13"/>
  <c r="S47" i="13"/>
  <c r="D49" i="13" l="1"/>
  <c r="C43" i="13"/>
  <c r="D43" i="13"/>
  <c r="H43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43" i="13" l="1"/>
  <c r="W5" i="11"/>
  <c r="W711" i="11" s="1"/>
  <c r="V5" i="11"/>
  <c r="V711" i="11" s="1"/>
  <c r="T5" i="11"/>
  <c r="T711" i="11" s="1"/>
  <c r="U5" i="11"/>
  <c r="U711" i="11" s="1"/>
  <c r="L43" i="13"/>
  <c r="R90" i="14"/>
  <c r="T90" i="14" s="1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U712" i="11" l="1"/>
  <c r="U713" i="11"/>
  <c r="R99" i="14"/>
  <c r="T99" i="14" s="1"/>
  <c r="R94" i="15"/>
  <c r="T94" i="15" s="1"/>
  <c r="R69" i="14"/>
  <c r="T69" i="14" s="1"/>
  <c r="M43" i="13"/>
  <c r="F2" i="16" s="1"/>
  <c r="F9" i="16" s="1"/>
  <c r="R86" i="14"/>
  <c r="T86" i="14" s="1"/>
  <c r="R59" i="14"/>
  <c r="S59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R103" i="15"/>
  <c r="T103" i="15" s="1"/>
  <c r="P24" i="14"/>
  <c r="R24" i="14" s="1"/>
  <c r="T24" i="14" s="1"/>
  <c r="P29" i="14"/>
  <c r="R29" i="14" s="1"/>
  <c r="T29" i="14" s="1"/>
  <c r="P9" i="14"/>
  <c r="R9" i="14" s="1"/>
  <c r="T9" i="14" s="1"/>
  <c r="R5" i="15"/>
  <c r="R75" i="15"/>
  <c r="S75" i="15" s="1"/>
  <c r="P91" i="15"/>
  <c r="R91" i="15" s="1"/>
  <c r="P83" i="15"/>
  <c r="R83" i="15" s="1"/>
  <c r="T83" i="15" s="1"/>
  <c r="R61" i="15"/>
  <c r="T61" i="15" s="1"/>
  <c r="P39" i="15"/>
  <c r="R39" i="15" s="1"/>
  <c r="T39" i="15" s="1"/>
  <c r="R30" i="15"/>
  <c r="S30" i="15" s="1"/>
  <c r="R45" i="14"/>
  <c r="S45" i="14" s="1"/>
  <c r="R79" i="14"/>
  <c r="S79" i="14" s="1"/>
  <c r="R50" i="14"/>
  <c r="S50" i="14" s="1"/>
  <c r="M50" i="13"/>
  <c r="S43" i="13"/>
  <c r="S50" i="13" s="1"/>
  <c r="T43" i="13"/>
  <c r="T50" i="13" s="1"/>
  <c r="R43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T106" i="15" l="1"/>
  <c r="S5" i="15"/>
  <c r="S106" i="15" s="1"/>
  <c r="R108" i="15"/>
  <c r="F13" i="17" s="1"/>
  <c r="S103" i="14"/>
  <c r="T50" i="14"/>
  <c r="T103" i="14" s="1"/>
  <c r="R104" i="14"/>
  <c r="F13" i="16" s="1"/>
  <c r="R50" i="13"/>
  <c r="S44" i="13"/>
  <c r="S53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F22" i="17" l="1"/>
  <c r="F15" i="17"/>
  <c r="F17" i="17" s="1"/>
  <c r="F20" i="17" s="1"/>
  <c r="F22" i="16"/>
  <c r="F15" i="16"/>
  <c r="F17" i="16" s="1"/>
  <c r="F20" i="16" s="1"/>
  <c r="U714" i="11"/>
</calcChain>
</file>

<file path=xl/sharedStrings.xml><?xml version="1.0" encoding="utf-8"?>
<sst xmlns="http://schemas.openxmlformats.org/spreadsheetml/2006/main" count="32968" uniqueCount="8679">
  <si>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</si>
  <si>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</si>
  <si>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</si>
  <si>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</si>
  <si>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</si>
  <si>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</si>
  <si>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</si>
  <si>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</si>
  <si>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</si>
  <si>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</si>
  <si>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</si>
  <si>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</si>
  <si>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</si>
  <si>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</si>
  <si>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</si>
  <si>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</si>
  <si>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</si>
  <si>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</si>
  <si>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</si>
  <si>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</si>
  <si>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</si>
  <si>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</si>
  <si>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</si>
  <si>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</si>
  <si>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</si>
  <si>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</si>
  <si>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</si>
  <si>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</si>
  <si>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</si>
  <si>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</si>
  <si>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</si>
  <si>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</si>
  <si>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</si>
  <si>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</si>
  <si>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</si>
  <si>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</si>
  <si>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</si>
  <si>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</si>
  <si>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</si>
  <si>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</si>
  <si>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</si>
  <si>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</si>
  <si>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</si>
  <si>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</si>
  <si>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</si>
  <si>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</si>
  <si>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</si>
  <si>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</si>
  <si>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</si>
  <si>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</si>
  <si>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</si>
  <si>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</si>
  <si>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</si>
  <si>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</si>
  <si>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</si>
  <si>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</si>
  <si>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</si>
  <si>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</si>
  <si>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</si>
  <si>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</si>
  <si>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</si>
  <si>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</si>
  <si>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</si>
  <si>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</si>
  <si>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</si>
  <si>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</si>
  <si>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</si>
  <si>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</si>
  <si>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</si>
  <si>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</si>
  <si>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</si>
  <si>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</si>
  <si>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</si>
  <si>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</si>
  <si>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</si>
  <si>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</si>
  <si>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</si>
  <si>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</si>
  <si>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</si>
  <si>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</si>
  <si>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</si>
  <si>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</si>
  <si>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</si>
  <si>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</si>
  <si>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</si>
  <si>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</si>
  <si>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</si>
  <si>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</si>
  <si>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</si>
  <si>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</si>
  <si>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</si>
  <si>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</si>
  <si>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</si>
  <si>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</si>
  <si>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</si>
  <si>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</si>
  <si>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</si>
  <si>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</si>
  <si>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</si>
  <si>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</si>
  <si>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</si>
  <si>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</si>
  <si>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</si>
  <si>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</si>
  <si>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</si>
  <si>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</si>
  <si>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</si>
  <si>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</si>
  <si>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</si>
  <si>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</si>
  <si>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</si>
  <si>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</si>
  <si>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</si>
  <si>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</si>
  <si>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</si>
  <si>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</si>
  <si>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</si>
  <si>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</si>
  <si>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</si>
  <si>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</si>
  <si>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</si>
  <si>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</si>
  <si>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</si>
  <si>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</si>
  <si>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</si>
  <si>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</si>
  <si>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</si>
  <si>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</si>
  <si>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</si>
  <si>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</si>
  <si>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</si>
  <si>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</si>
  <si>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</si>
  <si>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</si>
  <si>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</si>
  <si>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</si>
  <si>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</si>
  <si>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</si>
  <si>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</si>
  <si>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</si>
  <si>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</si>
  <si>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</si>
  <si>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</si>
  <si>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</si>
  <si>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</si>
  <si>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</si>
  <si>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</si>
  <si>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</si>
  <si>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</si>
  <si>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</si>
  <si>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</si>
  <si>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</si>
  <si>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</si>
  <si>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</si>
  <si>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</si>
  <si>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</si>
  <si>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</si>
  <si>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</si>
  <si>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</si>
  <si>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</si>
  <si>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</si>
  <si>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</si>
  <si>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</si>
  <si>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</si>
  <si>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</si>
  <si>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</si>
  <si>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</si>
  <si>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</si>
  <si>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</si>
  <si>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</si>
  <si>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</si>
  <si>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</si>
  <si>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</si>
  <si>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</si>
  <si>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</si>
  <si>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</si>
  <si>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</si>
  <si>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</si>
  <si>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</si>
  <si>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</si>
  <si>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</si>
  <si>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</si>
  <si>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</si>
  <si>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</si>
  <si>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</si>
  <si>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</si>
  <si>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</si>
  <si>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</si>
  <si>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</si>
  <si>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</si>
  <si>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</si>
  <si>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</si>
  <si>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</si>
  <si>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</si>
  <si>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</si>
  <si>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</si>
  <si>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</si>
  <si>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</si>
  <si>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</si>
  <si>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</si>
  <si>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</si>
  <si>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</si>
  <si>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</si>
  <si>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</si>
  <si>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</si>
  <si>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</si>
  <si>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</si>
  <si>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</si>
  <si>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</si>
  <si>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</si>
  <si>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</si>
  <si>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</si>
  <si>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</si>
  <si>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</si>
  <si>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</si>
  <si>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</si>
  <si>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</si>
  <si>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</si>
  <si>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</si>
  <si>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</si>
  <si>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</si>
  <si>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</si>
  <si>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</si>
  <si>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</si>
  <si>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</si>
  <si>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</si>
  <si>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</si>
  <si>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</si>
  <si>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</si>
  <si>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</si>
  <si>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</si>
  <si>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</si>
  <si>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</si>
  <si>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</si>
  <si>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</si>
  <si>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</si>
  <si>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</si>
  <si>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</si>
  <si>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</si>
  <si>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</si>
  <si>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</si>
  <si>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</si>
  <si>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</si>
  <si>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</si>
  <si>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</si>
  <si>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</si>
  <si>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</si>
  <si>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</si>
  <si>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</si>
  <si>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</si>
  <si>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</si>
  <si>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</si>
  <si>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</si>
  <si>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</si>
  <si>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</si>
  <si>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</si>
  <si>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</si>
  <si>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</si>
  <si>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</si>
  <si>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</si>
  <si>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</si>
  <si>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</si>
  <si>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</si>
  <si>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</si>
  <si>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</si>
  <si>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</si>
  <si>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</si>
  <si>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</si>
  <si>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</si>
  <si>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</si>
  <si>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</si>
  <si>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</si>
  <si>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</si>
  <si>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</si>
  <si>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</si>
  <si>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</si>
  <si>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</si>
  <si>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</si>
  <si>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</si>
  <si>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</si>
  <si>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</si>
  <si>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</si>
  <si>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</si>
  <si>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</si>
  <si>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</si>
  <si>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</si>
  <si>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</si>
  <si>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</si>
  <si>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</si>
  <si>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</si>
  <si>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</si>
  <si>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</si>
  <si>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</si>
  <si>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</si>
  <si>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</si>
  <si>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</si>
  <si>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</si>
  <si>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</si>
  <si>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</si>
  <si>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</si>
  <si>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</si>
  <si>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</si>
  <si>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</si>
  <si>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</si>
  <si>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</si>
  <si>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</si>
  <si>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</si>
  <si>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</si>
  <si>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</si>
  <si>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</si>
  <si>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</si>
  <si>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</si>
  <si>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</si>
  <si>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</si>
  <si>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</si>
  <si>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</si>
  <si>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</si>
  <si>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</si>
  <si>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</si>
  <si>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</si>
  <si>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</si>
  <si>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</si>
  <si>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</si>
  <si>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</si>
  <si>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</si>
  <si>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</si>
  <si>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</si>
  <si>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</si>
  <si>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</si>
  <si>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</si>
  <si>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</si>
  <si>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</si>
  <si>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</si>
  <si>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</si>
  <si>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</si>
  <si>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</si>
  <si>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</si>
  <si>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</si>
  <si>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</si>
  <si>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</si>
  <si>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</si>
  <si>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</si>
  <si>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</si>
  <si>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</si>
  <si>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</si>
  <si>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</si>
  <si>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</si>
  <si>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</si>
  <si>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</si>
  <si>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</si>
  <si>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</si>
  <si>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</si>
  <si>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</si>
  <si>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</si>
  <si>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</si>
  <si>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</si>
  <si>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</si>
  <si>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</si>
  <si>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</si>
  <si>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</si>
  <si>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</si>
  <si>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</si>
  <si>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</si>
  <si>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</si>
  <si>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</si>
  <si>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</si>
  <si>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</si>
  <si>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</si>
  <si>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</si>
  <si>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</si>
  <si>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</si>
  <si>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</si>
  <si>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</si>
  <si>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</si>
  <si>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</si>
  <si>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</si>
  <si>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</si>
  <si>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</si>
  <si>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</si>
  <si>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</si>
  <si>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</si>
  <si>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</si>
  <si>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</si>
  <si>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</si>
  <si>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</si>
  <si>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</si>
  <si>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</si>
  <si>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</si>
  <si>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</si>
  <si>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</si>
  <si>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</si>
  <si>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</si>
  <si>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</si>
  <si>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</si>
  <si>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</si>
  <si>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</si>
  <si>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</si>
  <si>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</si>
  <si>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</si>
  <si>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</si>
  <si>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</si>
  <si>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</si>
  <si>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</si>
  <si>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</si>
  <si>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</si>
  <si>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</si>
  <si>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</si>
  <si>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</si>
  <si>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</si>
  <si>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</si>
  <si>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</si>
  <si>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</si>
  <si>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</si>
  <si>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</si>
  <si>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</si>
  <si>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</si>
  <si>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</si>
  <si>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</si>
  <si>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</si>
  <si>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</si>
  <si>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</si>
  <si>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</si>
  <si>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</si>
  <si>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</si>
  <si>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</si>
  <si>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</si>
  <si>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</si>
  <si>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</si>
  <si>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</si>
  <si>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</si>
  <si>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</si>
  <si>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</si>
  <si>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</si>
  <si>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</si>
  <si>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</si>
  <si>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</si>
  <si>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</si>
  <si>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</si>
  <si>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</si>
  <si>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</si>
  <si>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</si>
  <si>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</si>
  <si>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</si>
  <si>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</si>
  <si>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</si>
  <si>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</si>
  <si>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</si>
  <si>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</si>
  <si>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</si>
  <si>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</si>
  <si>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</si>
  <si>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</si>
  <si>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</si>
  <si>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</si>
  <si>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</si>
  <si>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</si>
  <si>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</si>
  <si>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</si>
  <si>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</si>
  <si>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</si>
  <si>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</si>
  <si>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</si>
  <si>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</si>
  <si>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</si>
  <si>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</si>
  <si>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</si>
  <si>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</si>
  <si>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</si>
  <si>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</si>
  <si>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</si>
  <si>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</si>
  <si>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</si>
  <si>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</si>
  <si>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</si>
  <si>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</si>
  <si>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</si>
  <si>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</si>
  <si>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</si>
  <si>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</si>
  <si>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</si>
  <si>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</si>
  <si>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</si>
  <si>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</si>
  <si>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</si>
  <si>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</si>
  <si>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</si>
  <si>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</si>
  <si>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</si>
  <si>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</si>
  <si>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</si>
  <si>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</si>
  <si>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</si>
  <si>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</si>
  <si>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</si>
  <si>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</si>
  <si>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</si>
  <si>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</si>
  <si>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</si>
  <si>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</si>
  <si>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</si>
  <si>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</si>
  <si>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</si>
  <si>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</si>
  <si>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</si>
  <si>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</si>
  <si>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</si>
  <si>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</si>
  <si>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</si>
  <si>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</si>
  <si>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</si>
  <si>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</si>
  <si>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</si>
  <si>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</si>
  <si>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</si>
  <si>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</si>
  <si>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</si>
  <si>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</si>
  <si>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</si>
  <si>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</si>
  <si>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</si>
  <si>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</si>
  <si>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</si>
  <si>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</si>
  <si>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</si>
  <si>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</si>
  <si>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</si>
  <si>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</si>
  <si>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</si>
  <si>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</si>
  <si>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</si>
  <si>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</si>
  <si>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</si>
  <si>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</si>
  <si>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</si>
  <si>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</si>
  <si>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</si>
  <si>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</si>
  <si>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</si>
  <si>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</si>
  <si>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</si>
  <si>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</si>
  <si>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</si>
  <si>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</si>
  <si>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</si>
  <si>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</si>
  <si>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</si>
  <si>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</si>
  <si>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</si>
  <si>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</si>
  <si>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</si>
  <si>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</si>
  <si>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</si>
  <si>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</si>
  <si>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</si>
  <si>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</si>
  <si>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</si>
  <si>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</si>
  <si>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</si>
  <si>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</si>
  <si>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</si>
  <si>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</si>
  <si>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</si>
  <si>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</si>
  <si>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</si>
  <si>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</si>
  <si>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</si>
  <si>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</si>
  <si>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</si>
  <si>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</si>
  <si>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</si>
  <si>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</si>
  <si>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</si>
  <si>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</si>
  <si>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</si>
  <si>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</si>
  <si>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</si>
  <si>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</si>
  <si>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</si>
  <si>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</si>
  <si>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</si>
  <si>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</si>
  <si>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</si>
  <si>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</si>
  <si>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</si>
  <si>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</si>
  <si>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</si>
  <si>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</si>
  <si>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</si>
  <si>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</si>
  <si>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</si>
  <si>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</si>
  <si>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</si>
  <si>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</si>
  <si>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</si>
  <si>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</si>
  <si>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</si>
  <si>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</si>
  <si>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</si>
  <si>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</si>
  <si>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</si>
  <si>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</si>
  <si>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</si>
  <si>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</si>
  <si>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</si>
  <si>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</si>
  <si>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</si>
  <si>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</si>
  <si>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</si>
  <si>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</si>
  <si>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</si>
  <si>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</si>
  <si>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</si>
  <si>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</si>
  <si>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</si>
  <si>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</si>
  <si>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</si>
  <si>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</si>
  <si>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</si>
  <si>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</si>
  <si>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</si>
  <si>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</si>
  <si>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</si>
  <si>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</si>
  <si>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</si>
  <si>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</si>
  <si>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</si>
  <si>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</si>
  <si>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</si>
  <si>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</si>
  <si>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</si>
  <si>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</si>
  <si>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</si>
  <si>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</si>
  <si>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</si>
  <si>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</si>
  <si>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</si>
  <si>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</si>
  <si>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</si>
  <si>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</si>
  <si>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</si>
  <si>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</si>
  <si>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</si>
  <si>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</si>
  <si>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</si>
  <si>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</si>
  <si>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</si>
  <si>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</si>
  <si>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</si>
  <si>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</si>
  <si>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</si>
  <si>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</si>
  <si>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</si>
  <si>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</si>
  <si>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</si>
  <si>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</si>
  <si>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</si>
  <si>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</si>
  <si>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</si>
  <si>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</si>
  <si>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</si>
  <si>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</si>
  <si>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</si>
  <si>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</si>
  <si>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</si>
  <si>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</si>
  <si>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</si>
  <si>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</si>
  <si>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</si>
  <si>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</si>
  <si>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</si>
  <si>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</si>
  <si>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</si>
  <si>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</si>
  <si>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</si>
  <si>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</si>
  <si>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</si>
  <si>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</si>
  <si>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</si>
  <si>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</si>
  <si>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</si>
  <si>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</si>
  <si>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</si>
  <si>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</si>
  <si>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</si>
  <si>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</si>
  <si>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</si>
  <si>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</si>
  <si>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</si>
  <si>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</si>
  <si>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</si>
  <si>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</si>
  <si>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</si>
  <si>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</si>
  <si>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</si>
  <si>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</si>
  <si>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</si>
  <si>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</si>
  <si>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</si>
  <si>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</si>
  <si>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</si>
  <si>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</si>
  <si>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</si>
  <si>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</si>
  <si>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</si>
  <si>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</si>
  <si>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</si>
  <si>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</si>
  <si>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</si>
  <si>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</si>
  <si>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</si>
  <si>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</si>
  <si>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</si>
  <si>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</si>
  <si>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</si>
  <si>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</si>
  <si>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</si>
  <si>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</si>
  <si>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</si>
  <si>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</si>
  <si>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</si>
  <si>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</si>
  <si>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</si>
  <si>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</si>
  <si>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</si>
  <si>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</si>
  <si>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</si>
  <si>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</si>
  <si>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</si>
  <si>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</si>
  <si>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</si>
  <si>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</si>
  <si>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</si>
  <si>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</si>
  <si>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</si>
  <si>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</si>
  <si>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</si>
  <si>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</si>
  <si>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</si>
  <si>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</si>
  <si>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</si>
  <si>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</si>
  <si>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</si>
  <si>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</si>
  <si>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</si>
  <si>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</si>
  <si>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</si>
  <si>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</si>
  <si>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</si>
  <si>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</si>
  <si>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</si>
  <si>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</si>
  <si>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</si>
  <si>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</si>
  <si>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</si>
  <si>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</si>
  <si>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</si>
  <si>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</si>
  <si>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</si>
  <si>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</si>
  <si>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</si>
  <si>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</si>
  <si>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</si>
  <si>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</si>
  <si>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</si>
  <si>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</si>
  <si>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</si>
  <si>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</si>
  <si>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</si>
  <si>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</si>
  <si>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</si>
  <si>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</si>
  <si>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</si>
  <si>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</si>
  <si>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</si>
  <si>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</si>
  <si>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</si>
  <si>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</si>
  <si>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</si>
  <si>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</si>
  <si>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</si>
  <si>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</si>
  <si>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</si>
  <si>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</si>
  <si>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</si>
  <si>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</si>
  <si>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</si>
  <si>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</si>
  <si>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</si>
  <si>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</si>
  <si>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</si>
  <si>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</si>
  <si>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</si>
  <si>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</si>
  <si>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</si>
  <si>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</si>
  <si>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</si>
  <si>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</si>
  <si>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</si>
  <si>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</si>
  <si>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</si>
  <si>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</si>
  <si>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</si>
  <si>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</si>
  <si>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</si>
  <si>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</si>
  <si>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</si>
  <si>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</si>
  <si>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</si>
  <si>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</si>
  <si>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</si>
  <si>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</si>
  <si>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</si>
  <si>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</si>
  <si>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</si>
  <si>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</si>
  <si>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</si>
  <si>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</si>
  <si>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</si>
  <si>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</si>
  <si>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</si>
  <si>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</si>
  <si>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</si>
  <si>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</si>
  <si>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</si>
  <si>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</si>
  <si>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</si>
  <si>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</si>
  <si>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</si>
  <si>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</si>
  <si>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</si>
  <si>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</si>
  <si>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</si>
  <si>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</si>
  <si>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</si>
  <si>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</si>
  <si>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</si>
  <si>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</si>
  <si>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</si>
  <si>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</si>
  <si>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</si>
  <si>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</si>
  <si>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</si>
  <si>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</si>
  <si>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</si>
  <si>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</si>
  <si>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</si>
  <si>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</si>
  <si>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</si>
  <si>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</si>
  <si>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</si>
  <si>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</si>
  <si>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</si>
  <si>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</si>
  <si>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</si>
  <si>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</si>
  <si>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</si>
  <si>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</si>
  <si>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</si>
  <si>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</si>
  <si>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</si>
  <si>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</si>
  <si>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</si>
  <si>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</si>
  <si>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</si>
  <si>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</si>
  <si>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</si>
  <si>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</si>
  <si>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</si>
  <si>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</si>
  <si>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</si>
  <si>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</si>
  <si>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</si>
  <si>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</si>
  <si>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</si>
  <si>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</si>
  <si>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</si>
  <si>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</si>
  <si>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</si>
  <si>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</si>
  <si>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</si>
  <si>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</si>
  <si>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</si>
  <si>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</si>
  <si>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</si>
  <si>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</si>
  <si>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</si>
  <si>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</si>
  <si>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</si>
  <si>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</si>
  <si>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</si>
  <si>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</si>
  <si>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</si>
  <si>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</si>
  <si>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</si>
  <si>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</si>
  <si>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</si>
  <si>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</si>
  <si>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</si>
  <si>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</si>
  <si>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</si>
  <si>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</si>
  <si>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</si>
  <si>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</si>
  <si>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</si>
  <si>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</si>
  <si>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</si>
  <si>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</si>
  <si>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</si>
  <si>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</si>
  <si>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</si>
  <si>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</si>
  <si>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</si>
  <si>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</si>
  <si>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</si>
  <si>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</si>
  <si>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</si>
  <si>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</si>
  <si>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</si>
  <si>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</si>
  <si>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</si>
  <si>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</si>
  <si>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</si>
  <si>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</si>
  <si>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</si>
  <si>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</si>
  <si>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</si>
  <si>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</si>
  <si>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</si>
  <si>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</si>
  <si>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</si>
  <si>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</si>
  <si>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</si>
  <si>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</si>
  <si>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</si>
  <si>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</si>
  <si>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</si>
  <si>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</si>
  <si>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</si>
  <si>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</si>
  <si>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</si>
  <si>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</si>
  <si>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</si>
  <si>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</si>
  <si>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</si>
  <si>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</si>
  <si>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</si>
  <si>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</si>
  <si>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</si>
  <si>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</si>
  <si>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</si>
  <si>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</si>
  <si>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</si>
  <si>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</si>
  <si>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</si>
  <si>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</si>
  <si>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</si>
  <si>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</si>
  <si>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</si>
  <si>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</si>
  <si>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</si>
  <si>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</si>
  <si>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</si>
  <si>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</si>
  <si>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</si>
  <si>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</si>
  <si>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</si>
  <si>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</si>
  <si>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</si>
  <si>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</si>
  <si>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</si>
  <si>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</si>
  <si>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</si>
  <si>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</si>
  <si>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</si>
  <si>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</si>
  <si>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</si>
  <si>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</si>
  <si>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</si>
  <si>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</si>
  <si>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</si>
  <si>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</si>
  <si>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</si>
  <si>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</si>
  <si>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</si>
  <si>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</si>
  <si>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</si>
  <si>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</si>
  <si>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</si>
  <si>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</si>
  <si>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</si>
  <si>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</si>
  <si>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</si>
  <si>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</si>
  <si>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</si>
  <si>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</si>
  <si>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</si>
  <si>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</si>
  <si>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</si>
  <si>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</si>
  <si>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</si>
  <si>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</si>
  <si>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</si>
  <si>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</si>
  <si>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</si>
  <si>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</si>
  <si>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</si>
  <si>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</si>
  <si>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</si>
  <si>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</si>
  <si>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</si>
  <si>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</si>
  <si>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</si>
  <si>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</si>
  <si>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</si>
  <si>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</si>
  <si>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</si>
  <si>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</si>
  <si>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</si>
  <si>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</si>
  <si>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</si>
  <si>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</si>
  <si>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</si>
  <si>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</si>
  <si>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</si>
  <si>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</si>
  <si>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</si>
  <si>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</si>
  <si>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</si>
  <si>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</si>
  <si>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</si>
  <si>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</si>
  <si>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</si>
  <si>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</si>
  <si>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</si>
  <si>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</si>
  <si>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</si>
  <si>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</si>
  <si>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</si>
  <si>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</si>
  <si>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</si>
  <si>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</si>
  <si>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</si>
  <si>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</si>
  <si>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</si>
  <si>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</si>
  <si>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</si>
  <si>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</si>
  <si>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</si>
  <si>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</si>
  <si>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</si>
  <si>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</si>
  <si>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</si>
  <si>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</si>
  <si>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</si>
  <si>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</si>
  <si>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</si>
  <si>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</si>
  <si>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</si>
  <si>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</si>
  <si>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</si>
  <si>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</si>
  <si>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</si>
  <si>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</si>
  <si>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</si>
  <si>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</si>
  <si>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</si>
  <si>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</si>
  <si>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</si>
  <si>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</si>
  <si>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</si>
  <si>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</si>
  <si>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</si>
  <si>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</si>
  <si>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</si>
  <si>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</si>
  <si>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</si>
  <si>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</si>
  <si>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</si>
  <si>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</si>
  <si>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</si>
  <si>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</si>
  <si>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</si>
  <si>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</si>
  <si>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</si>
  <si>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</si>
  <si>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</si>
  <si>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</si>
  <si>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</si>
  <si>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</si>
  <si>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</si>
  <si>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</si>
  <si>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</si>
  <si>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</si>
  <si>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</si>
  <si>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</si>
  <si>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</si>
  <si>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</si>
  <si>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</si>
  <si>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</si>
  <si>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</si>
  <si>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</si>
  <si>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</si>
  <si>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</si>
  <si>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</si>
  <si>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</si>
  <si>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</si>
  <si>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</si>
  <si>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</si>
  <si>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</si>
  <si>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</si>
  <si>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</si>
  <si>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</si>
  <si>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</si>
  <si>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</si>
  <si>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</si>
  <si>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</si>
  <si>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</si>
  <si>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</si>
  <si>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</si>
  <si>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</si>
  <si>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</si>
  <si>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</si>
  <si>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</si>
  <si>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</si>
  <si>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</si>
  <si>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</si>
  <si>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</si>
  <si>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</si>
  <si>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</si>
  <si>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</si>
  <si>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</si>
  <si>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</si>
  <si>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</si>
  <si>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</si>
  <si>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</si>
  <si>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</si>
  <si>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</si>
  <si>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</si>
  <si>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</si>
  <si>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</si>
  <si>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</si>
  <si>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</si>
  <si>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</si>
  <si>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</si>
  <si>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</si>
  <si>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</si>
  <si>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</si>
  <si>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</si>
  <si>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</si>
  <si>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</si>
  <si>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</si>
  <si>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</si>
  <si>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</si>
  <si>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</si>
  <si>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</si>
  <si>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</si>
  <si>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</si>
  <si>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</si>
  <si>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</si>
  <si>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</si>
  <si>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</si>
  <si>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</si>
  <si>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</si>
  <si>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</si>
  <si>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</si>
  <si>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</si>
  <si>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</si>
  <si>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</si>
  <si>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</si>
  <si>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</si>
  <si>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</si>
  <si>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</si>
  <si>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</si>
  <si>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</si>
  <si>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</si>
  <si>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</si>
  <si>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</si>
  <si>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</si>
  <si>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</si>
  <si>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</si>
  <si>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</si>
  <si>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</si>
  <si>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</si>
  <si>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</si>
  <si>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</si>
  <si>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</si>
  <si>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</si>
  <si>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</si>
  <si>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</si>
  <si>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</si>
  <si>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</si>
  <si>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</si>
  <si>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</si>
  <si>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</si>
  <si>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</si>
  <si>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</si>
  <si>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</si>
  <si>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</si>
  <si>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</si>
  <si>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</si>
  <si>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</si>
  <si>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</si>
  <si>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</si>
  <si>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</si>
  <si>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</si>
  <si>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</si>
  <si>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</si>
  <si>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</si>
  <si>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</si>
  <si>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</si>
  <si>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</si>
  <si>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</si>
  <si>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</si>
  <si>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</si>
  <si>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</si>
  <si>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</si>
  <si>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</si>
  <si>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</si>
  <si>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</si>
  <si>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</si>
  <si>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</si>
  <si>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</si>
  <si>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</si>
  <si>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</si>
  <si>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</si>
  <si>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</si>
  <si>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</si>
  <si>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</si>
  <si>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</si>
  <si>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</si>
  <si>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</si>
  <si>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</si>
  <si>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</si>
  <si>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</si>
  <si>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</si>
  <si>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</si>
  <si>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</si>
  <si>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</si>
  <si>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</si>
  <si>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</si>
  <si>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</si>
  <si>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</si>
  <si>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</si>
  <si>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</si>
  <si>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</si>
  <si>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</si>
  <si>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</si>
  <si>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</si>
  <si>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</si>
  <si>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</si>
  <si>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</si>
  <si>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</si>
  <si>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</si>
  <si>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</si>
  <si>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</si>
  <si>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</si>
  <si>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</si>
  <si>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</si>
  <si>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</si>
  <si>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</si>
  <si>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</si>
  <si>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</si>
  <si>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</si>
  <si>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</si>
  <si>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</si>
  <si>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</si>
  <si>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</si>
  <si>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</si>
  <si>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</si>
  <si>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</si>
  <si>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</si>
  <si>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</si>
  <si>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</si>
  <si>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</si>
  <si>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</si>
  <si>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</si>
  <si>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</si>
  <si>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</si>
  <si>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</si>
  <si>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</si>
  <si>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</si>
  <si>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</si>
  <si>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</si>
  <si>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</si>
  <si>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</si>
  <si>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</si>
  <si>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</si>
  <si>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</si>
  <si>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</si>
  <si>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</si>
  <si>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</si>
  <si>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</si>
  <si>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</si>
  <si>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</si>
  <si>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</si>
  <si>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</si>
  <si>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</si>
  <si>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</si>
  <si>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</si>
  <si>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</si>
  <si>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</si>
  <si>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</si>
  <si>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</si>
  <si>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</si>
  <si>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</si>
  <si>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</si>
  <si>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</si>
  <si>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</si>
  <si>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</si>
  <si>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</si>
  <si>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</si>
  <si>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</si>
  <si>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</si>
  <si>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</si>
  <si>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</si>
  <si>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</si>
  <si>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</si>
  <si>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</si>
  <si>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</si>
  <si>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</si>
  <si>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</si>
  <si>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</si>
  <si>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</si>
  <si>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</si>
  <si>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</si>
  <si>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</si>
  <si>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</si>
  <si>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</si>
  <si>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</si>
  <si>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</si>
  <si>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</si>
  <si>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</si>
  <si>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</si>
  <si>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</si>
  <si>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</si>
  <si>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</si>
  <si>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</si>
  <si>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</si>
  <si>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</si>
  <si>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</si>
  <si>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</si>
  <si>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</si>
  <si>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</si>
  <si>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</si>
  <si>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</si>
  <si>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</si>
  <si>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</si>
  <si>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</si>
  <si>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</si>
  <si>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</si>
  <si>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</si>
  <si>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</si>
  <si>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</si>
  <si>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</si>
  <si>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</si>
  <si>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</si>
  <si>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</si>
  <si>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</si>
  <si>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</si>
  <si>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</si>
  <si>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</si>
  <si>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</si>
  <si>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</si>
  <si>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</si>
  <si>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</si>
  <si>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</si>
  <si>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</si>
  <si>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</si>
  <si>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</si>
  <si>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</si>
  <si>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</si>
  <si>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</si>
  <si>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</si>
  <si>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</si>
  <si>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</si>
  <si>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</si>
  <si>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</si>
  <si>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</si>
  <si>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</si>
  <si>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</si>
  <si>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</si>
  <si>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</si>
  <si>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</si>
  <si>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</si>
  <si>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</si>
  <si>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</si>
  <si>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</si>
  <si>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</si>
  <si>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</si>
  <si>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</si>
  <si>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</si>
  <si>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</si>
  <si>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</si>
  <si>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</si>
  <si>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</si>
  <si>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</si>
  <si>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</si>
  <si>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</si>
  <si>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</si>
  <si>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</si>
  <si>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</si>
  <si>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</si>
  <si>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</si>
  <si>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</si>
  <si>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</si>
  <si>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</si>
  <si>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</si>
  <si>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</si>
  <si>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</si>
  <si>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</si>
  <si>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</si>
  <si>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</si>
  <si>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</si>
  <si>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</si>
  <si>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</si>
  <si>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</si>
  <si>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</si>
  <si>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</si>
  <si>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</si>
  <si>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</si>
  <si>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</si>
  <si>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</si>
  <si>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</si>
  <si>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</si>
  <si>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</si>
  <si>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</si>
  <si>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</si>
  <si>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</si>
  <si>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</si>
  <si>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</si>
  <si>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</si>
  <si>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</si>
  <si>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</si>
  <si>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</si>
  <si>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</si>
  <si>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</si>
  <si>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</si>
  <si>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</si>
  <si>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</si>
  <si>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</si>
  <si>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</si>
  <si>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</si>
  <si>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</si>
  <si>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</si>
  <si>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</si>
  <si>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</si>
  <si>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</si>
  <si>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</si>
  <si>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</si>
  <si>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</si>
  <si>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</si>
  <si>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</si>
  <si>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</si>
  <si>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</si>
  <si>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</si>
  <si>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</si>
  <si>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</si>
  <si>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</si>
  <si>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</si>
  <si>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</si>
  <si>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</si>
  <si>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</si>
  <si>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</si>
  <si>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</si>
  <si>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</si>
  <si>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</si>
  <si>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</si>
  <si>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</si>
  <si>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</si>
  <si>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</si>
  <si>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</si>
  <si>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</si>
  <si>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</si>
  <si>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</si>
  <si>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</si>
  <si>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</si>
  <si>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</si>
  <si>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</si>
  <si>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</si>
  <si>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</si>
  <si>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</si>
  <si>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</si>
  <si>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</si>
  <si>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</si>
  <si>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</si>
  <si>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</si>
  <si>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</si>
  <si>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</si>
  <si>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</si>
  <si>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</si>
  <si>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</si>
  <si>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</si>
  <si>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</si>
  <si>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</si>
  <si>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</si>
  <si>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</si>
  <si>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</si>
  <si>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</si>
  <si>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</si>
  <si>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</si>
  <si>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</si>
  <si>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</si>
  <si>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</si>
  <si>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</si>
  <si>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</si>
  <si>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</si>
  <si>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</si>
  <si>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</si>
  <si>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</si>
  <si>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</si>
  <si>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</si>
  <si>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</si>
  <si>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</si>
  <si>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</si>
  <si>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</si>
  <si>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</si>
  <si>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</si>
  <si>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</si>
  <si>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</si>
  <si>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</si>
  <si>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</si>
  <si>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</si>
  <si>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</si>
  <si>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</si>
  <si>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</si>
  <si>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</si>
  <si>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</si>
  <si>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</si>
  <si>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</si>
  <si>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</si>
  <si>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</si>
  <si>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</si>
  <si>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</si>
  <si>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</si>
  <si>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</si>
  <si>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</si>
  <si>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</si>
  <si>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</si>
  <si>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</si>
  <si>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</si>
  <si>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</si>
  <si>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</si>
  <si>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</si>
  <si>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</si>
  <si>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</si>
  <si>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</si>
  <si>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</si>
  <si>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</si>
  <si>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</si>
  <si>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</si>
  <si>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</si>
  <si>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</si>
  <si>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</si>
  <si>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</si>
  <si>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</si>
  <si>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</si>
  <si>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</si>
  <si>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</si>
  <si>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</si>
  <si>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</si>
  <si>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</si>
  <si>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</si>
  <si>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</si>
  <si>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</si>
  <si>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</si>
  <si>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</si>
  <si>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</si>
  <si>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</si>
  <si>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</si>
  <si>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</si>
  <si>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</si>
  <si>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</si>
  <si>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</si>
  <si>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</si>
  <si>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</si>
  <si>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</si>
  <si>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</si>
  <si>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</si>
  <si>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</si>
  <si>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</si>
  <si>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</si>
  <si>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</si>
  <si>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</si>
  <si>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</si>
  <si>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</si>
  <si>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</si>
  <si>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</si>
  <si>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</si>
  <si>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</si>
  <si>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</si>
  <si>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</si>
  <si>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</si>
  <si>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</si>
  <si>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</si>
  <si>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</si>
  <si>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</si>
  <si>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</si>
  <si>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</si>
  <si>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</si>
  <si>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</si>
  <si>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</si>
  <si>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</si>
  <si>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</si>
  <si>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</si>
  <si>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</si>
  <si>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</si>
  <si>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</si>
  <si>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</si>
  <si>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</si>
  <si>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</si>
  <si>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</si>
  <si>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</si>
  <si>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</si>
  <si>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</si>
  <si>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</si>
  <si>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</si>
  <si>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</si>
  <si>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</si>
  <si>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</si>
  <si>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</si>
  <si>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</si>
  <si>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</si>
  <si>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</si>
  <si>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</si>
  <si>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</si>
  <si>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</si>
  <si>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</si>
  <si>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</si>
  <si>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</si>
  <si>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</si>
  <si>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</si>
  <si>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</si>
  <si>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</si>
  <si>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</si>
  <si>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</si>
  <si>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</si>
  <si>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</si>
  <si>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</si>
  <si>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</si>
  <si>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</si>
  <si>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</si>
  <si>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</si>
  <si>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</si>
  <si>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</si>
  <si>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</si>
  <si>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</si>
  <si>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</si>
  <si>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</si>
  <si>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</si>
  <si>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</si>
  <si>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</si>
  <si>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</si>
  <si>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</si>
  <si>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</si>
  <si>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</si>
  <si>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</si>
  <si>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</si>
  <si>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</si>
  <si>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</si>
  <si>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</si>
  <si>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</si>
  <si>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</si>
  <si>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</si>
  <si>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</si>
  <si>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</si>
  <si>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</si>
  <si>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</si>
  <si>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</si>
  <si>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</si>
  <si>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</si>
  <si>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</si>
  <si>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</si>
  <si>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</si>
  <si>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</si>
  <si>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</si>
  <si>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</si>
  <si>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</si>
  <si>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</si>
  <si>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</si>
  <si>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</si>
  <si>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</si>
  <si>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</si>
  <si>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</si>
  <si>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</si>
  <si>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</si>
  <si>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</si>
  <si>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</si>
  <si>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</si>
  <si>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</si>
  <si>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</si>
  <si>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</si>
  <si>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</si>
  <si>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</si>
  <si>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</si>
  <si>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</si>
  <si>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</si>
  <si>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</si>
  <si>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</si>
  <si>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</si>
  <si>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</si>
  <si>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</si>
  <si>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</si>
  <si>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</si>
  <si>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</si>
  <si>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</si>
  <si>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</si>
  <si>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</si>
  <si>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</si>
  <si>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</si>
  <si>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</si>
  <si>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</si>
  <si>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</si>
  <si>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</si>
  <si>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</si>
  <si>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</si>
  <si>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</si>
  <si>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</si>
  <si>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</si>
  <si>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</si>
  <si>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</si>
  <si>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</si>
  <si>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</si>
  <si>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</si>
  <si>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</si>
  <si>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</si>
  <si>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</si>
  <si>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</si>
  <si>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</si>
  <si>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</si>
  <si>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</si>
  <si>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</si>
  <si>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</si>
  <si>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</si>
  <si>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</si>
  <si>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</si>
  <si>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</si>
  <si>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</si>
  <si>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</si>
  <si>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</si>
  <si>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</si>
  <si>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</si>
  <si>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</si>
  <si>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</si>
  <si>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</si>
  <si>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</si>
  <si>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</si>
  <si>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</si>
  <si>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</si>
  <si>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</si>
  <si>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</si>
  <si>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</si>
  <si>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</si>
  <si>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</si>
  <si>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</si>
  <si>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</si>
  <si>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</si>
  <si>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</si>
  <si>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</si>
  <si>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</si>
  <si>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</si>
  <si>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</si>
  <si>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</si>
  <si>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</si>
  <si>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</si>
  <si>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</si>
  <si>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</si>
  <si>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</si>
  <si>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</si>
  <si>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</si>
  <si>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</si>
  <si>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</si>
  <si>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</si>
  <si>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</si>
  <si>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</si>
  <si>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</si>
  <si>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</si>
  <si>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</si>
  <si>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</si>
  <si>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</si>
  <si>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</si>
  <si>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</si>
  <si>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</si>
  <si>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</si>
  <si>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</si>
  <si>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</si>
  <si>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</si>
  <si>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</si>
  <si>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</si>
  <si>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</si>
  <si>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</si>
  <si>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</si>
  <si>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</si>
  <si>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</si>
  <si>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</si>
  <si>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</si>
  <si>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</si>
  <si>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</si>
  <si>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</si>
  <si>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</si>
  <si>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</si>
  <si>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</si>
  <si>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</si>
  <si>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</si>
  <si>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</si>
  <si>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</si>
  <si>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</si>
  <si>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</si>
  <si>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</si>
  <si>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</si>
  <si>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</si>
  <si>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</si>
  <si>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</si>
  <si>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</si>
  <si>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</si>
  <si>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</si>
  <si>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</si>
  <si>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</si>
  <si>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</si>
  <si>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</si>
  <si>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</si>
  <si>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</si>
  <si>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</si>
  <si>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</si>
  <si>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</si>
  <si>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</si>
  <si>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</si>
  <si>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</si>
  <si>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</si>
  <si>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</si>
  <si>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</si>
  <si>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</si>
  <si>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</si>
  <si>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</si>
  <si>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</si>
  <si>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</si>
  <si>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</si>
  <si>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</si>
  <si>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</si>
  <si>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</si>
  <si>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</si>
  <si>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</si>
  <si>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</si>
  <si>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</si>
  <si>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</si>
  <si>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</si>
  <si>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</si>
  <si>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</si>
  <si>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</si>
  <si>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</si>
  <si>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</si>
  <si>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</si>
  <si>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</si>
  <si>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</si>
  <si>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</si>
  <si>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</si>
  <si>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</si>
  <si>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</si>
  <si>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</si>
  <si>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</si>
  <si>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</si>
  <si>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</si>
  <si>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</si>
  <si>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</si>
  <si>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</si>
  <si>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</si>
  <si>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</si>
  <si>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</si>
  <si>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</si>
  <si>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</si>
  <si>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</si>
  <si>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</si>
  <si>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</si>
  <si>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</si>
  <si>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</si>
  <si>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</si>
  <si>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</si>
  <si>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</si>
  <si>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</si>
  <si>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</si>
  <si>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</si>
  <si>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</si>
  <si>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</si>
  <si>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</si>
  <si>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</si>
  <si>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</si>
  <si>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</si>
  <si>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</si>
  <si>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</si>
  <si>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</si>
  <si>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</si>
  <si>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</si>
  <si>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</si>
  <si>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</si>
  <si>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</si>
  <si>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</si>
  <si>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</si>
  <si>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</si>
  <si>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</si>
  <si>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</si>
  <si>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</si>
  <si>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</si>
  <si>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</si>
  <si>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</si>
  <si>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</si>
  <si>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</si>
  <si>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</si>
  <si>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</si>
  <si>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</si>
  <si>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</si>
  <si>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</si>
  <si>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</si>
  <si>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</si>
  <si>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</si>
  <si>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</si>
  <si>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</si>
  <si>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</si>
  <si>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</si>
  <si>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</si>
  <si>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</si>
  <si>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</si>
  <si>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</si>
  <si>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</si>
  <si>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</si>
  <si>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</si>
  <si>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</si>
  <si>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</si>
  <si>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</si>
  <si>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</si>
  <si>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</si>
  <si>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</si>
  <si>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</si>
  <si>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</si>
  <si>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</si>
  <si>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</si>
  <si>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</si>
  <si>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</si>
  <si>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</si>
  <si>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</si>
  <si>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</si>
  <si>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</si>
  <si>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</si>
  <si>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</si>
  <si>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</si>
  <si>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</si>
  <si>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</si>
  <si>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</si>
  <si>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</si>
  <si>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</si>
  <si>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</si>
  <si>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</si>
  <si>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</si>
  <si>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</si>
  <si>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</si>
  <si>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</si>
  <si>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</si>
  <si>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</si>
  <si>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</si>
  <si>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</si>
  <si>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</si>
  <si>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</si>
  <si>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</si>
  <si>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</si>
  <si>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</si>
  <si>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</si>
  <si>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</si>
  <si>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</si>
  <si>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</si>
  <si>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</si>
  <si>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</si>
  <si>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</si>
  <si>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</si>
  <si>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</si>
  <si>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</si>
  <si>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</si>
  <si>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</si>
  <si>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</si>
  <si>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</si>
  <si>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</si>
  <si>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</si>
  <si>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</si>
  <si>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</si>
  <si>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</si>
  <si>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</si>
  <si>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</si>
  <si>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</si>
  <si>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</si>
  <si>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</si>
  <si>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</si>
  <si>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</si>
  <si>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</si>
  <si>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</si>
  <si>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</si>
  <si>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</si>
  <si>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</si>
  <si>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</si>
  <si>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</si>
  <si>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</si>
  <si>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</si>
  <si>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</si>
  <si>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</si>
  <si>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</si>
  <si>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</si>
  <si>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</si>
  <si>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</si>
  <si>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</si>
  <si>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</si>
  <si>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</si>
  <si>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</si>
  <si>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</si>
  <si>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</si>
  <si>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</si>
  <si>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</si>
  <si>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</si>
  <si>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</si>
  <si>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</si>
  <si>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</si>
  <si>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</si>
  <si>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</si>
  <si>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</si>
  <si>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</si>
  <si>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</si>
  <si>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</si>
  <si>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</si>
  <si>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</si>
  <si>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</si>
  <si>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</si>
  <si>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</si>
  <si>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</si>
  <si>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</si>
  <si>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</si>
  <si>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</si>
  <si>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</si>
  <si>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</si>
  <si>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</si>
  <si>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</si>
  <si>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</si>
  <si>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</si>
  <si>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</si>
  <si>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</si>
  <si>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</si>
  <si>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</si>
  <si>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</si>
  <si>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</si>
  <si>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</si>
  <si>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</si>
  <si>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</si>
  <si>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</si>
  <si>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</si>
  <si>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</si>
  <si>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</si>
  <si>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</si>
  <si>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</si>
  <si>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</si>
  <si>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</si>
  <si>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</si>
  <si>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</si>
  <si>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</si>
  <si>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</si>
  <si>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</si>
  <si>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</si>
  <si>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</si>
  <si>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</si>
  <si>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</si>
  <si>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</si>
  <si>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</si>
  <si>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</si>
  <si>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</si>
  <si>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</si>
  <si>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</si>
  <si>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</si>
  <si>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</si>
  <si>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</si>
  <si>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</si>
  <si>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</si>
  <si>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</si>
  <si>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</si>
  <si>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</si>
  <si>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</si>
  <si>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</si>
  <si>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</si>
  <si>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</si>
  <si>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</si>
  <si>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</si>
  <si>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</si>
  <si>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</si>
  <si>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</si>
  <si>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</si>
  <si>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</si>
  <si>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</si>
  <si>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</si>
  <si>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</si>
  <si>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</si>
  <si>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</si>
  <si>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</si>
  <si>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</si>
  <si>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</si>
  <si>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</si>
  <si>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</si>
  <si>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</si>
  <si>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</si>
  <si>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</si>
  <si>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</si>
  <si>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</si>
  <si>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</si>
  <si>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</si>
  <si>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</si>
  <si>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</si>
  <si>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</si>
  <si>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</si>
  <si>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</si>
  <si>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</si>
  <si>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</si>
  <si>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</si>
  <si>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</si>
  <si>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</si>
  <si>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</si>
  <si>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</si>
  <si>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</si>
  <si>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</si>
  <si>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</si>
  <si>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</si>
  <si>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</si>
  <si>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</si>
  <si>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</si>
  <si>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</si>
  <si>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</si>
  <si>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</si>
  <si>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</si>
  <si>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</si>
  <si>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</si>
  <si>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</si>
  <si>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</si>
  <si>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</si>
  <si>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</si>
  <si>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</si>
  <si>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</si>
  <si>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</si>
  <si>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</si>
  <si>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</si>
  <si>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</si>
  <si>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</si>
  <si>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</si>
  <si>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</si>
  <si>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</si>
  <si>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</si>
  <si>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</si>
  <si>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</si>
  <si>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</si>
  <si>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</si>
  <si>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</si>
  <si>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</si>
  <si>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</si>
  <si>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</si>
  <si>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</si>
  <si>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</si>
  <si>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</si>
  <si>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</si>
  <si>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</si>
  <si>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</si>
  <si>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</si>
  <si>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</si>
  <si>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</si>
  <si>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</si>
  <si>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</si>
  <si>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</si>
  <si>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</si>
  <si>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</si>
  <si>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</si>
  <si>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</si>
  <si>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</si>
  <si>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</si>
  <si>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</si>
  <si>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</si>
  <si>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</si>
  <si>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</si>
  <si>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</si>
  <si>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</si>
  <si>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</si>
  <si>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</si>
  <si>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</si>
  <si>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</si>
  <si>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</si>
  <si>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</si>
  <si>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</si>
  <si>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</si>
  <si>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</si>
  <si>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</si>
  <si>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</si>
  <si>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</si>
  <si>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</si>
  <si>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</si>
  <si>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</si>
  <si>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</si>
  <si>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</si>
  <si>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</si>
  <si>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</si>
  <si>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</si>
  <si>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</si>
  <si>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</si>
  <si>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</si>
  <si>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</si>
  <si>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</si>
  <si>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</si>
  <si>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</si>
  <si>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</si>
  <si>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</si>
  <si>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</si>
  <si>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</si>
  <si>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</si>
  <si>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</si>
  <si>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</si>
  <si>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</si>
  <si>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</si>
  <si>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</si>
  <si>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</si>
  <si>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</si>
  <si>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</si>
  <si>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</si>
  <si>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</si>
  <si>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</si>
  <si>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</si>
  <si>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</si>
  <si>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</si>
  <si>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</si>
  <si>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</si>
  <si>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</si>
  <si>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</si>
  <si>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</si>
  <si>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</si>
  <si>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</si>
  <si>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</si>
  <si>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</si>
  <si>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</si>
  <si>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</si>
  <si>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</si>
  <si>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</si>
  <si>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</si>
  <si>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</si>
  <si>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</si>
  <si>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</si>
  <si>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</si>
  <si>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</si>
  <si>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</si>
  <si>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</si>
  <si>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</si>
  <si>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</si>
  <si>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</si>
  <si>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</si>
  <si>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</si>
  <si>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</si>
  <si>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</si>
  <si>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</si>
  <si>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</si>
  <si>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</si>
  <si>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</si>
  <si>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</si>
  <si>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</si>
  <si>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</si>
  <si>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</si>
  <si>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</si>
  <si>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</si>
  <si>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</si>
  <si>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</si>
  <si>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</si>
  <si>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</si>
  <si>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</si>
  <si>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</si>
  <si>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</si>
  <si>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</si>
  <si>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</si>
  <si>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</si>
  <si>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</si>
  <si>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</si>
  <si>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</si>
  <si>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</si>
  <si>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</si>
  <si>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</si>
  <si>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</si>
  <si>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</si>
  <si>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</si>
  <si>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</si>
  <si>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</si>
  <si>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</si>
  <si>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</si>
  <si>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</si>
  <si>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</si>
  <si>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</si>
  <si>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</si>
  <si>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</si>
  <si>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</si>
  <si>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</si>
  <si>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</si>
  <si>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</si>
  <si>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</si>
  <si>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</si>
  <si>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</si>
  <si>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</si>
  <si>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</si>
  <si>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</si>
  <si>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</si>
  <si>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</si>
  <si>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</si>
  <si>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</si>
  <si>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</si>
  <si>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</si>
  <si>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</si>
  <si>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</si>
  <si>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</si>
  <si>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</si>
  <si>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</si>
  <si>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</si>
  <si>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</si>
  <si>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</si>
  <si>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</si>
  <si>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</si>
  <si>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</si>
  <si>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</si>
  <si>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</si>
  <si>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</si>
  <si>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</si>
  <si>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</si>
  <si>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</si>
  <si>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</si>
  <si>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</si>
  <si>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</si>
  <si>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</si>
  <si>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</si>
  <si>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</si>
  <si>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</si>
  <si>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</si>
  <si>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</si>
  <si>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</si>
  <si>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</si>
  <si>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</si>
  <si>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</si>
  <si>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</si>
  <si>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</si>
  <si>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</si>
  <si>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</si>
  <si>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</si>
  <si>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</si>
  <si>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</si>
  <si>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</si>
  <si>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</si>
  <si>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</si>
  <si>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</si>
  <si>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</si>
  <si>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</si>
  <si>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</si>
  <si>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</si>
  <si>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</si>
  <si>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</si>
  <si>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</si>
  <si>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</si>
  <si>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</si>
  <si>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</si>
  <si>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</si>
  <si>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</si>
  <si>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</si>
  <si>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</si>
  <si>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</si>
  <si>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</si>
  <si>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</si>
  <si>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</si>
  <si>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</si>
  <si>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</si>
  <si>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</si>
  <si>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</si>
  <si>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</si>
  <si>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</si>
  <si>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</si>
  <si>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</si>
  <si>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</si>
  <si>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</si>
  <si>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</si>
  <si>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</si>
  <si>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</si>
  <si>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</si>
  <si>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</si>
  <si>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</si>
  <si>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</si>
  <si>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</si>
  <si>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</si>
  <si>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</si>
  <si>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</si>
  <si>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</si>
  <si>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</si>
  <si>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</si>
  <si>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</si>
  <si>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</si>
  <si>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</si>
  <si>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</si>
  <si>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</si>
  <si>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</si>
  <si>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</si>
  <si>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</si>
  <si>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</si>
  <si>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</si>
  <si>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</si>
  <si>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</si>
  <si>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</si>
  <si>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</si>
  <si>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</si>
  <si>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</si>
  <si>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</si>
  <si>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</si>
  <si>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</si>
  <si>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</si>
  <si>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</si>
  <si>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</si>
  <si>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</si>
  <si>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</si>
  <si>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</si>
  <si>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</si>
  <si>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</si>
  <si>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</si>
  <si>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</si>
  <si>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</si>
  <si>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</si>
  <si>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</si>
  <si>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</si>
  <si>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</si>
  <si>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</si>
  <si>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</si>
  <si>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</si>
  <si>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</si>
  <si>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</si>
  <si>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</si>
  <si>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</si>
  <si>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</si>
  <si>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</si>
  <si>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</si>
  <si>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</si>
  <si>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</si>
  <si>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</si>
  <si>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</si>
  <si>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</si>
  <si>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</si>
  <si>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</si>
  <si>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</si>
  <si>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</si>
  <si>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</si>
  <si>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</si>
  <si>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</si>
  <si>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</si>
  <si>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</si>
  <si>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</si>
  <si>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</si>
  <si>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</si>
  <si>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</si>
  <si>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</si>
  <si>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</si>
  <si>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</si>
  <si>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</si>
  <si>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</si>
  <si>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</si>
  <si>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</si>
  <si>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</si>
  <si>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</si>
  <si>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</si>
  <si>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</si>
  <si>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</si>
  <si>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</si>
  <si>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</si>
  <si>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</si>
  <si>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</si>
  <si>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</si>
  <si>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</si>
  <si>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</si>
  <si>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</si>
  <si>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</si>
  <si>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</si>
  <si>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</si>
  <si>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</si>
  <si>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</si>
  <si>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</si>
  <si>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</si>
  <si>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</si>
  <si>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</si>
  <si>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</si>
  <si>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</si>
  <si>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</si>
  <si>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</si>
  <si>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</si>
  <si>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</si>
  <si>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</si>
  <si>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</si>
  <si>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</si>
  <si>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</si>
  <si>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</si>
  <si>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</si>
  <si>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</si>
  <si>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</si>
  <si>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</si>
  <si>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</si>
  <si>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</si>
  <si>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</si>
  <si>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</si>
  <si>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</si>
  <si>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</si>
  <si>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</si>
  <si>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</si>
  <si>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</si>
  <si>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</si>
  <si>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</si>
  <si>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</si>
  <si>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</si>
  <si>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</si>
  <si>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</si>
  <si>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</si>
  <si>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</si>
  <si>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</si>
  <si>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</si>
  <si>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</si>
  <si>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</si>
  <si>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</si>
  <si>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</si>
  <si>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</si>
  <si>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</si>
  <si>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</si>
  <si>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</si>
  <si>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</si>
  <si>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</si>
  <si>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</si>
  <si>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</si>
  <si>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</si>
  <si>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</si>
  <si>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</si>
  <si>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</si>
  <si>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</si>
  <si>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</si>
  <si>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</si>
  <si>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</si>
  <si>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</si>
  <si>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</si>
  <si>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</si>
  <si>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</si>
  <si>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</si>
  <si>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</si>
  <si>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</si>
  <si>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</si>
  <si>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</si>
  <si>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</si>
  <si>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</si>
  <si>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</si>
  <si>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</si>
  <si>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</si>
  <si>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</si>
  <si>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</si>
  <si>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</si>
  <si>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</si>
  <si>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</si>
  <si>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</si>
  <si>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</si>
  <si>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</si>
  <si>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</si>
  <si>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</si>
  <si>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</si>
  <si>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</si>
  <si>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</si>
  <si>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</si>
  <si>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</si>
  <si>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</si>
  <si>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</si>
  <si>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</si>
  <si>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</si>
  <si>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</si>
  <si>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</si>
  <si>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</si>
  <si>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</si>
  <si>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</si>
  <si>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</si>
  <si>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</si>
  <si>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</si>
  <si>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</si>
  <si>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</si>
  <si>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</si>
  <si>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</si>
  <si>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</si>
  <si>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</si>
  <si>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</si>
  <si>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</si>
  <si>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</si>
  <si>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</si>
  <si>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</si>
  <si>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</si>
  <si>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</si>
  <si>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</si>
  <si>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</si>
  <si>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</si>
  <si>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</si>
  <si>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</si>
  <si>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</si>
  <si>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</si>
  <si>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</si>
  <si>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</si>
  <si>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</si>
  <si>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</si>
  <si>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</si>
  <si>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</si>
  <si>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</si>
  <si>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</si>
  <si>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</si>
  <si>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</si>
  <si>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</si>
  <si>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</si>
  <si>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</si>
  <si>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</si>
  <si>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</si>
  <si>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</si>
  <si>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</si>
  <si>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</si>
  <si>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</si>
  <si>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</si>
  <si>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</si>
  <si>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</si>
  <si>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</si>
  <si>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</si>
  <si>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</si>
  <si>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</si>
  <si>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</si>
  <si>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</si>
  <si>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</si>
  <si>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</si>
  <si>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</si>
  <si>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</si>
  <si>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</si>
  <si>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</si>
  <si>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</si>
  <si>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</si>
  <si>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</si>
  <si>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</si>
  <si>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</si>
  <si>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</si>
  <si>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</si>
  <si>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</si>
  <si>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</si>
  <si>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</si>
  <si>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</si>
  <si>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</si>
  <si>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</si>
  <si>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</si>
  <si>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</si>
  <si>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</si>
  <si>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</si>
  <si>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</si>
  <si>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</si>
  <si>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</si>
  <si>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</si>
  <si>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</si>
  <si>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</si>
  <si>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</si>
  <si>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</si>
  <si>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</si>
  <si>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</si>
  <si>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</si>
  <si>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</si>
  <si>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</si>
  <si>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</si>
  <si>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</si>
  <si>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</si>
  <si>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</si>
  <si>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</si>
  <si>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</si>
  <si>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</si>
  <si>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</si>
  <si>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</si>
  <si>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</si>
  <si>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</si>
  <si>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</si>
  <si>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</si>
  <si>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</si>
  <si>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</si>
  <si>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</si>
  <si>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</si>
  <si>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</si>
  <si>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</si>
  <si>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</si>
  <si>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</si>
  <si>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</si>
  <si>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</si>
  <si>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</si>
  <si>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</si>
  <si>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</si>
  <si>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</si>
  <si>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</si>
  <si>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</si>
  <si>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</si>
  <si>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</si>
  <si>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</si>
  <si>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</si>
  <si>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</si>
  <si>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</si>
  <si>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</si>
  <si>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</si>
  <si>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</si>
  <si>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</si>
  <si>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</si>
  <si>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</si>
  <si>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</si>
  <si>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</si>
  <si>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</si>
  <si>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</si>
  <si>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</si>
  <si>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</si>
  <si>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</si>
  <si>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</si>
  <si>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</si>
  <si>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</si>
  <si>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</si>
  <si>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</si>
  <si>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</si>
  <si>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</si>
  <si>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</si>
  <si>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</si>
  <si>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</si>
  <si>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</si>
  <si>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</si>
  <si>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</si>
  <si>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</si>
  <si>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</si>
  <si>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</si>
  <si>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</si>
  <si>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</si>
  <si>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</si>
  <si>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</si>
  <si>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</si>
  <si>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</si>
  <si>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</si>
  <si>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</si>
  <si>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</si>
  <si>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</si>
  <si>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</si>
  <si>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</si>
  <si>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</si>
  <si>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</si>
  <si>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</si>
  <si>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</si>
  <si>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</si>
  <si>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</si>
  <si>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</si>
  <si>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</si>
  <si>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</si>
  <si>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</si>
  <si>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</si>
  <si>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</si>
  <si>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</si>
  <si>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</si>
  <si>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</si>
  <si>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</si>
  <si>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</si>
  <si>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</si>
  <si>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</si>
  <si>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</si>
  <si>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</si>
  <si>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</si>
  <si>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</si>
  <si>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</si>
  <si>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</si>
  <si>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</si>
  <si>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</si>
  <si>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</si>
  <si>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</si>
  <si>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</si>
  <si>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</si>
  <si>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</si>
  <si>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</si>
  <si>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</si>
  <si>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</si>
  <si>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</si>
  <si>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</si>
  <si>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</si>
  <si>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</si>
  <si>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</si>
  <si>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</si>
  <si>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</si>
  <si>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</si>
  <si>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</si>
  <si>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</si>
  <si>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</si>
  <si>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</si>
  <si>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</si>
  <si>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</si>
  <si>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</si>
  <si>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</si>
  <si>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</si>
  <si>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</si>
  <si>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</si>
  <si>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</si>
  <si>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</si>
  <si>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</si>
  <si>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</si>
  <si>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</si>
  <si>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</si>
  <si>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</si>
  <si>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</si>
  <si>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</si>
  <si>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</si>
  <si>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</si>
  <si>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</si>
  <si>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</si>
  <si>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</si>
  <si>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</si>
  <si>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</si>
  <si>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</si>
  <si>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</si>
  <si>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</si>
  <si>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</si>
  <si>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</si>
  <si>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</si>
  <si>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</si>
  <si>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</si>
  <si>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</si>
  <si>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</si>
  <si>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</si>
  <si>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</si>
  <si>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</si>
  <si>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</si>
  <si>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</si>
  <si>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</si>
  <si>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</si>
  <si>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</si>
  <si>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</si>
  <si>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</si>
  <si>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</si>
  <si>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</si>
  <si>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</si>
  <si>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</si>
  <si>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</si>
  <si>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</si>
  <si>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</si>
  <si>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</si>
  <si>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</si>
  <si>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</si>
  <si>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</si>
  <si>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</si>
  <si>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</si>
  <si>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</si>
  <si>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</si>
  <si>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</si>
  <si>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</si>
  <si>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</si>
  <si>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</si>
  <si>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</si>
  <si>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</si>
  <si>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</si>
  <si>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</si>
  <si>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</si>
  <si>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</si>
  <si>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</si>
  <si>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</si>
  <si>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</si>
  <si>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</si>
  <si>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</si>
  <si>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</si>
  <si>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</si>
  <si>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</si>
  <si>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</si>
  <si>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</si>
  <si>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</si>
  <si>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</si>
  <si>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</si>
  <si>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</si>
  <si>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</si>
  <si>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</si>
  <si>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</si>
  <si>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</si>
  <si>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</si>
  <si>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</si>
  <si>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</si>
  <si>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</si>
  <si>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</si>
  <si>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</si>
  <si>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</si>
  <si>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</si>
  <si>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</si>
  <si>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</si>
  <si>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</si>
  <si>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</si>
  <si>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</si>
  <si>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</si>
  <si>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</si>
  <si>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</si>
  <si>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</si>
  <si>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</si>
  <si>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</si>
  <si>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</si>
  <si>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</si>
  <si>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</si>
  <si>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</si>
  <si>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</si>
  <si>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</si>
  <si>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</si>
  <si>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</si>
  <si>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</si>
  <si>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</si>
  <si>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</si>
  <si>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</si>
  <si>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</si>
  <si>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</si>
  <si>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</si>
  <si>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</si>
  <si>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</si>
  <si>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</si>
  <si>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</si>
  <si>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</si>
  <si>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</si>
  <si>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</si>
  <si>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</si>
  <si>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</si>
  <si>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</si>
  <si>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</si>
  <si>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</si>
  <si>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</si>
  <si>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</si>
  <si>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</si>
  <si>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</si>
  <si>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</si>
  <si>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</si>
  <si>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</si>
  <si>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</si>
  <si>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</si>
  <si>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</si>
  <si>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</si>
  <si>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</si>
  <si>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</si>
  <si>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</si>
  <si>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</si>
  <si>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</si>
  <si>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</si>
  <si>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</si>
  <si>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</si>
  <si>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</si>
  <si>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</si>
  <si>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</si>
  <si>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</si>
  <si>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</si>
  <si>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</si>
  <si>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</si>
  <si>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</si>
  <si>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</si>
  <si>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</si>
  <si>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</si>
  <si>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</si>
  <si>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</si>
  <si>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</si>
  <si>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</si>
  <si>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</si>
  <si>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</si>
  <si>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</si>
  <si>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</si>
  <si>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</si>
  <si>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</si>
  <si>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</si>
  <si>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</si>
  <si>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</si>
  <si>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</si>
  <si>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</si>
  <si>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</si>
  <si>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</si>
  <si>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</si>
  <si>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</si>
  <si>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</si>
  <si>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</si>
  <si>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</si>
  <si>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</si>
  <si>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</si>
  <si>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</si>
  <si>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</si>
  <si>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</si>
  <si>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</si>
  <si>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</si>
  <si>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</si>
  <si>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</si>
  <si>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</si>
  <si>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</si>
  <si>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</si>
  <si>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</si>
  <si>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</si>
  <si>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</si>
  <si>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</si>
  <si>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</si>
  <si>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</si>
  <si>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</si>
  <si>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</si>
  <si>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</si>
  <si>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</si>
  <si>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</si>
  <si>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</si>
  <si>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</si>
  <si>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</si>
  <si>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</si>
  <si>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</si>
  <si>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</si>
  <si>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</si>
  <si>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</si>
  <si>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</si>
  <si>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</si>
  <si>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</si>
  <si>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</si>
  <si>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</si>
  <si>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</si>
  <si>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</si>
  <si>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</si>
  <si>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</si>
  <si>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</si>
  <si>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</si>
  <si>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</si>
  <si>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</si>
  <si>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</si>
  <si>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</si>
  <si>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</si>
  <si>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</si>
  <si>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</si>
  <si>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</si>
  <si>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</si>
  <si>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</si>
  <si>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</si>
  <si>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</si>
  <si>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</si>
  <si>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</si>
  <si>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</si>
  <si>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</si>
  <si>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</si>
  <si>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</si>
  <si>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</si>
  <si>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</si>
  <si>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</si>
  <si>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</si>
  <si>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</si>
  <si>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</si>
  <si>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</si>
  <si>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</si>
  <si>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</si>
  <si>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</si>
  <si>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</si>
  <si>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</si>
  <si>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</si>
  <si>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</si>
  <si>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</si>
  <si>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</si>
  <si>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</si>
  <si>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</si>
  <si>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</si>
  <si>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</si>
  <si>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</si>
  <si>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</si>
  <si>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</si>
  <si>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</si>
  <si>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</si>
  <si>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</si>
  <si>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</si>
  <si>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</si>
  <si>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</si>
  <si>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</si>
  <si>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</si>
  <si>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</si>
  <si>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</si>
  <si>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</si>
  <si>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</si>
  <si>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</si>
  <si>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</si>
  <si>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</si>
  <si>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</si>
  <si>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</si>
  <si>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</si>
  <si>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</si>
  <si>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</si>
  <si>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</si>
  <si>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</si>
  <si>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</si>
  <si>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</si>
  <si>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</si>
  <si>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</si>
  <si>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</si>
  <si>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</si>
  <si>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</si>
  <si>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</si>
  <si>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</si>
  <si>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</si>
  <si>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</si>
  <si>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</si>
  <si>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</si>
  <si>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</si>
  <si>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</si>
  <si>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</si>
  <si>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</si>
  <si>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</si>
  <si>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</si>
  <si>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</si>
  <si>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</si>
  <si>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</si>
  <si>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</si>
  <si>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</si>
  <si>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</si>
  <si>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</si>
  <si>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</si>
  <si>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</si>
  <si>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</si>
  <si>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</si>
  <si>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</si>
  <si>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</si>
  <si>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</si>
  <si>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</si>
  <si>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</si>
  <si>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</si>
  <si>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</si>
  <si>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</si>
  <si>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</si>
  <si>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</si>
  <si>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</si>
  <si>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</si>
  <si>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</si>
  <si>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</si>
  <si>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</si>
  <si>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</si>
  <si>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</si>
  <si>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</si>
  <si>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</si>
  <si>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</si>
  <si>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</si>
  <si>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</si>
  <si>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</si>
  <si>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</si>
  <si>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</si>
  <si>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</si>
  <si>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</si>
  <si>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</si>
  <si>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</si>
  <si>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</si>
  <si>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</si>
  <si>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</si>
  <si>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</si>
  <si>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</si>
  <si>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</si>
  <si>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</si>
  <si>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</si>
  <si>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</si>
  <si>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</si>
  <si>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</si>
  <si>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</si>
  <si>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</si>
  <si>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</si>
  <si>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</si>
  <si>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</si>
  <si>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</si>
  <si>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</si>
  <si>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</si>
  <si>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</si>
  <si>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</si>
  <si>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</si>
  <si>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</si>
  <si>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</si>
  <si>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</si>
  <si>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</si>
  <si>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</si>
  <si>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</si>
  <si>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</si>
  <si>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</si>
  <si>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</si>
  <si>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</si>
  <si>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</si>
  <si>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</si>
  <si>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</si>
  <si>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</si>
  <si>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</si>
  <si>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</si>
  <si>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</si>
  <si>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</si>
  <si>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</si>
  <si>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</si>
  <si>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</si>
  <si>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</si>
  <si>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</si>
  <si>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</si>
  <si>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</si>
  <si>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</si>
  <si>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</si>
  <si>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</si>
  <si>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</si>
  <si>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</si>
  <si>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</si>
  <si>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</si>
  <si>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</si>
  <si>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</si>
  <si>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</si>
  <si>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</si>
  <si>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</si>
  <si>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</si>
  <si>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</si>
  <si>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</si>
  <si>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</si>
  <si>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</si>
  <si>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</si>
  <si>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</si>
  <si>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</si>
  <si>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</si>
  <si>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</si>
  <si>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</si>
  <si>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</si>
  <si>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</si>
  <si>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</si>
  <si>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</si>
  <si>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</si>
  <si>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</si>
  <si>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</si>
  <si>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</si>
  <si>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</si>
  <si>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</si>
  <si>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</si>
  <si>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</si>
  <si>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</si>
  <si>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</si>
  <si>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</si>
  <si>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</si>
  <si>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</si>
  <si>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</si>
  <si>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</si>
  <si>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</si>
  <si>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</si>
  <si>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</si>
  <si>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</si>
  <si>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</si>
  <si>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</si>
  <si>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</si>
  <si>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</si>
  <si>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</si>
  <si>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</si>
  <si>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</si>
  <si>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</si>
  <si>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</si>
  <si>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</si>
  <si>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</si>
  <si>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</si>
  <si>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</si>
  <si>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</si>
  <si>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</si>
  <si>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</si>
  <si>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</si>
  <si>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</si>
  <si>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</si>
  <si>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</si>
  <si>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</si>
  <si>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</si>
  <si>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</si>
  <si>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</si>
  <si>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</si>
  <si>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</si>
  <si>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</si>
  <si>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</si>
  <si>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</si>
  <si>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</si>
  <si>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</si>
  <si>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</si>
  <si>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</si>
  <si>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</si>
  <si>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</si>
  <si>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</si>
  <si>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</si>
  <si>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</si>
  <si>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</si>
  <si>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</si>
  <si>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</si>
  <si>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</si>
  <si>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</si>
  <si>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</si>
  <si>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</si>
  <si>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</si>
  <si>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</si>
  <si>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</si>
  <si>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</si>
  <si>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</si>
  <si>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</si>
  <si>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</si>
  <si>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</si>
  <si>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</si>
  <si>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</si>
  <si>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</si>
  <si>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</si>
  <si>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</si>
  <si>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</si>
  <si>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</si>
  <si>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</si>
  <si>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</si>
  <si>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</si>
  <si>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</si>
  <si>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</si>
  <si>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</si>
  <si>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</si>
  <si>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</si>
  <si>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</si>
  <si>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</si>
  <si>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</si>
  <si>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</si>
  <si>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</si>
  <si>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</si>
  <si>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</si>
  <si>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</si>
  <si>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</si>
  <si>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</si>
  <si>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</si>
  <si>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</si>
  <si>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</si>
  <si>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</si>
  <si>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</si>
  <si>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</si>
  <si>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</si>
  <si>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</si>
  <si>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</si>
  <si>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</si>
  <si>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</si>
  <si>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</si>
  <si>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</si>
  <si>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</si>
  <si>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</si>
  <si>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</si>
  <si>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</si>
  <si>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</si>
  <si>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</si>
  <si>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</si>
  <si>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</si>
  <si>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</si>
  <si>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</si>
  <si>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</si>
  <si>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</si>
  <si>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</si>
  <si>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</si>
  <si>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</si>
  <si>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</si>
  <si>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</si>
  <si>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</si>
  <si>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</si>
  <si>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</si>
  <si>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</si>
  <si>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</si>
  <si>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</si>
  <si>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</si>
  <si>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</si>
  <si>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</si>
  <si>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</si>
  <si>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</si>
  <si>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</si>
  <si>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</si>
  <si>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</si>
  <si>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</si>
  <si>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</si>
  <si>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</si>
  <si>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</si>
  <si>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</si>
  <si>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</si>
  <si>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</si>
  <si>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</si>
  <si>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</si>
  <si>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</si>
  <si>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</si>
  <si>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</si>
  <si>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</si>
  <si>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</si>
  <si>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</si>
  <si>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</si>
  <si>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</si>
  <si>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</si>
  <si>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</si>
  <si>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</si>
  <si>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</si>
  <si>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</si>
  <si>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</si>
  <si>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</si>
  <si>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</si>
  <si>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</si>
  <si>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</si>
  <si>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</si>
  <si>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</si>
  <si>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</si>
  <si>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</si>
  <si>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</si>
  <si>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</si>
  <si>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</si>
  <si>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</si>
  <si>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</si>
  <si>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</si>
  <si>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</si>
  <si>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</si>
  <si>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</si>
  <si>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</si>
  <si>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</si>
  <si>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</si>
  <si>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</si>
  <si>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</si>
  <si>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</si>
  <si>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</si>
  <si>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</si>
  <si>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</si>
  <si>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</si>
  <si>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</si>
  <si>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</si>
  <si>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</si>
  <si>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</si>
  <si>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</si>
  <si>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</si>
  <si>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</si>
  <si>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</si>
  <si>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</si>
  <si>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</si>
  <si>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</si>
  <si>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</si>
  <si>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</si>
  <si>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</si>
  <si>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</si>
  <si>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</si>
  <si>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</si>
  <si>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</si>
  <si>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</si>
  <si>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</si>
  <si>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</si>
  <si>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</si>
  <si>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</si>
  <si>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</si>
  <si>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</si>
  <si>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</si>
  <si>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</si>
  <si>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</si>
  <si>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</si>
  <si>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</si>
  <si>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</si>
  <si>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</si>
  <si>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</si>
  <si>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</si>
  <si>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</si>
  <si>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</si>
  <si>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</si>
  <si>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</si>
  <si>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</si>
  <si>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</si>
  <si>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</si>
  <si>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</si>
  <si>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</si>
  <si>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</si>
  <si>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</si>
  <si>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</si>
  <si>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</si>
  <si>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</si>
  <si>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</si>
  <si>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</si>
  <si>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</si>
  <si>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</si>
  <si>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</si>
  <si>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</si>
  <si>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</si>
  <si>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</si>
  <si>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</si>
  <si>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</si>
  <si>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</si>
  <si>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</si>
  <si>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</si>
  <si>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</si>
  <si>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</si>
  <si>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</si>
  <si>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</si>
  <si>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</si>
  <si>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</si>
  <si>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</si>
  <si>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</si>
  <si>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</si>
  <si>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</si>
  <si>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</si>
  <si>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</si>
  <si>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</si>
  <si>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</si>
  <si>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</si>
  <si>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</si>
  <si>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</si>
  <si>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</si>
  <si>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</si>
  <si>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</si>
  <si>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</si>
  <si>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</si>
  <si>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</si>
  <si>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</si>
  <si>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</si>
  <si>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</si>
  <si>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</si>
  <si>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</si>
  <si>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</si>
  <si>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</si>
  <si>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</si>
  <si>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</si>
  <si>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</si>
  <si>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</si>
  <si>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</si>
  <si>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</si>
  <si>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</si>
  <si>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</si>
  <si>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</si>
  <si>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</si>
  <si>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</si>
  <si>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</si>
  <si>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</si>
  <si>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</si>
  <si>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</si>
  <si>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</si>
  <si>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</si>
  <si>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</si>
  <si>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</si>
  <si>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</si>
  <si>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</si>
  <si>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</si>
  <si>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</si>
  <si>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</si>
  <si>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</si>
  <si>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</si>
  <si>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</si>
  <si>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</si>
  <si>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</si>
  <si>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</si>
  <si>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</si>
  <si>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</si>
  <si>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</si>
  <si>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</si>
  <si>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</si>
  <si>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</si>
  <si>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</si>
  <si>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</si>
  <si>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</si>
  <si>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</si>
  <si>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</si>
  <si>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</si>
  <si>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</si>
  <si>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</si>
  <si>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</si>
  <si>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</si>
  <si>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</si>
  <si>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</si>
  <si>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</si>
  <si>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</si>
  <si>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</si>
  <si>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</si>
  <si>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</si>
  <si>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</si>
  <si>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</si>
  <si>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</si>
  <si>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</si>
  <si>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</si>
  <si>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</si>
  <si>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</si>
  <si>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</si>
  <si>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</si>
  <si>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</si>
  <si>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</si>
  <si>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</si>
  <si>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</si>
  <si>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</si>
  <si>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</si>
  <si>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</si>
  <si>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</si>
  <si>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</si>
  <si>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</si>
  <si>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</si>
  <si>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</si>
  <si>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</si>
  <si>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</si>
  <si>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</si>
  <si>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</si>
  <si>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</si>
  <si>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</si>
  <si>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</si>
  <si>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</si>
  <si>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</si>
  <si>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</si>
  <si>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</si>
  <si>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</si>
  <si>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</si>
  <si>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</si>
  <si>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</si>
  <si>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</si>
  <si>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</si>
  <si>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</si>
  <si>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</si>
  <si>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</si>
  <si>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</si>
  <si>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</si>
  <si>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</si>
  <si>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</si>
  <si>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</si>
  <si>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</si>
  <si>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</si>
  <si>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</si>
  <si>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</si>
  <si>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</si>
  <si>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</si>
  <si>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</si>
  <si>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</si>
  <si>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</si>
  <si>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</si>
  <si>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</si>
  <si>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</si>
  <si>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</si>
  <si>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</si>
  <si>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</si>
  <si>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</si>
  <si>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</si>
  <si>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</si>
  <si>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</si>
  <si>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</si>
  <si>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</si>
  <si>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</si>
  <si>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</si>
  <si>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</si>
  <si>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</si>
  <si>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</si>
  <si>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</si>
  <si>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</si>
  <si>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</si>
  <si>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</si>
  <si>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</si>
  <si>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</si>
  <si>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</si>
  <si>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</si>
  <si>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</si>
  <si>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</si>
  <si>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</si>
  <si>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</si>
  <si>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</si>
  <si>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</si>
  <si>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</si>
  <si>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</si>
  <si>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</si>
  <si>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</si>
  <si>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</si>
  <si>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</si>
  <si>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</si>
  <si>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</si>
  <si>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</si>
  <si>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</si>
  <si>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</si>
  <si>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</si>
  <si>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</si>
  <si>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</si>
  <si>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</si>
  <si>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</si>
  <si>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</si>
  <si>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</si>
  <si>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</si>
  <si>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</si>
  <si>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</si>
  <si>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</si>
  <si>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</si>
  <si>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</si>
  <si>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</si>
  <si>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</si>
  <si>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</si>
  <si>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</si>
  <si>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</si>
  <si>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</si>
  <si>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</si>
  <si>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</si>
  <si>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</si>
  <si>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</si>
  <si>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</si>
  <si>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</si>
  <si>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</si>
  <si>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</si>
  <si>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</si>
  <si>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</si>
  <si>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</si>
  <si>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</si>
  <si>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</si>
  <si>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</si>
  <si>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</si>
  <si>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</si>
  <si>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</si>
  <si>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</si>
  <si>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</si>
  <si>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</si>
  <si>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</si>
  <si>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</si>
  <si>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</si>
  <si>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</si>
  <si>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</si>
  <si>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</si>
  <si>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</si>
  <si>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</si>
  <si>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</si>
  <si>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</si>
  <si>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</si>
  <si>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</si>
  <si>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</si>
  <si>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</si>
  <si>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</si>
  <si>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</si>
  <si>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</si>
  <si>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</si>
  <si>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</si>
  <si>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</si>
  <si>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</si>
  <si>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</si>
  <si>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</si>
  <si>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</si>
  <si>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</si>
  <si>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</si>
  <si>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</si>
  <si>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</si>
  <si>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</si>
  <si>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</si>
  <si>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</si>
  <si>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</si>
  <si>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</si>
  <si>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</si>
  <si>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</si>
  <si>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</si>
  <si>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</si>
  <si>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</si>
  <si>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</si>
  <si>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</si>
  <si>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</si>
  <si>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</si>
  <si>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</si>
  <si>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</si>
  <si>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</si>
  <si>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</si>
  <si>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</si>
  <si>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</si>
  <si>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</si>
  <si>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</si>
  <si>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</si>
  <si>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</si>
  <si>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</si>
  <si>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</si>
  <si>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</si>
  <si>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</si>
  <si>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</si>
  <si>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</si>
  <si>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</si>
  <si>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</si>
  <si>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</si>
  <si>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</si>
  <si>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</si>
  <si>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</si>
  <si>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</si>
  <si>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</si>
  <si>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</si>
  <si>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</si>
  <si>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</si>
  <si>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</si>
  <si>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</si>
  <si>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</si>
  <si>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</si>
  <si>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</si>
  <si>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</si>
  <si>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</si>
  <si>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</si>
  <si>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</si>
  <si>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</si>
  <si>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</si>
  <si>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</si>
  <si>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</si>
  <si>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</si>
  <si>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</si>
  <si>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</si>
  <si>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</si>
  <si>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</si>
  <si>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</si>
  <si>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</si>
  <si>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</si>
  <si>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</si>
  <si>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</si>
  <si>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</si>
  <si>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</si>
  <si>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</si>
  <si>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</si>
  <si>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</si>
  <si>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</si>
  <si>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</si>
  <si>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</si>
  <si>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</si>
  <si>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</si>
  <si>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</si>
  <si>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</si>
  <si>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</si>
  <si>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</si>
  <si>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</si>
  <si>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</si>
  <si>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</si>
  <si>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</si>
  <si>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</si>
  <si>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</si>
  <si>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</si>
  <si>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</si>
  <si>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</si>
  <si>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</si>
  <si>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</si>
  <si>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</si>
  <si>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</si>
  <si>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</si>
  <si>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</si>
  <si>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</si>
  <si>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</si>
  <si>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</si>
  <si>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</si>
  <si>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</si>
  <si>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</si>
  <si>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</si>
  <si>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</si>
  <si>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</si>
  <si>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</si>
  <si>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</si>
  <si>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</si>
  <si>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</si>
  <si>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</si>
  <si>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</si>
  <si>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</si>
  <si>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</si>
  <si>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</si>
  <si>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</si>
  <si>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</si>
  <si>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</si>
  <si>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</si>
  <si>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</si>
  <si>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</si>
  <si>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</si>
  <si>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</si>
  <si>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</si>
  <si>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</si>
  <si>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</si>
  <si>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</si>
  <si>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</si>
  <si>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</si>
  <si>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</si>
  <si>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</si>
  <si>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</si>
  <si>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</si>
  <si>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</si>
  <si>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</si>
  <si>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</si>
  <si>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</si>
  <si>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</si>
  <si>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</si>
  <si>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</si>
  <si>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</si>
  <si>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</si>
  <si>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</si>
  <si>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</si>
  <si>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</si>
  <si>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</si>
  <si>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</si>
  <si>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</si>
  <si>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</si>
  <si>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</si>
  <si>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</si>
  <si>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</si>
  <si>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</si>
  <si>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</si>
  <si>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</si>
  <si>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</si>
  <si>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</si>
  <si>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</si>
  <si>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</si>
  <si>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</si>
  <si>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</si>
  <si>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</si>
  <si>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</si>
  <si>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</si>
  <si>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</si>
  <si>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</si>
  <si>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</si>
  <si>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</si>
  <si>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</si>
  <si>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</si>
  <si>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</si>
  <si>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</si>
  <si>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</si>
  <si>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</si>
  <si>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</si>
  <si>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</si>
  <si>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</si>
  <si>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</si>
  <si>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</si>
  <si>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</si>
  <si>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</si>
  <si>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</si>
  <si>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</si>
  <si>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</si>
  <si>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</si>
  <si>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</si>
  <si>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</si>
  <si>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</si>
  <si>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</si>
  <si>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</si>
  <si>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</si>
  <si>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</si>
  <si>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</si>
  <si>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</si>
  <si>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</si>
  <si>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</si>
  <si>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</si>
  <si>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</si>
  <si>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</si>
  <si>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</si>
  <si>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</si>
  <si>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</si>
  <si>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</si>
  <si>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</si>
  <si>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</si>
  <si>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</si>
  <si>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</si>
  <si>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</si>
  <si>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</si>
  <si>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</si>
  <si>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</si>
  <si>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</si>
  <si>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</si>
  <si>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</si>
  <si>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</si>
  <si>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</si>
  <si>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</si>
  <si>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</si>
  <si>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</si>
  <si>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</si>
  <si>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</si>
  <si>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</si>
  <si>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</si>
  <si>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</si>
  <si>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</si>
  <si>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</si>
  <si>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</si>
  <si>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</si>
  <si>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</si>
  <si>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</si>
  <si>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</si>
  <si>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</si>
  <si>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</si>
  <si>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</si>
  <si>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</si>
  <si>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</si>
  <si>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</si>
  <si>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</si>
  <si>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</si>
  <si>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</si>
  <si>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</si>
  <si>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</si>
  <si>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</si>
  <si>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</si>
  <si>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</si>
  <si>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</si>
  <si>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</si>
  <si>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</si>
  <si>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</si>
  <si>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</si>
  <si>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</si>
  <si>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</si>
  <si>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</si>
  <si>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</si>
  <si>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</si>
  <si>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</si>
  <si>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</si>
  <si>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</si>
  <si>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</si>
  <si>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</si>
  <si>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</si>
  <si>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</si>
  <si>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</si>
  <si>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</si>
  <si>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</si>
  <si>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</si>
  <si>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</si>
  <si>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</si>
  <si>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</si>
  <si>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</si>
  <si>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</si>
  <si>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</si>
  <si>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</si>
  <si>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</si>
  <si>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</si>
  <si>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</si>
  <si>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</si>
  <si>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</si>
  <si>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</si>
  <si>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</si>
  <si>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</si>
  <si>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</si>
  <si>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</si>
  <si>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</si>
  <si>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</si>
  <si>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</si>
  <si>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</si>
  <si>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</si>
  <si>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</si>
  <si>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</si>
  <si>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</si>
  <si>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</si>
  <si>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</si>
  <si>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</si>
  <si>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</si>
  <si>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</si>
  <si>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</si>
  <si>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</si>
  <si>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</si>
  <si>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</si>
  <si>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</si>
  <si>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</si>
  <si>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</si>
  <si>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</si>
  <si>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</si>
  <si>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</si>
  <si>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</si>
  <si>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</si>
  <si>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</si>
  <si>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</si>
  <si>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</si>
  <si>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</si>
  <si>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</si>
  <si>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</si>
  <si>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</si>
  <si>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</si>
  <si>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</si>
  <si>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</si>
  <si>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</si>
  <si>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</si>
  <si>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</si>
  <si>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</si>
  <si>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</si>
  <si>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</si>
  <si>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</si>
  <si>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</si>
  <si>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</si>
  <si>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</si>
  <si>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</si>
  <si>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</si>
  <si>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</si>
  <si>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</si>
  <si>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</si>
  <si>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</si>
  <si>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</si>
  <si>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</si>
  <si>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</si>
  <si>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</si>
  <si>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</si>
  <si>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</si>
  <si>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</si>
  <si>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</si>
  <si>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</si>
  <si>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</si>
  <si>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</si>
  <si>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</si>
  <si>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</si>
  <si>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</si>
  <si>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</si>
  <si>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</si>
  <si>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</si>
  <si>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</si>
  <si>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</si>
  <si>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</si>
  <si>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</si>
  <si>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</si>
  <si>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</si>
  <si>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</si>
  <si>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</si>
  <si>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</si>
  <si>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</si>
  <si>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</si>
  <si>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</si>
  <si>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</si>
  <si>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</si>
  <si>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</si>
  <si>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</si>
  <si>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</si>
  <si>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</si>
  <si>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</si>
  <si>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</si>
  <si>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</si>
  <si>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</si>
  <si>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</si>
  <si>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</si>
  <si>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</si>
  <si>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</si>
  <si>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</si>
  <si>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</si>
  <si>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</si>
  <si>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</si>
  <si>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</si>
  <si>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</si>
  <si>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</si>
  <si>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</si>
  <si>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</si>
  <si>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</si>
  <si>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</si>
  <si>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</si>
  <si>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</si>
  <si>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</si>
  <si>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</si>
  <si>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</si>
  <si>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</si>
  <si>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</si>
  <si>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</si>
  <si>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</si>
  <si>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</si>
  <si>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</si>
  <si>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</si>
  <si>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</si>
  <si>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</si>
  <si>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</si>
  <si>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</si>
  <si>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</si>
  <si>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</si>
  <si>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</si>
  <si>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</si>
  <si>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</si>
  <si>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</si>
  <si>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</si>
  <si>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</si>
  <si>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</si>
  <si>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</si>
  <si>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</si>
  <si>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</si>
  <si>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</si>
  <si>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</si>
  <si>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</si>
  <si>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</si>
  <si>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</si>
  <si>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</si>
  <si>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</si>
  <si>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</si>
  <si>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</si>
  <si>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</si>
  <si>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</si>
  <si>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</si>
  <si>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</si>
  <si>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</si>
  <si>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</si>
  <si>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</si>
  <si>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</si>
  <si>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</si>
  <si>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</si>
  <si>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</si>
  <si>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</si>
  <si>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</si>
  <si>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</si>
  <si>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</si>
  <si>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</si>
  <si>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</si>
  <si>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</si>
  <si>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</si>
  <si>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</si>
  <si>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</si>
  <si>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</si>
  <si>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</si>
  <si>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</si>
  <si>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</si>
  <si>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</si>
  <si>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</si>
  <si>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</si>
  <si>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</si>
  <si>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</si>
  <si>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</si>
  <si>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</si>
  <si>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</si>
  <si>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</si>
  <si>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</si>
  <si>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</si>
  <si>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</si>
  <si>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</si>
  <si>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</si>
  <si>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</si>
  <si>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</si>
  <si>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</si>
  <si>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</si>
  <si>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</si>
  <si>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</si>
  <si>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</si>
  <si>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</si>
  <si>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</si>
  <si>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</si>
  <si>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</si>
  <si>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</si>
  <si>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</si>
  <si>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</si>
  <si>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</si>
  <si>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</si>
  <si>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</si>
  <si>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</si>
  <si>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</si>
  <si>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</si>
  <si>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</si>
  <si>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</si>
  <si>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</si>
  <si>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</si>
  <si>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</si>
  <si>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</si>
  <si>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</si>
  <si>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</si>
  <si>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</si>
  <si>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</si>
  <si>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</si>
  <si>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</si>
  <si>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</si>
  <si>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</si>
  <si>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</si>
  <si>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</si>
  <si>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</si>
  <si>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</si>
  <si>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</si>
  <si>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</si>
  <si>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</si>
  <si>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</si>
  <si>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</si>
  <si>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</si>
  <si>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</si>
  <si>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</si>
  <si>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</si>
  <si>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</si>
  <si>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</si>
  <si>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</si>
  <si>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</si>
  <si>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</si>
  <si>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</si>
  <si>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</si>
  <si>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</si>
  <si>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</si>
  <si>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</si>
  <si>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</si>
  <si>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</si>
  <si>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</si>
  <si>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</si>
  <si>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</si>
  <si>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</si>
  <si>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</si>
  <si>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</si>
  <si>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</si>
  <si>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</si>
  <si>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</si>
  <si>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</si>
  <si>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</si>
  <si>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</si>
  <si>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</si>
  <si>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</si>
  <si>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</si>
  <si>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</si>
  <si>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</si>
  <si>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</si>
  <si>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</si>
  <si>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</si>
  <si>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</si>
  <si>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</si>
  <si>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</si>
  <si>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</si>
  <si>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</si>
  <si>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</si>
  <si>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</si>
  <si>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</si>
  <si>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</si>
  <si>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</si>
  <si>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</si>
  <si>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</si>
  <si>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</si>
  <si>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</si>
  <si>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</si>
  <si>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</si>
  <si>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</si>
  <si>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</si>
  <si>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</si>
  <si>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</si>
  <si>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</si>
  <si>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</si>
  <si>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</si>
  <si>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</si>
  <si>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</si>
  <si>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</si>
  <si>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</si>
  <si>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</si>
  <si>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</si>
  <si>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</si>
  <si>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</si>
  <si>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</si>
  <si>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</si>
  <si>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</si>
  <si>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</si>
  <si>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</si>
  <si>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</si>
  <si>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</si>
  <si>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</si>
  <si>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</si>
  <si>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</si>
  <si>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</si>
  <si>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</si>
  <si>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</si>
  <si>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</si>
  <si>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</si>
  <si>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</si>
  <si>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</si>
  <si>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</si>
  <si>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</si>
  <si>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</si>
  <si>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</si>
  <si>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</si>
  <si>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</si>
  <si>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</si>
  <si>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</si>
  <si>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</si>
  <si>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</si>
  <si>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</si>
  <si>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</si>
  <si>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</si>
  <si>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</si>
  <si>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</si>
  <si>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</si>
  <si>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</si>
  <si>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</si>
  <si>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</si>
  <si>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</si>
  <si>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</si>
  <si>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</si>
  <si>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</si>
  <si>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</si>
  <si>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</si>
  <si>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</si>
  <si>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</si>
  <si>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</si>
  <si>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</si>
  <si>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</si>
  <si>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</si>
  <si>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</si>
  <si>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</si>
  <si>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</si>
  <si>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</si>
  <si>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</si>
  <si>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</si>
  <si>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</si>
  <si>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</si>
  <si>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</si>
  <si>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</si>
  <si>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</si>
  <si>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</si>
  <si>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</si>
  <si>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</si>
  <si>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</si>
  <si>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</si>
  <si>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</si>
  <si>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</si>
  <si>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</si>
  <si>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</si>
  <si>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</si>
  <si>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</si>
  <si>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</si>
  <si>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</si>
  <si>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</si>
  <si>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</si>
  <si>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</si>
  <si>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</si>
  <si>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</si>
  <si>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</si>
  <si>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</si>
  <si>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</si>
  <si>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</si>
  <si>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</si>
  <si>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</si>
  <si>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</si>
  <si>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</si>
  <si>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</si>
  <si>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</si>
  <si>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</si>
  <si>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</si>
  <si>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</si>
  <si>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</si>
  <si>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</si>
  <si>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</si>
  <si>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</si>
  <si>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</si>
  <si>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</si>
  <si>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</si>
  <si>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</si>
  <si>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</si>
  <si>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</si>
  <si>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</si>
  <si>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</si>
  <si>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</si>
  <si>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</si>
  <si>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</si>
  <si>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</si>
  <si>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</si>
  <si>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</si>
  <si>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</si>
  <si>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</si>
  <si>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</si>
  <si>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</si>
  <si>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</si>
  <si>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</si>
  <si>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</si>
  <si>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</si>
  <si>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</si>
  <si>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</si>
  <si>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</si>
  <si>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</si>
  <si>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</si>
  <si>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</si>
  <si>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</si>
  <si>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</si>
  <si>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</si>
  <si>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</si>
  <si>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</si>
  <si>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</si>
  <si>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</si>
  <si>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</si>
  <si>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</si>
  <si>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</si>
  <si>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</si>
  <si>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</si>
  <si>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</si>
  <si>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</si>
  <si>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</si>
  <si>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</si>
  <si>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</si>
  <si>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</si>
  <si>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</si>
  <si>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</si>
  <si>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</si>
  <si>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</si>
  <si>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</si>
  <si>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</si>
  <si>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</si>
  <si>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</si>
  <si>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</si>
  <si>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</si>
  <si>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</si>
  <si>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</si>
  <si>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</si>
  <si>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</si>
  <si>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</si>
  <si>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</si>
  <si>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</si>
  <si>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</si>
  <si>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</si>
  <si>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</si>
  <si>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</si>
  <si>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</si>
  <si>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</si>
  <si>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</si>
  <si>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</si>
  <si>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</si>
  <si>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</si>
  <si>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</si>
  <si>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</si>
  <si>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</si>
  <si>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</si>
  <si>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</si>
  <si>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</si>
  <si>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</si>
  <si>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</si>
  <si>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</si>
  <si>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</si>
  <si>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</si>
  <si>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</si>
  <si>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</si>
  <si>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</si>
  <si>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</si>
  <si>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</si>
  <si>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</si>
  <si>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</si>
  <si>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</si>
  <si>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</si>
  <si>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</si>
  <si>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</si>
  <si>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</si>
  <si>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</si>
  <si>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</si>
  <si>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</si>
  <si>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</si>
  <si>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</si>
  <si>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</si>
  <si>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</si>
  <si>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</si>
  <si>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</si>
  <si>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</si>
  <si>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</si>
  <si>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</si>
  <si>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</si>
  <si>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</si>
  <si>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</si>
  <si>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</si>
  <si>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</si>
  <si>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</si>
  <si>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</si>
  <si>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</si>
  <si>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</si>
  <si>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</si>
  <si>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</si>
  <si>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</si>
  <si>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</si>
  <si>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</si>
  <si>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</si>
  <si>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</si>
  <si>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</si>
  <si>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</si>
  <si>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</si>
  <si>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</si>
  <si>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</si>
  <si>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</si>
  <si>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</si>
  <si>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</si>
  <si>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</si>
  <si>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</si>
  <si>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</si>
  <si>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</si>
  <si>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</si>
  <si>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</si>
  <si>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</si>
  <si>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</si>
  <si>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</si>
  <si>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</si>
  <si>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</si>
  <si>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</si>
  <si>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</si>
  <si>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</si>
  <si>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</si>
  <si>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</si>
  <si>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</si>
  <si>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</si>
  <si>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</si>
  <si>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</si>
  <si>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</si>
  <si>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</si>
  <si>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</si>
  <si>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</si>
  <si>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</si>
  <si>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</si>
  <si>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</si>
  <si>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</si>
  <si>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</si>
  <si>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</si>
  <si>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</si>
  <si>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</si>
  <si>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</si>
  <si>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</si>
  <si>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</si>
  <si>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</si>
  <si>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</si>
  <si>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</si>
  <si>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</si>
  <si>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</si>
  <si>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</si>
  <si>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</si>
  <si>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</si>
  <si>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</si>
  <si>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</si>
  <si>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</si>
  <si>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</si>
  <si>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</si>
  <si>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</si>
  <si>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</si>
  <si>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</si>
  <si>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</si>
  <si>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</si>
  <si>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</si>
  <si>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</si>
  <si>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</si>
  <si>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</si>
  <si>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</si>
  <si>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</si>
  <si>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</si>
  <si>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</si>
  <si>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</si>
  <si>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</si>
  <si>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</si>
  <si>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</si>
  <si>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</si>
  <si>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</si>
  <si>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</si>
  <si>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</si>
  <si>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</si>
  <si>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</si>
  <si>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</si>
  <si>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</si>
  <si>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</si>
  <si>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</si>
  <si>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</si>
  <si>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</si>
  <si>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</si>
  <si>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</si>
  <si>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</si>
  <si>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</si>
  <si>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</si>
  <si>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</si>
  <si>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</si>
  <si>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</si>
  <si>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</si>
  <si>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</si>
  <si>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</si>
  <si>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</si>
  <si>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</si>
  <si>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</si>
  <si>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</si>
  <si>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</si>
  <si>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</si>
  <si>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</si>
  <si>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</si>
  <si>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</si>
  <si>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</si>
  <si>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</si>
  <si>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</si>
  <si>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</si>
  <si>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</si>
  <si>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</si>
  <si>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</si>
  <si>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</si>
  <si>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</si>
  <si>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</si>
  <si>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</si>
  <si>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</si>
  <si>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</si>
  <si>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</si>
  <si>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</si>
  <si>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</si>
  <si>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</si>
  <si>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</si>
  <si>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</si>
  <si>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</si>
  <si>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</si>
  <si>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</si>
  <si>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</si>
  <si>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</si>
  <si>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</si>
  <si>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</si>
  <si>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</si>
  <si>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</si>
  <si>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</si>
  <si>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</si>
  <si>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</si>
  <si>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</si>
  <si>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</si>
  <si>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</si>
  <si>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</si>
  <si>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</si>
  <si>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</si>
  <si>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</si>
  <si>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</si>
  <si>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</si>
  <si>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</si>
  <si>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</si>
  <si>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</si>
  <si>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</si>
  <si>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</si>
  <si>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</si>
  <si>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</si>
  <si>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</si>
  <si>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</si>
  <si>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</si>
  <si>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</si>
  <si>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</si>
  <si>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</si>
  <si>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</si>
  <si>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</si>
  <si>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</si>
  <si>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</si>
  <si>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</si>
  <si>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</si>
  <si>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</si>
  <si>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</si>
  <si>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</si>
  <si>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</si>
  <si>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</si>
  <si>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</si>
  <si>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</si>
  <si>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</si>
  <si>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</si>
  <si>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</si>
  <si>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</si>
  <si>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</si>
  <si>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</si>
  <si>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</si>
  <si>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</si>
  <si>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</si>
  <si>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</si>
  <si>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</si>
  <si>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</si>
  <si>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</si>
  <si>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</si>
  <si>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</si>
  <si>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</si>
  <si>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</si>
  <si>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</si>
  <si>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</si>
  <si>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</si>
  <si>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</si>
  <si>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</si>
  <si>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</si>
  <si>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</si>
  <si>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</si>
  <si>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</si>
  <si>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</si>
  <si>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</si>
  <si>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</si>
  <si>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</si>
  <si>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</si>
  <si>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</si>
  <si>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</si>
  <si>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</si>
  <si>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</si>
  <si>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</si>
  <si>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</si>
  <si>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</si>
  <si>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</si>
  <si>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</si>
  <si>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</si>
  <si>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</si>
  <si>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</si>
  <si>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</si>
  <si>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</si>
  <si>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</si>
  <si>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</si>
  <si>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</si>
  <si>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</si>
  <si>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</si>
  <si>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</si>
  <si>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</si>
  <si>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</si>
  <si>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</si>
  <si>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</si>
  <si>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</si>
  <si>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</si>
  <si>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</si>
  <si>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</si>
  <si>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</si>
  <si>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</si>
  <si>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</si>
  <si>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</si>
  <si>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</si>
  <si>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</si>
  <si>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</si>
  <si>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</si>
  <si>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</si>
  <si>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</si>
  <si>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</si>
  <si>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</si>
  <si>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</si>
  <si>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</si>
  <si>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</si>
  <si>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</si>
  <si>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</si>
  <si>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</si>
  <si>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</si>
  <si>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</si>
  <si>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</si>
  <si>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</si>
  <si>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</si>
  <si>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</si>
  <si>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</si>
  <si>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</si>
  <si>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</si>
  <si>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</si>
  <si>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</si>
  <si>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</si>
  <si>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</si>
  <si>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</si>
  <si>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</si>
  <si>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</si>
  <si>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</si>
  <si>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</si>
  <si>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</si>
  <si>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</si>
  <si>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</si>
  <si>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</si>
  <si>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</si>
  <si>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</si>
  <si>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</si>
  <si>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</si>
  <si>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</si>
  <si>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</si>
  <si>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</si>
  <si>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</si>
  <si>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</si>
  <si>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</si>
  <si>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</si>
  <si>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</si>
  <si>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</si>
  <si>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</si>
  <si>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</si>
  <si>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</si>
  <si>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</si>
  <si>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</si>
  <si>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</si>
  <si>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</si>
  <si>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</si>
  <si>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</si>
  <si>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</si>
  <si>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</si>
  <si>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</si>
  <si>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</si>
  <si>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</si>
  <si>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</si>
  <si>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</si>
  <si>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</si>
  <si>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</si>
  <si>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</si>
  <si>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</si>
  <si>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</si>
  <si>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</si>
  <si>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</si>
  <si>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</si>
  <si>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</si>
  <si>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</si>
  <si>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</si>
  <si>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</si>
  <si>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</si>
  <si>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</si>
  <si>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</si>
  <si>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</si>
  <si>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</si>
  <si>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</si>
  <si>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</si>
  <si>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</si>
  <si>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</si>
  <si>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</si>
  <si>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</si>
  <si>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</si>
  <si>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</si>
  <si>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</si>
  <si>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</si>
  <si>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</si>
  <si>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</si>
  <si>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</si>
  <si>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</si>
  <si>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</si>
  <si>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</si>
  <si>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</si>
  <si>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</si>
  <si>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</si>
  <si>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</si>
  <si>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</si>
  <si>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</si>
  <si>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</si>
  <si>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</si>
  <si>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</si>
  <si>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</si>
  <si>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</si>
  <si>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</si>
  <si>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</si>
  <si>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</si>
  <si>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</si>
  <si>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</si>
  <si>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</si>
  <si>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</si>
  <si>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</si>
  <si>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</si>
  <si>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</si>
  <si>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</si>
  <si>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</si>
  <si>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</si>
  <si>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</si>
  <si>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</si>
  <si>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</si>
  <si>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</si>
  <si>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</si>
  <si>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</si>
  <si>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</si>
  <si>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</si>
  <si>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</si>
  <si>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</si>
  <si>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</si>
  <si>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</si>
  <si>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</si>
  <si>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</si>
  <si>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</si>
  <si>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</si>
  <si>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</si>
  <si>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</si>
  <si>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</si>
  <si>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</si>
  <si>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</si>
  <si>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</si>
  <si>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</si>
  <si>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</si>
  <si>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</si>
  <si>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</si>
  <si>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</si>
  <si>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</si>
  <si>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</si>
  <si>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</si>
  <si>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</si>
  <si>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</si>
  <si>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</si>
  <si>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</si>
  <si>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</si>
  <si>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</si>
  <si>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</si>
  <si>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</si>
  <si>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</si>
  <si>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</si>
  <si>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</si>
  <si>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</si>
  <si>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</si>
  <si>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</si>
  <si>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</si>
  <si>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</si>
  <si>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</si>
  <si>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</si>
  <si>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</si>
  <si>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</si>
  <si>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</si>
  <si>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</si>
  <si>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</si>
  <si>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</si>
  <si>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</si>
  <si>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</si>
  <si>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</si>
  <si>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</si>
  <si>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</si>
  <si>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</si>
  <si>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</si>
  <si>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</si>
  <si>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</si>
  <si>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</si>
  <si>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</si>
  <si>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</si>
  <si>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</si>
  <si>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</si>
  <si>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</si>
  <si>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</si>
  <si>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</si>
  <si>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</si>
  <si>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</si>
  <si>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</si>
  <si>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</si>
  <si>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</si>
  <si>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</si>
  <si>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</si>
  <si>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</si>
  <si>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</si>
  <si>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</si>
  <si>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</si>
  <si>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</si>
  <si>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</si>
  <si>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</si>
  <si>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</si>
  <si>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</si>
  <si>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</si>
  <si>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</si>
  <si>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</si>
  <si>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</si>
  <si>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</si>
  <si>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</si>
  <si>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</si>
  <si>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</si>
  <si>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</si>
  <si>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</si>
  <si>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</si>
  <si>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</si>
  <si>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</si>
  <si>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</si>
  <si>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</si>
  <si>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</si>
  <si>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</si>
  <si>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</si>
  <si>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</si>
  <si>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</si>
  <si>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</si>
  <si>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</si>
  <si>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</si>
  <si>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</si>
  <si>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</si>
  <si>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</si>
  <si>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</si>
  <si>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</si>
  <si>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</si>
  <si>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</si>
  <si>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</si>
  <si>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</si>
  <si>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</si>
  <si>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</si>
  <si>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</si>
  <si>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</si>
  <si>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</si>
  <si>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</si>
  <si>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</si>
  <si>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</si>
  <si>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</si>
  <si>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</si>
  <si>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</si>
  <si>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</si>
  <si>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</si>
  <si>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</si>
  <si>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</si>
  <si>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</si>
  <si>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</si>
  <si>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</si>
  <si>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</si>
  <si>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</si>
  <si>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</si>
  <si>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</si>
  <si>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</si>
  <si>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</si>
  <si>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</si>
  <si>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</si>
  <si>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</si>
  <si>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</si>
  <si>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</si>
  <si>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</si>
  <si>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</si>
  <si>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</si>
  <si>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</si>
  <si>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</si>
  <si>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</si>
  <si>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</si>
  <si>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</si>
  <si>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</si>
  <si>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</si>
  <si>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</si>
  <si>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</si>
  <si>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</si>
  <si>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</si>
  <si>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</si>
  <si>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</si>
  <si>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</si>
  <si>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</si>
  <si>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</si>
  <si>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</si>
  <si>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</si>
  <si>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</si>
  <si>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</si>
  <si>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</si>
  <si>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</si>
  <si>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</si>
  <si>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</si>
  <si>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</si>
  <si>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</si>
  <si>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</si>
  <si>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</si>
  <si>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</si>
  <si>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</si>
  <si>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</si>
  <si>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</si>
  <si>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</si>
  <si>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</si>
  <si>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</si>
  <si>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</si>
  <si>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</si>
  <si>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</si>
  <si>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</si>
  <si>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</si>
  <si>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</si>
  <si>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</si>
  <si>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</si>
  <si>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</si>
  <si>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</si>
  <si>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</si>
  <si>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</si>
  <si>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</si>
  <si>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</si>
  <si>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</si>
  <si>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</si>
  <si>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</si>
  <si>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</si>
  <si>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</si>
  <si>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</si>
  <si>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</si>
  <si>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</si>
  <si>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</si>
  <si>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</si>
  <si>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</si>
  <si>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</si>
  <si>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</si>
  <si>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</si>
  <si>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</si>
  <si>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</si>
  <si>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</si>
  <si>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</si>
  <si>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</si>
  <si>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</si>
  <si>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</si>
  <si>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</si>
  <si>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</si>
  <si>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</si>
  <si>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</si>
  <si>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</si>
  <si>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</si>
  <si>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</si>
  <si>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</si>
  <si>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</si>
  <si>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</si>
  <si>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</si>
  <si>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</si>
  <si>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</si>
  <si>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</si>
  <si>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</si>
  <si>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</si>
  <si>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</si>
  <si>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</si>
  <si>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</si>
  <si>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</si>
  <si>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</si>
  <si>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</si>
  <si>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</si>
  <si>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</si>
  <si>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</si>
  <si>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</si>
  <si>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</si>
  <si>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</si>
  <si>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</si>
  <si>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</si>
  <si>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</si>
  <si>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</si>
  <si>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</si>
  <si>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</si>
  <si>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</si>
  <si>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</si>
  <si>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</si>
  <si>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</si>
  <si>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</si>
  <si>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</si>
  <si>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</si>
  <si>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</si>
  <si>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</si>
  <si>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</si>
  <si>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</si>
  <si>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</si>
  <si>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</si>
  <si>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</si>
  <si>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</si>
  <si>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</si>
  <si>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</si>
  <si>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</si>
  <si>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</si>
  <si>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</si>
  <si>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</si>
  <si>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</si>
  <si>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</si>
  <si>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</si>
  <si>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</si>
  <si>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</si>
  <si>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</si>
  <si>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</si>
  <si>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</si>
  <si>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</si>
  <si>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</si>
  <si>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</si>
  <si>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</si>
  <si>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</si>
  <si>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</si>
  <si>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</si>
  <si>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</si>
  <si>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</si>
  <si>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</si>
  <si>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</si>
  <si>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</si>
  <si>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</si>
  <si>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</si>
  <si>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</si>
  <si>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</si>
  <si>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</si>
  <si>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</si>
  <si>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</si>
  <si>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</si>
  <si>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</si>
  <si>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</si>
  <si>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</si>
  <si>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</si>
  <si>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</si>
  <si>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</si>
  <si>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</si>
  <si>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</si>
  <si>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</si>
  <si>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</si>
  <si>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</si>
  <si>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</si>
  <si>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</si>
  <si>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</si>
  <si>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</si>
  <si>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</si>
  <si>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</si>
  <si>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</si>
  <si>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</si>
  <si>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</si>
  <si>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</si>
  <si>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</si>
  <si>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</si>
  <si>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</si>
  <si>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</si>
  <si>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</si>
  <si>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</si>
  <si>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</si>
  <si>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</si>
  <si>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</si>
  <si>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</si>
  <si>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</si>
  <si>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</si>
  <si>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</si>
  <si>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</si>
  <si>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</si>
  <si>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</si>
  <si>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</si>
  <si>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</si>
  <si>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</si>
  <si>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</si>
  <si>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</si>
  <si>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</si>
  <si>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</si>
  <si>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</si>
  <si>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</si>
  <si>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</si>
  <si>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</si>
  <si>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</si>
  <si>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</si>
  <si>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</si>
  <si>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</si>
  <si>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</si>
  <si>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</si>
  <si>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</si>
  <si>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</si>
  <si>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</si>
  <si>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</si>
  <si>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</si>
  <si>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</si>
  <si>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</si>
  <si>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</si>
  <si>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</si>
  <si>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</si>
  <si>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</si>
  <si>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</si>
  <si>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</si>
  <si>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</si>
  <si>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</si>
  <si>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</si>
  <si>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</si>
  <si>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</si>
  <si>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</si>
  <si>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</si>
  <si>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</si>
  <si>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</si>
  <si>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</si>
  <si>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</si>
  <si>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</si>
  <si>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</si>
  <si>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</si>
  <si>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</si>
  <si>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</si>
  <si>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</si>
  <si>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</si>
  <si>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</si>
  <si>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</si>
  <si>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</si>
  <si>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</si>
  <si>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</si>
  <si>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</si>
  <si>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</si>
  <si>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</si>
  <si>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</si>
  <si>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</si>
  <si>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</si>
  <si>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</si>
  <si>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</si>
  <si>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</si>
  <si>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</si>
  <si>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</si>
  <si>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</si>
  <si>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</si>
  <si>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</si>
  <si>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</si>
  <si>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</si>
  <si>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</si>
  <si>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</si>
  <si>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</si>
  <si>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</si>
  <si>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</si>
  <si>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</si>
  <si>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</si>
  <si>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</si>
  <si>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</si>
  <si>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</si>
  <si>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</si>
  <si>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</si>
  <si>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</si>
  <si>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</si>
  <si>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</si>
  <si>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</si>
  <si>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</si>
  <si>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</si>
  <si>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</si>
  <si>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</si>
  <si>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</si>
  <si>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</si>
  <si>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</si>
  <si>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</si>
  <si>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</si>
  <si>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</si>
  <si>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</si>
  <si>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</si>
  <si>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</si>
  <si>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</si>
  <si>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</si>
  <si>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</si>
  <si>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</si>
  <si>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</si>
  <si>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</si>
  <si>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</si>
  <si>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</si>
  <si>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</si>
  <si>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</si>
  <si>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</si>
  <si>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</si>
  <si>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</si>
  <si>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</si>
  <si>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</si>
  <si>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</si>
  <si>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</si>
  <si>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</si>
  <si>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</si>
  <si>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</si>
  <si>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</si>
  <si>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</si>
  <si>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</si>
  <si>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</si>
  <si>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</si>
  <si>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</si>
  <si>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</si>
  <si>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</si>
  <si>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</si>
  <si>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</si>
  <si>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</si>
  <si>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</si>
  <si>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</si>
  <si>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</si>
  <si>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</si>
  <si>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</si>
  <si>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</si>
  <si>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</si>
  <si>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</si>
  <si>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</si>
  <si>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</si>
  <si>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</si>
  <si>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</si>
  <si>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</si>
  <si>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</si>
  <si>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</si>
  <si>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</si>
  <si>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</si>
  <si>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</si>
  <si>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</si>
  <si>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</si>
  <si>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</si>
  <si>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</si>
  <si>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</si>
  <si>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</si>
  <si>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</si>
  <si>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</si>
  <si>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</si>
  <si>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</si>
  <si>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</si>
  <si>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</si>
  <si>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</si>
  <si>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</si>
  <si>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</si>
  <si>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</si>
  <si>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</si>
  <si>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</si>
  <si>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</si>
  <si>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</si>
  <si>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</si>
  <si>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</si>
  <si>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</si>
  <si>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</si>
  <si>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</si>
  <si>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</si>
  <si>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</si>
  <si>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</si>
  <si>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</si>
  <si>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</si>
  <si>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</si>
  <si>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</si>
  <si>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</si>
  <si>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</si>
  <si>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</si>
  <si>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</si>
  <si>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</si>
  <si>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</si>
  <si>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</si>
  <si>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</si>
  <si>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</si>
  <si>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</si>
  <si>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</si>
  <si>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</si>
  <si>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</si>
  <si>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</si>
  <si>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</si>
  <si>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</si>
  <si>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</si>
  <si>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</si>
  <si>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</si>
  <si>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</si>
  <si>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</si>
  <si>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</si>
  <si>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</si>
  <si>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</si>
  <si>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</si>
  <si>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</si>
  <si>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</si>
  <si>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</si>
  <si>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</si>
  <si>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</si>
  <si>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</si>
  <si>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</si>
  <si>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</si>
  <si>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</si>
  <si>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</si>
  <si>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</si>
  <si>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</si>
  <si>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</si>
  <si>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</si>
  <si>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</si>
  <si>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</si>
  <si>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</si>
  <si>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</si>
  <si>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</si>
  <si>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</si>
  <si>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</si>
  <si>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</si>
  <si>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</si>
  <si>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</si>
  <si>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</si>
  <si>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</si>
  <si>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</si>
  <si>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</si>
  <si>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</si>
  <si>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</si>
  <si>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</si>
  <si>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</si>
  <si>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</si>
  <si>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</si>
  <si>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</si>
  <si>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</si>
  <si>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</si>
  <si>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</si>
  <si>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</si>
  <si>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</si>
  <si>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</si>
  <si>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</si>
  <si>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</si>
  <si>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</si>
  <si>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</si>
  <si>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</si>
  <si>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</si>
  <si>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</si>
  <si>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</si>
  <si>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</si>
  <si>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</si>
  <si>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</si>
  <si>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</si>
  <si>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</si>
  <si>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</si>
  <si>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</si>
  <si>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</si>
  <si>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</si>
  <si>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</si>
  <si>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</si>
  <si>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</si>
  <si>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</si>
  <si>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</si>
  <si>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</si>
  <si>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</si>
  <si>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</si>
  <si>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</si>
  <si>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</si>
  <si>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</si>
  <si>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</si>
  <si>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</si>
  <si>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</si>
  <si>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</si>
  <si>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</si>
  <si>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</si>
  <si>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</si>
  <si>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</si>
  <si>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</si>
  <si>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</si>
  <si>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</si>
  <si>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</si>
  <si>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</si>
  <si>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</si>
  <si>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</si>
  <si>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</si>
  <si>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</si>
  <si>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</si>
  <si>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</si>
  <si>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</si>
  <si>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</si>
  <si>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</si>
  <si>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</si>
  <si>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</si>
  <si>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</si>
  <si>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</si>
  <si>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</si>
  <si>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</si>
  <si>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</si>
  <si>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</si>
  <si>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</si>
  <si>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</si>
  <si>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</si>
  <si>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</si>
  <si>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</si>
  <si>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</si>
  <si>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</si>
  <si>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</si>
  <si>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</si>
  <si>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</si>
  <si>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</si>
  <si>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</si>
  <si>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</si>
  <si>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</si>
  <si>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</si>
  <si>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</si>
  <si>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</si>
  <si>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</si>
  <si>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</si>
  <si>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</si>
  <si>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</si>
  <si>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</si>
  <si>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</si>
  <si>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</si>
  <si>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</si>
  <si>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</si>
  <si>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</si>
  <si>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</si>
  <si>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</si>
  <si>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</si>
  <si>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</si>
  <si>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</si>
  <si>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</si>
  <si>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</si>
  <si>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</si>
  <si>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</si>
  <si>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</si>
  <si>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</si>
  <si>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</si>
  <si>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</si>
  <si>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</si>
  <si>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</si>
  <si>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</si>
  <si>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</si>
  <si>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</si>
  <si>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</si>
  <si>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</si>
  <si>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</si>
  <si>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</si>
  <si>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</si>
  <si>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</si>
  <si>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</si>
  <si>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</si>
  <si>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</si>
  <si>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</si>
  <si>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</si>
  <si>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</si>
  <si>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</si>
  <si>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</si>
  <si>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</si>
  <si>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</si>
  <si>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</si>
  <si>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</si>
  <si>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</si>
  <si>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</si>
  <si>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</si>
  <si>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</si>
  <si>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</si>
  <si>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</si>
  <si>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</si>
  <si>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</si>
  <si>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</si>
  <si>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</si>
  <si>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</si>
  <si>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</si>
  <si>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</si>
  <si>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</si>
  <si>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</si>
  <si>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</si>
  <si>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</si>
  <si>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</si>
  <si>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</si>
  <si>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</si>
  <si>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</si>
  <si>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</si>
  <si>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</si>
  <si>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</si>
  <si>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</si>
  <si>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</si>
  <si>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</si>
  <si>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</si>
  <si>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</si>
  <si>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</si>
  <si>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</si>
  <si>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</si>
  <si>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</si>
  <si>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</si>
  <si>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</si>
  <si>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</si>
  <si>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</si>
  <si>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</si>
  <si>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</si>
  <si>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</si>
  <si>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</si>
  <si>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</si>
  <si>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</si>
  <si>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</si>
  <si>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</si>
  <si>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</si>
  <si>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</si>
  <si>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</si>
  <si>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</si>
  <si>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</si>
  <si>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</si>
  <si>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</si>
  <si>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</si>
  <si>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</si>
  <si>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</si>
  <si>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</si>
  <si>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</si>
  <si>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</si>
  <si>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</si>
  <si>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</si>
  <si>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</si>
  <si>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</si>
  <si>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</si>
  <si>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</si>
  <si>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</si>
  <si>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</si>
  <si>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</si>
  <si>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</si>
  <si>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</si>
  <si>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</si>
  <si>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</si>
  <si>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</si>
  <si>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</si>
  <si>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</si>
  <si>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</si>
  <si>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</si>
  <si>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</si>
  <si>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</si>
  <si>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</si>
  <si>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</si>
  <si>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</si>
  <si>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</si>
  <si>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</si>
  <si>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</si>
  <si>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</si>
  <si>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</si>
  <si>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</si>
  <si>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</si>
  <si>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</si>
  <si>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</si>
  <si>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</si>
  <si>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</si>
  <si>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</si>
  <si>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</si>
  <si>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</si>
  <si>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</si>
  <si>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</si>
  <si>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</si>
  <si>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</si>
  <si>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</si>
  <si>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</si>
  <si>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</si>
  <si>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</si>
  <si>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</si>
  <si>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</si>
  <si>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</si>
  <si>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</si>
  <si>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</si>
  <si>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</si>
  <si>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</si>
  <si>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</si>
  <si>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</si>
  <si>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</si>
  <si>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</si>
  <si>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</si>
  <si>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</si>
  <si>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</si>
  <si>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</si>
  <si>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</si>
  <si>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</si>
  <si>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</si>
  <si>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</si>
  <si>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</si>
  <si>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</si>
  <si>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</si>
  <si>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</si>
  <si>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</si>
  <si>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</si>
  <si>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</si>
  <si>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</si>
  <si>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</si>
  <si>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</si>
  <si>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</si>
  <si>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</si>
  <si>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</si>
  <si>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</si>
  <si>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</si>
  <si>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</si>
  <si>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</si>
  <si>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</si>
  <si>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</si>
  <si>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</si>
  <si>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</si>
  <si>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</si>
  <si>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</si>
  <si>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</si>
  <si>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</si>
  <si>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</si>
  <si>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</si>
  <si>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</si>
  <si>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</si>
  <si>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</si>
  <si>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</si>
  <si>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</si>
  <si>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</si>
  <si>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</si>
  <si>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</si>
  <si>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</si>
  <si>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</si>
  <si>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</si>
  <si>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</si>
  <si>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</si>
  <si>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</si>
  <si>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</si>
  <si>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</si>
  <si>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</si>
  <si>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</si>
  <si>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</si>
  <si>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</si>
  <si>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</si>
  <si>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</si>
  <si>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</si>
  <si>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</si>
  <si>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</si>
  <si>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</si>
  <si>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</si>
  <si>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</si>
  <si>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</si>
  <si>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</si>
  <si>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</si>
  <si>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</si>
  <si>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</si>
  <si>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</si>
  <si>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</si>
  <si>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</si>
  <si>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</si>
  <si>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</si>
  <si>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</si>
  <si>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</si>
  <si>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</si>
  <si>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</si>
  <si>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</si>
  <si>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</si>
  <si>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</si>
  <si>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</si>
  <si>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</si>
  <si>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</si>
  <si>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</si>
  <si>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</si>
  <si>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</si>
  <si>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</si>
  <si>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</si>
  <si>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</si>
  <si>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</si>
  <si>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</si>
  <si>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</si>
  <si>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</si>
  <si>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</si>
  <si>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</si>
  <si>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</si>
  <si>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</si>
  <si>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</si>
  <si>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</si>
  <si>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</si>
  <si>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</si>
  <si>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</si>
  <si>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</si>
  <si>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</si>
  <si>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</si>
  <si>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</si>
  <si>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</si>
  <si>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</si>
  <si>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</si>
  <si>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</si>
  <si>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</si>
  <si>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</si>
  <si>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</si>
  <si>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</si>
  <si>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</si>
  <si>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</si>
  <si>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</si>
  <si>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</si>
  <si>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</si>
  <si>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</si>
  <si>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</si>
  <si>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</si>
  <si>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</si>
  <si>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</si>
  <si>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</si>
  <si>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</si>
  <si>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</si>
  <si>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</si>
  <si>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</si>
  <si>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</si>
  <si>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</si>
  <si>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</si>
  <si>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</si>
  <si>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</si>
  <si>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</si>
  <si>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</si>
  <si>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</si>
  <si>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</si>
  <si>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</si>
  <si>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</si>
  <si>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</si>
  <si>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</si>
  <si>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</si>
  <si>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</si>
  <si>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</si>
  <si>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</si>
  <si>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</si>
  <si>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</si>
  <si>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</si>
  <si>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</si>
  <si>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</si>
  <si>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</si>
  <si>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</si>
  <si>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</si>
  <si>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</si>
  <si>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</si>
  <si>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</si>
  <si>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</si>
  <si>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</si>
  <si>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</si>
  <si>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</si>
  <si>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</si>
  <si>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</si>
  <si>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</si>
  <si>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</si>
  <si>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</si>
  <si>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</si>
  <si>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</si>
  <si>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</si>
  <si>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</si>
  <si>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</si>
  <si>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</si>
  <si>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</si>
  <si>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</si>
  <si>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</si>
  <si>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</si>
  <si>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</si>
  <si>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</si>
  <si>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</si>
  <si>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</si>
  <si>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</si>
  <si>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</si>
  <si>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</si>
  <si>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</si>
  <si>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</si>
  <si>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</si>
  <si>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</si>
  <si>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</si>
  <si>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</si>
  <si>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</si>
  <si>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</si>
  <si>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</si>
  <si>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</si>
  <si>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</si>
  <si>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</si>
  <si>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</si>
  <si>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</si>
  <si>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</si>
  <si>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</si>
  <si>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</si>
  <si>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</si>
  <si>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</si>
  <si>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</si>
  <si>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</si>
  <si>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</si>
  <si>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</si>
  <si>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</si>
  <si>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</si>
  <si>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</si>
  <si>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</si>
  <si>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</si>
  <si>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</si>
  <si>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</si>
  <si>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</si>
  <si>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</si>
  <si>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</si>
  <si>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</si>
  <si>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</si>
  <si>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</si>
  <si>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</si>
  <si>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</si>
  <si>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</si>
  <si>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</si>
  <si>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</si>
  <si>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</si>
  <si>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</si>
  <si>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</si>
  <si>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</si>
  <si>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</si>
  <si>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</si>
  <si>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</si>
  <si>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</si>
  <si>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</si>
  <si>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</si>
  <si>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</si>
  <si>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</si>
  <si>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</si>
  <si>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</si>
  <si>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</si>
  <si>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</si>
  <si>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</si>
  <si>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</si>
  <si>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</si>
  <si>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</si>
  <si>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</si>
  <si>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</si>
  <si>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</si>
  <si>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</si>
  <si>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</si>
  <si>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</si>
  <si>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</si>
  <si>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</si>
  <si>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</si>
  <si>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</si>
  <si>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</si>
  <si>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</si>
  <si>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</si>
  <si>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</si>
  <si>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</si>
  <si>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</si>
  <si>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</si>
  <si>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</si>
  <si>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</si>
  <si>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</si>
  <si>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</si>
  <si>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</si>
  <si>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</si>
  <si>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</si>
  <si>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</si>
  <si>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</si>
  <si>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</si>
  <si>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</si>
  <si>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</si>
  <si>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</si>
  <si>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</si>
  <si>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</si>
  <si>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</si>
  <si>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</si>
  <si>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</si>
  <si>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</si>
  <si>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</si>
  <si>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</si>
  <si>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</si>
  <si>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</si>
  <si>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</si>
  <si>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</si>
  <si>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</si>
  <si>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</si>
  <si>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</si>
  <si>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</si>
  <si>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</si>
  <si>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</si>
  <si>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</si>
  <si>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</si>
  <si>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</si>
  <si>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</si>
  <si>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</si>
  <si>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</si>
  <si>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</si>
  <si>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</si>
  <si>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</si>
  <si>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</si>
  <si>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</si>
  <si>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</si>
  <si>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</si>
  <si>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</si>
  <si>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</si>
  <si>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</si>
  <si>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</si>
  <si>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</si>
  <si>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</si>
  <si>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</si>
  <si>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</si>
  <si>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</si>
  <si>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</si>
  <si>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</si>
  <si>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</si>
  <si>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</si>
  <si>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</si>
  <si>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</si>
  <si>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</si>
  <si>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</si>
  <si>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</si>
  <si>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</si>
  <si>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</si>
  <si>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</si>
  <si>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</si>
  <si>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</si>
  <si>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</si>
  <si>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</si>
  <si>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</si>
  <si>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</si>
  <si>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</si>
  <si>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</si>
  <si>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</si>
  <si>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</si>
  <si>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</si>
  <si>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</si>
  <si>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</si>
  <si>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</si>
  <si>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</si>
  <si>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</si>
  <si>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</si>
  <si>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</si>
  <si>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</si>
  <si>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</si>
  <si>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</si>
  <si>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</si>
  <si>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</si>
  <si>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</si>
  <si>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</si>
  <si>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</si>
  <si>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</si>
  <si>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</si>
  <si>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</si>
  <si>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</si>
  <si>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</si>
  <si>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</si>
  <si>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</si>
  <si>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</si>
  <si>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</si>
  <si>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</si>
  <si>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</si>
  <si>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</si>
  <si>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</si>
  <si>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</si>
  <si>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</si>
  <si>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</si>
  <si>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</si>
  <si>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</si>
  <si>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</si>
  <si>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</si>
  <si>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</si>
  <si>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</si>
  <si>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</si>
  <si>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</si>
  <si>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</si>
  <si>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</si>
  <si>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</si>
  <si>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</si>
  <si>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</si>
  <si>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</si>
  <si>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</si>
  <si>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</si>
  <si>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</si>
  <si>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</si>
  <si>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</si>
  <si>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</si>
  <si>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</si>
  <si>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</si>
  <si>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</si>
  <si>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</si>
  <si>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</si>
  <si>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</si>
  <si>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</si>
  <si>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</si>
  <si>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</si>
  <si>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</si>
  <si>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</si>
  <si>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</si>
  <si>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</si>
  <si>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</si>
  <si>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</si>
  <si>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</si>
  <si>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</si>
  <si>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</si>
  <si>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</si>
  <si>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</si>
  <si>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</si>
  <si>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</si>
  <si>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</si>
  <si>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</si>
  <si>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</si>
  <si>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</si>
  <si>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</si>
  <si>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</si>
  <si>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</si>
  <si>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</si>
  <si>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</si>
  <si>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</si>
  <si>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</si>
  <si>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</si>
  <si>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</si>
  <si>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</si>
  <si>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</si>
  <si>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</si>
  <si>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</si>
  <si>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</si>
  <si>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</si>
  <si>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</si>
  <si>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</si>
  <si>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</si>
  <si>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</si>
  <si>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</si>
  <si>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</si>
  <si>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</si>
  <si>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</si>
  <si>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</si>
  <si>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</si>
  <si>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</si>
  <si>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</si>
  <si>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</si>
  <si>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</si>
  <si>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</si>
  <si>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</si>
  <si>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</si>
  <si>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</si>
  <si>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</si>
  <si>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</si>
  <si>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</si>
  <si>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</si>
  <si>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</si>
  <si>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</si>
  <si>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</si>
  <si>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</si>
  <si>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</si>
  <si>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</si>
  <si>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</si>
  <si>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</si>
  <si>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</si>
  <si>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</si>
  <si>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</si>
  <si>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</si>
  <si>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</si>
  <si>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</si>
  <si>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</si>
  <si>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</si>
  <si>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</si>
  <si>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</si>
  <si>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</si>
  <si>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</si>
  <si>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</si>
  <si>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</si>
  <si>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</si>
  <si>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</si>
  <si>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</si>
  <si>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</si>
  <si>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</si>
  <si>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</si>
  <si>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</si>
  <si>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</si>
  <si>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</si>
  <si>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</si>
  <si>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</si>
  <si>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</si>
  <si>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</si>
  <si>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</si>
  <si>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</si>
  <si>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</si>
  <si>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</si>
  <si>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</si>
  <si>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</si>
  <si>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</si>
  <si>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</si>
  <si>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</si>
  <si>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</si>
  <si>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</si>
  <si>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</si>
  <si>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</si>
  <si>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</si>
  <si>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</si>
  <si>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</si>
  <si>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</si>
  <si>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</si>
  <si>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</si>
  <si>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</si>
  <si>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</si>
  <si>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</si>
  <si>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</si>
  <si>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</si>
  <si>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</si>
  <si>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</si>
  <si>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</si>
  <si>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</si>
  <si>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</si>
  <si>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</si>
  <si>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</si>
  <si>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</si>
  <si>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</si>
  <si>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</si>
  <si>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</si>
  <si>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</si>
  <si>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</si>
  <si>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</si>
  <si>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</si>
  <si>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</si>
  <si>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</si>
  <si>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</si>
  <si>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</si>
  <si>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</si>
  <si>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</si>
  <si>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</si>
  <si>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</si>
  <si>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</si>
  <si>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</si>
  <si>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</si>
  <si>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</si>
  <si>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</si>
  <si>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</si>
  <si>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</si>
  <si>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</si>
  <si>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</si>
  <si>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</si>
  <si>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</si>
  <si>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</si>
  <si>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</si>
  <si>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</si>
  <si>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</si>
  <si>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</si>
  <si>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</si>
  <si>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</si>
  <si>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</si>
  <si>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</si>
  <si>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</si>
  <si>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</si>
  <si>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</si>
  <si>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</si>
  <si>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</si>
  <si>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</si>
  <si>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</si>
  <si>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</si>
  <si>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</si>
  <si>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</si>
  <si>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</si>
  <si>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</si>
  <si>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</si>
  <si>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</si>
  <si>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</si>
  <si>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</si>
  <si>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</si>
  <si>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</si>
  <si>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</si>
  <si>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</si>
  <si>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</si>
  <si>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</si>
  <si>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</si>
  <si>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</si>
  <si>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</si>
  <si>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</si>
  <si>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</si>
  <si>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</si>
  <si>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</si>
  <si>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</si>
  <si>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</si>
  <si>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</si>
  <si>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</si>
  <si>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</si>
  <si>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</si>
  <si>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</si>
  <si>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</si>
  <si>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</si>
  <si>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</si>
  <si>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</si>
  <si>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</si>
  <si>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</si>
  <si>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</si>
  <si>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</si>
  <si>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</si>
  <si>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</si>
  <si>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</si>
  <si>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</si>
  <si>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</si>
  <si>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</si>
  <si>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</si>
  <si>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</si>
  <si>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</si>
  <si>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</si>
  <si>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</si>
  <si>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</si>
  <si>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</si>
  <si>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</si>
  <si>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</si>
  <si>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</si>
  <si>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</si>
  <si>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</si>
  <si>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</si>
  <si>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</si>
  <si>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</si>
  <si>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</si>
  <si>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</si>
  <si>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</si>
  <si>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</si>
  <si>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</si>
  <si>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</si>
  <si>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</si>
  <si>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</si>
  <si>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</si>
  <si>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</si>
  <si>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</si>
  <si>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</si>
  <si>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</si>
  <si>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</si>
  <si>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</si>
  <si>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</si>
  <si>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</si>
  <si>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</si>
  <si>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</si>
  <si>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</si>
  <si>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</si>
  <si>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</si>
  <si>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</si>
  <si>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</si>
  <si>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</si>
  <si>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</si>
  <si>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</si>
  <si>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</si>
  <si>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</si>
  <si>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</si>
  <si>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</si>
  <si>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</si>
  <si>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</si>
  <si>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</si>
  <si>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</si>
  <si>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</si>
  <si>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</si>
  <si>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</si>
  <si>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</si>
  <si>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</si>
  <si>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</si>
  <si>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</si>
  <si>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</si>
  <si>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</si>
  <si>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</si>
  <si>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</si>
  <si>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</si>
  <si>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</si>
  <si>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</si>
  <si>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</si>
  <si>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</si>
  <si>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</si>
  <si>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</si>
  <si>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</si>
  <si>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</si>
  <si>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</si>
  <si>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</si>
  <si>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</si>
  <si>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</si>
  <si>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</si>
  <si>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</si>
  <si>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</si>
  <si>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</si>
  <si>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</si>
  <si>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</si>
  <si>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</si>
  <si>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</si>
  <si>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</si>
  <si>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</si>
  <si>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</si>
  <si>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</si>
  <si>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</si>
  <si>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</si>
  <si>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</si>
  <si>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</si>
  <si>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</si>
  <si>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</si>
  <si>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</si>
  <si>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</si>
  <si>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</si>
  <si>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</si>
  <si>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</si>
  <si>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</si>
  <si>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</si>
  <si>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</si>
  <si>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</si>
  <si>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</si>
  <si>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</si>
  <si>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</si>
  <si>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</si>
  <si>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</si>
  <si>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</si>
  <si>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</si>
  <si>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</si>
  <si>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</si>
  <si>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</si>
  <si>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</si>
  <si>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</si>
  <si>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</si>
  <si>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</si>
  <si>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</si>
  <si>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</si>
  <si>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</si>
  <si>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</si>
  <si>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</si>
  <si>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</si>
  <si>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</si>
  <si>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</si>
  <si>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</si>
  <si>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</si>
  <si>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</si>
  <si>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</si>
  <si>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</si>
  <si>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</si>
  <si>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</si>
  <si>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</si>
  <si>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</si>
  <si>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</si>
  <si>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</si>
  <si>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</si>
  <si>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</si>
  <si>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</si>
  <si>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</si>
  <si>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</si>
  <si>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</si>
  <si>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</si>
  <si>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</si>
  <si>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</si>
  <si>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</si>
  <si>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</si>
  <si>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</si>
  <si>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</si>
  <si>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</si>
  <si>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</si>
  <si>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</si>
  <si>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</si>
  <si>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</si>
  <si>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</si>
  <si>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</si>
  <si>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</si>
  <si>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</si>
  <si>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</si>
  <si>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</si>
  <si>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</si>
  <si>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</si>
  <si>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</si>
  <si>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</si>
  <si>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</si>
  <si>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</si>
  <si>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</si>
  <si>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</si>
  <si>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</si>
  <si>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</si>
  <si>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</si>
  <si>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</si>
  <si>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</si>
  <si>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</si>
  <si>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</si>
  <si>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</si>
  <si>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</si>
  <si>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</si>
  <si>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</si>
  <si>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</si>
  <si>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</si>
  <si>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</si>
  <si>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</si>
  <si>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</si>
  <si>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</si>
  <si>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</si>
  <si>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</si>
  <si>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</si>
  <si>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</si>
  <si>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</si>
  <si>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</si>
  <si>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</si>
  <si>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</si>
  <si>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</si>
  <si>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</si>
  <si>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</si>
  <si>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</si>
  <si>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</si>
  <si>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</si>
  <si>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</si>
  <si>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</si>
  <si>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</si>
  <si>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</si>
  <si>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</si>
  <si>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</si>
  <si>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</si>
  <si>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</si>
  <si>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</si>
  <si>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</si>
  <si>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</si>
  <si>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</si>
  <si>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</si>
  <si>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</si>
  <si>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</si>
  <si>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</si>
  <si>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</si>
  <si>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</si>
  <si>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</si>
  <si>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</si>
  <si>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</si>
  <si>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</si>
  <si>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</si>
  <si>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</si>
  <si>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</si>
  <si>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</si>
  <si>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</si>
  <si>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</si>
  <si>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</si>
  <si>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</si>
  <si>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</si>
  <si>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</si>
  <si>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</si>
  <si>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</si>
  <si>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</si>
  <si>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</si>
  <si>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</si>
  <si>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</si>
  <si>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</si>
  <si>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</si>
  <si>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</si>
  <si>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</si>
  <si>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</si>
  <si>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</si>
  <si>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</si>
  <si>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</si>
  <si>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</si>
  <si>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</si>
  <si>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</si>
  <si>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</si>
  <si>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</si>
  <si>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</si>
  <si>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</si>
  <si>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</si>
  <si>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</si>
  <si>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</si>
  <si>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</si>
  <si>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</si>
  <si>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</si>
  <si>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</si>
  <si>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</si>
  <si>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</si>
  <si>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</si>
  <si>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</si>
  <si>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</si>
  <si>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</si>
  <si>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</si>
  <si>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</si>
  <si>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</si>
  <si>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</si>
  <si>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</si>
  <si>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</si>
  <si>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</si>
  <si>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</si>
  <si>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</si>
  <si>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</si>
  <si>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</si>
  <si>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</si>
  <si>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</si>
  <si>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</si>
  <si>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</si>
  <si>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</si>
  <si>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</si>
  <si>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</si>
  <si>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</si>
  <si>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</si>
  <si>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</si>
  <si>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</si>
  <si>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</si>
  <si>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</si>
  <si>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</si>
  <si>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</si>
  <si>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</si>
  <si>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</si>
  <si>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</si>
  <si>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</si>
  <si>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</si>
  <si>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</si>
  <si>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</si>
  <si>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</si>
  <si>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</si>
  <si>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</si>
  <si>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</si>
  <si>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</si>
  <si>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</si>
  <si>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</si>
  <si>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</si>
  <si>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</si>
  <si>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</si>
  <si>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</si>
  <si>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</si>
  <si>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</si>
  <si>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</si>
  <si>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</si>
  <si>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</si>
  <si>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</si>
  <si>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</si>
  <si>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</si>
  <si>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</si>
  <si>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</si>
  <si>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</si>
  <si>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</si>
  <si>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</si>
  <si>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</si>
  <si>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</si>
  <si>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</si>
  <si>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</si>
  <si>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</si>
  <si>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</si>
  <si>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</si>
  <si>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</si>
  <si>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</si>
  <si>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</si>
  <si>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</si>
  <si>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</si>
  <si>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</si>
  <si>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</si>
  <si>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</si>
  <si>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</si>
  <si>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</si>
  <si>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</si>
  <si>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</si>
  <si>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</si>
  <si>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</si>
  <si>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</si>
  <si>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</si>
  <si>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</si>
  <si>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</si>
  <si>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</si>
  <si>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</si>
  <si>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</si>
  <si>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</si>
  <si>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</si>
  <si>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</si>
  <si>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</si>
  <si>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</si>
  <si>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</si>
  <si>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</si>
  <si>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</si>
  <si>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</si>
  <si>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</si>
  <si>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</si>
  <si>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</si>
  <si>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</si>
  <si>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</si>
  <si>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</si>
  <si>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</si>
  <si>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</si>
  <si>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</si>
  <si>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</si>
  <si>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</si>
  <si>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</si>
  <si>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</si>
  <si>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</si>
  <si>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</si>
  <si>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</si>
  <si>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</si>
  <si>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</si>
  <si>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</si>
  <si>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</si>
  <si>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</si>
  <si>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</si>
  <si>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</si>
  <si>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</si>
  <si>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</si>
  <si>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</si>
  <si>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</si>
  <si>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</si>
  <si>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</si>
  <si>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</si>
  <si>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</si>
  <si>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</si>
  <si>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</si>
  <si>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</si>
  <si>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</si>
  <si>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</si>
  <si>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</si>
  <si>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</si>
  <si>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</si>
  <si>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</si>
  <si>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</si>
  <si>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</si>
  <si>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</si>
  <si>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</si>
  <si>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</si>
  <si>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</si>
  <si>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</si>
  <si>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</si>
  <si>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</si>
  <si>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</si>
  <si>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</si>
  <si>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</si>
  <si>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</si>
  <si>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</si>
  <si>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</si>
  <si>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</si>
  <si>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</si>
  <si>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</si>
  <si>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</si>
  <si>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</si>
  <si>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</si>
  <si>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</si>
  <si>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</si>
  <si>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</si>
  <si>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</si>
  <si>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</si>
  <si>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</si>
  <si>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</si>
  <si>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</si>
  <si>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</si>
  <si>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</si>
  <si>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</si>
  <si>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</si>
  <si>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</si>
  <si>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</si>
  <si>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</si>
  <si>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</si>
  <si>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</si>
  <si>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</si>
  <si>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</si>
  <si>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</si>
  <si>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</si>
  <si>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</si>
  <si>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</si>
  <si>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</si>
  <si>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</si>
  <si>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</si>
  <si>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</si>
  <si>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</si>
  <si>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</si>
  <si>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</si>
  <si>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</si>
  <si>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</si>
  <si>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</si>
  <si>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</si>
  <si>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</si>
  <si>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</si>
  <si>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</si>
  <si>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</si>
  <si>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</si>
  <si>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</si>
  <si>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</si>
  <si>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</si>
  <si>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</si>
  <si>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</si>
  <si>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</si>
  <si>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</si>
  <si>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</si>
  <si>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</si>
  <si>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</si>
  <si>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</si>
  <si>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</si>
  <si>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</si>
  <si>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</si>
  <si>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</si>
  <si>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</si>
  <si>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</si>
  <si>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</si>
  <si>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</si>
  <si>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</si>
  <si>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</si>
  <si>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</si>
  <si>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</si>
  <si>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</si>
  <si>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</si>
  <si>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</si>
  <si>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</si>
  <si>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</si>
  <si>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</si>
  <si>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</si>
  <si>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</si>
  <si>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</si>
  <si>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</si>
  <si>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</si>
  <si>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</si>
  <si>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</si>
  <si>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</si>
  <si>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</si>
  <si>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</si>
  <si>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</si>
  <si>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</si>
  <si>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</si>
  <si>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</si>
  <si>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</si>
  <si>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</si>
  <si>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</si>
  <si>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</si>
  <si>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</si>
  <si>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</si>
  <si>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</si>
  <si>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</si>
  <si>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</si>
  <si>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</si>
  <si>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</si>
  <si>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</si>
  <si>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</si>
  <si>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</si>
  <si>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</si>
  <si>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</si>
  <si>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</si>
  <si>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</si>
  <si>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</si>
  <si>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</si>
  <si>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</si>
  <si>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</si>
  <si>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</si>
  <si>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</si>
  <si>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</si>
  <si>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</si>
  <si>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</si>
  <si>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</si>
  <si>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</si>
  <si>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</si>
  <si>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</si>
  <si>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</si>
  <si>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</si>
  <si>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</si>
  <si>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</si>
  <si>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</si>
  <si>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</si>
  <si>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</si>
  <si>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</si>
  <si>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</si>
  <si>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</si>
  <si>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</si>
  <si>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</si>
  <si>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</si>
  <si>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</si>
  <si>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</si>
  <si>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</si>
  <si>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</si>
  <si>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</si>
  <si>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</si>
  <si>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</si>
  <si>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</si>
  <si>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</si>
  <si>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</si>
  <si>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</si>
  <si>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</si>
  <si>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</si>
  <si>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</si>
  <si>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</si>
  <si>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</si>
  <si>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</si>
  <si>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</si>
  <si>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</si>
  <si>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</si>
  <si>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</si>
  <si>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</si>
  <si>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</si>
  <si>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</si>
  <si>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</si>
  <si>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</si>
  <si>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</si>
  <si>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</si>
  <si>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</si>
  <si>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</si>
  <si>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</si>
  <si>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</si>
  <si>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</si>
  <si>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</si>
  <si>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</si>
  <si>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</si>
  <si>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</si>
  <si>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</si>
  <si>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</si>
  <si>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</si>
  <si>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</si>
  <si>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</si>
  <si>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</si>
  <si>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</si>
  <si>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</si>
  <si>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</si>
  <si>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</si>
  <si>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</si>
  <si>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</si>
  <si>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</si>
  <si>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</si>
  <si>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</si>
  <si>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</si>
  <si>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</si>
  <si>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</si>
  <si>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</si>
  <si>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</si>
  <si>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</si>
  <si>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</si>
  <si>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</si>
  <si>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</si>
  <si>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</si>
  <si>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</si>
  <si>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</si>
  <si>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</si>
  <si>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</si>
  <si>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</si>
  <si>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</si>
  <si>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</si>
  <si>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</si>
  <si>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</si>
  <si>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</si>
  <si>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</si>
  <si>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</si>
  <si>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</si>
  <si>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</si>
  <si>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</si>
  <si>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</si>
  <si>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</si>
  <si>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</si>
  <si>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</si>
  <si>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</si>
  <si>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</si>
  <si>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</si>
  <si>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</si>
  <si>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</si>
  <si>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</si>
  <si>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</si>
  <si>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</si>
  <si>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</si>
  <si>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</si>
  <si>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</si>
  <si>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</si>
  <si>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</si>
  <si>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</si>
  <si>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</si>
  <si>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</si>
  <si>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</si>
  <si>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</si>
  <si>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</si>
  <si>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</si>
  <si>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</si>
  <si>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</si>
  <si>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</si>
  <si>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</si>
  <si>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</si>
  <si>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</si>
  <si>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</si>
  <si>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</si>
  <si>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</si>
  <si>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</si>
  <si>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</si>
  <si>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</si>
  <si>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</si>
  <si>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</si>
  <si>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</si>
  <si>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</si>
  <si>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</si>
  <si>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</si>
  <si>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</si>
  <si>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</si>
  <si>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</si>
  <si>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</si>
  <si>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</si>
  <si>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</si>
  <si>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</si>
  <si>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</si>
  <si>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</si>
  <si>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</si>
  <si>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</si>
  <si>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</si>
  <si>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</si>
  <si>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</si>
  <si>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</si>
  <si>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</si>
  <si>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</si>
  <si>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</si>
  <si>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</si>
  <si>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</si>
  <si>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</si>
  <si>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</si>
  <si>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</si>
  <si>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</si>
  <si>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</si>
  <si>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</si>
  <si>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</si>
  <si>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</si>
  <si>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</si>
  <si>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</si>
  <si>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</si>
  <si>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</si>
  <si>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</si>
  <si>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</si>
  <si>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</si>
  <si>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</si>
  <si>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</si>
  <si>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</si>
  <si>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</si>
  <si>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</si>
  <si>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</si>
  <si>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</si>
  <si>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</si>
  <si>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</si>
  <si>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</si>
  <si>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</si>
  <si>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</si>
  <si>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</si>
  <si>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</si>
  <si>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</si>
  <si>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</si>
  <si>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</si>
  <si>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</si>
  <si>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</si>
  <si>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</si>
  <si>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</si>
  <si>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</si>
  <si>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</si>
  <si>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</si>
  <si>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</si>
  <si>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</si>
  <si>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</si>
  <si>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</si>
  <si>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</si>
  <si>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</si>
  <si>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</si>
  <si>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</si>
  <si>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</si>
  <si>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</si>
  <si>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</si>
  <si>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</si>
  <si>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</si>
  <si>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</si>
  <si>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</si>
  <si>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</si>
  <si>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</si>
  <si>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</si>
  <si>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</si>
  <si>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</si>
  <si>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</si>
  <si>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</si>
  <si>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</si>
  <si>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</si>
  <si>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</si>
  <si>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</si>
  <si>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</si>
  <si>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</si>
  <si>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</si>
  <si>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</si>
  <si>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</si>
  <si>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</si>
  <si>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</si>
  <si>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</si>
  <si>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</si>
  <si>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</si>
  <si>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</si>
  <si>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</si>
  <si>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</si>
  <si>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</si>
  <si>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</si>
  <si>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</si>
  <si>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</si>
  <si>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</si>
  <si>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</si>
  <si>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</si>
  <si>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</si>
  <si>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</si>
  <si>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</si>
  <si>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</si>
  <si>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</si>
  <si>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</si>
  <si>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</si>
  <si>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</si>
  <si>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</si>
  <si>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</si>
  <si>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</si>
  <si>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</si>
  <si>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</si>
  <si>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</si>
  <si>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</si>
  <si>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</si>
  <si>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</si>
  <si>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</si>
  <si>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</si>
  <si>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</si>
  <si>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</si>
  <si>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</si>
  <si>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</si>
  <si>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</si>
  <si>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</si>
  <si>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</si>
  <si>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</si>
  <si>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</si>
  <si>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</si>
  <si>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</si>
  <si>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</si>
  <si>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</si>
  <si>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</si>
  <si>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</si>
  <si>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</si>
  <si>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</si>
  <si>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</si>
  <si>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</si>
  <si>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</si>
  <si>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</si>
  <si>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</si>
  <si>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</si>
  <si>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</si>
  <si>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</si>
  <si>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</si>
  <si>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</si>
  <si>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</si>
  <si>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</si>
  <si>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</si>
  <si>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</si>
  <si>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</si>
  <si>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</si>
  <si>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</si>
  <si>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</si>
  <si>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</si>
  <si>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</si>
  <si>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</si>
  <si>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</si>
  <si>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</si>
  <si>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</si>
  <si>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</si>
  <si>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</si>
  <si>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</si>
  <si>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</si>
  <si>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</si>
  <si>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</si>
  <si>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</si>
  <si>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</si>
  <si>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</si>
  <si>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</si>
  <si>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</si>
  <si>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</si>
  <si>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</si>
  <si>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</si>
  <si>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</si>
  <si>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</si>
  <si>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</si>
  <si>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</si>
  <si>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</si>
  <si>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</si>
  <si>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</si>
  <si>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</si>
  <si>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</si>
  <si>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</si>
  <si>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</si>
  <si>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</si>
  <si>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</si>
  <si>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</si>
  <si>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</si>
  <si>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</si>
  <si>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</si>
  <si>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</si>
  <si>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</si>
  <si>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</si>
  <si>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</si>
  <si>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</si>
  <si>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</si>
  <si>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</si>
  <si>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</si>
  <si>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</si>
  <si>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</si>
  <si>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</si>
  <si>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</si>
  <si>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</si>
  <si>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</si>
  <si>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</si>
  <si>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</si>
  <si>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</si>
  <si>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</si>
  <si>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</si>
  <si>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</si>
  <si>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</si>
  <si>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</si>
  <si>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</si>
  <si>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</si>
  <si>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</si>
  <si>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</si>
  <si>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</si>
  <si>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</si>
  <si>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</si>
  <si>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</si>
  <si>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</si>
  <si>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</si>
  <si>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</si>
  <si>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</si>
  <si>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</si>
  <si>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</si>
  <si>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</si>
  <si>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</si>
  <si>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</si>
  <si>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</si>
  <si>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</si>
  <si>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</si>
  <si>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</si>
  <si>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</si>
  <si>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</si>
  <si>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</si>
  <si>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</si>
  <si>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</si>
  <si>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</si>
  <si>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</si>
  <si>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</si>
  <si>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</si>
  <si>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</si>
  <si>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</si>
  <si>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</si>
  <si>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</si>
  <si>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</si>
  <si>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</si>
  <si>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</si>
  <si>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</si>
  <si>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</si>
  <si>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</si>
  <si>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</si>
  <si>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</si>
  <si>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</si>
  <si>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</si>
  <si>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</si>
  <si>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</si>
  <si>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</si>
  <si>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</si>
  <si>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</si>
  <si>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</si>
  <si>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</si>
  <si>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</si>
  <si>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</si>
  <si>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</si>
  <si>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</si>
  <si>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</si>
  <si>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</si>
  <si>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</si>
  <si>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</si>
  <si>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</si>
  <si>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</si>
  <si>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</si>
  <si>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</si>
  <si>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</si>
  <si>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</si>
  <si>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</si>
  <si>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</si>
  <si>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</si>
  <si>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</si>
  <si>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</si>
  <si>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</si>
  <si>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</si>
  <si>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</si>
  <si>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</si>
  <si>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</si>
  <si>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</si>
  <si>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</si>
  <si>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</si>
  <si>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</si>
  <si>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</si>
  <si>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</si>
  <si>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</si>
  <si>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</si>
  <si>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</si>
  <si>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</si>
  <si>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</si>
  <si>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</si>
  <si>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</si>
  <si>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</si>
  <si>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</si>
  <si>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</si>
  <si>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</si>
  <si>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</si>
  <si>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</si>
  <si>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</si>
  <si>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</si>
  <si>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</si>
  <si>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</si>
  <si>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</si>
  <si>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</si>
  <si>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</si>
  <si>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</si>
  <si>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</si>
  <si>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</si>
  <si>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</si>
  <si>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</si>
  <si>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</si>
  <si>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</si>
  <si>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</si>
  <si>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</si>
  <si>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</si>
  <si>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</si>
  <si>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</si>
  <si>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</si>
  <si>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</si>
  <si>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</si>
  <si>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</si>
  <si>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</si>
  <si>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</si>
  <si>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</si>
  <si>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</si>
  <si>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</si>
  <si>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</si>
  <si>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</si>
  <si>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</si>
  <si>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</si>
  <si>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</si>
  <si>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</si>
  <si>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</si>
  <si>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</si>
  <si>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</si>
  <si>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</si>
  <si>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</si>
  <si>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</si>
  <si>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</si>
  <si>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</si>
  <si>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</si>
  <si>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</si>
  <si>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</si>
  <si>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</si>
  <si>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</si>
  <si>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</si>
  <si>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</si>
  <si>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</si>
  <si>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</si>
  <si>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</si>
  <si>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</si>
  <si>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</si>
  <si>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</si>
  <si>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</si>
  <si>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</si>
  <si>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</si>
  <si>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</si>
  <si>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</si>
  <si>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</si>
  <si>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</si>
  <si>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</si>
  <si>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</si>
  <si>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</si>
  <si>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</si>
  <si>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</si>
  <si>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</si>
  <si>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</si>
  <si>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</si>
  <si>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</si>
  <si>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</si>
  <si>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</si>
  <si>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</si>
  <si>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</si>
  <si>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</si>
  <si>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</si>
  <si>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</si>
  <si>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</si>
  <si>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</si>
  <si>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</si>
  <si>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</si>
  <si>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</si>
  <si>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</si>
  <si>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</si>
  <si>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</si>
  <si>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</si>
  <si>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</si>
  <si>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</si>
  <si>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</si>
  <si>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</si>
  <si>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</si>
  <si>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</si>
  <si>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</si>
  <si>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</si>
  <si>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</si>
  <si>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</si>
  <si>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</si>
  <si>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</si>
  <si>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</si>
  <si>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</si>
  <si>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</si>
  <si>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</si>
  <si>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</si>
  <si>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</si>
  <si>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</si>
  <si>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</si>
  <si>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</si>
  <si>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</si>
  <si>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</si>
  <si>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</si>
  <si>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</si>
  <si>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</si>
  <si>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</si>
  <si>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</si>
  <si>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</si>
  <si>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</si>
  <si>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</si>
  <si>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</si>
  <si>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</si>
  <si>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</si>
  <si>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</si>
  <si>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</si>
  <si>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</si>
  <si>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</si>
  <si>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</si>
  <si>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</si>
  <si>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</si>
  <si>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</si>
  <si>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</si>
  <si>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</si>
  <si>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</si>
  <si>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</si>
  <si>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</si>
  <si>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</si>
  <si>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</si>
  <si>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</si>
  <si>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</si>
  <si>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</si>
  <si>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</si>
  <si>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</si>
  <si>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</si>
  <si>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</si>
  <si>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</si>
  <si>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</si>
  <si>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</si>
  <si>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</si>
  <si>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</si>
  <si>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</si>
  <si>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</si>
  <si>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</si>
  <si>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</si>
  <si>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</si>
  <si>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</si>
  <si>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</si>
  <si>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</si>
  <si>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</si>
  <si>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</si>
  <si>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</si>
  <si>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</si>
  <si>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</si>
  <si>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</si>
  <si>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</si>
  <si>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</si>
  <si>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</si>
  <si>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</si>
  <si>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</si>
  <si>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</si>
  <si>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</si>
  <si>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</si>
  <si>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</si>
  <si>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</si>
  <si>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</si>
  <si>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</si>
  <si>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</si>
  <si>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</si>
  <si>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</si>
  <si>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</si>
  <si>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</si>
  <si>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</si>
  <si>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</si>
  <si>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</si>
  <si>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</si>
  <si>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</si>
  <si>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</si>
  <si>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</si>
  <si>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</si>
  <si>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</si>
  <si>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</si>
  <si>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</si>
  <si>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</si>
  <si>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</si>
  <si>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</si>
  <si>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</si>
  <si>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</si>
  <si>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</si>
  <si>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</si>
  <si>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</si>
  <si>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</si>
  <si>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</si>
  <si>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</si>
  <si>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</si>
  <si>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</si>
  <si>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</si>
  <si>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</si>
  <si>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</si>
  <si>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</si>
  <si>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</si>
  <si>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</si>
  <si>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</si>
  <si>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</si>
  <si>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</si>
  <si>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</si>
  <si>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</si>
  <si>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</si>
  <si>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</si>
  <si>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</si>
  <si>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</si>
  <si>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</si>
  <si>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</si>
  <si>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</si>
  <si>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</si>
  <si>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</si>
  <si>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</si>
  <si>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</si>
  <si>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</si>
  <si>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</si>
  <si>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</si>
  <si>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</si>
  <si>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</si>
  <si>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</si>
  <si>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</si>
  <si>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</si>
  <si>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</si>
  <si>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</si>
  <si>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</si>
  <si>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</si>
  <si>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</si>
  <si>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</si>
  <si>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</si>
  <si>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</si>
  <si>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</si>
  <si>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</si>
  <si>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</si>
  <si>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</si>
  <si>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</si>
  <si>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</si>
  <si>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</si>
  <si>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</si>
  <si>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</si>
  <si>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</si>
  <si>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</si>
  <si>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</si>
  <si>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</si>
  <si>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</si>
  <si>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</si>
  <si>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</si>
  <si>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</si>
  <si>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</si>
  <si>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</si>
  <si>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</si>
  <si>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</si>
  <si>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</si>
  <si>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</si>
  <si>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</si>
  <si>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</si>
  <si>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</si>
  <si>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</si>
  <si>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</si>
  <si>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</si>
  <si>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</si>
  <si>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</si>
  <si>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</si>
  <si>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</si>
  <si>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</si>
  <si>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</si>
  <si>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</si>
  <si>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</si>
  <si>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</si>
  <si>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</si>
  <si>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</si>
  <si>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</si>
  <si>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</si>
  <si>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</si>
  <si>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</si>
  <si>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</si>
  <si>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</si>
  <si>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</si>
  <si>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</si>
  <si>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</si>
  <si>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</si>
  <si>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</si>
  <si>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</si>
  <si>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</si>
  <si>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</si>
  <si>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</si>
  <si>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</si>
  <si>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</si>
  <si>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</si>
  <si>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</si>
  <si>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</si>
  <si>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</si>
  <si>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</si>
  <si>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</si>
  <si>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</si>
  <si>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</si>
  <si>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</si>
  <si>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</si>
  <si>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</si>
  <si>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</si>
  <si>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</si>
  <si>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</si>
  <si>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</si>
  <si>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</si>
  <si>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</si>
  <si>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</si>
  <si>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</si>
  <si>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</si>
  <si>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</si>
  <si>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</si>
  <si>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</si>
  <si>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</si>
  <si>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</si>
  <si>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</si>
  <si>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</si>
  <si>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</si>
  <si>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</si>
  <si>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</si>
  <si>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</si>
  <si>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</si>
  <si>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</si>
  <si>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</si>
  <si>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</si>
  <si>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</si>
  <si>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</si>
  <si>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</si>
  <si>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</si>
  <si>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</si>
  <si>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</si>
  <si>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</si>
  <si>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</si>
  <si>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</si>
  <si>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</si>
  <si>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</si>
  <si>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</si>
  <si>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</si>
  <si>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</si>
  <si>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</si>
  <si>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</si>
  <si>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</si>
  <si>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</si>
  <si>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</si>
  <si>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</si>
  <si>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</si>
  <si>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</si>
  <si>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</si>
  <si>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</si>
  <si>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</si>
  <si>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</si>
  <si>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</si>
  <si>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</si>
  <si>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</si>
  <si>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</si>
  <si>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</si>
  <si>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</si>
  <si>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</si>
  <si>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</si>
  <si>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</si>
  <si>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</si>
  <si>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</si>
  <si>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</si>
  <si>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</si>
  <si>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</si>
  <si>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</si>
  <si>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</si>
  <si>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</si>
  <si>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</si>
  <si>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</si>
  <si>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</si>
  <si>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</si>
  <si>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</si>
  <si>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</si>
  <si>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</si>
  <si>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</si>
  <si>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</si>
  <si>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</si>
  <si>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</si>
  <si>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</si>
  <si>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</si>
  <si>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</si>
  <si>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</si>
  <si>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</si>
  <si>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</si>
  <si>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</si>
  <si>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</si>
  <si>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</si>
  <si>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</si>
  <si>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</si>
  <si>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</si>
  <si>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</si>
  <si>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</si>
  <si>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</si>
  <si>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</si>
  <si>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</si>
  <si>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</si>
  <si>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</si>
  <si>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</si>
  <si>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</si>
  <si>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</si>
  <si>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</si>
  <si>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</si>
  <si>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</si>
  <si>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</si>
  <si>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</si>
  <si>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</si>
  <si>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</si>
  <si>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</si>
  <si>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</si>
  <si>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</si>
  <si>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</si>
  <si>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</si>
  <si>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</si>
  <si>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</si>
  <si>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</si>
  <si>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</si>
  <si>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</si>
  <si>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</si>
  <si>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</si>
  <si>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</si>
  <si>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</si>
  <si>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</si>
  <si>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</si>
  <si>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</si>
  <si>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</si>
  <si>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</si>
  <si>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</si>
  <si>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</si>
  <si>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</si>
  <si>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</si>
  <si>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</si>
  <si>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</si>
  <si>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</si>
  <si>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</si>
  <si>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</si>
  <si>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</si>
  <si>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</si>
  <si>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</si>
  <si>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</si>
  <si>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</si>
  <si>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</si>
  <si>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</si>
  <si>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</si>
  <si>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</si>
  <si>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</si>
  <si>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</si>
  <si>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</si>
  <si>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</si>
  <si>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</si>
  <si>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</si>
  <si>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</si>
  <si>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</si>
  <si>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</si>
  <si>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</si>
  <si>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</si>
  <si>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</si>
  <si>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</si>
  <si>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</si>
  <si>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</si>
  <si>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</si>
  <si>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</si>
  <si>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</si>
  <si>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</si>
  <si>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</si>
  <si>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</si>
  <si>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</si>
  <si>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</si>
  <si>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</si>
  <si>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</si>
  <si>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</si>
  <si>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</si>
  <si>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</si>
  <si>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</si>
  <si>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</si>
  <si>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</si>
  <si>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</si>
  <si>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</si>
  <si>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</si>
  <si>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</si>
  <si>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</si>
  <si>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</si>
  <si>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</si>
  <si>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</si>
  <si>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</si>
  <si>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</si>
  <si>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</si>
  <si>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</si>
  <si>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</si>
  <si>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</si>
  <si>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</si>
  <si>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</si>
  <si>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</si>
  <si>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</si>
  <si>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</si>
  <si>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</si>
  <si>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</si>
  <si>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</si>
  <si>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</si>
  <si>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</si>
  <si>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</si>
  <si>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</si>
  <si>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</si>
  <si>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</si>
  <si>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</si>
  <si>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</si>
  <si>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</si>
  <si>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</si>
  <si>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</si>
  <si>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</si>
  <si>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</si>
  <si>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</si>
  <si>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</si>
  <si>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</si>
  <si>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</si>
  <si>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</si>
  <si>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</si>
  <si>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</si>
  <si>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</si>
  <si>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</si>
  <si>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</si>
  <si>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</si>
  <si>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</si>
  <si>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</si>
  <si>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</si>
  <si>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</si>
  <si>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</si>
  <si>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</si>
  <si>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</si>
  <si>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</si>
  <si>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</si>
  <si>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</si>
  <si>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</si>
  <si>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</si>
  <si>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</si>
  <si>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</si>
  <si>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</si>
  <si>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</si>
  <si>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</si>
  <si>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</si>
  <si>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</si>
  <si>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</si>
  <si>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</si>
  <si>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</si>
  <si>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</si>
  <si>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</si>
  <si>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</si>
  <si>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</si>
  <si>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</si>
  <si>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</si>
  <si>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</si>
  <si>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</si>
  <si>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</si>
  <si>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</si>
  <si>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</si>
  <si>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</si>
  <si>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</si>
  <si>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</si>
  <si>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</si>
  <si>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</si>
  <si>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</si>
  <si>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</si>
  <si>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</si>
  <si>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</si>
  <si>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</si>
  <si>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</si>
  <si>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</si>
  <si>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</si>
  <si>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</si>
  <si>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</si>
  <si>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</si>
  <si>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</si>
  <si>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</si>
  <si>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</si>
  <si>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</si>
  <si>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</si>
  <si>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</si>
  <si>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</si>
  <si>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</si>
  <si>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</si>
  <si>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</si>
  <si>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</si>
  <si>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</si>
  <si>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</si>
  <si>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</si>
  <si>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</si>
  <si>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</si>
  <si>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</si>
  <si>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</si>
  <si>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</si>
  <si>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</si>
  <si>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</si>
  <si>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</si>
  <si>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</si>
  <si>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</si>
  <si>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</si>
  <si>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</si>
  <si>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</si>
  <si>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</si>
  <si>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</si>
  <si>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</si>
  <si>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</si>
  <si>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</si>
  <si>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</si>
  <si>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</si>
  <si>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</si>
  <si>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</si>
  <si>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</si>
  <si>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</si>
  <si>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</si>
  <si>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</si>
  <si>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</si>
  <si>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</si>
  <si>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</si>
  <si>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</si>
  <si>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</si>
  <si>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</si>
  <si>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</si>
  <si>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</si>
  <si>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</si>
  <si>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</si>
  <si>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</si>
  <si>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</si>
  <si>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</si>
  <si>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</si>
  <si>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</si>
  <si>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</si>
  <si>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</si>
  <si>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</si>
  <si>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</si>
  <si>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</si>
  <si>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</si>
  <si>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</si>
  <si>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</si>
  <si>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</si>
  <si>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</si>
  <si>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</si>
  <si>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</si>
  <si>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</si>
  <si>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</si>
  <si>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</si>
  <si>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</si>
  <si>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</si>
  <si>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</si>
  <si>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</si>
  <si>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</si>
  <si>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</si>
  <si>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</si>
  <si>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</si>
  <si>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</si>
  <si>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</si>
  <si>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</si>
  <si>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</si>
  <si>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</si>
  <si>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</si>
  <si>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</si>
  <si>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</si>
  <si>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</si>
  <si>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</si>
  <si>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</si>
  <si>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</si>
  <si>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</si>
  <si>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</si>
  <si>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</si>
  <si>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</si>
  <si>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</si>
  <si>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</si>
  <si>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</si>
  <si>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</si>
  <si>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</si>
  <si>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</si>
  <si>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</si>
  <si>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</si>
  <si>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</si>
  <si>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</si>
  <si>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</si>
  <si>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</si>
  <si>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</si>
  <si>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</si>
  <si>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</si>
  <si>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</si>
  <si>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</si>
  <si>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</si>
  <si>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</si>
  <si>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</si>
  <si>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</si>
  <si>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</si>
  <si>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</si>
  <si>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</si>
  <si>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</si>
  <si>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</si>
  <si>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</si>
  <si>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</si>
  <si>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</si>
  <si>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</si>
  <si>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</si>
  <si>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</si>
  <si>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</si>
  <si>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</si>
  <si>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</si>
  <si>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</si>
  <si>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</si>
  <si>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</si>
  <si>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</si>
  <si>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</si>
  <si>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</si>
  <si>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</si>
  <si>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</si>
  <si>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</si>
  <si>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</si>
  <si>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</si>
  <si>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</si>
  <si>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</si>
  <si>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</si>
  <si>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</si>
  <si>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</si>
  <si>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</si>
  <si>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</si>
  <si>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</si>
  <si>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</si>
  <si>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</si>
  <si>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</si>
  <si>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</si>
  <si>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</si>
  <si>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</si>
  <si>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</si>
  <si>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</si>
  <si>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</si>
  <si>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</si>
  <si>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</si>
  <si>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</si>
  <si>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</si>
  <si>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</si>
  <si>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</si>
  <si>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</si>
  <si>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</si>
  <si>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</si>
  <si>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</si>
  <si>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</si>
  <si>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</si>
  <si>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</si>
  <si>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</si>
  <si>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</si>
  <si>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</si>
  <si>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</si>
  <si>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</si>
  <si>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</si>
  <si>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</si>
  <si>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</si>
  <si>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</si>
  <si>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</si>
  <si>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</si>
  <si>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</si>
  <si>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</si>
  <si>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</si>
  <si>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</si>
  <si>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</si>
  <si>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</si>
  <si>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</si>
  <si>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</si>
  <si>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</si>
  <si>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</si>
  <si>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</si>
  <si>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</si>
  <si>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</si>
  <si>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</si>
  <si>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</si>
  <si>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</si>
  <si>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</si>
  <si>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</si>
  <si>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</si>
  <si>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</si>
  <si>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</si>
  <si>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</si>
  <si>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</si>
  <si>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</si>
  <si>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</si>
  <si>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</si>
  <si>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</si>
  <si>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</si>
  <si>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</si>
  <si>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</si>
  <si>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</si>
  <si>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</si>
  <si>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</si>
  <si>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</si>
  <si>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</si>
  <si>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</si>
  <si>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</si>
  <si>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</si>
  <si>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</si>
  <si>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</si>
  <si>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</si>
  <si>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</si>
  <si>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</si>
  <si>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</si>
  <si>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</si>
  <si>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</si>
  <si>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</si>
  <si>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</si>
  <si>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</si>
  <si>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</si>
  <si>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</si>
  <si>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</si>
  <si>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</si>
  <si>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</si>
  <si>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sPHENIX TPC FEE FPGA</t>
  </si>
  <si>
    <t>Avnet In</t>
  </si>
  <si>
    <t>sPHENIX TPC LV 18AWG cable</t>
  </si>
  <si>
    <t>Mouser Electronics Inc</t>
  </si>
  <si>
    <t>1.2.6</t>
  </si>
  <si>
    <t>TPC DAM</t>
  </si>
  <si>
    <t>DellaPenna</t>
  </si>
  <si>
    <t>AA Technology Inc</t>
  </si>
  <si>
    <t>Purschke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</si>
  <si>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</si>
  <si>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</si>
  <si>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</si>
  <si>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</si>
  <si>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</si>
  <si>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</si>
  <si>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</si>
  <si>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</si>
  <si>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</si>
  <si>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</si>
  <si>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</si>
  <si>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</si>
  <si>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</si>
  <si>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</si>
  <si>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</si>
  <si>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</si>
  <si>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</si>
  <si>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</si>
  <si>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</si>
  <si>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</si>
  <si>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</si>
  <si>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</si>
  <si>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</si>
  <si>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</si>
  <si>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</si>
  <si>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</si>
  <si>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</si>
  <si>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</si>
  <si>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</si>
  <si>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</si>
  <si>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</si>
  <si>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</si>
  <si>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</si>
  <si>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</si>
  <si>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</si>
  <si>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</si>
  <si>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</si>
  <si>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</si>
  <si>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</si>
  <si>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</si>
  <si>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</si>
  <si>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</si>
  <si>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</si>
  <si>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</si>
  <si>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</si>
  <si>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</si>
  <si>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</si>
  <si>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</si>
  <si>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</si>
  <si>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</si>
  <si>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</si>
  <si>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</si>
  <si>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</si>
  <si>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</si>
  <si>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</si>
  <si>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</si>
  <si>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</si>
  <si>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</si>
  <si>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</si>
  <si>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Arista Network Switch</t>
  </si>
  <si>
    <t>ThunderCat Technology LLC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</si>
  <si>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</si>
  <si>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</si>
  <si>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</si>
  <si>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</si>
  <si>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</si>
  <si>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</si>
  <si>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</si>
  <si>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</si>
  <si>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</si>
  <si>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</si>
  <si>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</si>
  <si>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sPHENIX LN2 System</t>
  </si>
  <si>
    <t>Orfin</t>
  </si>
  <si>
    <t>Ability</t>
  </si>
  <si>
    <t>Tallerico</t>
  </si>
  <si>
    <t>K C Electronic Distributors Inc</t>
  </si>
  <si>
    <t>Cryogenics system sPHENIX (Helium)</t>
  </si>
  <si>
    <t>Than, Yatming</t>
  </si>
  <si>
    <t>2.2.4</t>
  </si>
  <si>
    <t>Power Supply/QD</t>
  </si>
  <si>
    <t>Schultheiss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</si>
  <si>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</si>
  <si>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</si>
  <si>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</si>
  <si>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</si>
  <si>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</si>
  <si>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</si>
  <si>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</si>
  <si>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Vasquez</t>
  </si>
  <si>
    <t>H.H.Benfield Electric dba</t>
  </si>
  <si>
    <t>Power Distribution Panel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</si>
  <si>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</si>
  <si>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</si>
  <si>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</si>
  <si>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</si>
  <si>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</si>
  <si>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</si>
  <si>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Nayak, Sumanta</t>
  </si>
  <si>
    <t>EP1128654 C1008311VKVK</t>
  </si>
  <si>
    <t>Kearney</t>
  </si>
  <si>
    <t>Ferguson Enterprises</t>
  </si>
  <si>
    <t>(concrete track work)</t>
  </si>
  <si>
    <t>G&amp;M Earth Moving Inc</t>
  </si>
  <si>
    <t>sPHENIX InnerHCAl slider beam</t>
  </si>
  <si>
    <t>Installation</t>
  </si>
  <si>
    <t>Demino, Leo</t>
  </si>
  <si>
    <t>Design &amp; fab, silicon det (MVTX</t>
  </si>
  <si>
    <t>MIT (LNS)</t>
  </si>
  <si>
    <t>Carriage/Cradle</t>
  </si>
  <si>
    <t>Hock, Jon</t>
  </si>
  <si>
    <t>2.3.1</t>
  </si>
  <si>
    <t>LSR, Inner Rings etc</t>
  </si>
  <si>
    <t>sPHENIX Magnet Support</t>
  </si>
  <si>
    <t>Holland, Robert</t>
  </si>
  <si>
    <t>Centerline Precision IN</t>
  </si>
  <si>
    <t>2.3.4</t>
  </si>
  <si>
    <t>Pole Tips</t>
  </si>
  <si>
    <t>sPHENIX Magnet Endcap d</t>
  </si>
  <si>
    <t>2.3.5</t>
  </si>
  <si>
    <t>Bridge, Platforms</t>
  </si>
  <si>
    <t>sPHENIX Platform parts</t>
  </si>
  <si>
    <t>2.3.2</t>
  </si>
  <si>
    <t>FELIX Production 56BD_A</t>
  </si>
  <si>
    <t>REMARKS</t>
  </si>
  <si>
    <t>never placed</t>
  </si>
  <si>
    <t>Not placed yet</t>
  </si>
  <si>
    <t>Should be gone?</t>
  </si>
  <si>
    <t>Never placed</t>
  </si>
  <si>
    <t>Spent money but appears as REQ</t>
  </si>
  <si>
    <t>Mass Crane &amp; Hoist Services Inc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</si>
  <si>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</si>
  <si>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</si>
  <si>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</si>
  <si>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</si>
  <si>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</si>
  <si>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</si>
  <si>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Calorimeter FEE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</si>
  <si>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</si>
  <si>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</si>
  <si>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</si>
  <si>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</si>
  <si>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</si>
  <si>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</si>
  <si>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</si>
  <si>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P6 Sums to Compare to B&amp;E/Kelly Carroll Values - only include things ordered and/or with Webreq; No pay-as-you-go labor</t>
  </si>
  <si>
    <t>rolled up into this line</t>
  </si>
  <si>
    <t>M&amp;S in-progress</t>
  </si>
  <si>
    <t>All field-measurement</t>
  </si>
  <si>
    <t>All cradle-carriage</t>
  </si>
  <si>
    <t>Detector M&amp;S in-progress</t>
  </si>
  <si>
    <t>All Infrasructure Facility</t>
  </si>
  <si>
    <t xml:space="preserve">All Installation </t>
  </si>
  <si>
    <t>Infrastructure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</si>
  <si>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</si>
  <si>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</si>
  <si>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</si>
  <si>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</si>
  <si>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Remaining DAQ items</t>
  </si>
  <si>
    <t>GL-1 and Timing</t>
  </si>
  <si>
    <t>LL-1 work (Nevis)</t>
  </si>
  <si>
    <t xml:space="preserve">            2.02.05.03  Magnet Field Measurements Installation and Test, Post-Test Field Studies and Stress Analysis</t>
  </si>
  <si>
    <t>Magnet Field Measurements: Open poletip door  Remove Field Mapping Equipment</t>
  </si>
  <si>
    <t xml:space="preserve">          2.03.01  Cradle Carriage</t>
  </si>
  <si>
    <t xml:space="preserve">          2.03.02  Inner Detector Rings and Interface to Mechanical Structural Supports</t>
  </si>
  <si>
    <t>S331470</t>
  </si>
  <si>
    <t>Assemble Racks for Lower East Platform</t>
  </si>
  <si>
    <t>S331490</t>
  </si>
  <si>
    <t>Assemble Racks for Main Upper Platform</t>
  </si>
  <si>
    <t>S331495</t>
  </si>
  <si>
    <t>Assemble Racks for Rack Room</t>
  </si>
  <si>
    <t xml:space="preserve">            2.04.01.04  Detector Gas and Cooling Services Systems</t>
  </si>
  <si>
    <t xml:space="preserve">            2.04.01.07  Rack Room Modifications</t>
  </si>
  <si>
    <t xml:space="preserve">            2.04.01.08  Control Room and Offices Modifications</t>
  </si>
  <si>
    <t xml:space="preserve">            2.04.02.03  IR HVAC</t>
  </si>
  <si>
    <t xml:space="preserve">            2.04.02.05  IR/AH Safety Subsystems</t>
  </si>
  <si>
    <t xml:space="preserve">            2.04.02.06  Assembly Hall and Interaction Region  Modifications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</si>
  <si>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</si>
  <si>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</si>
  <si>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</si>
  <si>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</si>
  <si>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</si>
  <si>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</si>
  <si>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>S346298</t>
  </si>
  <si>
    <t xml:space="preserve">          2.05.03  Cradle Carriage Assembly/Installation</t>
  </si>
  <si>
    <t xml:space="preserve">          2.05.04  Outer Hcal Installation</t>
  </si>
  <si>
    <t xml:space="preserve">          2.05.06  Inner Hcal Installation</t>
  </si>
  <si>
    <t>Install Inner HCal Cables and Services  - M&amp;S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</si>
  <si>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</si>
  <si>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</si>
  <si>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</si>
  <si>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</si>
  <si>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</si>
  <si>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 xml:space="preserve">          2.05.12  Full System Integration and ORR</t>
  </si>
  <si>
    <t>SUM LABOR</t>
  </si>
  <si>
    <t>SUM M&amp;S</t>
  </si>
  <si>
    <t>Sum of known additions above</t>
  </si>
  <si>
    <t>BCWR + Additions</t>
  </si>
  <si>
    <t>Adjustments</t>
  </si>
  <si>
    <t>Adjust for other anticipated but not-yet-realized overruns</t>
  </si>
  <si>
    <t>ETC = BCWR+Additions+Adjustments</t>
  </si>
  <si>
    <t>EAC = ETC + ACWP</t>
  </si>
  <si>
    <t>Amount of likely late Invoicing</t>
  </si>
  <si>
    <t>Amount of Cost Growth</t>
  </si>
  <si>
    <t>sPHENIX TPC LV cable harness</t>
  </si>
  <si>
    <t>Power Cables for EMCal</t>
  </si>
  <si>
    <t>returned; REMOVE</t>
  </si>
  <si>
    <t>TOTAL CORRECTION MIE</t>
  </si>
  <si>
    <t>TOTAL Correction I&amp;F</t>
  </si>
  <si>
    <t>Wire Pendant EEA</t>
  </si>
  <si>
    <t>Johnson Controls Fire Protection LP</t>
  </si>
  <si>
    <t>Hock</t>
  </si>
  <si>
    <t xml:space="preserve">Hock </t>
  </si>
  <si>
    <t>sPHENIX EM Calorimeter</t>
  </si>
  <si>
    <t>not on Kelly's summary???</t>
  </si>
  <si>
    <t>TPC FEE work</t>
  </si>
  <si>
    <t>TPC DAM work</t>
  </si>
  <si>
    <t>Motor, gearbox and Cont for IHCal</t>
  </si>
  <si>
    <t>sPHENIX EMCal fixture ($72,218) and IHCal barrel fab sled components, hardware, fabrication and assembly ($47,818 for IHCal)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</si>
  <si>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</si>
  <si>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</si>
  <si>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</si>
  <si>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</si>
  <si>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</si>
  <si>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</si>
  <si>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</si>
  <si>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r</t>
  </si>
  <si>
    <t>TPC SCADA</t>
  </si>
  <si>
    <t>Vasquez, Joel</t>
  </si>
  <si>
    <t>H.H. Benfield Electric dba</t>
  </si>
  <si>
    <t>Meritec HM 2mm Cables</t>
  </si>
  <si>
    <t>CHIU</t>
  </si>
  <si>
    <t>brady labels for 1008 u</t>
  </si>
  <si>
    <t xml:space="preserve">Bennu Group Inc DBA (Ability Engineering) </t>
  </si>
  <si>
    <t>Job Shopper-Joseph Curr</t>
  </si>
  <si>
    <t>Vesda system for 1008</t>
  </si>
  <si>
    <t>Chan</t>
  </si>
  <si>
    <t>Purch 1st $2M</t>
  </si>
  <si>
    <t>TECH1</t>
  </si>
  <si>
    <t>PROF3</t>
  </si>
  <si>
    <t>Purch 1st $2M Fixed</t>
  </si>
  <si>
    <t>20-Jul-21 A</t>
  </si>
  <si>
    <t>16-Aug-21 A</t>
  </si>
  <si>
    <t>Procure DAQ Production Boards DCM2 - Delivery Acceptance</t>
  </si>
  <si>
    <t>SCI3 AD</t>
  </si>
  <si>
    <t>PROF5 AD</t>
  </si>
  <si>
    <t>PROF3 PO E</t>
  </si>
  <si>
    <t>PROF2 AD</t>
  </si>
  <si>
    <t>PROF5 PO M</t>
  </si>
  <si>
    <t>PROF4 AM</t>
  </si>
  <si>
    <t>PROF6 AD</t>
  </si>
  <si>
    <t>PROF3 AD</t>
  </si>
  <si>
    <t>TECH3 AD</t>
  </si>
  <si>
    <t>TECH3 AM</t>
  </si>
  <si>
    <t>CRAFT3</t>
  </si>
  <si>
    <t>21-Jul-21 A</t>
  </si>
  <si>
    <t>19-Jul-21 A</t>
  </si>
  <si>
    <t>PROF4 AD</t>
  </si>
  <si>
    <t>PROF4 PO E</t>
  </si>
  <si>
    <t>SCI4 PO</t>
  </si>
  <si>
    <t>TECH3 PO E</t>
  </si>
  <si>
    <t>PROF4 PO M</t>
  </si>
  <si>
    <t>TECH3 PO D</t>
  </si>
  <si>
    <t>TECH3 PO M</t>
  </si>
  <si>
    <t>PROF3 PO M</t>
  </si>
  <si>
    <t>SCI3 PO</t>
  </si>
  <si>
    <t>13-Sep-21 A</t>
  </si>
  <si>
    <t>Evaluate &amp; Process Detector  Cooling Services Systems Components Bids</t>
  </si>
  <si>
    <t>Procure &amp; Deliver Detector  Cooling Services Systems Components (leadtime and fabrication included) L</t>
  </si>
  <si>
    <t>Procure &amp; Deliver Detector CoolingServices Systems Components (leadtime and fabrication included) M&amp;S</t>
  </si>
  <si>
    <t>Perform Detector  Cooling Services Systems Components Acceptance</t>
  </si>
  <si>
    <t>02-Sep-21 A</t>
  </si>
  <si>
    <t>TECH4 AD</t>
  </si>
  <si>
    <t>09-Sep-21 A</t>
  </si>
  <si>
    <t>Build North and South work platforms</t>
  </si>
  <si>
    <t>Install Beampipe Temp Support M&amp;S</t>
  </si>
  <si>
    <t>Beampipe bakeout</t>
  </si>
  <si>
    <t>Install permanent Beampipe support</t>
  </si>
  <si>
    <t>PROF3 IO E</t>
  </si>
  <si>
    <t>late invoice from Abiility?</t>
  </si>
  <si>
    <t>Labor is in addition to P6</t>
  </si>
  <si>
    <t>None in P6</t>
  </si>
  <si>
    <t>Bracket not in P6</t>
  </si>
  <si>
    <t>Install Inner HCAL Assembly on insertion fixture - M&amp;S</t>
  </si>
  <si>
    <t>Dellapenna</t>
  </si>
  <si>
    <t>Mighty_J_Resistors</t>
  </si>
  <si>
    <t>sPHENIX TPC M-Jack Tx/Rx</t>
  </si>
  <si>
    <t>sPHENIX Mjack Parts 3</t>
  </si>
  <si>
    <t>Beam Energy Mon for ONDA</t>
  </si>
  <si>
    <t>United Global Technologies</t>
  </si>
  <si>
    <t>Job Shopper-Jermaine Jo</t>
  </si>
  <si>
    <t>Feder, Russell</t>
  </si>
  <si>
    <t>Grainger</t>
  </si>
  <si>
    <t>Turtle &amp; Hughes Inc</t>
  </si>
  <si>
    <t>Vesda Net Interface Card</t>
  </si>
  <si>
    <t>sPHENIX Endcap tracks</t>
  </si>
  <si>
    <t>Stecks's Inc</t>
  </si>
  <si>
    <t>Ladder for sPHENIX Plat</t>
  </si>
  <si>
    <t>Budgeted Units</t>
  </si>
  <si>
    <t>Budgeted Cost</t>
  </si>
  <si>
    <t>A-TEC TEC</t>
  </si>
  <si>
    <t>01-Oct-21 A</t>
  </si>
  <si>
    <t>C Infrastructure / Facility Upgrade</t>
  </si>
  <si>
    <t>18-Oct-21 A</t>
  </si>
  <si>
    <t>still only a Req</t>
  </si>
  <si>
    <t>JACK board for TPC FEE (verbal estimate)(reduce by $40K for AVNET FPGAs that will be in hand and $20K for parts on order)</t>
  </si>
  <si>
    <t>DCM-II crates etc</t>
  </si>
  <si>
    <t>Art Photonics</t>
  </si>
  <si>
    <t>sPHENIX M-JACK SFP TxRx</t>
  </si>
  <si>
    <t>FS Com</t>
  </si>
  <si>
    <t>TPC Light pipes - Knight</t>
  </si>
  <si>
    <t>Knight Optical (UK) Ltd</t>
  </si>
  <si>
    <t>TPC Laser fiber splitter ArtPh</t>
  </si>
  <si>
    <t>Job Shopper Gregory Lan</t>
  </si>
  <si>
    <t>Sharma, Rahul</t>
  </si>
  <si>
    <t>Assembly of Light Guide</t>
  </si>
  <si>
    <t>Lenz, Michael</t>
  </si>
  <si>
    <t>Nicholas Duda LLC</t>
  </si>
  <si>
    <t>EMCal/Hcal SC/TP cables</t>
  </si>
  <si>
    <t>Johnsonn Controls Fire Protection LP</t>
  </si>
  <si>
    <t>sPHENIX Track Clamp</t>
  </si>
  <si>
    <t>15-Nov-21 A</t>
  </si>
  <si>
    <t>Laser Motors/controls ($130K) -$40K in P6</t>
  </si>
  <si>
    <t>16-Nov-21 A</t>
  </si>
  <si>
    <t>06-Dec-21 A</t>
  </si>
  <si>
    <t>20-Dec-21 A</t>
  </si>
  <si>
    <t>14-Dec-21 A</t>
  </si>
  <si>
    <t>01-Dec-21 A</t>
  </si>
  <si>
    <t>Transport &amp; Install IHCal Barrel - Labor - Phys</t>
  </si>
  <si>
    <t>Install Stanchions &amp; south slider beam - Labor</t>
  </si>
  <si>
    <t>Install Stanchions &amp; south slider beam - M&amp;S</t>
  </si>
  <si>
    <t>Transport &amp; Install IHCal Barrel - Labor - CA-D</t>
  </si>
  <si>
    <t>Transport &amp; Install IHCal Barrel - M&amp;S</t>
  </si>
  <si>
    <t>Align/Survey Inner HCal to SC Magnet Centerline &amp; dismantle - Labor - Physics Resource(s)</t>
  </si>
  <si>
    <t>Align/Survey Inner HCal to SC Magnet Centerline - &amp; dismantle Labor - CA-D Resource(s)</t>
  </si>
  <si>
    <t>Align/Survey Inner HCal to SC Magnet Centerline - &amp; dismantle M&amp;S</t>
  </si>
  <si>
    <t>All Power Supply</t>
  </si>
  <si>
    <t>sPHENIX TPC FEE Xtal</t>
  </si>
  <si>
    <t>Dove Electronic Components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</si>
  <si>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 2021 L2 Meeting review total)</t>
    </r>
  </si>
  <si>
    <t>Manifolds Vacuum sPHENIX</t>
  </si>
  <si>
    <t>Warkentien</t>
  </si>
  <si>
    <t>any</t>
  </si>
  <si>
    <t>parts</t>
  </si>
  <si>
    <t>Tomasello</t>
  </si>
  <si>
    <t>Schwing Electrical Supply</t>
  </si>
  <si>
    <t>K. C. Electronics Distributrs, Inc</t>
  </si>
  <si>
    <t>Any</t>
  </si>
  <si>
    <t>12/16/201</t>
  </si>
  <si>
    <t>1008 Environmenetal Monitoring</t>
  </si>
  <si>
    <t>PLC Infrastructure</t>
  </si>
  <si>
    <t>ECW Meter Comm. Interface</t>
  </si>
  <si>
    <t>CF-CDU15 Units fr sPHENIX</t>
  </si>
  <si>
    <t>Chilldyne Inc</t>
  </si>
  <si>
    <t>Al CFs for sPHENIX NEG</t>
  </si>
  <si>
    <t>Kurt J. Lesker Company</t>
  </si>
  <si>
    <t>Material for sPHENIX Carriage</t>
  </si>
  <si>
    <t>Online Metals.com</t>
  </si>
  <si>
    <t>K.C. Electronic Distributors Inc</t>
  </si>
  <si>
    <t>From the Open Commitments Cat A tab</t>
  </si>
  <si>
    <t>From the Open Commitments Cat C tab</t>
  </si>
  <si>
    <t>M&amp;S items in Cat C ONLY</t>
  </si>
  <si>
    <t>03-Jan-22 A</t>
  </si>
  <si>
    <t>17-Jan-22 A</t>
  </si>
  <si>
    <t>25-Jan-22 A</t>
  </si>
  <si>
    <t>All Cryo Controls</t>
  </si>
  <si>
    <t>K.C.Electronic Distributors</t>
  </si>
  <si>
    <t>Bellows hoses for sPHENIX</t>
  </si>
  <si>
    <t>Banner Industries</t>
  </si>
  <si>
    <t>sPHENIX level probes</t>
  </si>
  <si>
    <t>American Magnetics, Inc</t>
  </si>
  <si>
    <t>quad outlets for sPHENIX</t>
  </si>
  <si>
    <t>Sheth</t>
  </si>
  <si>
    <t>Kurt. J. Lesker Company</t>
  </si>
  <si>
    <t>sPHENIX vacuum Hoses</t>
  </si>
  <si>
    <t>Sheth, Chintan</t>
  </si>
  <si>
    <t>bearing material for sPHENIX</t>
  </si>
  <si>
    <t>Material for sPHENIX xy</t>
  </si>
  <si>
    <t>EMCal Low Temp Chiller</t>
  </si>
  <si>
    <t>Marshall Scientific LLC</t>
  </si>
  <si>
    <t>VAT Incorporated</t>
  </si>
  <si>
    <t>Vacuum Parts for sPHENIX</t>
  </si>
  <si>
    <t>MVTX to MIT</t>
  </si>
  <si>
    <t>S143272</t>
  </si>
  <si>
    <t>TPC FEE Electrical Engineering Support 3</t>
  </si>
  <si>
    <t>S143280</t>
  </si>
  <si>
    <t>JACK Board parts</t>
  </si>
  <si>
    <t>S143285</t>
  </si>
  <si>
    <t>JACK Board boards and assembly</t>
  </si>
  <si>
    <t>S147450</t>
  </si>
  <si>
    <t>Fiber Sort Out Box</t>
  </si>
  <si>
    <t>S149620</t>
  </si>
  <si>
    <t>Line Laser custom Attenuator</t>
  </si>
  <si>
    <t>S150330</t>
  </si>
  <si>
    <t>Light pipes</t>
  </si>
  <si>
    <t>S150350</t>
  </si>
  <si>
    <t>FIber Splitters</t>
  </si>
  <si>
    <t>S150370</t>
  </si>
  <si>
    <t>Custom Motor drive, electronics and control sensors</t>
  </si>
  <si>
    <t>S196920</t>
  </si>
  <si>
    <t>Further technician support for EMCal assembly</t>
  </si>
  <si>
    <t>14-Feb-22 A</t>
  </si>
  <si>
    <t>21-Feb-22 A</t>
  </si>
  <si>
    <t>upgrade item for 1st QLI laser</t>
  </si>
  <si>
    <t>RPMC Lasers inc</t>
  </si>
  <si>
    <t>Ophir Energy Sensor</t>
  </si>
  <si>
    <t>Ophir-Spiron</t>
  </si>
  <si>
    <t>7 QLI Line Lasers for TPC</t>
  </si>
  <si>
    <t>sPHENIX production FFO fanout</t>
  </si>
  <si>
    <t>Palpilot International Corp</t>
  </si>
  <si>
    <t>sPHENIX Fiber fanout assembly</t>
  </si>
  <si>
    <t>Padrazo Jr, Danny</t>
  </si>
  <si>
    <t>sphenix power controller</t>
  </si>
  <si>
    <t>flexible 480 volt cable</t>
  </si>
  <si>
    <t>sPhenix warm return line</t>
  </si>
  <si>
    <t>sPhenix valve box</t>
  </si>
  <si>
    <t>O'Connor</t>
  </si>
  <si>
    <t>CeramTec North American Corp</t>
  </si>
  <si>
    <t>Redel Cables</t>
  </si>
  <si>
    <t>W-IE-NE-R Plein &amp; Baus Corp</t>
  </si>
  <si>
    <t>Compression Tool and Fit</t>
  </si>
  <si>
    <t>Global Equipment Company Inc</t>
  </si>
  <si>
    <t>Runyan</t>
  </si>
  <si>
    <t>Briskheat Corporation</t>
  </si>
  <si>
    <t>sphenix endcap parts</t>
  </si>
  <si>
    <t>Hock, Jonathan</t>
  </si>
  <si>
    <t>added for missing blocks work, so count as cost growth</t>
  </si>
  <si>
    <t>184K is cost growth i.e. only 100K left in P6</t>
  </si>
  <si>
    <t>cost growth - added labor</t>
  </si>
  <si>
    <t>cost growth - outside effort on light guide assembly</t>
  </si>
  <si>
    <t>Huang</t>
  </si>
  <si>
    <t>Computer Craft</t>
  </si>
  <si>
    <t>TPC patch fibers (FEE to patch panel)</t>
  </si>
  <si>
    <t>1+5 BrightSolutions Lasers (diffuse)</t>
  </si>
  <si>
    <t>Laser Attenuator</t>
  </si>
  <si>
    <t>376464/CO 411202</t>
  </si>
  <si>
    <t>Laser Electromechanical</t>
  </si>
  <si>
    <t>SUNY</t>
  </si>
  <si>
    <t>All these were added to P6 via PCR-030 and thus now are in the BCWR above</t>
  </si>
  <si>
    <t>TPC/INTT support &amp; installation</t>
  </si>
  <si>
    <t>Job Shopper Jermaine Jones</t>
  </si>
  <si>
    <t>Fiber optic cable and e</t>
  </si>
  <si>
    <t>Computer Crafts Inc</t>
  </si>
  <si>
    <t>2/16/1011</t>
  </si>
  <si>
    <t>sPHENIX FFO Cables for</t>
  </si>
  <si>
    <t>Albanese</t>
  </si>
  <si>
    <t>sPHENIX vacuum system P</t>
  </si>
  <si>
    <t>sPHENIX vacuum system S</t>
  </si>
  <si>
    <t>MKS Instruments, Inc</t>
  </si>
  <si>
    <t>Fitting for Vacuum Sensors</t>
  </si>
  <si>
    <t>sPHENIX Vacuum Valves (</t>
  </si>
  <si>
    <t>sPHENIX Vac-Valves Sole</t>
  </si>
  <si>
    <t>sPHENIX Cryodeck VB</t>
  </si>
  <si>
    <t>sPHENIX Crash Button Ca</t>
  </si>
  <si>
    <t>Anixter Inc</t>
  </si>
  <si>
    <t>sPHENIX platform bolts</t>
  </si>
  <si>
    <t>Rack Room Rack Push Button</t>
  </si>
  <si>
    <t>Karl, Robert F</t>
  </si>
  <si>
    <t>Ceramic Products Service</t>
  </si>
  <si>
    <t>Di Bono</t>
  </si>
  <si>
    <t>Ceramic Products, Inc.</t>
  </si>
  <si>
    <t>sPHENIX ECWS Floor piping</t>
  </si>
  <si>
    <t>Henry Quentzel Plumbing Supply Co, Inc</t>
  </si>
  <si>
    <t>Grout for track placement</t>
  </si>
  <si>
    <t>any vendor</t>
  </si>
  <si>
    <t>sPHENIX Magnet endcap d</t>
  </si>
  <si>
    <t>Pole Tip Door Controls</t>
  </si>
  <si>
    <t>Pole Tip Door Motors</t>
  </si>
  <si>
    <t>sPHENIX fasteners</t>
  </si>
  <si>
    <t>long email thread up to April 2022 on refund</t>
  </si>
  <si>
    <t>Custom Motor drive, electronics and control sensors price adjustment</t>
  </si>
  <si>
    <t>S147440</t>
  </si>
  <si>
    <t>Fiber trunk cables (patch panel to rack room)</t>
  </si>
  <si>
    <t>S150380</t>
  </si>
  <si>
    <t>01-Mar-22 A</t>
  </si>
  <si>
    <t>31-Mar-22 A</t>
  </si>
  <si>
    <t>Install Off Detector Safety Subsystems inc Vesda - Labor - C-AD Resources</t>
  </si>
  <si>
    <t>Install Off Detector Safety Subsystems inc Vesda - M&amp;S</t>
  </si>
  <si>
    <t>tbd</t>
  </si>
  <si>
    <t>2.2.2</t>
  </si>
  <si>
    <t>Magnet Transport and Assembly</t>
  </si>
  <si>
    <t>Indium seals material</t>
  </si>
  <si>
    <t xml:space="preserve">Control cables </t>
  </si>
  <si>
    <t>Halukabel</t>
  </si>
  <si>
    <t>de-commit</t>
  </si>
  <si>
    <t>TPC/INTT below on 2.5 to SUNY</t>
  </si>
  <si>
    <t>TPC/INTT support &amp; install both</t>
  </si>
  <si>
    <t>at SUNY PO412755 - see 2.3.2 below</t>
  </si>
  <si>
    <t>East Access ladder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</si>
  <si>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December 2021 L2 Manager review)</t>
    </r>
  </si>
  <si>
    <t xml:space="preserve">            2.04.02.04 IR Electronics Cooling Water Distribution System</t>
  </si>
  <si>
    <t>No NEG coating of beampipe</t>
  </si>
  <si>
    <t>Chiller platform panel</t>
  </si>
  <si>
    <t>K.C. Electronics</t>
  </si>
  <si>
    <t>Cable Tray for cryo control system</t>
  </si>
  <si>
    <t>2.2.5</t>
  </si>
  <si>
    <t>Field Measurements</t>
  </si>
  <si>
    <t>Haggerty</t>
  </si>
  <si>
    <t>10 3-axis Hall probes</t>
  </si>
  <si>
    <t>Panel cover - chiller breaker?</t>
  </si>
  <si>
    <t>Versalift Forklift rental</t>
  </si>
  <si>
    <t>Korol, Alex</t>
  </si>
  <si>
    <t>Chiller platforms (40%; 60% on 50511 MVTX)</t>
  </si>
  <si>
    <t>West Access ladder</t>
  </si>
  <si>
    <t>Stair Mounts 1x48x144 Al plate 6061-T6</t>
  </si>
  <si>
    <t>BCWR from P6 from April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</si>
  <si>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April 2022 total) - M&amp;S Items only</t>
    </r>
  </si>
  <si>
    <t>ACWP from April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</si>
  <si>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April 2022 MIE total)</t>
    </r>
  </si>
  <si>
    <t>split 53:47 Acct 59704, 59728; should be gone</t>
  </si>
  <si>
    <t>sPHENIX TPC M-JACK assem</t>
  </si>
  <si>
    <t>Trunk fibers</t>
  </si>
  <si>
    <t>Haggerty, John</t>
  </si>
  <si>
    <t>Turnbuckles,, eyebolts</t>
  </si>
  <si>
    <t>$64,198 reversal memo 3/29/2022</t>
  </si>
  <si>
    <t>de-commit; JUMPED</t>
  </si>
  <si>
    <t>Haggerty, J</t>
  </si>
  <si>
    <t>sPHENX FFO PCB FAB REV</t>
  </si>
  <si>
    <t>Indium Corporation of America</t>
  </si>
  <si>
    <t>500 W Heater and control items</t>
  </si>
  <si>
    <t>Faber Associates Inc</t>
  </si>
  <si>
    <t>sphenix cable tray comp</t>
  </si>
  <si>
    <t>sPHENIX Hoist ring for</t>
  </si>
  <si>
    <t>Hamblen, Peter</t>
  </si>
  <si>
    <t>Innovative Access Solutions LLC</t>
  </si>
  <si>
    <t>Misc bolts for sPHENIX</t>
  </si>
  <si>
    <t>Device Level Ring Network</t>
  </si>
  <si>
    <t>4-20ma Calibrator Meter</t>
  </si>
  <si>
    <t>Repair four (4) Split HVAC</t>
  </si>
  <si>
    <t>Trane Company</t>
  </si>
  <si>
    <t>Bolts for xy tables</t>
  </si>
  <si>
    <t>MSC Industrial supply</t>
  </si>
  <si>
    <t>100' flexible steel conduit</t>
  </si>
  <si>
    <t>2 x 4"" SS valves and controls</t>
  </si>
  <si>
    <t>POM02.01.02.05.04 TPC FEE Production</t>
  </si>
  <si>
    <t>01-Apr-22 A</t>
  </si>
  <si>
    <t>POM02.01.02.06.03 TPC DAM Production</t>
  </si>
  <si>
    <t>POM02.01.02.07.01 TPC Laser System</t>
  </si>
  <si>
    <t>POM02.01.02.07.02 TPC Gas System</t>
  </si>
  <si>
    <t>POM02.01.03.02.03.03 EMCAL Final Production Sector Assembly</t>
  </si>
  <si>
    <t>POM02.01.05.02.02 EMCal Electronics: Production</t>
  </si>
  <si>
    <t>POM02.01.05.03.02 Calorimeter Digitizers: Production</t>
  </si>
  <si>
    <t>POM02.01.06.01.03 DAQ Production</t>
  </si>
  <si>
    <t>POM02.01.06.02.04 LL1 Trigger Production</t>
  </si>
  <si>
    <t>POM02.01.06.03.03 GL1 Trigger Production</t>
  </si>
  <si>
    <t>POM02.01.06.04.03 Timing System Production</t>
  </si>
  <si>
    <t>POM02.01.07 Min Bias Trigger Detector</t>
  </si>
  <si>
    <t>Laser, gas, cooling</t>
  </si>
  <si>
    <t>POM02.02.01.02 Magnet Management and Technical Oversight</t>
  </si>
  <si>
    <t>POM02.02.01.04 Infrastructure Management</t>
  </si>
  <si>
    <t>POM02.02.01.05 Installation Management</t>
  </si>
  <si>
    <t>POM02.02.02.01.01 Safety Reviews</t>
  </si>
  <si>
    <t>POM02.02.02.01.02 Cooldown &amp; Power Tests</t>
  </si>
  <si>
    <t>POM02.02.02.02 Magnet Transport &amp; Assembly</t>
  </si>
  <si>
    <t>POM02.02.02.03.01.04.02.02 Three Manifold Jumper Transfer Lines</t>
  </si>
  <si>
    <t>18-Apr-22 A</t>
  </si>
  <si>
    <t>POM02.02.02.03.01.04.02.03 Three Solenoid Valve Box Transfer Lines</t>
  </si>
  <si>
    <t>19-Apr-22 A</t>
  </si>
  <si>
    <t>28-Apr-22 A</t>
  </si>
  <si>
    <t>POM02.02.02.03.01.04.04 Vendor Engineering and Design</t>
  </si>
  <si>
    <t>POM02.02.02.03.02.06 Installation, LN2 Supply Transfer Line System</t>
  </si>
  <si>
    <t>27-Apr-22 A</t>
  </si>
  <si>
    <t>POM02.02.02.03.03.04 Installation: Warm Piping Systems</t>
  </si>
  <si>
    <t>POM02.02.02.03.04.03 Installation: Cryo Controls Hardware</t>
  </si>
  <si>
    <t>POM02.02.02.03.05 Cryo Controls Software</t>
  </si>
  <si>
    <t>POM02.02.02.04.01.03 Install PS AC/DC Cabling</t>
  </si>
  <si>
    <t>POM02.02.02.04.02.01 Install Power Supply</t>
  </si>
  <si>
    <t>POM02.02.02.04.03.02.01 Install Quench Detector</t>
  </si>
  <si>
    <t>POM02.02.02.05.02 Magnet Field Measurements Equipment Purchase and Fabrication</t>
  </si>
  <si>
    <t>POM02.02.02.05.03 Magnet Field Measurements Installation and Test, Post-Test Field Studies and Stress Analysis</t>
  </si>
  <si>
    <t>POM02.02.03.01 Cradle Carriage</t>
  </si>
  <si>
    <t>POM02.02.03.02 Inner Detector Rings and Interface to Mechanical Structural Supports</t>
  </si>
  <si>
    <t>04-Apr-22 A</t>
  </si>
  <si>
    <t>POM02.02.04.01.01 Line Electric Power Distribution</t>
  </si>
  <si>
    <t>POM02.02.04.01.02 Detector Support Services Systems (including Cables, Fibers, Cable Trays)</t>
  </si>
  <si>
    <t>POM02.02.04.01.03 Detector Electronics Racks and Rack generic support systems</t>
  </si>
  <si>
    <t>POM02.02.04.01.04 Detector Gas and Cooling Services Systems</t>
  </si>
  <si>
    <t>POM02.02.04.01.05 Detector Safety Subsystems</t>
  </si>
  <si>
    <t>POM02.02.04.01.07 Rack Room Modifications</t>
  </si>
  <si>
    <t>POM02.02.04.01.08 Control Room and Offices Modifications</t>
  </si>
  <si>
    <t>POM02.02.04.02.01 Magnet Cryo, Electrical &amp; Control Structural Support in IR</t>
  </si>
  <si>
    <t>POM02.02.04.02.02 Beampipe/Vacuum</t>
  </si>
  <si>
    <t>S339355</t>
  </si>
  <si>
    <t>POM02.02.04.02.03 IR HVAC</t>
  </si>
  <si>
    <t>POM02.02.04.02.04 IR Electronics Cooling Water Distribution System</t>
  </si>
  <si>
    <t>POM02.02.04.02.05 IR/AH Safety Subsystems</t>
  </si>
  <si>
    <t>POM02.02.04.02.06 Assembly Hall and Interaction Region Modifications</t>
  </si>
  <si>
    <t>POM02.02.05.02 Infrastructure Installation</t>
  </si>
  <si>
    <t>POM02.02.05.03 Cradle Carriage Assembly/Installation</t>
  </si>
  <si>
    <t>S349670</t>
  </si>
  <si>
    <t>Install Upper Platform Joists and Components for Poletips and Cryoplatforms</t>
  </si>
  <si>
    <t>S349680</t>
  </si>
  <si>
    <t>Install Mid-Level Platforms and West Extension Structures</t>
  </si>
  <si>
    <t>S349690</t>
  </si>
  <si>
    <t>Install Upper Platform West Extension Structure</t>
  </si>
  <si>
    <t>S349691</t>
  </si>
  <si>
    <t>Install Upper Platform Fall Protection</t>
  </si>
  <si>
    <t>S349695</t>
  </si>
  <si>
    <t>Install Upper Platform Cable Tray</t>
  </si>
  <si>
    <t>S349696</t>
  </si>
  <si>
    <t>Install West Side Cable Tray</t>
  </si>
  <si>
    <t>POM02.02.05.04 Outer Hcal Installation</t>
  </si>
  <si>
    <t>POM02.02.05.06 Inner Hcal Installation</t>
  </si>
  <si>
    <t>POM02.02.05.07 EMCal Installation</t>
  </si>
  <si>
    <t>POM02.02.05.08 TPC Installation</t>
  </si>
  <si>
    <t>POM02.02.05.09 INTT Installation</t>
  </si>
  <si>
    <t>POM02.02.05.10 MVTX Installation</t>
  </si>
  <si>
    <t>POM02.02.05.11 Min Bias Installation</t>
  </si>
  <si>
    <t>POM02.02.05.12 Full System Integration and ORR</t>
  </si>
  <si>
    <t>Magnet transport and Valve Box Re-installation</t>
  </si>
  <si>
    <t>sPHENIX beakout heaters beamPipe Al-Be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</si>
</sst>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4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0" fontId="0" fillId="0" borderId="1" xfId="0" applyFill="1" applyBorder="1" applyAlignment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0" fillId="0" borderId="0" xfId="0" applyAlignment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5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" fontId="0" fillId="0" borderId="0" xfId="0" applyNumberFormat="1" applyFill="1"/>
    <xf numFmtId="165" fontId="0" fillId="17" borderId="0" xfId="0" applyNumberFormat="1" applyFill="1"/>
    <xf numFmtId="5" fontId="2" fillId="10" borderId="0" xfId="1" applyNumberFormat="1" applyFont="1" applyFill="1"/>
    <xf numFmtId="165" fontId="0" fillId="0" borderId="0" xfId="0" applyNumberFormat="1" applyFill="1"/>
    <xf numFmtId="0" fontId="0" fillId="0" borderId="2" xfId="0" applyBorder="1"/>
    <xf numFmtId="3" fontId="0" fillId="0" borderId="1" xfId="0" applyNumberFormat="1" applyBorder="1"/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6" fontId="0" fillId="3" borderId="1" xfId="0" applyNumberFormat="1" applyFill="1" applyBorder="1" applyAlignment="1">
      <alignment horizontal="right"/>
    </xf>
    <xf numFmtId="0" fontId="2" fillId="0" borderId="0" xfId="0" applyFont="1" applyFill="1"/>
    <xf numFmtId="168" fontId="0" fillId="0" borderId="1" xfId="3" applyNumberFormat="1" applyFont="1" applyFill="1" applyBorder="1"/>
    <xf numFmtId="165" fontId="0" fillId="5" borderId="0" xfId="0" applyNumberFormat="1" applyFill="1" applyAlignment="1">
      <alignment horizontal="right"/>
    </xf>
    <xf numFmtId="0" fontId="0" fillId="13" borderId="0" xfId="0" applyFill="1" applyAlignment="1">
      <alignment wrapText="1"/>
    </xf>
    <xf numFmtId="0" fontId="0" fillId="18" borderId="1" xfId="0" applyFill="1" applyBorder="1"/>
    <xf numFmtId="168" fontId="0" fillId="18" borderId="1" xfId="3" applyNumberFormat="1" applyFont="1" applyFill="1" applyBorder="1"/>
    <xf numFmtId="1" fontId="0" fillId="18" borderId="1" xfId="0" applyNumberFormat="1" applyFill="1" applyBorder="1"/>
    <xf numFmtId="15" fontId="0" fillId="18" borderId="1" xfId="0" applyNumberFormat="1" applyFill="1" applyBorder="1"/>
    <xf numFmtId="165" fontId="0" fillId="18" borderId="1" xfId="0" applyNumberFormat="1" applyFill="1" applyBorder="1"/>
    <xf numFmtId="17" fontId="0" fillId="0" borderId="0" xfId="0" applyNumberFormat="1"/>
    <xf numFmtId="3" fontId="0" fillId="18" borderId="1" xfId="3" applyNumberFormat="1" applyFont="1" applyFill="1" applyBorder="1" applyAlignment="1">
      <alignment horizontal="right"/>
    </xf>
    <xf numFmtId="0" fontId="0" fillId="0" borderId="0" xfId="0" applyFont="1"/>
    <xf numFmtId="14" fontId="0" fillId="0" borderId="0" xfId="0" applyNumberFormat="1" applyFont="1"/>
    <xf numFmtId="1" fontId="4" fillId="0" borderId="0" xfId="0" applyNumberFormat="1" applyFont="1" applyFill="1" applyAlignment="1">
      <alignment wrapText="1"/>
    </xf>
    <xf numFmtId="0" fontId="4" fillId="0" borderId="0" xfId="0" applyFont="1" applyFill="1" applyAlignment="1">
      <alignment wrapText="1"/>
    </xf>
    <xf numFmtId="0" fontId="0" fillId="0" borderId="0" xfId="0" applyFont="1" applyAlignment="1">
      <alignment wrapText="1"/>
    </xf>
    <xf numFmtId="9" fontId="0" fillId="2" borderId="1" xfId="2" applyNumberFormat="1" applyFont="1" applyFill="1" applyBorder="1" applyAlignment="1">
      <alignment horizontal="center" vertical="center" wrapText="1"/>
    </xf>
    <xf numFmtId="9" fontId="0" fillId="3" borderId="1" xfId="0" applyNumberFormat="1" applyFill="1" applyBorder="1" applyAlignment="1">
      <alignment horizontal="center"/>
    </xf>
    <xf numFmtId="9" fontId="0" fillId="18" borderId="1" xfId="2" applyNumberFormat="1" applyFont="1" applyFill="1" applyBorder="1"/>
    <xf numFmtId="9" fontId="0" fillId="0" borderId="0" xfId="2" applyNumberFormat="1" applyFont="1" applyAlignment="1">
      <alignment horizontal="center"/>
    </xf>
    <xf numFmtId="1" fontId="0" fillId="0" borderId="0" xfId="0" applyNumberFormat="1" applyFont="1" applyAlignment="1">
      <alignment wrapText="1"/>
    </xf>
    <xf numFmtId="3" fontId="0" fillId="15" borderId="1" xfId="0" applyNumberFormat="1" applyFill="1" applyBorder="1"/>
    <xf numFmtId="15" fontId="0" fillId="15" borderId="1" xfId="0" applyNumberFormat="1" applyFill="1" applyBorder="1"/>
    <xf numFmtId="168" fontId="0" fillId="15" borderId="1" xfId="3" applyNumberFormat="1" applyFont="1" applyFill="1" applyBorder="1"/>
    <xf numFmtId="2" fontId="0" fillId="15" borderId="1" xfId="0" applyNumberFormat="1" applyFill="1" applyBorder="1"/>
    <xf numFmtId="9" fontId="0" fillId="0" borderId="1" xfId="2" applyFont="1" applyFill="1" applyBorder="1"/>
    <xf numFmtId="164" fontId="0" fillId="0" borderId="1" xfId="0" applyNumberFormat="1" applyBorder="1"/>
    <xf numFmtId="164" fontId="0" fillId="15" borderId="1" xfId="0" applyNumberFormat="1" applyFill="1" applyBorder="1"/>
    <xf numFmtId="165" fontId="0" fillId="0" borderId="0" xfId="0" applyNumberFormat="1" applyFill="1" applyAlignment="1">
      <alignment horizontal="right"/>
    </xf>
    <xf numFmtId="8" fontId="0" fillId="15" borderId="1" xfId="0" applyNumberFormat="1" applyFill="1" applyBorder="1"/>
    <xf numFmtId="9" fontId="0" fillId="15" borderId="1" xfId="2" applyFont="1" applyFill="1" applyBorder="1"/>
    <xf numFmtId="8" fontId="0" fillId="0" borderId="1" xfId="0" applyNumberFormat="1" applyBorder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99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63"/>
  <sheetViews>
    <sheetView tabSelected="1" workbookViewId="0">
      <pane xSplit="4" ySplit="3" topLeftCell="N4" activePane="bottomRight" state="frozen"/>
      <selection pane="topRight" activeCell="E1" sqref="E1"/>
      <selection pane="bottomLeft" activeCell="A5" sqref="A5"/>
      <selection pane="bottomRight" activeCell="S20" sqref="S20:T21"/>
    </sheetView>
  </sheetViews>
  <sheetFormatPr defaultRowHeight="14.4" x14ac:dyDescent="0.3"/>
  <cols>
    <col min="1" max="1" width="15.44140625" customWidth="1"/>
    <col min="2" max="2" width="31.88671875" customWidth="1"/>
    <col min="3" max="4" width="14.33203125" customWidth="1"/>
    <col min="5" max="5" width="12.6640625" style="18" customWidth="1"/>
    <col min="6" max="6" width="20.88671875" style="18" customWidth="1"/>
    <col min="7" max="7" width="13.6640625" style="42" customWidth="1"/>
    <col min="8" max="8" width="19.6640625" customWidth="1"/>
    <col min="9" max="9" width="14" style="35" customWidth="1"/>
    <col min="10" max="11" width="8.6640625" customWidth="1"/>
    <col min="12" max="12" width="14.6640625" style="29" customWidth="1"/>
    <col min="13" max="14" width="12.664062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67" t="s">
        <v>3815</v>
      </c>
      <c r="B1" s="168"/>
      <c r="C1" s="168"/>
      <c r="D1" s="169"/>
      <c r="E1" s="170"/>
      <c r="F1" s="171"/>
      <c r="G1" s="172"/>
      <c r="H1" s="34"/>
    </row>
    <row r="2" spans="1:21" s="28" customFormat="1" ht="72.599999999999994" thickBot="1" x14ac:dyDescent="0.35">
      <c r="A2" s="119" t="s">
        <v>0</v>
      </c>
      <c r="B2" s="119" t="s">
        <v>1</v>
      </c>
      <c r="C2" s="120" t="s">
        <v>8366</v>
      </c>
      <c r="D2" s="121" t="s">
        <v>8367</v>
      </c>
      <c r="E2" s="122" t="s">
        <v>3816</v>
      </c>
      <c r="F2" s="123" t="s">
        <v>3817</v>
      </c>
      <c r="G2" s="124" t="s">
        <v>3818</v>
      </c>
      <c r="H2" s="119" t="s">
        <v>3729</v>
      </c>
      <c r="I2" s="125" t="s">
        <v>7811</v>
      </c>
      <c r="J2" s="27" t="s">
        <v>7815</v>
      </c>
      <c r="K2" s="119" t="s">
        <v>3819</v>
      </c>
      <c r="L2" s="126" t="s">
        <v>7812</v>
      </c>
      <c r="M2" s="126" t="s">
        <v>7813</v>
      </c>
      <c r="N2" s="126" t="s">
        <v>7814</v>
      </c>
      <c r="O2" s="28" t="s">
        <v>8007</v>
      </c>
      <c r="P2" s="28" t="s">
        <v>8008</v>
      </c>
      <c r="Q2" s="28" t="s">
        <v>8009</v>
      </c>
      <c r="R2" s="55" t="s">
        <v>8010</v>
      </c>
      <c r="S2" s="56" t="s">
        <v>8011</v>
      </c>
      <c r="T2" s="57" t="s">
        <v>8012</v>
      </c>
      <c r="U2" s="98" t="s">
        <v>8213</v>
      </c>
    </row>
    <row r="3" spans="1:21" x14ac:dyDescent="0.3">
      <c r="A3" s="7" t="s">
        <v>8368</v>
      </c>
      <c r="B3" s="7"/>
      <c r="C3" s="127"/>
      <c r="D3" s="128"/>
      <c r="E3" s="129"/>
      <c r="F3" s="130"/>
      <c r="G3" s="131"/>
      <c r="H3" s="7"/>
      <c r="I3" s="21"/>
      <c r="J3" s="7"/>
      <c r="K3" s="7"/>
      <c r="L3" s="132"/>
      <c r="M3" s="132"/>
      <c r="N3" s="132"/>
    </row>
    <row r="4" spans="1:21" x14ac:dyDescent="0.3">
      <c r="A4" s="102" t="s">
        <v>8602</v>
      </c>
      <c r="B4" s="102"/>
      <c r="C4" s="102"/>
      <c r="D4" s="156"/>
      <c r="E4" s="102" t="s">
        <v>6775</v>
      </c>
      <c r="F4" s="157">
        <v>44832</v>
      </c>
      <c r="G4" s="102"/>
      <c r="H4" s="102"/>
      <c r="I4" s="106"/>
      <c r="J4" s="102"/>
      <c r="K4" s="102"/>
      <c r="L4" s="158"/>
      <c r="M4" s="158"/>
      <c r="N4" s="159"/>
      <c r="R4" s="58"/>
      <c r="S4" s="59"/>
      <c r="T4" s="60"/>
      <c r="U4" s="99">
        <f>SUM(R5:R9)</f>
        <v>71457.109988000011</v>
      </c>
    </row>
    <row r="5" spans="1:21" x14ac:dyDescent="0.3">
      <c r="A5" s="5" t="s">
        <v>327</v>
      </c>
      <c r="B5" s="5" t="s">
        <v>328</v>
      </c>
      <c r="C5" s="5">
        <v>266694</v>
      </c>
      <c r="D5" s="117">
        <v>309547.53999999998</v>
      </c>
      <c r="E5" s="5" t="s">
        <v>6775</v>
      </c>
      <c r="F5" s="118">
        <v>44708</v>
      </c>
      <c r="G5" s="160">
        <v>0.97</v>
      </c>
      <c r="H5" s="5" t="s">
        <v>8305</v>
      </c>
      <c r="I5" s="22">
        <f t="shared" ref="I5:I41" si="0">C5*(1-G5)</f>
        <v>8000.820000000007</v>
      </c>
      <c r="J5" s="5"/>
      <c r="K5" s="5"/>
      <c r="L5" s="136">
        <f t="shared" ref="L5:L41" si="1">D5*(1-G5)</f>
        <v>9286.4262000000072</v>
      </c>
      <c r="M5" s="136">
        <f t="shared" ref="M5:M41" si="2">IF(J5="",L5,(D5/C5)*J5)</f>
        <v>9286.4262000000072</v>
      </c>
      <c r="N5" s="133">
        <f t="shared" ref="N5:N41" si="3">L5-M5</f>
        <v>0</v>
      </c>
      <c r="O5">
        <v>1</v>
      </c>
      <c r="R5" s="58">
        <f>O5*M5</f>
        <v>9286.4262000000072</v>
      </c>
      <c r="S5" s="59">
        <f>P5*M5</f>
        <v>0</v>
      </c>
      <c r="T5" s="60">
        <f>Q5*M5</f>
        <v>0</v>
      </c>
      <c r="U5" s="93" t="s">
        <v>8283</v>
      </c>
    </row>
    <row r="6" spans="1:21" x14ac:dyDescent="0.3">
      <c r="A6" s="5" t="s">
        <v>323</v>
      </c>
      <c r="B6" s="5" t="s">
        <v>324</v>
      </c>
      <c r="C6" s="5">
        <v>190056</v>
      </c>
      <c r="D6" s="117">
        <v>220595.02</v>
      </c>
      <c r="E6" s="5" t="s">
        <v>7139</v>
      </c>
      <c r="F6" s="118">
        <v>44708</v>
      </c>
      <c r="G6" s="160">
        <v>0.86</v>
      </c>
      <c r="H6" s="5" t="s">
        <v>8305</v>
      </c>
      <c r="I6" s="22">
        <f t="shared" si="0"/>
        <v>26607.840000000004</v>
      </c>
      <c r="J6" s="5"/>
      <c r="K6" s="5"/>
      <c r="L6" s="136">
        <f t="shared" si="1"/>
        <v>30883.302800000001</v>
      </c>
      <c r="M6" s="136">
        <f t="shared" si="2"/>
        <v>30883.302800000001</v>
      </c>
      <c r="N6" s="133">
        <f t="shared" si="3"/>
        <v>0</v>
      </c>
      <c r="O6">
        <v>1</v>
      </c>
      <c r="R6" s="58">
        <f>O6*M6</f>
        <v>30883.302800000001</v>
      </c>
      <c r="S6" s="59">
        <f>P6*M6</f>
        <v>0</v>
      </c>
      <c r="T6" s="60">
        <f>Q6*M6</f>
        <v>0</v>
      </c>
    </row>
    <row r="7" spans="1:21" x14ac:dyDescent="0.3">
      <c r="A7" s="5" t="s">
        <v>8451</v>
      </c>
      <c r="B7" s="5" t="s">
        <v>8452</v>
      </c>
      <c r="C7" s="5">
        <v>880</v>
      </c>
      <c r="D7" s="5">
        <v>119633.53</v>
      </c>
      <c r="E7" s="161" t="s">
        <v>8603</v>
      </c>
      <c r="F7" s="118">
        <v>44832</v>
      </c>
      <c r="G7" s="160">
        <v>0.30459999999999998</v>
      </c>
      <c r="H7" s="5" t="s">
        <v>8307</v>
      </c>
      <c r="I7" s="22">
        <f t="shared" si="0"/>
        <v>611.952</v>
      </c>
      <c r="J7" s="5"/>
      <c r="K7" s="5"/>
      <c r="L7" s="136">
        <f t="shared" si="1"/>
        <v>83193.156761999999</v>
      </c>
      <c r="M7" s="136">
        <f t="shared" si="2"/>
        <v>83193.156761999999</v>
      </c>
      <c r="N7" s="133">
        <f t="shared" si="3"/>
        <v>0</v>
      </c>
      <c r="P7">
        <v>1</v>
      </c>
      <c r="R7" s="58">
        <f>O7*M7</f>
        <v>0</v>
      </c>
      <c r="S7" s="59">
        <f>P7*M7</f>
        <v>83193.156761999999</v>
      </c>
      <c r="T7" s="60">
        <f>Q7*M7</f>
        <v>0</v>
      </c>
    </row>
    <row r="8" spans="1:21" x14ac:dyDescent="0.3">
      <c r="A8" s="5" t="s">
        <v>8453</v>
      </c>
      <c r="B8" s="5" t="s">
        <v>8454</v>
      </c>
      <c r="C8" s="5">
        <v>50000</v>
      </c>
      <c r="D8" s="5">
        <v>55780.68</v>
      </c>
      <c r="E8" s="161" t="s">
        <v>8603</v>
      </c>
      <c r="F8" s="118">
        <v>44741</v>
      </c>
      <c r="G8" s="160">
        <v>0.72189999999999999</v>
      </c>
      <c r="H8" s="5" t="s">
        <v>8308</v>
      </c>
      <c r="I8" s="22">
        <f t="shared" si="0"/>
        <v>13905</v>
      </c>
      <c r="J8" s="5"/>
      <c r="K8" s="5"/>
      <c r="L8" s="136">
        <f t="shared" si="1"/>
        <v>15512.607108</v>
      </c>
      <c r="M8" s="136">
        <f t="shared" si="2"/>
        <v>15512.607108</v>
      </c>
      <c r="N8" s="133">
        <f t="shared" si="3"/>
        <v>0</v>
      </c>
      <c r="O8">
        <v>1</v>
      </c>
      <c r="R8" s="58">
        <f>O8*M8</f>
        <v>15512.607108</v>
      </c>
      <c r="S8" s="59">
        <f>P8*M8</f>
        <v>0</v>
      </c>
      <c r="T8" s="60">
        <f>Q8*M8</f>
        <v>0</v>
      </c>
    </row>
    <row r="9" spans="1:21" x14ac:dyDescent="0.3">
      <c r="A9" s="5" t="s">
        <v>8455</v>
      </c>
      <c r="B9" s="5" t="s">
        <v>8456</v>
      </c>
      <c r="C9" s="5">
        <v>35000</v>
      </c>
      <c r="D9" s="5">
        <v>39046.47</v>
      </c>
      <c r="E9" s="161" t="s">
        <v>8603</v>
      </c>
      <c r="F9" s="118">
        <v>44769</v>
      </c>
      <c r="G9" s="160">
        <v>0.59599999999999997</v>
      </c>
      <c r="H9" s="5" t="s">
        <v>8308</v>
      </c>
      <c r="I9" s="22">
        <f t="shared" si="0"/>
        <v>14140</v>
      </c>
      <c r="J9" s="5"/>
      <c r="K9" s="5"/>
      <c r="L9" s="136">
        <f t="shared" si="1"/>
        <v>15774.773880000001</v>
      </c>
      <c r="M9" s="136">
        <f t="shared" si="2"/>
        <v>15774.773880000001</v>
      </c>
      <c r="N9" s="133">
        <f t="shared" si="3"/>
        <v>0</v>
      </c>
      <c r="O9">
        <v>1</v>
      </c>
      <c r="R9" s="58">
        <f>O9*M9</f>
        <v>15774.773880000001</v>
      </c>
      <c r="S9" s="59">
        <f>P9*M9</f>
        <v>0</v>
      </c>
      <c r="T9" s="60">
        <f>Q9*M9</f>
        <v>0</v>
      </c>
    </row>
    <row r="10" spans="1:21" x14ac:dyDescent="0.3">
      <c r="A10" s="102" t="s">
        <v>8604</v>
      </c>
      <c r="B10" s="102"/>
      <c r="C10" s="102"/>
      <c r="D10" s="102"/>
      <c r="E10" s="162" t="s">
        <v>8603</v>
      </c>
      <c r="F10" s="157">
        <v>44866</v>
      </c>
      <c r="G10" s="102"/>
      <c r="H10" s="102"/>
      <c r="I10" s="106"/>
      <c r="J10" s="102"/>
      <c r="K10" s="102"/>
      <c r="L10" s="158"/>
      <c r="M10" s="158"/>
      <c r="N10" s="159"/>
      <c r="R10" s="58"/>
      <c r="S10" s="59"/>
      <c r="T10" s="60"/>
      <c r="U10" s="99">
        <f>SUM(R11:R13)</f>
        <v>173686.78999999998</v>
      </c>
    </row>
    <row r="11" spans="1:21" x14ac:dyDescent="0.3">
      <c r="A11" s="5" t="s">
        <v>439</v>
      </c>
      <c r="B11" s="5" t="s">
        <v>440</v>
      </c>
      <c r="C11" s="5">
        <v>80745</v>
      </c>
      <c r="D11" s="5">
        <v>95593.84</v>
      </c>
      <c r="E11" s="161">
        <v>44726</v>
      </c>
      <c r="F11" s="118">
        <v>44732</v>
      </c>
      <c r="G11" s="160">
        <v>0</v>
      </c>
      <c r="H11" s="5" t="s">
        <v>8305</v>
      </c>
      <c r="I11" s="22">
        <f t="shared" si="0"/>
        <v>80745</v>
      </c>
      <c r="J11" s="5"/>
      <c r="K11" s="5"/>
      <c r="L11" s="136">
        <f t="shared" si="1"/>
        <v>95593.84</v>
      </c>
      <c r="M11" s="136">
        <f t="shared" si="2"/>
        <v>95593.84</v>
      </c>
      <c r="N11" s="133">
        <f t="shared" si="3"/>
        <v>0</v>
      </c>
      <c r="O11">
        <v>1</v>
      </c>
      <c r="R11" s="58">
        <f>O11*M11</f>
        <v>95593.84</v>
      </c>
      <c r="S11" s="59">
        <f>P11*M11</f>
        <v>0</v>
      </c>
      <c r="T11" s="60">
        <f>Q11*M11</f>
        <v>0</v>
      </c>
      <c r="U11" s="93" t="s">
        <v>8284</v>
      </c>
    </row>
    <row r="12" spans="1:21" x14ac:dyDescent="0.3">
      <c r="A12" s="5" t="s">
        <v>8539</v>
      </c>
      <c r="B12" s="5" t="s">
        <v>8540</v>
      </c>
      <c r="C12" s="5">
        <v>70000</v>
      </c>
      <c r="D12" s="117">
        <v>78092.95</v>
      </c>
      <c r="E12" s="118">
        <v>44683</v>
      </c>
      <c r="F12" s="118">
        <v>44866</v>
      </c>
      <c r="G12" s="160">
        <v>0</v>
      </c>
      <c r="H12" s="5" t="s">
        <v>8308</v>
      </c>
      <c r="I12" s="22">
        <f t="shared" si="0"/>
        <v>70000</v>
      </c>
      <c r="J12" s="5"/>
      <c r="K12" s="5"/>
      <c r="L12" s="136">
        <f t="shared" si="1"/>
        <v>78092.95</v>
      </c>
      <c r="M12" s="136">
        <f t="shared" si="2"/>
        <v>78092.95</v>
      </c>
      <c r="N12" s="133">
        <f t="shared" si="3"/>
        <v>0</v>
      </c>
      <c r="O12">
        <v>1</v>
      </c>
      <c r="R12" s="58">
        <f>O12*M12</f>
        <v>78092.95</v>
      </c>
      <c r="S12" s="59">
        <f>P12*M12</f>
        <v>0</v>
      </c>
      <c r="T12" s="60">
        <f>Q12*M12</f>
        <v>0</v>
      </c>
      <c r="U12" s="93"/>
    </row>
    <row r="13" spans="1:21" x14ac:dyDescent="0.3">
      <c r="A13" s="5" t="s">
        <v>8457</v>
      </c>
      <c r="B13" s="5" t="s">
        <v>8458</v>
      </c>
      <c r="C13" s="5">
        <v>50000</v>
      </c>
      <c r="D13" s="117">
        <v>55780.68</v>
      </c>
      <c r="E13" s="118" t="s">
        <v>8603</v>
      </c>
      <c r="F13" s="118">
        <v>44769</v>
      </c>
      <c r="G13" s="160">
        <v>0.03</v>
      </c>
      <c r="H13" s="5" t="s">
        <v>8308</v>
      </c>
      <c r="I13" s="22">
        <f t="shared" si="0"/>
        <v>48500</v>
      </c>
      <c r="J13" s="5"/>
      <c r="K13" s="5"/>
      <c r="L13" s="136">
        <f t="shared" si="1"/>
        <v>54107.259599999998</v>
      </c>
      <c r="M13" s="136">
        <f t="shared" si="2"/>
        <v>54107.259599999998</v>
      </c>
      <c r="N13" s="133">
        <f t="shared" si="3"/>
        <v>0</v>
      </c>
      <c r="Q13">
        <v>1</v>
      </c>
      <c r="R13" s="58">
        <f>O13*M13</f>
        <v>0</v>
      </c>
      <c r="S13" s="59">
        <f>P13*M13</f>
        <v>0</v>
      </c>
      <c r="T13" s="60">
        <f>Q13*M13</f>
        <v>54107.259599999998</v>
      </c>
    </row>
    <row r="14" spans="1:21" x14ac:dyDescent="0.3">
      <c r="A14" s="102" t="s">
        <v>8605</v>
      </c>
      <c r="B14" s="102"/>
      <c r="C14" s="102"/>
      <c r="D14" s="102"/>
      <c r="E14" s="162" t="s">
        <v>6946</v>
      </c>
      <c r="F14" s="157">
        <v>44902</v>
      </c>
      <c r="G14" s="102"/>
      <c r="H14" s="102"/>
      <c r="I14" s="106"/>
      <c r="J14" s="102"/>
      <c r="K14" s="102"/>
      <c r="L14" s="158"/>
      <c r="M14" s="158"/>
      <c r="N14" s="159"/>
      <c r="R14" s="58"/>
      <c r="S14" s="59"/>
      <c r="T14" s="60"/>
      <c r="U14" s="99">
        <f>SUM(R15:R24)</f>
        <v>618530.44999999984</v>
      </c>
    </row>
    <row r="15" spans="1:21" x14ac:dyDescent="0.3">
      <c r="A15" s="5" t="s">
        <v>8459</v>
      </c>
      <c r="B15" s="5" t="s">
        <v>8460</v>
      </c>
      <c r="C15" s="5">
        <v>35000</v>
      </c>
      <c r="D15" s="5">
        <v>39046.47</v>
      </c>
      <c r="E15" s="161">
        <v>44683</v>
      </c>
      <c r="F15" s="118">
        <v>44902</v>
      </c>
      <c r="G15" s="160">
        <v>0</v>
      </c>
      <c r="H15" s="5" t="s">
        <v>8308</v>
      </c>
      <c r="I15" s="22">
        <f t="shared" si="0"/>
        <v>35000</v>
      </c>
      <c r="J15" s="5"/>
      <c r="K15" s="5"/>
      <c r="L15" s="136">
        <f t="shared" si="1"/>
        <v>39046.47</v>
      </c>
      <c r="M15" s="136">
        <f t="shared" si="2"/>
        <v>39046.47</v>
      </c>
      <c r="N15" s="133">
        <f t="shared" si="3"/>
        <v>0</v>
      </c>
      <c r="O15">
        <v>1</v>
      </c>
      <c r="R15" s="58">
        <f t="shared" ref="R15:R22" si="4">O15*M15</f>
        <v>39046.47</v>
      </c>
      <c r="S15" s="59">
        <f t="shared" ref="S15:S20" si="5">P15*M15</f>
        <v>0</v>
      </c>
      <c r="T15" s="60">
        <f t="shared" ref="T15:T20" si="6">Q15*M15</f>
        <v>0</v>
      </c>
      <c r="U15" s="163" t="s">
        <v>8615</v>
      </c>
    </row>
    <row r="16" spans="1:21" x14ac:dyDescent="0.3">
      <c r="A16" s="5" t="s">
        <v>473</v>
      </c>
      <c r="B16" s="5" t="s">
        <v>474</v>
      </c>
      <c r="C16" s="5">
        <v>200000</v>
      </c>
      <c r="D16" s="5">
        <v>232136.86</v>
      </c>
      <c r="E16" s="161" t="s">
        <v>7100</v>
      </c>
      <c r="F16" s="118">
        <v>44727</v>
      </c>
      <c r="G16" s="160">
        <v>0.5</v>
      </c>
      <c r="H16" s="5" t="s">
        <v>8305</v>
      </c>
      <c r="I16" s="22">
        <f t="shared" si="0"/>
        <v>100000</v>
      </c>
      <c r="J16" s="5"/>
      <c r="K16" s="5"/>
      <c r="L16" s="136">
        <f t="shared" si="1"/>
        <v>116068.43</v>
      </c>
      <c r="M16" s="136">
        <f t="shared" si="2"/>
        <v>116068.43</v>
      </c>
      <c r="N16" s="133">
        <f t="shared" si="3"/>
        <v>0</v>
      </c>
      <c r="O16">
        <v>1</v>
      </c>
      <c r="R16" s="58">
        <f t="shared" si="4"/>
        <v>116068.43</v>
      </c>
      <c r="S16" s="59">
        <f t="shared" si="5"/>
        <v>0</v>
      </c>
      <c r="T16" s="60">
        <f t="shared" si="6"/>
        <v>0</v>
      </c>
      <c r="U16" s="93" t="s">
        <v>8214</v>
      </c>
    </row>
    <row r="17" spans="1:21" x14ac:dyDescent="0.3">
      <c r="A17" s="5" t="s">
        <v>465</v>
      </c>
      <c r="B17" s="5" t="s">
        <v>466</v>
      </c>
      <c r="C17" s="5">
        <v>58800</v>
      </c>
      <c r="D17" s="117">
        <v>68248.240000000005</v>
      </c>
      <c r="E17" s="5" t="s">
        <v>6946</v>
      </c>
      <c r="F17" s="118">
        <v>44727</v>
      </c>
      <c r="G17" s="160">
        <v>0.5</v>
      </c>
      <c r="H17" s="5" t="s">
        <v>8305</v>
      </c>
      <c r="I17" s="22">
        <f t="shared" si="0"/>
        <v>29400</v>
      </c>
      <c r="J17" s="5"/>
      <c r="K17" s="5"/>
      <c r="L17" s="136">
        <f t="shared" si="1"/>
        <v>34124.120000000003</v>
      </c>
      <c r="M17" s="136">
        <f t="shared" si="2"/>
        <v>34124.120000000003</v>
      </c>
      <c r="N17" s="133">
        <f t="shared" si="3"/>
        <v>0</v>
      </c>
      <c r="O17">
        <v>1</v>
      </c>
      <c r="R17" s="58">
        <f t="shared" si="4"/>
        <v>34124.120000000003</v>
      </c>
      <c r="S17" s="59">
        <f t="shared" si="5"/>
        <v>0</v>
      </c>
      <c r="T17" s="60">
        <f t="shared" si="6"/>
        <v>0</v>
      </c>
    </row>
    <row r="18" spans="1:21" x14ac:dyDescent="0.3">
      <c r="A18" s="5" t="s">
        <v>8461</v>
      </c>
      <c r="B18" s="5" t="s">
        <v>8462</v>
      </c>
      <c r="C18" s="5">
        <v>71000</v>
      </c>
      <c r="D18" s="117">
        <v>79208.56</v>
      </c>
      <c r="E18" s="5">
        <v>44683</v>
      </c>
      <c r="F18" s="118">
        <v>44902</v>
      </c>
      <c r="G18" s="160">
        <v>0</v>
      </c>
      <c r="H18" s="5" t="s">
        <v>8308</v>
      </c>
      <c r="I18" s="22">
        <f t="shared" si="0"/>
        <v>71000</v>
      </c>
      <c r="J18" s="5"/>
      <c r="K18" s="5"/>
      <c r="L18" s="136">
        <f t="shared" si="1"/>
        <v>79208.56</v>
      </c>
      <c r="M18" s="136">
        <f t="shared" si="2"/>
        <v>79208.56</v>
      </c>
      <c r="N18" s="133">
        <f t="shared" si="3"/>
        <v>0</v>
      </c>
      <c r="O18">
        <v>1</v>
      </c>
      <c r="R18" s="58">
        <f t="shared" si="4"/>
        <v>79208.56</v>
      </c>
      <c r="S18" s="59">
        <f t="shared" si="5"/>
        <v>0</v>
      </c>
      <c r="T18" s="60">
        <f t="shared" si="6"/>
        <v>0</v>
      </c>
    </row>
    <row r="19" spans="1:21" x14ac:dyDescent="0.3">
      <c r="A19" s="5" t="s">
        <v>8463</v>
      </c>
      <c r="B19" s="5" t="s">
        <v>8464</v>
      </c>
      <c r="C19" s="5">
        <v>79000</v>
      </c>
      <c r="D19" s="5">
        <v>88133.47</v>
      </c>
      <c r="E19" s="161">
        <v>44683</v>
      </c>
      <c r="F19" s="118">
        <v>44902</v>
      </c>
      <c r="G19" s="160">
        <v>0</v>
      </c>
      <c r="H19" s="5" t="s">
        <v>8308</v>
      </c>
      <c r="I19" s="22">
        <f t="shared" si="0"/>
        <v>79000</v>
      </c>
      <c r="J19" s="5"/>
      <c r="K19" s="5"/>
      <c r="L19" s="136">
        <f t="shared" si="1"/>
        <v>88133.47</v>
      </c>
      <c r="M19" s="136">
        <f t="shared" si="2"/>
        <v>88133.47</v>
      </c>
      <c r="N19" s="133">
        <f t="shared" si="3"/>
        <v>0</v>
      </c>
      <c r="O19">
        <v>1</v>
      </c>
      <c r="R19" s="58">
        <f t="shared" si="4"/>
        <v>88133.47</v>
      </c>
      <c r="S19" s="59">
        <f t="shared" si="5"/>
        <v>0</v>
      </c>
      <c r="T19" s="60">
        <f t="shared" si="6"/>
        <v>0</v>
      </c>
    </row>
    <row r="20" spans="1:21" x14ac:dyDescent="0.3">
      <c r="A20" s="5" t="s">
        <v>8465</v>
      </c>
      <c r="B20" s="5" t="s">
        <v>8466</v>
      </c>
      <c r="C20" s="5">
        <v>190000</v>
      </c>
      <c r="D20" s="5">
        <v>211966.57</v>
      </c>
      <c r="E20" s="161">
        <v>44683</v>
      </c>
      <c r="F20" s="118">
        <v>44902</v>
      </c>
      <c r="G20" s="160">
        <v>0</v>
      </c>
      <c r="H20" s="5" t="s">
        <v>8308</v>
      </c>
      <c r="I20" s="22">
        <f t="shared" si="0"/>
        <v>190000</v>
      </c>
      <c r="J20" s="5"/>
      <c r="K20" s="5"/>
      <c r="L20" s="136">
        <f t="shared" si="1"/>
        <v>211966.57</v>
      </c>
      <c r="M20" s="136">
        <f t="shared" si="2"/>
        <v>211966.57</v>
      </c>
      <c r="N20" s="133">
        <f t="shared" si="3"/>
        <v>0</v>
      </c>
      <c r="O20">
        <v>1</v>
      </c>
      <c r="R20" s="58">
        <f t="shared" si="4"/>
        <v>211966.57</v>
      </c>
      <c r="S20" s="59">
        <f t="shared" si="5"/>
        <v>0</v>
      </c>
      <c r="T20" s="60">
        <f t="shared" si="6"/>
        <v>0</v>
      </c>
    </row>
    <row r="21" spans="1:21" x14ac:dyDescent="0.3">
      <c r="A21" s="5" t="s">
        <v>8541</v>
      </c>
      <c r="B21" s="5" t="s">
        <v>8538</v>
      </c>
      <c r="C21" s="5">
        <v>37000</v>
      </c>
      <c r="D21" s="5">
        <v>41277.699999999997</v>
      </c>
      <c r="E21" s="161">
        <v>44683</v>
      </c>
      <c r="F21" s="118">
        <v>44902</v>
      </c>
      <c r="G21" s="160">
        <v>0</v>
      </c>
      <c r="H21" s="5" t="s">
        <v>8308</v>
      </c>
      <c r="I21" s="22">
        <f t="shared" si="0"/>
        <v>37000</v>
      </c>
      <c r="J21" s="5"/>
      <c r="K21" s="5"/>
      <c r="L21" s="136">
        <f t="shared" si="1"/>
        <v>41277.699999999997</v>
      </c>
      <c r="M21" s="136">
        <f t="shared" si="2"/>
        <v>41277.699999999997</v>
      </c>
      <c r="N21" s="133">
        <f t="shared" si="3"/>
        <v>0</v>
      </c>
      <c r="O21">
        <v>1</v>
      </c>
      <c r="R21" s="58">
        <f t="shared" si="4"/>
        <v>41277.699999999997</v>
      </c>
      <c r="S21" s="59">
        <f t="shared" ref="S21" si="7">P21*M21</f>
        <v>0</v>
      </c>
      <c r="T21" s="60">
        <f t="shared" ref="T21" si="8">Q21*M21</f>
        <v>0</v>
      </c>
    </row>
    <row r="22" spans="1:21" x14ac:dyDescent="0.3">
      <c r="A22" s="5" t="s">
        <v>467</v>
      </c>
      <c r="B22" s="5" t="s">
        <v>468</v>
      </c>
      <c r="C22" s="5">
        <v>15000</v>
      </c>
      <c r="D22" s="5">
        <v>17410.259999999998</v>
      </c>
      <c r="E22" s="161" t="s">
        <v>7128</v>
      </c>
      <c r="F22" s="118">
        <v>44727</v>
      </c>
      <c r="G22" s="160">
        <v>0.5</v>
      </c>
      <c r="H22" s="5" t="s">
        <v>8305</v>
      </c>
      <c r="I22" s="22">
        <f t="shared" si="0"/>
        <v>7500</v>
      </c>
      <c r="J22" s="5"/>
      <c r="K22" s="5"/>
      <c r="L22" s="136">
        <f t="shared" si="1"/>
        <v>8705.1299999999992</v>
      </c>
      <c r="M22" s="136">
        <f t="shared" si="2"/>
        <v>8705.1299999999992</v>
      </c>
      <c r="N22" s="133">
        <f t="shared" si="3"/>
        <v>0</v>
      </c>
      <c r="O22">
        <v>1</v>
      </c>
      <c r="R22" s="58">
        <f t="shared" si="4"/>
        <v>8705.1299999999992</v>
      </c>
      <c r="S22" s="59">
        <f>P22*M22</f>
        <v>0</v>
      </c>
      <c r="T22" s="60">
        <f>Q22*M22</f>
        <v>0</v>
      </c>
    </row>
    <row r="23" spans="1:21" x14ac:dyDescent="0.3">
      <c r="A23" s="102" t="s">
        <v>8606</v>
      </c>
      <c r="B23" s="102"/>
      <c r="C23" s="102"/>
      <c r="D23" s="102"/>
      <c r="E23" s="162" t="s">
        <v>7234</v>
      </c>
      <c r="F23" s="157">
        <v>44683</v>
      </c>
      <c r="G23" s="102"/>
      <c r="H23" s="102"/>
      <c r="I23" s="106"/>
      <c r="J23" s="102"/>
      <c r="K23" s="102"/>
      <c r="L23" s="158"/>
      <c r="M23" s="158"/>
      <c r="N23" s="159"/>
      <c r="R23" s="58"/>
      <c r="S23" s="59"/>
      <c r="T23" s="60"/>
    </row>
    <row r="24" spans="1:21" x14ac:dyDescent="0.3">
      <c r="A24" s="5" t="s">
        <v>507</v>
      </c>
      <c r="B24" s="5" t="s">
        <v>508</v>
      </c>
      <c r="C24" s="5">
        <v>34086</v>
      </c>
      <c r="D24" s="5">
        <v>40354.35</v>
      </c>
      <c r="E24" s="161" t="s">
        <v>7234</v>
      </c>
      <c r="F24" s="118">
        <v>44683</v>
      </c>
      <c r="G24" s="160">
        <v>0.8</v>
      </c>
      <c r="H24" s="5" t="s">
        <v>8305</v>
      </c>
      <c r="I24" s="22">
        <f t="shared" si="0"/>
        <v>6817.1999999999989</v>
      </c>
      <c r="J24" s="5"/>
      <c r="K24" s="5"/>
      <c r="L24" s="136">
        <f t="shared" si="1"/>
        <v>8070.8699999999981</v>
      </c>
      <c r="M24" s="136">
        <f t="shared" si="2"/>
        <v>8070.8699999999981</v>
      </c>
      <c r="N24" s="133">
        <f t="shared" si="3"/>
        <v>0</v>
      </c>
      <c r="Q24">
        <v>1</v>
      </c>
      <c r="R24" s="58">
        <f>O24*M24</f>
        <v>0</v>
      </c>
      <c r="S24" s="59">
        <f>P24*M24</f>
        <v>0</v>
      </c>
      <c r="T24" s="60">
        <f>Q24*M24</f>
        <v>8070.8699999999981</v>
      </c>
    </row>
    <row r="25" spans="1:21" x14ac:dyDescent="0.3">
      <c r="A25" s="102" t="s">
        <v>8607</v>
      </c>
      <c r="B25" s="102"/>
      <c r="C25" s="102"/>
      <c r="D25" s="102"/>
      <c r="E25" s="162" t="s">
        <v>8542</v>
      </c>
      <c r="F25" s="157">
        <v>44834</v>
      </c>
      <c r="G25" s="102"/>
      <c r="H25" s="102"/>
      <c r="I25" s="106"/>
      <c r="J25" s="102"/>
      <c r="K25" s="102"/>
      <c r="L25" s="158"/>
      <c r="M25" s="158"/>
      <c r="N25" s="159"/>
      <c r="R25" s="58"/>
      <c r="S25" s="59"/>
      <c r="T25" s="60"/>
      <c r="U25" s="99">
        <f>SUM(R26)</f>
        <v>0</v>
      </c>
    </row>
    <row r="26" spans="1:21" x14ac:dyDescent="0.3">
      <c r="A26" s="5" t="s">
        <v>8467</v>
      </c>
      <c r="B26" s="5" t="s">
        <v>8468</v>
      </c>
      <c r="C26" s="5">
        <v>1760</v>
      </c>
      <c r="D26" s="5">
        <v>143575.39000000001</v>
      </c>
      <c r="E26" s="161" t="s">
        <v>8542</v>
      </c>
      <c r="F26" s="118">
        <v>44834</v>
      </c>
      <c r="G26" s="160">
        <v>0.33</v>
      </c>
      <c r="H26" s="5" t="s">
        <v>8306</v>
      </c>
      <c r="I26" s="22">
        <f t="shared" si="0"/>
        <v>1179.1999999999998</v>
      </c>
      <c r="J26" s="5"/>
      <c r="K26" s="5"/>
      <c r="L26" s="136">
        <f t="shared" si="1"/>
        <v>96195.511299999998</v>
      </c>
      <c r="M26" s="136">
        <f t="shared" si="2"/>
        <v>96195.511299999998</v>
      </c>
      <c r="N26" s="133">
        <f t="shared" si="3"/>
        <v>0</v>
      </c>
      <c r="P26">
        <v>1</v>
      </c>
      <c r="R26" s="58">
        <f>O26*M26</f>
        <v>0</v>
      </c>
      <c r="S26" s="59">
        <f>P26*M26</f>
        <v>96195.511299999998</v>
      </c>
      <c r="T26" s="60">
        <f>Q26*M26</f>
        <v>0</v>
      </c>
    </row>
    <row r="27" spans="1:21" x14ac:dyDescent="0.3">
      <c r="A27" s="102" t="s">
        <v>8608</v>
      </c>
      <c r="B27" s="102"/>
      <c r="C27" s="102"/>
      <c r="D27" s="156"/>
      <c r="E27" s="102" t="s">
        <v>8309</v>
      </c>
      <c r="F27" s="157">
        <v>44708</v>
      </c>
      <c r="G27" s="102"/>
      <c r="H27" s="102"/>
      <c r="I27" s="106"/>
      <c r="J27" s="102"/>
      <c r="K27" s="102"/>
      <c r="L27" s="158"/>
      <c r="M27" s="158"/>
      <c r="N27" s="159"/>
      <c r="R27" s="58"/>
      <c r="S27" s="59"/>
      <c r="T27" s="60"/>
      <c r="U27" s="99">
        <f>SUM(R28:R28)</f>
        <v>2099.714100000002</v>
      </c>
    </row>
    <row r="28" spans="1:21" x14ac:dyDescent="0.3">
      <c r="A28" s="5" t="s">
        <v>1521</v>
      </c>
      <c r="B28" s="5" t="s">
        <v>1522</v>
      </c>
      <c r="C28" s="5">
        <v>177356</v>
      </c>
      <c r="D28" s="5">
        <v>209971.41</v>
      </c>
      <c r="E28" s="161" t="s">
        <v>8309</v>
      </c>
      <c r="F28" s="118">
        <v>44708</v>
      </c>
      <c r="G28" s="160">
        <v>0.99</v>
      </c>
      <c r="H28" s="5" t="s">
        <v>8305</v>
      </c>
      <c r="I28" s="22">
        <f t="shared" si="0"/>
        <v>1773.5600000000015</v>
      </c>
      <c r="J28" s="5"/>
      <c r="K28" s="5"/>
      <c r="L28" s="136">
        <f t="shared" si="1"/>
        <v>2099.714100000002</v>
      </c>
      <c r="M28" s="136">
        <f t="shared" si="2"/>
        <v>2099.714100000002</v>
      </c>
      <c r="N28" s="133">
        <f t="shared" si="3"/>
        <v>0</v>
      </c>
      <c r="O28">
        <v>1</v>
      </c>
      <c r="R28" s="58">
        <f t="shared" ref="R28:R41" si="9">O28*M28</f>
        <v>2099.714100000002</v>
      </c>
      <c r="S28" s="59">
        <f t="shared" ref="S28:S41" si="10">P28*M28</f>
        <v>0</v>
      </c>
      <c r="T28" s="60">
        <f t="shared" ref="T28:T41" si="11">Q28*M28</f>
        <v>0</v>
      </c>
    </row>
    <row r="29" spans="1:21" x14ac:dyDescent="0.3">
      <c r="A29" s="102" t="s">
        <v>8609</v>
      </c>
      <c r="B29" s="102"/>
      <c r="C29" s="102"/>
      <c r="D29" s="156"/>
      <c r="E29" s="102" t="s">
        <v>8310</v>
      </c>
      <c r="F29" s="157">
        <v>44713</v>
      </c>
      <c r="G29" s="102"/>
      <c r="H29" s="102"/>
      <c r="I29" s="106"/>
      <c r="J29" s="102"/>
      <c r="K29" s="102"/>
      <c r="L29" s="158"/>
      <c r="M29" s="158"/>
      <c r="N29" s="159"/>
      <c r="R29" s="58"/>
      <c r="S29" s="59"/>
      <c r="T29" s="60"/>
      <c r="U29" s="99">
        <f>SUM(R30:R30)</f>
        <v>18854.948799999991</v>
      </c>
    </row>
    <row r="30" spans="1:21" x14ac:dyDescent="0.3">
      <c r="A30" s="5" t="s">
        <v>1341</v>
      </c>
      <c r="B30" s="5" t="s">
        <v>1342</v>
      </c>
      <c r="C30" s="5">
        <v>199077</v>
      </c>
      <c r="D30" s="117">
        <v>235686.86</v>
      </c>
      <c r="E30" s="118" t="s">
        <v>8310</v>
      </c>
      <c r="F30" s="118">
        <v>44713</v>
      </c>
      <c r="G30" s="160">
        <v>0.92</v>
      </c>
      <c r="H30" s="5" t="s">
        <v>8305</v>
      </c>
      <c r="I30" s="22">
        <f t="shared" si="0"/>
        <v>15926.159999999993</v>
      </c>
      <c r="J30" s="5"/>
      <c r="K30" s="5"/>
      <c r="L30" s="136">
        <f t="shared" si="1"/>
        <v>18854.948799999991</v>
      </c>
      <c r="M30" s="136">
        <f t="shared" si="2"/>
        <v>18854.948799999991</v>
      </c>
      <c r="N30" s="133">
        <f t="shared" si="3"/>
        <v>0</v>
      </c>
      <c r="O30">
        <v>1</v>
      </c>
      <c r="R30" s="58">
        <f t="shared" si="9"/>
        <v>18854.948799999991</v>
      </c>
      <c r="S30" s="59">
        <f t="shared" si="10"/>
        <v>0</v>
      </c>
      <c r="T30" s="60">
        <f t="shared" si="11"/>
        <v>0</v>
      </c>
      <c r="U30" s="93"/>
    </row>
    <row r="31" spans="1:21" x14ac:dyDescent="0.3">
      <c r="A31" s="102" t="s">
        <v>8610</v>
      </c>
      <c r="B31" s="102"/>
      <c r="C31" s="102"/>
      <c r="D31" s="156"/>
      <c r="E31" s="157">
        <v>44712</v>
      </c>
      <c r="F31" s="157">
        <v>44718</v>
      </c>
      <c r="G31" s="102"/>
      <c r="H31" s="102"/>
      <c r="I31" s="106"/>
      <c r="J31" s="102"/>
      <c r="K31" s="102"/>
      <c r="L31" s="158"/>
      <c r="M31" s="158"/>
      <c r="N31" s="159"/>
      <c r="R31" s="58"/>
      <c r="S31" s="59"/>
      <c r="T31" s="60"/>
      <c r="U31" s="99">
        <f>SUM(R32:R33)</f>
        <v>199702.28</v>
      </c>
    </row>
    <row r="32" spans="1:21" x14ac:dyDescent="0.3">
      <c r="A32" s="5" t="s">
        <v>1219</v>
      </c>
      <c r="B32" s="5" t="s">
        <v>8311</v>
      </c>
      <c r="C32" s="5">
        <v>104682</v>
      </c>
      <c r="D32" s="117">
        <v>123932.81</v>
      </c>
      <c r="E32" s="118">
        <v>44712</v>
      </c>
      <c r="F32" s="118">
        <v>44718</v>
      </c>
      <c r="G32" s="160">
        <v>0</v>
      </c>
      <c r="H32" s="5" t="s">
        <v>8305</v>
      </c>
      <c r="I32" s="22">
        <f t="shared" si="0"/>
        <v>104682</v>
      </c>
      <c r="J32" s="5"/>
      <c r="K32" s="5"/>
      <c r="L32" s="136">
        <f t="shared" si="1"/>
        <v>123932.81</v>
      </c>
      <c r="M32" s="136">
        <f t="shared" si="2"/>
        <v>123932.81</v>
      </c>
      <c r="N32" s="133">
        <f t="shared" si="3"/>
        <v>0</v>
      </c>
      <c r="O32">
        <v>1</v>
      </c>
      <c r="R32" s="58">
        <f t="shared" si="9"/>
        <v>123932.81</v>
      </c>
      <c r="S32" s="59">
        <f t="shared" si="10"/>
        <v>0</v>
      </c>
      <c r="T32" s="60">
        <f t="shared" si="11"/>
        <v>0</v>
      </c>
      <c r="U32" s="93" t="s">
        <v>8226</v>
      </c>
    </row>
    <row r="33" spans="1:21" x14ac:dyDescent="0.3">
      <c r="A33" s="5" t="s">
        <v>1221</v>
      </c>
      <c r="B33" s="5" t="s">
        <v>1222</v>
      </c>
      <c r="C33" s="5">
        <v>64000</v>
      </c>
      <c r="D33" s="117">
        <v>75769.47</v>
      </c>
      <c r="E33" s="5">
        <v>44712</v>
      </c>
      <c r="F33" s="118">
        <v>44718</v>
      </c>
      <c r="G33" s="160">
        <v>0</v>
      </c>
      <c r="H33" s="5" t="s">
        <v>8305</v>
      </c>
      <c r="I33" s="22">
        <f t="shared" si="0"/>
        <v>64000</v>
      </c>
      <c r="J33" s="5"/>
      <c r="K33" s="5"/>
      <c r="L33" s="136">
        <f t="shared" si="1"/>
        <v>75769.47</v>
      </c>
      <c r="M33" s="136">
        <f t="shared" si="2"/>
        <v>75769.47</v>
      </c>
      <c r="N33" s="133">
        <f t="shared" si="3"/>
        <v>0</v>
      </c>
      <c r="O33">
        <v>1</v>
      </c>
      <c r="R33" s="58">
        <f t="shared" si="9"/>
        <v>75769.47</v>
      </c>
      <c r="S33" s="59">
        <f t="shared" si="10"/>
        <v>0</v>
      </c>
      <c r="T33" s="60">
        <f t="shared" si="11"/>
        <v>0</v>
      </c>
    </row>
    <row r="34" spans="1:21" x14ac:dyDescent="0.3">
      <c r="A34" s="102" t="s">
        <v>8611</v>
      </c>
      <c r="B34" s="102"/>
      <c r="C34" s="102"/>
      <c r="D34" s="156"/>
      <c r="E34" s="102">
        <v>44712</v>
      </c>
      <c r="F34" s="157">
        <v>44718</v>
      </c>
      <c r="G34" s="102"/>
      <c r="H34" s="102"/>
      <c r="I34" s="106"/>
      <c r="J34" s="102"/>
      <c r="K34" s="102"/>
      <c r="L34" s="158"/>
      <c r="M34" s="158"/>
      <c r="N34" s="159"/>
      <c r="R34" s="58"/>
      <c r="S34" s="59"/>
      <c r="T34" s="60"/>
      <c r="U34" s="99">
        <f>SUM(R35)</f>
        <v>138516.06</v>
      </c>
    </row>
    <row r="35" spans="1:21" x14ac:dyDescent="0.3">
      <c r="A35" s="5" t="s">
        <v>1263</v>
      </c>
      <c r="B35" s="5" t="s">
        <v>1264</v>
      </c>
      <c r="C35" s="5">
        <v>117000</v>
      </c>
      <c r="D35" s="117">
        <v>138516.06</v>
      </c>
      <c r="E35" s="5">
        <v>44712</v>
      </c>
      <c r="F35" s="118">
        <v>44718</v>
      </c>
      <c r="G35" s="160">
        <v>0</v>
      </c>
      <c r="H35" s="5" t="s">
        <v>8305</v>
      </c>
      <c r="I35" s="22">
        <f t="shared" si="0"/>
        <v>117000</v>
      </c>
      <c r="J35" s="5"/>
      <c r="K35" s="5"/>
      <c r="L35" s="136">
        <f t="shared" si="1"/>
        <v>138516.06</v>
      </c>
      <c r="M35" s="136">
        <f t="shared" si="2"/>
        <v>138516.06</v>
      </c>
      <c r="N35" s="133">
        <f t="shared" si="3"/>
        <v>0</v>
      </c>
      <c r="O35">
        <v>1</v>
      </c>
      <c r="R35" s="58">
        <f t="shared" si="9"/>
        <v>138516.06</v>
      </c>
      <c r="S35" s="59">
        <f t="shared" si="10"/>
        <v>0</v>
      </c>
      <c r="T35" s="60">
        <f t="shared" si="11"/>
        <v>0</v>
      </c>
      <c r="U35" s="93" t="s">
        <v>8228</v>
      </c>
    </row>
    <row r="36" spans="1:21" x14ac:dyDescent="0.3">
      <c r="A36" s="102" t="s">
        <v>8612</v>
      </c>
      <c r="B36" s="102"/>
      <c r="C36" s="102"/>
      <c r="D36" s="102"/>
      <c r="E36" s="162" t="s">
        <v>8389</v>
      </c>
      <c r="F36" s="157">
        <v>44701</v>
      </c>
      <c r="G36" s="102"/>
      <c r="H36" s="102"/>
      <c r="I36" s="106"/>
      <c r="J36" s="102"/>
      <c r="K36" s="102"/>
      <c r="L36" s="158"/>
      <c r="M36" s="158"/>
      <c r="N36" s="159"/>
      <c r="R36" s="58"/>
      <c r="S36" s="59"/>
      <c r="T36" s="60"/>
      <c r="U36" s="99">
        <f>R37+R39</f>
        <v>12386.533500000001</v>
      </c>
    </row>
    <row r="37" spans="1:21" x14ac:dyDescent="0.3">
      <c r="A37" s="5" t="s">
        <v>1283</v>
      </c>
      <c r="B37" s="5" t="s">
        <v>1284</v>
      </c>
      <c r="C37" s="5">
        <v>28150</v>
      </c>
      <c r="D37" s="117">
        <v>33326.730000000003</v>
      </c>
      <c r="E37" s="5" t="s">
        <v>8389</v>
      </c>
      <c r="F37" s="118">
        <v>44701</v>
      </c>
      <c r="G37" s="160">
        <v>0.85</v>
      </c>
      <c r="H37" s="5" t="s">
        <v>8305</v>
      </c>
      <c r="I37" s="22">
        <f t="shared" si="0"/>
        <v>4222.5000000000009</v>
      </c>
      <c r="J37" s="5"/>
      <c r="K37" s="5"/>
      <c r="L37" s="136">
        <f t="shared" si="1"/>
        <v>4999.009500000001</v>
      </c>
      <c r="M37" s="136">
        <f t="shared" si="2"/>
        <v>4999.009500000001</v>
      </c>
      <c r="N37" s="133">
        <f t="shared" si="3"/>
        <v>0</v>
      </c>
      <c r="O37">
        <v>1</v>
      </c>
      <c r="R37" s="58">
        <f t="shared" si="9"/>
        <v>4999.009500000001</v>
      </c>
      <c r="S37" s="59">
        <f t="shared" si="10"/>
        <v>0</v>
      </c>
      <c r="T37" s="60">
        <f t="shared" si="11"/>
        <v>0</v>
      </c>
      <c r="U37" s="93" t="s">
        <v>8227</v>
      </c>
    </row>
    <row r="38" spans="1:21" x14ac:dyDescent="0.3">
      <c r="A38" s="102" t="s">
        <v>8613</v>
      </c>
      <c r="B38" s="102"/>
      <c r="C38" s="102"/>
      <c r="D38" s="156"/>
      <c r="E38" s="102" t="s">
        <v>8389</v>
      </c>
      <c r="F38" s="157">
        <v>44701</v>
      </c>
      <c r="G38" s="102"/>
      <c r="H38" s="102"/>
      <c r="I38" s="106"/>
      <c r="J38" s="102"/>
      <c r="K38" s="102"/>
      <c r="L38" s="158"/>
      <c r="M38" s="158"/>
      <c r="N38" s="159"/>
      <c r="R38" s="58"/>
      <c r="S38" s="59"/>
      <c r="T38" s="60"/>
    </row>
    <row r="39" spans="1:21" x14ac:dyDescent="0.3">
      <c r="A39" s="5" t="s">
        <v>1168</v>
      </c>
      <c r="B39" s="5" t="s">
        <v>1169</v>
      </c>
      <c r="C39" s="5">
        <v>41600</v>
      </c>
      <c r="D39" s="117">
        <v>49250.16</v>
      </c>
      <c r="E39" s="5" t="s">
        <v>8389</v>
      </c>
      <c r="F39" s="118">
        <v>44701</v>
      </c>
      <c r="G39" s="160">
        <v>0.85</v>
      </c>
      <c r="H39" s="5" t="s">
        <v>8305</v>
      </c>
      <c r="I39" s="22">
        <f t="shared" si="0"/>
        <v>6240.0000000000009</v>
      </c>
      <c r="J39" s="5"/>
      <c r="K39" s="5"/>
      <c r="L39" s="136">
        <f t="shared" si="1"/>
        <v>7387.5240000000013</v>
      </c>
      <c r="M39" s="136">
        <f t="shared" si="2"/>
        <v>7387.5240000000013</v>
      </c>
      <c r="N39" s="133">
        <f t="shared" si="3"/>
        <v>0</v>
      </c>
      <c r="O39">
        <v>1</v>
      </c>
      <c r="R39" s="58">
        <f t="shared" si="9"/>
        <v>7387.5240000000013</v>
      </c>
      <c r="S39" s="59">
        <f t="shared" si="10"/>
        <v>0</v>
      </c>
      <c r="T39" s="60">
        <f t="shared" si="11"/>
        <v>0</v>
      </c>
    </row>
    <row r="40" spans="1:21" x14ac:dyDescent="0.3">
      <c r="A40" s="102" t="s">
        <v>8614</v>
      </c>
      <c r="B40" s="102"/>
      <c r="C40" s="102"/>
      <c r="D40" s="102"/>
      <c r="E40" s="162">
        <v>44700</v>
      </c>
      <c r="F40" s="157">
        <v>44706</v>
      </c>
      <c r="G40" s="102"/>
      <c r="H40" s="102"/>
      <c r="I40" s="106"/>
      <c r="J40" s="102"/>
      <c r="K40" s="102"/>
      <c r="L40" s="158"/>
      <c r="M40" s="158"/>
      <c r="N40" s="159"/>
      <c r="R40" s="58"/>
      <c r="S40" s="59"/>
      <c r="T40" s="60"/>
      <c r="U40" s="99">
        <f>SUM(R41:R41)</f>
        <v>54956.54</v>
      </c>
    </row>
    <row r="41" spans="1:21" ht="15" thickBot="1" x14ac:dyDescent="0.35">
      <c r="A41" s="5" t="s">
        <v>1122</v>
      </c>
      <c r="B41" s="5" t="s">
        <v>1123</v>
      </c>
      <c r="C41" s="5">
        <v>46420</v>
      </c>
      <c r="D41" s="117">
        <v>54956.54</v>
      </c>
      <c r="E41" s="5">
        <v>44700</v>
      </c>
      <c r="F41" s="118">
        <v>44706</v>
      </c>
      <c r="G41" s="160">
        <v>0</v>
      </c>
      <c r="H41" s="5" t="s">
        <v>8305</v>
      </c>
      <c r="I41" s="22">
        <f t="shared" si="0"/>
        <v>46420</v>
      </c>
      <c r="J41" s="5"/>
      <c r="K41" s="5"/>
      <c r="L41" s="136">
        <f t="shared" si="1"/>
        <v>54956.54</v>
      </c>
      <c r="M41" s="136">
        <f t="shared" si="2"/>
        <v>54956.54</v>
      </c>
      <c r="N41" s="133">
        <f t="shared" si="3"/>
        <v>0</v>
      </c>
      <c r="O41">
        <v>1</v>
      </c>
      <c r="R41" s="61">
        <f t="shared" si="9"/>
        <v>54956.54</v>
      </c>
      <c r="S41" s="62">
        <f t="shared" si="10"/>
        <v>0</v>
      </c>
      <c r="T41" s="63">
        <f t="shared" si="11"/>
        <v>0</v>
      </c>
    </row>
    <row r="43" spans="1:21" x14ac:dyDescent="0.3">
      <c r="C43" s="35">
        <f>SUM(C4:C41)</f>
        <v>2243306</v>
      </c>
      <c r="D43" s="35">
        <f>SUM(D4:D41)</f>
        <v>2856838.6200000006</v>
      </c>
      <c r="E43" s="35"/>
      <c r="F43" s="35"/>
      <c r="G43" s="35"/>
      <c r="H43" s="35">
        <f>SUM(H4:H41)</f>
        <v>0</v>
      </c>
      <c r="I43" s="35">
        <f>SUM(I4:I41)</f>
        <v>1179671.2319999998</v>
      </c>
      <c r="J43" s="35"/>
      <c r="K43" s="35"/>
      <c r="L43" s="35">
        <f>SUM(L4:L41)</f>
        <v>1531757.2240499996</v>
      </c>
      <c r="M43" s="91">
        <f>SUM(M4:M41)</f>
        <v>1531757.2240499996</v>
      </c>
      <c r="N43" s="35"/>
      <c r="O43" s="35"/>
      <c r="P43" s="35"/>
      <c r="Q43" s="35"/>
      <c r="R43" s="35">
        <f>SUM(R4:R41)</f>
        <v>1290190.4263879999</v>
      </c>
      <c r="S43" s="35">
        <f>SUM(S4:S41)</f>
        <v>179388.66806200001</v>
      </c>
      <c r="T43" s="35">
        <f>SUM(T4:T41)</f>
        <v>62178.129599999993</v>
      </c>
    </row>
    <row r="44" spans="1:21" x14ac:dyDescent="0.3">
      <c r="R44" s="92" t="s">
        <v>8209</v>
      </c>
      <c r="S44" s="43">
        <f>SUM(R43:T43)</f>
        <v>1531757.2240500001</v>
      </c>
    </row>
    <row r="45" spans="1:21" ht="15" thickBot="1" x14ac:dyDescent="0.35">
      <c r="D45" s="83"/>
      <c r="R45" s="29"/>
      <c r="S45" s="29"/>
      <c r="T45" s="29"/>
    </row>
    <row r="46" spans="1:21" x14ac:dyDescent="0.3">
      <c r="B46" t="s">
        <v>8373</v>
      </c>
      <c r="D46" s="53"/>
      <c r="Q46">
        <v>1</v>
      </c>
      <c r="R46" s="29">
        <f>O46*M46</f>
        <v>0</v>
      </c>
      <c r="S46" s="29">
        <f>P46*M46</f>
        <v>0</v>
      </c>
      <c r="T46" s="29">
        <f>Q46*M46</f>
        <v>0</v>
      </c>
    </row>
    <row r="47" spans="1:21" ht="15" thickBot="1" x14ac:dyDescent="0.35">
      <c r="B47" t="s">
        <v>8390</v>
      </c>
      <c r="D47" s="54"/>
      <c r="Q47">
        <v>1</v>
      </c>
      <c r="R47" s="29">
        <f>O47*M47</f>
        <v>0</v>
      </c>
      <c r="S47" s="29">
        <f>P47*M47</f>
        <v>0</v>
      </c>
      <c r="T47" s="29">
        <f>Q47*M47</f>
        <v>0</v>
      </c>
    </row>
    <row r="49" spans="1:20" x14ac:dyDescent="0.3">
      <c r="B49" t="s">
        <v>8015</v>
      </c>
      <c r="D49" s="66">
        <f>SUM(D45:D47)</f>
        <v>0</v>
      </c>
    </row>
    <row r="50" spans="1:20" x14ac:dyDescent="0.3">
      <c r="B50" t="s">
        <v>8208</v>
      </c>
      <c r="M50" s="91">
        <f>M43+D49</f>
        <v>1531757.2240499996</v>
      </c>
      <c r="P50" t="s">
        <v>8016</v>
      </c>
      <c r="R50" s="48">
        <f>R43+SUM(R45:R47)</f>
        <v>1290190.4263879999</v>
      </c>
      <c r="S50" s="48">
        <f>S43+SUM(S45:S47)</f>
        <v>179388.66806200001</v>
      </c>
      <c r="T50" s="48">
        <f>T43+SUM(T45:T47)</f>
        <v>62178.129599999993</v>
      </c>
    </row>
    <row r="51" spans="1:20" x14ac:dyDescent="0.3">
      <c r="A51" s="84"/>
      <c r="B51" s="84"/>
      <c r="C51" s="85"/>
      <c r="D51" s="84"/>
      <c r="E51" s="86"/>
      <c r="F51" s="86"/>
      <c r="G51" s="87"/>
      <c r="H51" s="84"/>
      <c r="I51" s="88"/>
      <c r="J51" s="84"/>
      <c r="K51" s="84"/>
      <c r="L51" s="89"/>
      <c r="M51" s="90"/>
      <c r="P51" t="s">
        <v>8018</v>
      </c>
    </row>
    <row r="52" spans="1:20" x14ac:dyDescent="0.3">
      <c r="A52" s="84"/>
      <c r="B52" s="84"/>
      <c r="C52" s="84"/>
      <c r="D52" s="84"/>
      <c r="E52" s="86"/>
      <c r="F52" s="86"/>
      <c r="G52" s="87"/>
      <c r="H52" s="84"/>
      <c r="I52" s="88"/>
      <c r="J52" s="84"/>
      <c r="K52" s="84"/>
      <c r="L52" s="89"/>
      <c r="M52" s="89"/>
      <c r="P52" t="s">
        <v>8017</v>
      </c>
    </row>
    <row r="53" spans="1:20" x14ac:dyDescent="0.3">
      <c r="A53" s="84"/>
      <c r="B53" s="84"/>
      <c r="C53" s="85"/>
      <c r="D53" s="84"/>
      <c r="E53" s="86"/>
      <c r="F53" s="86"/>
      <c r="G53" s="87"/>
      <c r="H53" s="84"/>
      <c r="I53" s="88"/>
      <c r="J53" s="84"/>
      <c r="K53" s="84"/>
      <c r="L53" s="89"/>
      <c r="M53" s="90"/>
      <c r="R53" s="93" t="s">
        <v>8210</v>
      </c>
      <c r="S53" s="50">
        <f>S44+SUM(R45:T47)</f>
        <v>1531757.2240500001</v>
      </c>
    </row>
    <row r="54" spans="1:20" x14ac:dyDescent="0.3">
      <c r="A54" s="84"/>
      <c r="B54" s="84"/>
      <c r="C54" s="84"/>
      <c r="D54" s="84"/>
      <c r="E54" s="86"/>
      <c r="F54" s="86"/>
      <c r="G54" s="87"/>
      <c r="H54" s="84"/>
      <c r="I54" s="88"/>
      <c r="J54" s="84"/>
      <c r="K54" s="84"/>
      <c r="L54" s="89"/>
      <c r="M54" s="89"/>
    </row>
    <row r="55" spans="1:20" x14ac:dyDescent="0.3">
      <c r="A55" s="84"/>
      <c r="B55" s="84"/>
      <c r="C55" s="85"/>
      <c r="D55" s="84"/>
      <c r="E55" s="86"/>
      <c r="F55" s="86"/>
      <c r="G55" s="87"/>
      <c r="H55" s="84"/>
      <c r="I55" s="88"/>
      <c r="J55" s="84"/>
      <c r="K55" s="84"/>
      <c r="L55" s="89"/>
      <c r="M55" s="90"/>
    </row>
    <row r="56" spans="1:20" x14ac:dyDescent="0.3">
      <c r="A56" s="84"/>
      <c r="B56" s="84"/>
      <c r="C56" s="84"/>
      <c r="D56" s="84"/>
      <c r="E56" s="86"/>
      <c r="F56" s="86"/>
      <c r="G56" s="87"/>
      <c r="H56" s="84"/>
      <c r="I56" s="88"/>
      <c r="J56" s="84"/>
      <c r="K56" s="84"/>
      <c r="L56" s="89"/>
      <c r="M56" s="89"/>
    </row>
    <row r="57" spans="1:20" x14ac:dyDescent="0.3">
      <c r="A57" s="84"/>
      <c r="B57" s="84"/>
      <c r="C57" s="84"/>
      <c r="D57" s="84"/>
      <c r="E57" s="86"/>
      <c r="F57" s="86"/>
      <c r="G57" s="87"/>
      <c r="H57" s="84"/>
      <c r="I57" s="88"/>
      <c r="J57" s="84"/>
      <c r="K57" s="84"/>
      <c r="L57" s="89"/>
      <c r="M57" s="89"/>
    </row>
    <row r="58" spans="1:20" x14ac:dyDescent="0.3">
      <c r="A58" s="84"/>
      <c r="B58" s="84"/>
      <c r="C58" s="84"/>
      <c r="D58" s="84"/>
      <c r="E58" s="86"/>
      <c r="F58" s="86"/>
      <c r="G58" s="87"/>
      <c r="H58" s="84"/>
      <c r="I58" s="88"/>
      <c r="J58" s="84"/>
      <c r="K58" s="84"/>
      <c r="L58" s="89"/>
      <c r="M58" s="89"/>
    </row>
    <row r="59" spans="1:20" x14ac:dyDescent="0.3">
      <c r="A59" s="84"/>
      <c r="B59" s="84"/>
      <c r="C59" s="84"/>
      <c r="D59" s="84"/>
      <c r="E59" s="86"/>
      <c r="F59" s="86"/>
      <c r="G59" s="87"/>
      <c r="H59" s="84"/>
      <c r="I59" s="88"/>
      <c r="J59" s="84"/>
      <c r="K59" s="84"/>
      <c r="L59" s="89"/>
      <c r="M59" s="89"/>
    </row>
    <row r="60" spans="1:20" x14ac:dyDescent="0.3">
      <c r="A60" s="84"/>
      <c r="B60" s="84"/>
      <c r="C60" s="85"/>
      <c r="D60" s="85"/>
      <c r="E60" s="86"/>
      <c r="F60" s="86"/>
      <c r="G60" s="87"/>
      <c r="H60" s="84"/>
      <c r="I60" s="88"/>
      <c r="J60" s="84"/>
      <c r="K60" s="84"/>
      <c r="L60" s="89"/>
      <c r="M60" s="90"/>
    </row>
    <row r="61" spans="1:20" x14ac:dyDescent="0.3">
      <c r="A61" s="84"/>
      <c r="B61" s="84"/>
      <c r="C61" s="84"/>
      <c r="D61" s="84"/>
      <c r="E61" s="86"/>
      <c r="F61" s="86"/>
      <c r="G61" s="87"/>
      <c r="H61" s="84"/>
      <c r="I61" s="88"/>
      <c r="J61" s="84"/>
      <c r="K61" s="84"/>
      <c r="L61" s="89"/>
      <c r="M61" s="89"/>
    </row>
    <row r="62" spans="1:20" x14ac:dyDescent="0.3">
      <c r="A62" s="84"/>
      <c r="B62" s="84"/>
      <c r="C62" s="85"/>
      <c r="D62" s="84"/>
      <c r="E62" s="86"/>
      <c r="F62" s="86"/>
      <c r="G62" s="87"/>
      <c r="H62" s="84"/>
      <c r="I62" s="88"/>
      <c r="J62" s="84"/>
      <c r="K62" s="84"/>
      <c r="L62" s="89"/>
      <c r="M62" s="90"/>
    </row>
    <row r="63" spans="1:20" x14ac:dyDescent="0.3">
      <c r="A63" s="84"/>
      <c r="B63" s="84"/>
      <c r="C63" s="84"/>
      <c r="D63" s="84"/>
      <c r="E63" s="86"/>
      <c r="F63" s="86"/>
      <c r="G63" s="87"/>
      <c r="H63" s="84"/>
      <c r="I63" s="88"/>
      <c r="J63" s="84"/>
      <c r="K63" s="84"/>
      <c r="L63" s="89"/>
      <c r="M63" s="89"/>
    </row>
  </sheetData>
  <autoFilter ref="A2:N41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7" t="s">
        <v>3815</v>
      </c>
      <c r="B1" s="168"/>
      <c r="C1" s="168"/>
      <c r="D1" s="169"/>
      <c r="E1" s="170" t="s">
        <v>7818</v>
      </c>
      <c r="F1" s="171"/>
      <c r="G1" s="172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73" t="s">
        <v>3815</v>
      </c>
      <c r="B1" s="173"/>
      <c r="C1" s="173"/>
      <c r="D1" s="173"/>
      <c r="E1" s="173"/>
      <c r="F1" s="170" t="s">
        <v>7818</v>
      </c>
      <c r="G1" s="171"/>
      <c r="H1" s="172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Z714"/>
  <sheetViews>
    <sheetView zoomScale="90" zoomScaleNormal="90" workbookViewId="0">
      <pane xSplit="4" ySplit="3" topLeftCell="I699" activePane="bottomRight" state="frozen"/>
      <selection pane="topRight" activeCell="E1" sqref="E1"/>
      <selection pane="bottomLeft" activeCell="A4" sqref="A4"/>
      <selection pane="bottomRight" activeCell="J718" sqref="J718"/>
    </sheetView>
  </sheetViews>
  <sheetFormatPr defaultRowHeight="14.4" x14ac:dyDescent="0.3"/>
  <cols>
    <col min="1" max="1" width="16.44140625" customWidth="1"/>
    <col min="2" max="2" width="46" customWidth="1"/>
    <col min="3" max="3" width="9.109375"/>
    <col min="4" max="4" width="15.33203125" customWidth="1"/>
    <col min="5" max="5" width="12.5546875" style="18" customWidth="1"/>
    <col min="6" max="6" width="12.33203125" style="18" customWidth="1"/>
    <col min="7" max="7" width="13" style="154" customWidth="1"/>
    <col min="8" max="8" width="14.44140625" customWidth="1"/>
    <col min="9" max="9" width="14.6640625" style="35" customWidth="1"/>
    <col min="10" max="11" width="9.109375"/>
    <col min="12" max="12" width="14.6640625" style="29" customWidth="1"/>
    <col min="13" max="13" width="13.109375" style="29" bestFit="1" customWidth="1"/>
    <col min="14" max="14" width="9.109375" style="29"/>
    <col min="16" max="16" width="10.77734375" customWidth="1"/>
    <col min="17" max="17" width="9.6640625" customWidth="1"/>
    <col min="20" max="20" width="11" bestFit="1" customWidth="1"/>
    <col min="21" max="21" width="12.109375" bestFit="1" customWidth="1"/>
    <col min="22" max="22" width="9.6640625" customWidth="1"/>
    <col min="23" max="23" width="9.88671875" customWidth="1"/>
    <col min="24" max="24" width="11" bestFit="1" customWidth="1"/>
    <col min="25" max="25" width="21.109375" customWidth="1"/>
  </cols>
  <sheetData>
    <row r="1" spans="1:26" ht="15" thickBot="1" x14ac:dyDescent="0.35">
      <c r="A1" s="167" t="s">
        <v>3815</v>
      </c>
      <c r="B1" s="168"/>
      <c r="C1" s="168"/>
      <c r="D1" s="169"/>
      <c r="E1" s="170"/>
      <c r="F1" s="171"/>
      <c r="G1" s="172"/>
      <c r="H1" s="34"/>
    </row>
    <row r="2" spans="1:26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151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28" t="s">
        <v>8023</v>
      </c>
      <c r="R2" s="28" t="s">
        <v>8024</v>
      </c>
      <c r="S2" s="28" t="s">
        <v>8021</v>
      </c>
      <c r="T2" s="55" t="s">
        <v>8025</v>
      </c>
      <c r="U2" s="56" t="s">
        <v>8026</v>
      </c>
      <c r="V2" s="56" t="s">
        <v>8027</v>
      </c>
      <c r="W2" s="56" t="s">
        <v>8028</v>
      </c>
      <c r="X2" s="57" t="s">
        <v>8029</v>
      </c>
    </row>
    <row r="3" spans="1:26" x14ac:dyDescent="0.3">
      <c r="A3" s="7" t="s">
        <v>8370</v>
      </c>
      <c r="B3" s="7"/>
      <c r="C3" s="131"/>
      <c r="D3" s="134"/>
      <c r="E3" s="130"/>
      <c r="F3" s="130"/>
      <c r="G3" s="152"/>
      <c r="H3" s="7"/>
      <c r="I3" s="21"/>
      <c r="J3" s="7"/>
      <c r="K3" s="7"/>
      <c r="L3" s="31"/>
      <c r="M3" s="31"/>
      <c r="N3" s="31"/>
    </row>
    <row r="4" spans="1:26" x14ac:dyDescent="0.3">
      <c r="A4" s="102" t="s">
        <v>8616</v>
      </c>
      <c r="B4" s="102"/>
      <c r="C4" s="102"/>
      <c r="D4" s="164"/>
      <c r="E4" s="102" t="s">
        <v>8369</v>
      </c>
      <c r="F4" s="157">
        <v>44834</v>
      </c>
      <c r="G4" s="165"/>
      <c r="H4" s="102"/>
      <c r="I4" s="106"/>
      <c r="J4" s="102"/>
      <c r="K4" s="102"/>
      <c r="L4" s="158"/>
      <c r="M4" s="158"/>
      <c r="N4" s="107"/>
    </row>
    <row r="5" spans="1:26" x14ac:dyDescent="0.3">
      <c r="A5" s="5" t="s">
        <v>3655</v>
      </c>
      <c r="B5" s="5" t="s">
        <v>3656</v>
      </c>
      <c r="C5" s="5">
        <v>880</v>
      </c>
      <c r="D5" s="166">
        <v>161062.10999999999</v>
      </c>
      <c r="E5" s="5" t="s">
        <v>8369</v>
      </c>
      <c r="F5" s="118">
        <v>44834</v>
      </c>
      <c r="G5" s="13">
        <v>0.57199999999999995</v>
      </c>
      <c r="H5" s="5" t="s">
        <v>8312</v>
      </c>
      <c r="I5" s="22">
        <f>C5*(1-G5)</f>
        <v>376.64000000000004</v>
      </c>
      <c r="J5" s="5"/>
      <c r="K5" s="5"/>
      <c r="L5" s="136">
        <f>D5*(1-G5)</f>
        <v>68934.583079999997</v>
      </c>
      <c r="M5" s="136">
        <f>IF(J5="",L5,(D5/C5)*J5)</f>
        <v>68934.583079999997</v>
      </c>
      <c r="N5" s="33">
        <f t="shared" ref="N5:N68" si="0">L5-M5</f>
        <v>0</v>
      </c>
      <c r="R5">
        <v>1</v>
      </c>
      <c r="T5" s="29">
        <f>O5*M5</f>
        <v>0</v>
      </c>
      <c r="U5" s="29">
        <f>P5*M5</f>
        <v>0</v>
      </c>
      <c r="V5" s="29">
        <f>Q5*M5</f>
        <v>0</v>
      </c>
      <c r="W5" s="29">
        <f>R5*M5</f>
        <v>68934.583079999997</v>
      </c>
      <c r="X5" s="29">
        <f>S5*M5</f>
        <v>0</v>
      </c>
      <c r="Z5" s="29"/>
    </row>
    <row r="6" spans="1:26" x14ac:dyDescent="0.3">
      <c r="A6" s="5" t="s">
        <v>3665</v>
      </c>
      <c r="B6" s="5" t="s">
        <v>3666</v>
      </c>
      <c r="C6" s="5">
        <v>352</v>
      </c>
      <c r="D6" s="166">
        <v>63507.81</v>
      </c>
      <c r="E6" s="5" t="s">
        <v>8369</v>
      </c>
      <c r="F6" s="118">
        <v>44834</v>
      </c>
      <c r="G6" s="13">
        <v>0.57199999999999995</v>
      </c>
      <c r="H6" s="5" t="s">
        <v>8313</v>
      </c>
      <c r="I6" s="22">
        <f t="shared" ref="I6:I69" si="1">C6*(1-G6)</f>
        <v>150.65600000000001</v>
      </c>
      <c r="J6" s="5"/>
      <c r="K6" s="5"/>
      <c r="L6" s="136">
        <f t="shared" ref="L6:L69" si="2">D6*(1-G6)</f>
        <v>27181.342680000002</v>
      </c>
      <c r="M6" s="136">
        <f t="shared" ref="M6:M69" si="3">IF(J6="",L6,(D6/C6)*J6)</f>
        <v>27181.342680000002</v>
      </c>
      <c r="N6" s="33">
        <f t="shared" si="0"/>
        <v>0</v>
      </c>
      <c r="R6">
        <v>1</v>
      </c>
      <c r="T6" s="29">
        <f>O6*M6</f>
        <v>0</v>
      </c>
      <c r="U6" s="29">
        <f>P6*M6</f>
        <v>0</v>
      </c>
      <c r="V6" s="29">
        <f>Q6*M6</f>
        <v>0</v>
      </c>
      <c r="W6" s="29">
        <f>R6*M6</f>
        <v>27181.342680000002</v>
      </c>
      <c r="X6" s="29">
        <f>S6*M6</f>
        <v>0</v>
      </c>
      <c r="Z6" s="29"/>
    </row>
    <row r="7" spans="1:26" x14ac:dyDescent="0.3">
      <c r="A7" s="102" t="s">
        <v>8617</v>
      </c>
      <c r="B7" s="102"/>
      <c r="C7" s="102"/>
      <c r="D7" s="164"/>
      <c r="E7" s="102" t="s">
        <v>8369</v>
      </c>
      <c r="F7" s="157">
        <v>44841</v>
      </c>
      <c r="G7" s="165"/>
      <c r="H7" s="102"/>
      <c r="I7" s="106"/>
      <c r="J7" s="102"/>
      <c r="K7" s="102"/>
      <c r="L7" s="158"/>
      <c r="M7" s="158"/>
      <c r="N7" s="107"/>
      <c r="T7" s="29"/>
      <c r="U7" s="29"/>
      <c r="V7" s="29"/>
      <c r="W7" s="29"/>
      <c r="X7" s="29"/>
      <c r="Z7" s="29"/>
    </row>
    <row r="8" spans="1:26" x14ac:dyDescent="0.3">
      <c r="A8" s="5" t="s">
        <v>3697</v>
      </c>
      <c r="B8" s="5" t="s">
        <v>3698</v>
      </c>
      <c r="C8" s="5">
        <v>800</v>
      </c>
      <c r="D8" s="166">
        <v>107371.17</v>
      </c>
      <c r="E8" s="5" t="s">
        <v>8369</v>
      </c>
      <c r="F8" s="118">
        <v>44834</v>
      </c>
      <c r="G8" s="13">
        <v>0.57199999999999995</v>
      </c>
      <c r="H8" s="5" t="s">
        <v>8314</v>
      </c>
      <c r="I8" s="22">
        <f t="shared" si="1"/>
        <v>342.40000000000003</v>
      </c>
      <c r="J8" s="5"/>
      <c r="K8" s="5"/>
      <c r="L8" s="136">
        <f t="shared" si="2"/>
        <v>45954.860760000003</v>
      </c>
      <c r="M8" s="136">
        <f t="shared" si="3"/>
        <v>45954.860760000003</v>
      </c>
      <c r="N8" s="33">
        <f t="shared" si="0"/>
        <v>0</v>
      </c>
      <c r="R8">
        <v>1</v>
      </c>
      <c r="T8" s="29">
        <f>O8*M8</f>
        <v>0</v>
      </c>
      <c r="U8" s="29">
        <f>P8*M8</f>
        <v>0</v>
      </c>
      <c r="V8" s="29">
        <f>Q8*M8</f>
        <v>0</v>
      </c>
      <c r="W8" s="29">
        <f>R8*M8</f>
        <v>45954.860760000003</v>
      </c>
      <c r="X8" s="29">
        <f>S8*M8</f>
        <v>0</v>
      </c>
      <c r="Z8" s="29"/>
    </row>
    <row r="9" spans="1:26" x14ac:dyDescent="0.3">
      <c r="A9" s="5" t="s">
        <v>3707</v>
      </c>
      <c r="B9" s="5" t="s">
        <v>3708</v>
      </c>
      <c r="C9" s="5">
        <v>40</v>
      </c>
      <c r="D9" s="166">
        <v>5529.62</v>
      </c>
      <c r="E9" s="118">
        <v>44837</v>
      </c>
      <c r="F9" s="118">
        <v>44841</v>
      </c>
      <c r="G9" s="13">
        <v>0</v>
      </c>
      <c r="H9" s="5" t="s">
        <v>8314</v>
      </c>
      <c r="I9" s="22">
        <f t="shared" si="1"/>
        <v>40</v>
      </c>
      <c r="J9" s="5"/>
      <c r="K9" s="5"/>
      <c r="L9" s="136">
        <f t="shared" si="2"/>
        <v>5529.62</v>
      </c>
      <c r="M9" s="136">
        <f t="shared" si="3"/>
        <v>5529.62</v>
      </c>
      <c r="N9" s="33">
        <f t="shared" si="0"/>
        <v>0</v>
      </c>
      <c r="R9">
        <v>1</v>
      </c>
      <c r="T9" s="29">
        <f>O9*M9</f>
        <v>0</v>
      </c>
      <c r="U9" s="29">
        <f>P9*M9</f>
        <v>0</v>
      </c>
      <c r="V9" s="29">
        <f>Q9*M9</f>
        <v>0</v>
      </c>
      <c r="W9" s="29">
        <f>R9*M9</f>
        <v>5529.62</v>
      </c>
      <c r="X9" s="29">
        <f>S9*M9</f>
        <v>0</v>
      </c>
      <c r="Z9" s="29"/>
    </row>
    <row r="10" spans="1:26" x14ac:dyDescent="0.3">
      <c r="A10" s="5" t="s">
        <v>2904</v>
      </c>
      <c r="B10" s="5" t="s">
        <v>2905</v>
      </c>
      <c r="C10" s="5">
        <v>352</v>
      </c>
      <c r="D10" s="166">
        <v>37515.39</v>
      </c>
      <c r="E10" s="5" t="s">
        <v>8369</v>
      </c>
      <c r="F10" s="118">
        <v>44834</v>
      </c>
      <c r="G10" s="13">
        <v>0.57199999999999995</v>
      </c>
      <c r="H10" s="5" t="s">
        <v>8315</v>
      </c>
      <c r="I10" s="22">
        <f t="shared" si="1"/>
        <v>150.65600000000001</v>
      </c>
      <c r="J10" s="5"/>
      <c r="K10" s="5"/>
      <c r="L10" s="136">
        <f t="shared" si="2"/>
        <v>16056.586920000002</v>
      </c>
      <c r="M10" s="136">
        <f t="shared" si="3"/>
        <v>16056.586920000002</v>
      </c>
      <c r="N10" s="33">
        <f t="shared" si="0"/>
        <v>0</v>
      </c>
      <c r="R10">
        <v>1</v>
      </c>
      <c r="T10" s="29">
        <f>O10*M10</f>
        <v>0</v>
      </c>
      <c r="U10" s="29">
        <f>P10*M10</f>
        <v>0</v>
      </c>
      <c r="V10" s="29">
        <f>Q10*M10</f>
        <v>0</v>
      </c>
      <c r="W10" s="29">
        <f>R10*M10</f>
        <v>16056.586920000002</v>
      </c>
      <c r="X10" s="29">
        <f>S10*M10</f>
        <v>0</v>
      </c>
      <c r="Z10" s="29"/>
    </row>
    <row r="11" spans="1:26" x14ac:dyDescent="0.3">
      <c r="A11" s="5" t="s">
        <v>2906</v>
      </c>
      <c r="B11" s="5" t="s">
        <v>2907</v>
      </c>
      <c r="C11" s="5">
        <v>113</v>
      </c>
      <c r="D11" s="166">
        <v>12374.89</v>
      </c>
      <c r="E11" s="118">
        <v>44837</v>
      </c>
      <c r="F11" s="118">
        <v>44841</v>
      </c>
      <c r="G11" s="13">
        <v>0</v>
      </c>
      <c r="H11" s="5" t="s">
        <v>8315</v>
      </c>
      <c r="I11" s="22">
        <f t="shared" si="1"/>
        <v>113</v>
      </c>
      <c r="J11" s="5"/>
      <c r="K11" s="5"/>
      <c r="L11" s="136">
        <f t="shared" si="2"/>
        <v>12374.89</v>
      </c>
      <c r="M11" s="136">
        <f t="shared" si="3"/>
        <v>12374.89</v>
      </c>
      <c r="N11" s="33">
        <f t="shared" si="0"/>
        <v>0</v>
      </c>
      <c r="R11">
        <v>1</v>
      </c>
      <c r="T11" s="29">
        <f>O11*M11</f>
        <v>0</v>
      </c>
      <c r="U11" s="29">
        <f>P11*M11</f>
        <v>0</v>
      </c>
      <c r="V11" s="29">
        <f>Q11*M11</f>
        <v>0</v>
      </c>
      <c r="W11" s="29">
        <f>R11*M11</f>
        <v>12374.89</v>
      </c>
      <c r="X11" s="29">
        <f>S11*M11</f>
        <v>0</v>
      </c>
      <c r="Z11" s="29"/>
    </row>
    <row r="12" spans="1:26" x14ac:dyDescent="0.3">
      <c r="A12" s="102" t="s">
        <v>8618</v>
      </c>
      <c r="B12" s="102"/>
      <c r="C12" s="102"/>
      <c r="D12" s="164"/>
      <c r="E12" s="102" t="s">
        <v>8369</v>
      </c>
      <c r="F12" s="157">
        <v>44839</v>
      </c>
      <c r="G12" s="165"/>
      <c r="H12" s="102"/>
      <c r="I12" s="106"/>
      <c r="J12" s="102"/>
      <c r="K12" s="102"/>
      <c r="L12" s="158"/>
      <c r="M12" s="158"/>
      <c r="N12" s="107"/>
      <c r="T12" s="29"/>
      <c r="U12" s="29"/>
      <c r="V12" s="29"/>
      <c r="W12" s="29"/>
      <c r="X12" s="29"/>
      <c r="Z12" s="29"/>
    </row>
    <row r="13" spans="1:26" x14ac:dyDescent="0.3">
      <c r="A13" s="5" t="s">
        <v>3681</v>
      </c>
      <c r="B13" s="5" t="s">
        <v>3682</v>
      </c>
      <c r="C13" s="5">
        <v>880</v>
      </c>
      <c r="D13" s="166">
        <v>159150.57999999999</v>
      </c>
      <c r="E13" s="5" t="s">
        <v>8369</v>
      </c>
      <c r="F13" s="118">
        <v>44834</v>
      </c>
      <c r="G13" s="13">
        <v>0.57199999999999995</v>
      </c>
      <c r="H13" s="5" t="s">
        <v>8316</v>
      </c>
      <c r="I13" s="22">
        <f t="shared" si="1"/>
        <v>376.64000000000004</v>
      </c>
      <c r="J13" s="5"/>
      <c r="K13" s="5"/>
      <c r="L13" s="136">
        <f t="shared" si="2"/>
        <v>68116.448239999998</v>
      </c>
      <c r="M13" s="136">
        <f t="shared" si="3"/>
        <v>68116.448239999998</v>
      </c>
      <c r="N13" s="33">
        <f t="shared" si="0"/>
        <v>0</v>
      </c>
      <c r="R13">
        <v>1</v>
      </c>
      <c r="T13" s="29">
        <f>O13*M13</f>
        <v>0</v>
      </c>
      <c r="U13" s="29">
        <f>P13*M13</f>
        <v>0</v>
      </c>
      <c r="V13" s="29">
        <f>Q13*M13</f>
        <v>0</v>
      </c>
      <c r="W13" s="29">
        <f>R13*M13</f>
        <v>68116.448239999998</v>
      </c>
      <c r="X13" s="29">
        <f>S13*M13</f>
        <v>0</v>
      </c>
      <c r="Z13" s="29"/>
    </row>
    <row r="14" spans="1:26" x14ac:dyDescent="0.3">
      <c r="A14" s="5" t="s">
        <v>3683</v>
      </c>
      <c r="B14" s="5" t="s">
        <v>3684</v>
      </c>
      <c r="C14" s="5">
        <v>282</v>
      </c>
      <c r="D14" s="166">
        <v>52404.77</v>
      </c>
      <c r="E14" s="118">
        <v>44837</v>
      </c>
      <c r="F14" s="118">
        <v>44839</v>
      </c>
      <c r="G14" s="13">
        <v>0</v>
      </c>
      <c r="H14" s="5" t="s">
        <v>8316</v>
      </c>
      <c r="I14" s="22">
        <f t="shared" si="1"/>
        <v>282</v>
      </c>
      <c r="J14" s="5"/>
      <c r="K14" s="5"/>
      <c r="L14" s="136">
        <f t="shared" si="2"/>
        <v>52404.77</v>
      </c>
      <c r="M14" s="136">
        <f t="shared" si="3"/>
        <v>52404.77</v>
      </c>
      <c r="N14" s="33">
        <f t="shared" si="0"/>
        <v>0</v>
      </c>
      <c r="R14">
        <v>1</v>
      </c>
      <c r="T14" s="29">
        <f>O14*M14</f>
        <v>0</v>
      </c>
      <c r="U14" s="29">
        <f>P14*M14</f>
        <v>0</v>
      </c>
      <c r="V14" s="29">
        <f>Q14*M14</f>
        <v>0</v>
      </c>
      <c r="W14" s="29">
        <f>R14*M14</f>
        <v>52404.77</v>
      </c>
      <c r="X14" s="29">
        <f>S14*M14</f>
        <v>0</v>
      </c>
      <c r="Z14" s="29"/>
    </row>
    <row r="15" spans="1:26" x14ac:dyDescent="0.3">
      <c r="A15" s="102" t="s">
        <v>8619</v>
      </c>
      <c r="B15" s="102"/>
      <c r="C15" s="102"/>
      <c r="D15" s="164"/>
      <c r="E15" s="157">
        <v>44798</v>
      </c>
      <c r="F15" s="157">
        <v>44799</v>
      </c>
      <c r="G15" s="165"/>
      <c r="H15" s="102"/>
      <c r="I15" s="106"/>
      <c r="J15" s="102"/>
      <c r="K15" s="102"/>
      <c r="L15" s="158"/>
      <c r="M15" s="158"/>
      <c r="N15" s="107"/>
      <c r="T15" s="29"/>
      <c r="U15" s="29"/>
      <c r="V15" s="29"/>
      <c r="W15" s="29"/>
      <c r="X15" s="29"/>
      <c r="Z15" s="29"/>
    </row>
    <row r="16" spans="1:26" x14ac:dyDescent="0.3">
      <c r="A16" s="5" t="s">
        <v>2096</v>
      </c>
      <c r="B16" s="5" t="s">
        <v>2097</v>
      </c>
      <c r="C16" s="5">
        <v>16</v>
      </c>
      <c r="D16" s="166">
        <v>3009.03</v>
      </c>
      <c r="E16" s="118">
        <v>44798</v>
      </c>
      <c r="F16" s="118">
        <v>44798</v>
      </c>
      <c r="G16" s="13">
        <v>0</v>
      </c>
      <c r="H16" s="5" t="s">
        <v>8312</v>
      </c>
      <c r="I16" s="22">
        <f t="shared" si="1"/>
        <v>16</v>
      </c>
      <c r="J16" s="5"/>
      <c r="K16" s="5"/>
      <c r="L16" s="136">
        <f t="shared" si="2"/>
        <v>3009.03</v>
      </c>
      <c r="M16" s="136">
        <f t="shared" si="3"/>
        <v>3009.03</v>
      </c>
      <c r="N16" s="33">
        <f t="shared" si="0"/>
        <v>0</v>
      </c>
      <c r="R16">
        <v>1</v>
      </c>
      <c r="T16" s="29">
        <f t="shared" ref="T16:T20" si="4">O16*M16</f>
        <v>0</v>
      </c>
      <c r="U16" s="29">
        <f t="shared" ref="U16:U20" si="5">P16*M16</f>
        <v>0</v>
      </c>
      <c r="V16" s="29">
        <f t="shared" ref="V16:V20" si="6">Q16*M16</f>
        <v>0</v>
      </c>
      <c r="W16" s="29">
        <f t="shared" ref="W16:W20" si="7">R16*M16</f>
        <v>3009.03</v>
      </c>
      <c r="X16" s="29">
        <f t="shared" ref="X16:X20" si="8">S16*M16</f>
        <v>0</v>
      </c>
      <c r="Z16" s="29"/>
    </row>
    <row r="17" spans="1:26" x14ac:dyDescent="0.3">
      <c r="A17" s="5" t="s">
        <v>2096</v>
      </c>
      <c r="B17" s="5" t="s">
        <v>2097</v>
      </c>
      <c r="C17" s="5">
        <v>8</v>
      </c>
      <c r="D17" s="166">
        <v>1287.3599999999999</v>
      </c>
      <c r="E17" s="118">
        <v>44798</v>
      </c>
      <c r="F17" s="118">
        <v>44798</v>
      </c>
      <c r="G17" s="13">
        <v>0</v>
      </c>
      <c r="H17" s="5" t="s">
        <v>8317</v>
      </c>
      <c r="I17" s="22">
        <f t="shared" si="1"/>
        <v>8</v>
      </c>
      <c r="J17" s="5"/>
      <c r="K17" s="5"/>
      <c r="L17" s="136">
        <f t="shared" si="2"/>
        <v>1287.3599999999999</v>
      </c>
      <c r="M17" s="136">
        <f t="shared" si="3"/>
        <v>1287.3599999999999</v>
      </c>
      <c r="N17" s="33">
        <f t="shared" si="0"/>
        <v>0</v>
      </c>
      <c r="R17">
        <v>1</v>
      </c>
      <c r="T17" s="29">
        <f t="shared" si="4"/>
        <v>0</v>
      </c>
      <c r="U17" s="29">
        <f t="shared" si="5"/>
        <v>0</v>
      </c>
      <c r="V17" s="29">
        <f t="shared" si="6"/>
        <v>0</v>
      </c>
      <c r="W17" s="29">
        <f t="shared" si="7"/>
        <v>1287.3599999999999</v>
      </c>
      <c r="X17" s="29">
        <f t="shared" si="8"/>
        <v>0</v>
      </c>
      <c r="Z17" s="29"/>
    </row>
    <row r="18" spans="1:26" x14ac:dyDescent="0.3">
      <c r="A18" s="5" t="s">
        <v>2096</v>
      </c>
      <c r="B18" s="5" t="s">
        <v>2097</v>
      </c>
      <c r="C18" s="5">
        <v>16</v>
      </c>
      <c r="D18" s="166">
        <v>3374.22</v>
      </c>
      <c r="E18" s="118">
        <v>44798</v>
      </c>
      <c r="F18" s="118">
        <v>44798</v>
      </c>
      <c r="G18" s="13">
        <v>0</v>
      </c>
      <c r="H18" s="5" t="s">
        <v>8318</v>
      </c>
      <c r="I18" s="22">
        <f t="shared" si="1"/>
        <v>16</v>
      </c>
      <c r="J18" s="5"/>
      <c r="K18" s="5"/>
      <c r="L18" s="136">
        <f t="shared" si="2"/>
        <v>3374.22</v>
      </c>
      <c r="M18" s="136">
        <f t="shared" si="3"/>
        <v>3374.22</v>
      </c>
      <c r="N18" s="33">
        <f t="shared" si="0"/>
        <v>0</v>
      </c>
      <c r="R18">
        <v>1</v>
      </c>
      <c r="T18" s="29">
        <f t="shared" si="4"/>
        <v>0</v>
      </c>
      <c r="U18" s="29">
        <f t="shared" si="5"/>
        <v>0</v>
      </c>
      <c r="V18" s="29">
        <f t="shared" si="6"/>
        <v>0</v>
      </c>
      <c r="W18" s="29">
        <f t="shared" si="7"/>
        <v>3374.22</v>
      </c>
      <c r="X18" s="29">
        <f t="shared" si="8"/>
        <v>0</v>
      </c>
      <c r="Z18" s="29"/>
    </row>
    <row r="19" spans="1:26" x14ac:dyDescent="0.3">
      <c r="A19" s="5" t="s">
        <v>2098</v>
      </c>
      <c r="B19" s="5" t="s">
        <v>2099</v>
      </c>
      <c r="C19" s="5">
        <v>16</v>
      </c>
      <c r="D19" s="166">
        <v>3009.03</v>
      </c>
      <c r="E19" s="118">
        <v>44799</v>
      </c>
      <c r="F19" s="118">
        <v>44799</v>
      </c>
      <c r="G19" s="13">
        <v>0</v>
      </c>
      <c r="H19" s="5" t="s">
        <v>8312</v>
      </c>
      <c r="I19" s="22">
        <f t="shared" si="1"/>
        <v>16</v>
      </c>
      <c r="J19" s="5"/>
      <c r="K19" s="5"/>
      <c r="L19" s="136">
        <f t="shared" si="2"/>
        <v>3009.03</v>
      </c>
      <c r="M19" s="136">
        <f t="shared" si="3"/>
        <v>3009.03</v>
      </c>
      <c r="N19" s="33">
        <f t="shared" si="0"/>
        <v>0</v>
      </c>
      <c r="R19">
        <v>1</v>
      </c>
      <c r="T19" s="29">
        <f t="shared" si="4"/>
        <v>0</v>
      </c>
      <c r="U19" s="29">
        <f t="shared" si="5"/>
        <v>0</v>
      </c>
      <c r="V19" s="29">
        <f t="shared" si="6"/>
        <v>0</v>
      </c>
      <c r="W19" s="29">
        <f t="shared" si="7"/>
        <v>3009.03</v>
      </c>
      <c r="X19" s="29">
        <f t="shared" si="8"/>
        <v>0</v>
      </c>
      <c r="Z19" s="29"/>
    </row>
    <row r="20" spans="1:26" x14ac:dyDescent="0.3">
      <c r="A20" s="5" t="s">
        <v>2098</v>
      </c>
      <c r="B20" s="5" t="s">
        <v>2099</v>
      </c>
      <c r="C20" s="5">
        <v>16</v>
      </c>
      <c r="D20" s="166">
        <v>3374.22</v>
      </c>
      <c r="E20" s="118">
        <v>44799</v>
      </c>
      <c r="F20" s="118">
        <v>44799</v>
      </c>
      <c r="G20" s="13">
        <v>0</v>
      </c>
      <c r="H20" s="5" t="s">
        <v>8318</v>
      </c>
      <c r="I20" s="22">
        <f t="shared" si="1"/>
        <v>16</v>
      </c>
      <c r="J20" s="5"/>
      <c r="K20" s="5"/>
      <c r="L20" s="136">
        <f t="shared" si="2"/>
        <v>3374.22</v>
      </c>
      <c r="M20" s="136">
        <f t="shared" si="3"/>
        <v>3374.22</v>
      </c>
      <c r="N20" s="33">
        <f t="shared" si="0"/>
        <v>0</v>
      </c>
      <c r="R20">
        <v>1</v>
      </c>
      <c r="T20" s="29">
        <f t="shared" si="4"/>
        <v>0</v>
      </c>
      <c r="U20" s="29">
        <f t="shared" si="5"/>
        <v>0</v>
      </c>
      <c r="V20" s="29">
        <f t="shared" si="6"/>
        <v>0</v>
      </c>
      <c r="W20" s="29">
        <f t="shared" si="7"/>
        <v>3374.22</v>
      </c>
      <c r="X20" s="29">
        <f t="shared" si="8"/>
        <v>0</v>
      </c>
      <c r="Z20" s="29"/>
    </row>
    <row r="21" spans="1:26" x14ac:dyDescent="0.3">
      <c r="A21" s="102" t="s">
        <v>8620</v>
      </c>
      <c r="B21" s="102"/>
      <c r="C21" s="102"/>
      <c r="D21" s="164"/>
      <c r="E21" s="157">
        <v>44802</v>
      </c>
      <c r="F21" s="157">
        <v>44833</v>
      </c>
      <c r="G21" s="165"/>
      <c r="H21" s="102"/>
      <c r="I21" s="106"/>
      <c r="J21" s="102"/>
      <c r="K21" s="102"/>
      <c r="L21" s="158"/>
      <c r="M21" s="158"/>
      <c r="N21" s="107"/>
      <c r="T21" s="29"/>
      <c r="U21" s="29"/>
      <c r="V21" s="29"/>
      <c r="W21" s="29"/>
      <c r="X21" s="29"/>
      <c r="Z21" s="29"/>
    </row>
    <row r="22" spans="1:26" x14ac:dyDescent="0.3">
      <c r="A22" s="5" t="s">
        <v>2100</v>
      </c>
      <c r="B22" s="5" t="s">
        <v>2101</v>
      </c>
      <c r="C22" s="5">
        <v>60</v>
      </c>
      <c r="D22" s="166">
        <v>8294.42</v>
      </c>
      <c r="E22" s="118">
        <v>44802</v>
      </c>
      <c r="F22" s="118">
        <v>44823</v>
      </c>
      <c r="G22" s="13">
        <v>0</v>
      </c>
      <c r="H22" s="5" t="s">
        <v>8319</v>
      </c>
      <c r="I22" s="22">
        <f t="shared" si="1"/>
        <v>60</v>
      </c>
      <c r="J22" s="5"/>
      <c r="K22" s="5"/>
      <c r="L22" s="136">
        <f t="shared" si="2"/>
        <v>8294.42</v>
      </c>
      <c r="M22" s="136">
        <f t="shared" si="3"/>
        <v>8294.42</v>
      </c>
      <c r="N22" s="33">
        <f t="shared" si="0"/>
        <v>0</v>
      </c>
      <c r="S22">
        <v>1</v>
      </c>
      <c r="T22" s="29">
        <f t="shared" ref="T22:T35" si="9">O22*M22</f>
        <v>0</v>
      </c>
      <c r="U22" s="29">
        <f t="shared" ref="U22:U35" si="10">P22*M22</f>
        <v>0</v>
      </c>
      <c r="V22" s="29">
        <f t="shared" ref="V22:V35" si="11">Q22*M22</f>
        <v>0</v>
      </c>
      <c r="W22" s="29">
        <f t="shared" ref="W22:W35" si="12">R22*M22</f>
        <v>0</v>
      </c>
      <c r="X22" s="29">
        <f t="shared" ref="X22:X35" si="13">S22*M22</f>
        <v>8294.42</v>
      </c>
      <c r="Z22" s="29"/>
    </row>
    <row r="23" spans="1:26" x14ac:dyDescent="0.3">
      <c r="A23" s="5" t="s">
        <v>2100</v>
      </c>
      <c r="B23" s="5" t="s">
        <v>2101</v>
      </c>
      <c r="C23" s="5">
        <v>60</v>
      </c>
      <c r="D23" s="166">
        <v>7482.26</v>
      </c>
      <c r="E23" s="118">
        <v>44802</v>
      </c>
      <c r="F23" s="118">
        <v>44823</v>
      </c>
      <c r="G23" s="13">
        <v>0</v>
      </c>
      <c r="H23" s="5" t="s">
        <v>8320</v>
      </c>
      <c r="I23" s="22">
        <f t="shared" si="1"/>
        <v>60</v>
      </c>
      <c r="J23" s="5"/>
      <c r="K23" s="5"/>
      <c r="L23" s="136">
        <f t="shared" si="2"/>
        <v>7482.26</v>
      </c>
      <c r="M23" s="136">
        <f t="shared" si="3"/>
        <v>7482.26</v>
      </c>
      <c r="N23" s="33">
        <f t="shared" si="0"/>
        <v>0</v>
      </c>
      <c r="S23">
        <v>1</v>
      </c>
      <c r="T23" s="29">
        <f t="shared" si="9"/>
        <v>0</v>
      </c>
      <c r="U23" s="29">
        <f t="shared" si="10"/>
        <v>0</v>
      </c>
      <c r="V23" s="29">
        <f t="shared" si="11"/>
        <v>0</v>
      </c>
      <c r="W23" s="29">
        <f t="shared" si="12"/>
        <v>0</v>
      </c>
      <c r="X23" s="29">
        <f t="shared" si="13"/>
        <v>7482.26</v>
      </c>
      <c r="Z23" s="29"/>
    </row>
    <row r="24" spans="1:26" x14ac:dyDescent="0.3">
      <c r="A24" s="5" t="s">
        <v>2100</v>
      </c>
      <c r="B24" s="5" t="s">
        <v>2101</v>
      </c>
      <c r="C24" s="5">
        <v>60</v>
      </c>
      <c r="D24" s="166">
        <v>12653.32</v>
      </c>
      <c r="E24" s="118">
        <v>44802</v>
      </c>
      <c r="F24" s="118">
        <v>44823</v>
      </c>
      <c r="G24" s="13">
        <v>0</v>
      </c>
      <c r="H24" s="5" t="s">
        <v>8318</v>
      </c>
      <c r="I24" s="22">
        <f t="shared" si="1"/>
        <v>60</v>
      </c>
      <c r="J24" s="5"/>
      <c r="K24" s="5"/>
      <c r="L24" s="136">
        <f t="shared" si="2"/>
        <v>12653.32</v>
      </c>
      <c r="M24" s="136">
        <f t="shared" si="3"/>
        <v>12653.32</v>
      </c>
      <c r="N24" s="33">
        <f t="shared" si="0"/>
        <v>0</v>
      </c>
      <c r="S24">
        <v>1</v>
      </c>
      <c r="T24" s="29">
        <f t="shared" si="9"/>
        <v>0</v>
      </c>
      <c r="U24" s="29">
        <f t="shared" si="10"/>
        <v>0</v>
      </c>
      <c r="V24" s="29">
        <f t="shared" si="11"/>
        <v>0</v>
      </c>
      <c r="W24" s="29">
        <f t="shared" si="12"/>
        <v>0</v>
      </c>
      <c r="X24" s="29">
        <f t="shared" si="13"/>
        <v>12653.32</v>
      </c>
      <c r="Z24" s="29"/>
    </row>
    <row r="25" spans="1:26" x14ac:dyDescent="0.3">
      <c r="A25" s="5" t="s">
        <v>2102</v>
      </c>
      <c r="B25" s="5" t="s">
        <v>2103</v>
      </c>
      <c r="C25" s="5">
        <v>8</v>
      </c>
      <c r="D25" s="166">
        <v>1105.92</v>
      </c>
      <c r="E25" s="118">
        <v>44824</v>
      </c>
      <c r="F25" s="118">
        <v>44825</v>
      </c>
      <c r="G25" s="13">
        <v>0</v>
      </c>
      <c r="H25" s="5" t="s">
        <v>8319</v>
      </c>
      <c r="I25" s="22">
        <f t="shared" si="1"/>
        <v>8</v>
      </c>
      <c r="J25" s="5"/>
      <c r="K25" s="5"/>
      <c r="L25" s="136">
        <f t="shared" si="2"/>
        <v>1105.92</v>
      </c>
      <c r="M25" s="136">
        <f t="shared" si="3"/>
        <v>1105.92</v>
      </c>
      <c r="N25" s="33">
        <f t="shared" si="0"/>
        <v>0</v>
      </c>
      <c r="S25">
        <v>1</v>
      </c>
      <c r="T25" s="29">
        <f t="shared" si="9"/>
        <v>0</v>
      </c>
      <c r="U25" s="29">
        <f t="shared" si="10"/>
        <v>0</v>
      </c>
      <c r="V25" s="29">
        <f t="shared" si="11"/>
        <v>0</v>
      </c>
      <c r="W25" s="29">
        <f t="shared" si="12"/>
        <v>0</v>
      </c>
      <c r="X25" s="29">
        <f t="shared" si="13"/>
        <v>1105.92</v>
      </c>
      <c r="Z25" s="29"/>
    </row>
    <row r="26" spans="1:26" x14ac:dyDescent="0.3">
      <c r="A26" s="5" t="s">
        <v>2102</v>
      </c>
      <c r="B26" s="5" t="s">
        <v>2103</v>
      </c>
      <c r="C26" s="5">
        <v>8</v>
      </c>
      <c r="D26" s="166">
        <v>997.63</v>
      </c>
      <c r="E26" s="118">
        <v>44824</v>
      </c>
      <c r="F26" s="118">
        <v>44825</v>
      </c>
      <c r="G26" s="13">
        <v>0</v>
      </c>
      <c r="H26" s="5" t="s">
        <v>8320</v>
      </c>
      <c r="I26" s="22">
        <f t="shared" si="1"/>
        <v>8</v>
      </c>
      <c r="J26" s="5"/>
      <c r="K26" s="5"/>
      <c r="L26" s="136">
        <f t="shared" si="2"/>
        <v>997.63</v>
      </c>
      <c r="M26" s="136">
        <f t="shared" si="3"/>
        <v>997.63</v>
      </c>
      <c r="N26" s="33">
        <f t="shared" si="0"/>
        <v>0</v>
      </c>
      <c r="S26">
        <v>1</v>
      </c>
      <c r="T26" s="29">
        <f t="shared" si="9"/>
        <v>0</v>
      </c>
      <c r="U26" s="29">
        <f t="shared" si="10"/>
        <v>0</v>
      </c>
      <c r="V26" s="29">
        <f t="shared" si="11"/>
        <v>0</v>
      </c>
      <c r="W26" s="29">
        <f t="shared" si="12"/>
        <v>0</v>
      </c>
      <c r="X26" s="29">
        <f t="shared" si="13"/>
        <v>997.63</v>
      </c>
      <c r="Z26" s="29"/>
    </row>
    <row r="27" spans="1:26" x14ac:dyDescent="0.3">
      <c r="A27" s="5" t="s">
        <v>2102</v>
      </c>
      <c r="B27" s="5" t="s">
        <v>2103</v>
      </c>
      <c r="C27" s="5">
        <v>8</v>
      </c>
      <c r="D27" s="166">
        <v>1687.11</v>
      </c>
      <c r="E27" s="118">
        <v>44824</v>
      </c>
      <c r="F27" s="118">
        <v>44825</v>
      </c>
      <c r="G27" s="13">
        <v>0</v>
      </c>
      <c r="H27" s="5" t="s">
        <v>8318</v>
      </c>
      <c r="I27" s="22">
        <f t="shared" si="1"/>
        <v>8</v>
      </c>
      <c r="J27" s="5"/>
      <c r="K27" s="5"/>
      <c r="L27" s="136">
        <f t="shared" si="2"/>
        <v>1687.11</v>
      </c>
      <c r="M27" s="136">
        <f t="shared" si="3"/>
        <v>1687.11</v>
      </c>
      <c r="N27" s="33">
        <f t="shared" si="0"/>
        <v>0</v>
      </c>
      <c r="S27">
        <v>1</v>
      </c>
      <c r="T27" s="29">
        <f t="shared" si="9"/>
        <v>0</v>
      </c>
      <c r="U27" s="29">
        <f t="shared" si="10"/>
        <v>0</v>
      </c>
      <c r="V27" s="29">
        <f t="shared" si="11"/>
        <v>0</v>
      </c>
      <c r="W27" s="29">
        <f t="shared" si="12"/>
        <v>0</v>
      </c>
      <c r="X27" s="29">
        <f t="shared" si="13"/>
        <v>1687.11</v>
      </c>
      <c r="Z27" s="29"/>
    </row>
    <row r="28" spans="1:26" x14ac:dyDescent="0.3">
      <c r="A28" s="5" t="s">
        <v>2104</v>
      </c>
      <c r="B28" s="5" t="s">
        <v>2105</v>
      </c>
      <c r="C28" s="5">
        <v>20</v>
      </c>
      <c r="D28" s="166">
        <v>2764.81</v>
      </c>
      <c r="E28" s="118">
        <v>44826</v>
      </c>
      <c r="F28" s="118">
        <v>44830</v>
      </c>
      <c r="G28" s="13">
        <v>0</v>
      </c>
      <c r="H28" s="5" t="s">
        <v>8319</v>
      </c>
      <c r="I28" s="22">
        <f t="shared" si="1"/>
        <v>20</v>
      </c>
      <c r="J28" s="5"/>
      <c r="K28" s="5"/>
      <c r="L28" s="136">
        <f t="shared" si="2"/>
        <v>2764.81</v>
      </c>
      <c r="M28" s="136">
        <f t="shared" si="3"/>
        <v>2764.81</v>
      </c>
      <c r="N28" s="33">
        <f t="shared" si="0"/>
        <v>0</v>
      </c>
      <c r="S28">
        <v>1</v>
      </c>
      <c r="T28" s="29">
        <f t="shared" si="9"/>
        <v>0</v>
      </c>
      <c r="U28" s="29">
        <f t="shared" si="10"/>
        <v>0</v>
      </c>
      <c r="V28" s="29">
        <f t="shared" si="11"/>
        <v>0</v>
      </c>
      <c r="W28" s="29">
        <f t="shared" si="12"/>
        <v>0</v>
      </c>
      <c r="X28" s="29">
        <f t="shared" si="13"/>
        <v>2764.81</v>
      </c>
      <c r="Z28" s="29"/>
    </row>
    <row r="29" spans="1:26" x14ac:dyDescent="0.3">
      <c r="A29" s="5" t="s">
        <v>2104</v>
      </c>
      <c r="B29" s="5" t="s">
        <v>2105</v>
      </c>
      <c r="C29" s="5">
        <v>80</v>
      </c>
      <c r="D29" s="166">
        <v>15045.16</v>
      </c>
      <c r="E29" s="118">
        <v>44826</v>
      </c>
      <c r="F29" s="118">
        <v>44830</v>
      </c>
      <c r="G29" s="13">
        <v>0</v>
      </c>
      <c r="H29" s="5" t="s">
        <v>8312</v>
      </c>
      <c r="I29" s="22">
        <f t="shared" si="1"/>
        <v>80</v>
      </c>
      <c r="J29" s="5"/>
      <c r="K29" s="5"/>
      <c r="L29" s="136">
        <f t="shared" si="2"/>
        <v>15045.16</v>
      </c>
      <c r="M29" s="136">
        <f t="shared" si="3"/>
        <v>15045.16</v>
      </c>
      <c r="N29" s="33">
        <f t="shared" si="0"/>
        <v>0</v>
      </c>
      <c r="S29">
        <v>1</v>
      </c>
      <c r="T29" s="29">
        <f t="shared" si="9"/>
        <v>0</v>
      </c>
      <c r="U29" s="29">
        <f t="shared" si="10"/>
        <v>0</v>
      </c>
      <c r="V29" s="29">
        <f t="shared" si="11"/>
        <v>0</v>
      </c>
      <c r="W29" s="29">
        <f t="shared" si="12"/>
        <v>0</v>
      </c>
      <c r="X29" s="29">
        <f t="shared" si="13"/>
        <v>15045.16</v>
      </c>
      <c r="Z29" s="29"/>
    </row>
    <row r="30" spans="1:26" x14ac:dyDescent="0.3">
      <c r="A30" s="5" t="s">
        <v>2104</v>
      </c>
      <c r="B30" s="5" t="s">
        <v>2105</v>
      </c>
      <c r="C30" s="5">
        <v>80</v>
      </c>
      <c r="D30" s="166">
        <v>9976.35</v>
      </c>
      <c r="E30" s="118">
        <v>44826</v>
      </c>
      <c r="F30" s="118">
        <v>44830</v>
      </c>
      <c r="G30" s="13">
        <v>0</v>
      </c>
      <c r="H30" s="5" t="s">
        <v>8320</v>
      </c>
      <c r="I30" s="22">
        <f t="shared" si="1"/>
        <v>80</v>
      </c>
      <c r="J30" s="5"/>
      <c r="K30" s="5"/>
      <c r="L30" s="136">
        <f t="shared" si="2"/>
        <v>9976.35</v>
      </c>
      <c r="M30" s="136">
        <f t="shared" si="3"/>
        <v>9976.35</v>
      </c>
      <c r="N30" s="33">
        <f t="shared" si="0"/>
        <v>0</v>
      </c>
      <c r="S30">
        <v>1</v>
      </c>
      <c r="T30" s="29">
        <f t="shared" si="9"/>
        <v>0</v>
      </c>
      <c r="U30" s="29">
        <f t="shared" si="10"/>
        <v>0</v>
      </c>
      <c r="V30" s="29">
        <f t="shared" si="11"/>
        <v>0</v>
      </c>
      <c r="W30" s="29">
        <f t="shared" si="12"/>
        <v>0</v>
      </c>
      <c r="X30" s="29">
        <f t="shared" si="13"/>
        <v>9976.35</v>
      </c>
      <c r="Z30" s="29"/>
    </row>
    <row r="31" spans="1:26" x14ac:dyDescent="0.3">
      <c r="A31" s="5" t="s">
        <v>2104</v>
      </c>
      <c r="B31" s="5" t="s">
        <v>2105</v>
      </c>
      <c r="C31" s="5">
        <v>80</v>
      </c>
      <c r="D31" s="166">
        <v>16871.09</v>
      </c>
      <c r="E31" s="118">
        <v>44826</v>
      </c>
      <c r="F31" s="118">
        <v>44830</v>
      </c>
      <c r="G31" s="13">
        <v>0</v>
      </c>
      <c r="H31" s="5" t="s">
        <v>8318</v>
      </c>
      <c r="I31" s="22">
        <f t="shared" si="1"/>
        <v>80</v>
      </c>
      <c r="J31" s="5"/>
      <c r="K31" s="5"/>
      <c r="L31" s="136">
        <f t="shared" si="2"/>
        <v>16871.09</v>
      </c>
      <c r="M31" s="136">
        <f t="shared" si="3"/>
        <v>16871.09</v>
      </c>
      <c r="N31" s="33">
        <f t="shared" si="0"/>
        <v>0</v>
      </c>
      <c r="S31">
        <v>1</v>
      </c>
      <c r="T31" s="29">
        <f t="shared" si="9"/>
        <v>0</v>
      </c>
      <c r="U31" s="29">
        <f t="shared" si="10"/>
        <v>0</v>
      </c>
      <c r="V31" s="29">
        <f t="shared" si="11"/>
        <v>0</v>
      </c>
      <c r="W31" s="29">
        <f t="shared" si="12"/>
        <v>0</v>
      </c>
      <c r="X31" s="29">
        <f t="shared" si="13"/>
        <v>16871.09</v>
      </c>
      <c r="Z31" s="29"/>
    </row>
    <row r="32" spans="1:26" x14ac:dyDescent="0.3">
      <c r="A32" s="5" t="s">
        <v>2106</v>
      </c>
      <c r="B32" s="5" t="s">
        <v>2107</v>
      </c>
      <c r="C32" s="5">
        <v>20</v>
      </c>
      <c r="D32" s="166">
        <v>2764.81</v>
      </c>
      <c r="E32" s="118">
        <v>44831</v>
      </c>
      <c r="F32" s="118">
        <v>44833</v>
      </c>
      <c r="G32" s="13">
        <v>0</v>
      </c>
      <c r="H32" s="5" t="s">
        <v>8319</v>
      </c>
      <c r="I32" s="22">
        <f t="shared" si="1"/>
        <v>20</v>
      </c>
      <c r="J32" s="5"/>
      <c r="K32" s="5"/>
      <c r="L32" s="136">
        <f t="shared" si="2"/>
        <v>2764.81</v>
      </c>
      <c r="M32" s="136">
        <f t="shared" si="3"/>
        <v>2764.81</v>
      </c>
      <c r="N32" s="33">
        <f t="shared" si="0"/>
        <v>0</v>
      </c>
      <c r="S32">
        <v>1</v>
      </c>
      <c r="T32" s="29">
        <f t="shared" si="9"/>
        <v>0</v>
      </c>
      <c r="U32" s="29">
        <f t="shared" si="10"/>
        <v>0</v>
      </c>
      <c r="V32" s="29">
        <f t="shared" si="11"/>
        <v>0</v>
      </c>
      <c r="W32" s="29">
        <f t="shared" si="12"/>
        <v>0</v>
      </c>
      <c r="X32" s="29">
        <f t="shared" si="13"/>
        <v>2764.81</v>
      </c>
      <c r="Z32" s="29"/>
    </row>
    <row r="33" spans="1:26" x14ac:dyDescent="0.3">
      <c r="A33" s="5" t="s">
        <v>2106</v>
      </c>
      <c r="B33" s="5" t="s">
        <v>2107</v>
      </c>
      <c r="C33" s="5">
        <v>80</v>
      </c>
      <c r="D33" s="166">
        <v>15045.16</v>
      </c>
      <c r="E33" s="118">
        <v>44831</v>
      </c>
      <c r="F33" s="118">
        <v>44833</v>
      </c>
      <c r="G33" s="13">
        <v>0</v>
      </c>
      <c r="H33" s="5" t="s">
        <v>8312</v>
      </c>
      <c r="I33" s="22">
        <f t="shared" si="1"/>
        <v>80</v>
      </c>
      <c r="J33" s="5"/>
      <c r="K33" s="5"/>
      <c r="L33" s="136">
        <f t="shared" si="2"/>
        <v>15045.16</v>
      </c>
      <c r="M33" s="136">
        <f t="shared" si="3"/>
        <v>15045.16</v>
      </c>
      <c r="N33" s="33">
        <f t="shared" si="0"/>
        <v>0</v>
      </c>
      <c r="S33">
        <v>1</v>
      </c>
      <c r="T33" s="29">
        <f t="shared" si="9"/>
        <v>0</v>
      </c>
      <c r="U33" s="29">
        <f t="shared" si="10"/>
        <v>0</v>
      </c>
      <c r="V33" s="29">
        <f t="shared" si="11"/>
        <v>0</v>
      </c>
      <c r="W33" s="29">
        <f t="shared" si="12"/>
        <v>0</v>
      </c>
      <c r="X33" s="29">
        <f t="shared" si="13"/>
        <v>15045.16</v>
      </c>
      <c r="Z33" s="29"/>
    </row>
    <row r="34" spans="1:26" x14ac:dyDescent="0.3">
      <c r="A34" s="5" t="s">
        <v>2106</v>
      </c>
      <c r="B34" s="5" t="s">
        <v>2107</v>
      </c>
      <c r="C34" s="5">
        <v>80</v>
      </c>
      <c r="D34" s="166">
        <v>9976.35</v>
      </c>
      <c r="E34" s="118">
        <v>44831</v>
      </c>
      <c r="F34" s="118">
        <v>44833</v>
      </c>
      <c r="G34" s="13">
        <v>0</v>
      </c>
      <c r="H34" s="5" t="s">
        <v>8320</v>
      </c>
      <c r="I34" s="22">
        <f t="shared" si="1"/>
        <v>80</v>
      </c>
      <c r="J34" s="5"/>
      <c r="K34" s="5"/>
      <c r="L34" s="136">
        <f t="shared" si="2"/>
        <v>9976.35</v>
      </c>
      <c r="M34" s="136">
        <f t="shared" si="3"/>
        <v>9976.35</v>
      </c>
      <c r="N34" s="33">
        <f t="shared" si="0"/>
        <v>0</v>
      </c>
      <c r="S34">
        <v>1</v>
      </c>
      <c r="T34" s="29">
        <f t="shared" si="9"/>
        <v>0</v>
      </c>
      <c r="U34" s="29">
        <f t="shared" si="10"/>
        <v>0</v>
      </c>
      <c r="V34" s="29">
        <f t="shared" si="11"/>
        <v>0</v>
      </c>
      <c r="W34" s="29">
        <f t="shared" si="12"/>
        <v>0</v>
      </c>
      <c r="X34" s="29">
        <f t="shared" si="13"/>
        <v>9976.35</v>
      </c>
      <c r="Z34" s="29"/>
    </row>
    <row r="35" spans="1:26" x14ac:dyDescent="0.3">
      <c r="A35" s="5" t="s">
        <v>2106</v>
      </c>
      <c r="B35" s="5" t="s">
        <v>2107</v>
      </c>
      <c r="C35" s="5">
        <v>80</v>
      </c>
      <c r="D35" s="166">
        <v>16871.09</v>
      </c>
      <c r="E35" s="118">
        <v>44831</v>
      </c>
      <c r="F35" s="118">
        <v>44833</v>
      </c>
      <c r="G35" s="13">
        <v>0</v>
      </c>
      <c r="H35" s="5" t="s">
        <v>8318</v>
      </c>
      <c r="I35" s="22">
        <f t="shared" si="1"/>
        <v>80</v>
      </c>
      <c r="J35" s="5"/>
      <c r="K35" s="5"/>
      <c r="L35" s="136">
        <f t="shared" si="2"/>
        <v>16871.09</v>
      </c>
      <c r="M35" s="136">
        <f t="shared" si="3"/>
        <v>16871.09</v>
      </c>
      <c r="N35" s="33">
        <f t="shared" si="0"/>
        <v>0</v>
      </c>
      <c r="S35">
        <v>1</v>
      </c>
      <c r="T35" s="29">
        <f t="shared" si="9"/>
        <v>0</v>
      </c>
      <c r="U35" s="29">
        <f t="shared" si="10"/>
        <v>0</v>
      </c>
      <c r="V35" s="29">
        <f t="shared" si="11"/>
        <v>0</v>
      </c>
      <c r="W35" s="29">
        <f t="shared" si="12"/>
        <v>0</v>
      </c>
      <c r="X35" s="29">
        <f t="shared" si="13"/>
        <v>16871.09</v>
      </c>
      <c r="Z35" s="29"/>
    </row>
    <row r="36" spans="1:26" x14ac:dyDescent="0.3">
      <c r="A36" s="102" t="s">
        <v>8621</v>
      </c>
      <c r="B36" s="102"/>
      <c r="C36" s="102"/>
      <c r="D36" s="164"/>
      <c r="E36" s="157">
        <v>44718</v>
      </c>
      <c r="F36" s="157">
        <v>44767</v>
      </c>
      <c r="G36" s="165"/>
      <c r="H36" s="102"/>
      <c r="I36" s="106"/>
      <c r="J36" s="102"/>
      <c r="K36" s="102"/>
      <c r="L36" s="158"/>
      <c r="M36" s="158"/>
      <c r="N36" s="107"/>
      <c r="T36" s="29"/>
      <c r="U36" s="29"/>
      <c r="V36" s="29"/>
      <c r="W36" s="29"/>
      <c r="X36" s="29"/>
      <c r="Z36" s="29"/>
    </row>
    <row r="37" spans="1:26" x14ac:dyDescent="0.3">
      <c r="A37" s="5" t="s">
        <v>1988</v>
      </c>
      <c r="B37" s="5" t="s">
        <v>1989</v>
      </c>
      <c r="C37" s="5">
        <v>400</v>
      </c>
      <c r="D37" s="166">
        <v>48428.87</v>
      </c>
      <c r="E37" s="118">
        <v>44718</v>
      </c>
      <c r="F37" s="118">
        <v>44753</v>
      </c>
      <c r="G37" s="13">
        <v>0</v>
      </c>
      <c r="H37" s="5" t="s">
        <v>8321</v>
      </c>
      <c r="I37" s="22">
        <f t="shared" si="1"/>
        <v>400</v>
      </c>
      <c r="J37" s="5"/>
      <c r="K37" s="5"/>
      <c r="L37" s="136">
        <f t="shared" si="2"/>
        <v>48428.87</v>
      </c>
      <c r="M37" s="136">
        <f t="shared" si="3"/>
        <v>48428.87</v>
      </c>
      <c r="N37" s="33">
        <f t="shared" si="0"/>
        <v>0</v>
      </c>
      <c r="S37">
        <v>1</v>
      </c>
      <c r="T37" s="29">
        <f>O37*M37</f>
        <v>0</v>
      </c>
      <c r="U37" s="29">
        <f>P37*M37</f>
        <v>0</v>
      </c>
      <c r="V37" s="29">
        <f>Q37*M37</f>
        <v>0</v>
      </c>
      <c r="W37" s="29">
        <f>R37*M37</f>
        <v>0</v>
      </c>
      <c r="X37" s="29">
        <f>S37*M37</f>
        <v>48428.87</v>
      </c>
      <c r="Z37" s="29"/>
    </row>
    <row r="38" spans="1:26" x14ac:dyDescent="0.3">
      <c r="A38" s="5" t="s">
        <v>1988</v>
      </c>
      <c r="B38" s="5" t="s">
        <v>1989</v>
      </c>
      <c r="C38" s="5">
        <v>40</v>
      </c>
      <c r="D38" s="166">
        <v>6249.34</v>
      </c>
      <c r="E38" s="118">
        <v>44718</v>
      </c>
      <c r="F38" s="118">
        <v>44753</v>
      </c>
      <c r="G38" s="13">
        <v>0</v>
      </c>
      <c r="H38" s="5" t="s">
        <v>8317</v>
      </c>
      <c r="I38" s="22">
        <f t="shared" si="1"/>
        <v>40</v>
      </c>
      <c r="J38" s="5"/>
      <c r="K38" s="5"/>
      <c r="L38" s="136">
        <f t="shared" si="2"/>
        <v>6249.34</v>
      </c>
      <c r="M38" s="136">
        <f t="shared" si="3"/>
        <v>6249.34</v>
      </c>
      <c r="N38" s="33">
        <f t="shared" si="0"/>
        <v>0</v>
      </c>
      <c r="S38">
        <v>1</v>
      </c>
      <c r="T38" s="29">
        <f>O38*M38</f>
        <v>0</v>
      </c>
      <c r="U38" s="29">
        <f>P38*M38</f>
        <v>0</v>
      </c>
      <c r="V38" s="29">
        <f>Q38*M38</f>
        <v>0</v>
      </c>
      <c r="W38" s="29">
        <f>R38*M38</f>
        <v>0</v>
      </c>
      <c r="X38" s="29">
        <f>S38*M38</f>
        <v>6249.34</v>
      </c>
      <c r="Z38" s="29"/>
    </row>
    <row r="39" spans="1:26" x14ac:dyDescent="0.3">
      <c r="A39" s="5" t="s">
        <v>1990</v>
      </c>
      <c r="B39" s="5" t="s">
        <v>1991</v>
      </c>
      <c r="C39" s="5">
        <v>160</v>
      </c>
      <c r="D39" s="166">
        <v>19371.55</v>
      </c>
      <c r="E39" s="118">
        <v>44754</v>
      </c>
      <c r="F39" s="118">
        <v>44767</v>
      </c>
      <c r="G39" s="13">
        <v>0</v>
      </c>
      <c r="H39" s="5" t="s">
        <v>8321</v>
      </c>
      <c r="I39" s="22">
        <f t="shared" si="1"/>
        <v>160</v>
      </c>
      <c r="J39" s="5"/>
      <c r="K39" s="5"/>
      <c r="L39" s="136">
        <f t="shared" si="2"/>
        <v>19371.55</v>
      </c>
      <c r="M39" s="136">
        <f t="shared" si="3"/>
        <v>19371.55</v>
      </c>
      <c r="N39" s="33">
        <f t="shared" si="0"/>
        <v>0</v>
      </c>
      <c r="S39">
        <v>1</v>
      </c>
      <c r="T39" s="29">
        <f>O39*M39</f>
        <v>0</v>
      </c>
      <c r="U39" s="29">
        <f>P39*M39</f>
        <v>0</v>
      </c>
      <c r="V39" s="29">
        <f>Q39*M39</f>
        <v>0</v>
      </c>
      <c r="W39" s="29">
        <f>R39*M39</f>
        <v>0</v>
      </c>
      <c r="X39" s="29">
        <f>S39*M39</f>
        <v>19371.55</v>
      </c>
      <c r="Z39" s="29"/>
    </row>
    <row r="40" spans="1:26" x14ac:dyDescent="0.3">
      <c r="A40" s="5" t="s">
        <v>1990</v>
      </c>
      <c r="B40" s="5" t="s">
        <v>1991</v>
      </c>
      <c r="C40" s="5">
        <v>16</v>
      </c>
      <c r="D40" s="166">
        <v>2499.7399999999998</v>
      </c>
      <c r="E40" s="118">
        <v>44754</v>
      </c>
      <c r="F40" s="118">
        <v>44767</v>
      </c>
      <c r="G40" s="13">
        <v>0</v>
      </c>
      <c r="H40" s="5" t="s">
        <v>8317</v>
      </c>
      <c r="I40" s="22">
        <f t="shared" si="1"/>
        <v>16</v>
      </c>
      <c r="J40" s="5"/>
      <c r="K40" s="5"/>
      <c r="L40" s="136">
        <f t="shared" si="2"/>
        <v>2499.7399999999998</v>
      </c>
      <c r="M40" s="136">
        <f t="shared" si="3"/>
        <v>2499.7399999999998</v>
      </c>
      <c r="N40" s="33">
        <f t="shared" si="0"/>
        <v>0</v>
      </c>
      <c r="S40">
        <v>1</v>
      </c>
      <c r="T40" s="29">
        <f>O40*M40</f>
        <v>0</v>
      </c>
      <c r="U40" s="29">
        <f>P40*M40</f>
        <v>0</v>
      </c>
      <c r="V40" s="29">
        <f>Q40*M40</f>
        <v>0</v>
      </c>
      <c r="W40" s="29">
        <f>R40*M40</f>
        <v>0</v>
      </c>
      <c r="X40" s="29">
        <f>S40*M40</f>
        <v>2499.7399999999998</v>
      </c>
      <c r="Z40" s="29"/>
    </row>
    <row r="41" spans="1:26" x14ac:dyDescent="0.3">
      <c r="A41" s="102" t="s">
        <v>8622</v>
      </c>
      <c r="B41" s="102"/>
      <c r="C41" s="102"/>
      <c r="D41" s="164"/>
      <c r="E41" s="102" t="s">
        <v>8623</v>
      </c>
      <c r="F41" s="157">
        <v>44712</v>
      </c>
      <c r="G41" s="165"/>
      <c r="H41" s="102"/>
      <c r="I41" s="106"/>
      <c r="J41" s="102"/>
      <c r="K41" s="102"/>
      <c r="L41" s="158"/>
      <c r="M41" s="158"/>
      <c r="N41" s="107"/>
      <c r="T41" s="29"/>
      <c r="U41" s="29"/>
      <c r="V41" s="29"/>
      <c r="W41" s="29"/>
      <c r="X41" s="29"/>
      <c r="Y41" s="99">
        <f>SUM(T42:T48)</f>
        <v>509079.78600000002</v>
      </c>
      <c r="Z41" s="29"/>
    </row>
    <row r="42" spans="1:26" x14ac:dyDescent="0.3">
      <c r="A42" s="5" t="s">
        <v>1792</v>
      </c>
      <c r="B42" s="5" t="s">
        <v>1776</v>
      </c>
      <c r="C42" s="5">
        <v>23485</v>
      </c>
      <c r="D42" s="166">
        <v>26200.080000000002</v>
      </c>
      <c r="E42" s="5" t="s">
        <v>8623</v>
      </c>
      <c r="F42" s="118">
        <v>44697</v>
      </c>
      <c r="G42" s="13">
        <v>0.75</v>
      </c>
      <c r="H42" s="5" t="s">
        <v>8308</v>
      </c>
      <c r="I42" s="22">
        <f t="shared" si="1"/>
        <v>5871.25</v>
      </c>
      <c r="J42" s="5"/>
      <c r="K42" s="5"/>
      <c r="L42" s="136">
        <f t="shared" si="2"/>
        <v>6550.02</v>
      </c>
      <c r="M42" s="136">
        <f t="shared" si="3"/>
        <v>6550.02</v>
      </c>
      <c r="N42" s="33">
        <f t="shared" si="0"/>
        <v>0</v>
      </c>
      <c r="O42">
        <v>1</v>
      </c>
      <c r="T42" s="29">
        <f>O42*M42</f>
        <v>6550.02</v>
      </c>
      <c r="U42" s="29">
        <f>P42*M42</f>
        <v>0</v>
      </c>
      <c r="V42" s="29">
        <f>Q42*M42</f>
        <v>0</v>
      </c>
      <c r="W42" s="29">
        <f>R42*M42</f>
        <v>0</v>
      </c>
      <c r="X42" s="29">
        <f>S42*M42</f>
        <v>0</v>
      </c>
      <c r="Z42" s="29"/>
    </row>
    <row r="43" spans="1:26" x14ac:dyDescent="0.3">
      <c r="A43" s="5" t="s">
        <v>1791</v>
      </c>
      <c r="B43" s="5" t="s">
        <v>1774</v>
      </c>
      <c r="C43" s="5">
        <v>93940</v>
      </c>
      <c r="D43" s="166">
        <v>104800.31</v>
      </c>
      <c r="E43" s="5" t="s">
        <v>8623</v>
      </c>
      <c r="F43" s="118">
        <v>44712</v>
      </c>
      <c r="G43" s="13">
        <v>0.2</v>
      </c>
      <c r="H43" s="5" t="s">
        <v>8308</v>
      </c>
      <c r="I43" s="22">
        <f t="shared" si="1"/>
        <v>75152</v>
      </c>
      <c r="J43" s="5"/>
      <c r="K43" s="5"/>
      <c r="L43" s="136">
        <f t="shared" si="2"/>
        <v>83840.248000000007</v>
      </c>
      <c r="M43" s="136">
        <f t="shared" si="3"/>
        <v>83840.248000000007</v>
      </c>
      <c r="N43" s="33">
        <f t="shared" si="0"/>
        <v>0</v>
      </c>
      <c r="O43">
        <v>1</v>
      </c>
      <c r="T43" s="29">
        <f>O43*M43</f>
        <v>83840.248000000007</v>
      </c>
      <c r="U43" s="29">
        <f>P43*M43</f>
        <v>0</v>
      </c>
      <c r="V43" s="29">
        <f>Q43*M43</f>
        <v>0</v>
      </c>
      <c r="W43" s="29">
        <f>R43*M43</f>
        <v>0</v>
      </c>
      <c r="X43" s="29">
        <f>S43*M43</f>
        <v>0</v>
      </c>
      <c r="Z43" s="29"/>
    </row>
    <row r="44" spans="1:26" x14ac:dyDescent="0.3">
      <c r="A44" s="102" t="s">
        <v>8624</v>
      </c>
      <c r="B44" s="102"/>
      <c r="C44" s="102"/>
      <c r="D44" s="164"/>
      <c r="E44" s="102" t="s">
        <v>8625</v>
      </c>
      <c r="F44" s="157">
        <v>44764</v>
      </c>
      <c r="G44" s="165"/>
      <c r="H44" s="102"/>
      <c r="I44" s="106"/>
      <c r="J44" s="102"/>
      <c r="K44" s="102"/>
      <c r="L44" s="158"/>
      <c r="M44" s="158"/>
      <c r="N44" s="107"/>
      <c r="T44" s="29"/>
      <c r="U44" s="29"/>
      <c r="V44" s="29"/>
      <c r="W44" s="29"/>
      <c r="X44" s="29"/>
      <c r="Z44" s="29"/>
    </row>
    <row r="45" spans="1:26" x14ac:dyDescent="0.3">
      <c r="A45" s="5" t="s">
        <v>1795</v>
      </c>
      <c r="B45" s="5" t="s">
        <v>1776</v>
      </c>
      <c r="C45" s="5">
        <v>23485</v>
      </c>
      <c r="D45" s="166">
        <v>26200.080000000002</v>
      </c>
      <c r="E45" s="5" t="s">
        <v>8625</v>
      </c>
      <c r="F45" s="118">
        <v>44697</v>
      </c>
      <c r="G45" s="13">
        <v>0.75</v>
      </c>
      <c r="H45" s="5" t="s">
        <v>8308</v>
      </c>
      <c r="I45" s="22">
        <f t="shared" si="1"/>
        <v>5871.25</v>
      </c>
      <c r="J45" s="5"/>
      <c r="K45" s="5"/>
      <c r="L45" s="136">
        <f t="shared" si="2"/>
        <v>6550.02</v>
      </c>
      <c r="M45" s="136">
        <f t="shared" si="3"/>
        <v>6550.02</v>
      </c>
      <c r="N45" s="33">
        <f t="shared" si="0"/>
        <v>0</v>
      </c>
      <c r="O45">
        <v>1</v>
      </c>
      <c r="T45" s="29">
        <f>O45*M45</f>
        <v>6550.02</v>
      </c>
      <c r="U45" s="29">
        <f>P45*M45</f>
        <v>0</v>
      </c>
      <c r="V45" s="29">
        <f>Q45*M45</f>
        <v>0</v>
      </c>
      <c r="W45" s="29">
        <f>R45*M45</f>
        <v>0</v>
      </c>
      <c r="X45" s="29">
        <f>S45*M45</f>
        <v>0</v>
      </c>
      <c r="Z45" s="29"/>
    </row>
    <row r="46" spans="1:26" x14ac:dyDescent="0.3">
      <c r="A46" s="5" t="s">
        <v>1794</v>
      </c>
      <c r="B46" s="5" t="s">
        <v>1774</v>
      </c>
      <c r="C46" s="5">
        <v>93940</v>
      </c>
      <c r="D46" s="166">
        <v>104800.31</v>
      </c>
      <c r="E46" s="5" t="s">
        <v>8626</v>
      </c>
      <c r="F46" s="118">
        <v>44708</v>
      </c>
      <c r="G46" s="13">
        <v>0.2</v>
      </c>
      <c r="H46" s="5" t="s">
        <v>8308</v>
      </c>
      <c r="I46" s="22">
        <f t="shared" si="1"/>
        <v>75152</v>
      </c>
      <c r="J46" s="5"/>
      <c r="K46" s="5"/>
      <c r="L46" s="136">
        <f t="shared" si="2"/>
        <v>83840.248000000007</v>
      </c>
      <c r="M46" s="136">
        <f t="shared" si="3"/>
        <v>83840.248000000007</v>
      </c>
      <c r="N46" s="33">
        <f t="shared" si="0"/>
        <v>0</v>
      </c>
      <c r="O46">
        <v>1</v>
      </c>
      <c r="T46" s="29">
        <f>O46*M46</f>
        <v>83840.248000000007</v>
      </c>
      <c r="U46" s="29">
        <f>P46*M46</f>
        <v>0</v>
      </c>
      <c r="V46" s="29">
        <f>Q46*M46</f>
        <v>0</v>
      </c>
      <c r="W46" s="29">
        <f>R46*M46</f>
        <v>0</v>
      </c>
      <c r="X46" s="29">
        <f>S46*M46</f>
        <v>0</v>
      </c>
      <c r="Z46" s="29"/>
    </row>
    <row r="47" spans="1:26" x14ac:dyDescent="0.3">
      <c r="A47" s="5" t="s">
        <v>1796</v>
      </c>
      <c r="B47" s="5" t="s">
        <v>1797</v>
      </c>
      <c r="C47" s="5">
        <v>203536</v>
      </c>
      <c r="D47" s="166">
        <v>240965.68</v>
      </c>
      <c r="E47" s="118">
        <v>44743</v>
      </c>
      <c r="F47" s="118">
        <v>44750</v>
      </c>
      <c r="G47" s="13">
        <v>0</v>
      </c>
      <c r="H47" s="5" t="s">
        <v>8305</v>
      </c>
      <c r="I47" s="22">
        <f t="shared" si="1"/>
        <v>203536</v>
      </c>
      <c r="J47" s="5"/>
      <c r="K47" s="5"/>
      <c r="L47" s="136">
        <f t="shared" si="2"/>
        <v>240965.68</v>
      </c>
      <c r="M47" s="136">
        <f t="shared" si="3"/>
        <v>240965.68</v>
      </c>
      <c r="N47" s="33">
        <f t="shared" si="0"/>
        <v>0</v>
      </c>
      <c r="O47">
        <v>1</v>
      </c>
      <c r="T47" s="29">
        <f>O47*M47</f>
        <v>240965.68</v>
      </c>
      <c r="U47" s="29">
        <f>P47*M47</f>
        <v>0</v>
      </c>
      <c r="V47" s="29">
        <f>Q47*M47</f>
        <v>0</v>
      </c>
      <c r="W47" s="29">
        <f>R47*M47</f>
        <v>0</v>
      </c>
      <c r="X47" s="29">
        <f>S47*M47</f>
        <v>0</v>
      </c>
      <c r="Z47" s="29"/>
    </row>
    <row r="48" spans="1:26" x14ac:dyDescent="0.3">
      <c r="A48" s="5" t="s">
        <v>1798</v>
      </c>
      <c r="B48" s="5" t="s">
        <v>1799</v>
      </c>
      <c r="C48" s="5">
        <v>78283</v>
      </c>
      <c r="D48" s="166">
        <v>87333.57</v>
      </c>
      <c r="E48" s="118">
        <v>44760</v>
      </c>
      <c r="F48" s="118">
        <v>44764</v>
      </c>
      <c r="G48" s="13">
        <v>0</v>
      </c>
      <c r="H48" s="5" t="s">
        <v>8308</v>
      </c>
      <c r="I48" s="22">
        <f t="shared" si="1"/>
        <v>78283</v>
      </c>
      <c r="J48" s="5"/>
      <c r="K48" s="5"/>
      <c r="L48" s="136">
        <f t="shared" si="2"/>
        <v>87333.57</v>
      </c>
      <c r="M48" s="136">
        <f t="shared" si="3"/>
        <v>87333.57</v>
      </c>
      <c r="N48" s="33">
        <f t="shared" si="0"/>
        <v>0</v>
      </c>
      <c r="O48">
        <v>1</v>
      </c>
      <c r="T48" s="29">
        <f>O48*M48</f>
        <v>87333.57</v>
      </c>
      <c r="U48" s="29">
        <f>P48*M48</f>
        <v>0</v>
      </c>
      <c r="V48" s="29">
        <f>Q48*M48</f>
        <v>0</v>
      </c>
      <c r="W48" s="29">
        <f>R48*M48</f>
        <v>0</v>
      </c>
      <c r="X48" s="29">
        <f>S48*M48</f>
        <v>0</v>
      </c>
      <c r="Z48" s="29"/>
    </row>
    <row r="49" spans="1:26" x14ac:dyDescent="0.3">
      <c r="A49" s="102" t="s">
        <v>8627</v>
      </c>
      <c r="B49" s="102"/>
      <c r="C49" s="102"/>
      <c r="D49" s="164"/>
      <c r="E49" s="102" t="s">
        <v>6248</v>
      </c>
      <c r="F49" s="157">
        <v>44727</v>
      </c>
      <c r="G49" s="165"/>
      <c r="H49" s="102"/>
      <c r="I49" s="106"/>
      <c r="J49" s="102"/>
      <c r="K49" s="102"/>
      <c r="L49" s="158"/>
      <c r="M49" s="158"/>
      <c r="N49" s="107"/>
      <c r="T49" s="29"/>
      <c r="U49" s="29"/>
      <c r="V49" s="29"/>
      <c r="W49" s="29"/>
      <c r="X49" s="29"/>
      <c r="Z49" s="29"/>
    </row>
    <row r="50" spans="1:26" x14ac:dyDescent="0.3">
      <c r="A50" s="5" t="s">
        <v>1767</v>
      </c>
      <c r="B50" s="5" t="s">
        <v>1768</v>
      </c>
      <c r="C50" s="5">
        <v>240</v>
      </c>
      <c r="D50" s="166">
        <v>30362.29</v>
      </c>
      <c r="E50" s="5" t="s">
        <v>6248</v>
      </c>
      <c r="F50" s="118">
        <v>44727</v>
      </c>
      <c r="G50" s="13">
        <v>0.92</v>
      </c>
      <c r="H50" s="5" t="s">
        <v>8319</v>
      </c>
      <c r="I50" s="22">
        <f t="shared" si="1"/>
        <v>19.199999999999989</v>
      </c>
      <c r="J50" s="5"/>
      <c r="K50" s="5"/>
      <c r="L50" s="136">
        <f t="shared" si="2"/>
        <v>2428.9831999999988</v>
      </c>
      <c r="M50" s="136">
        <f t="shared" si="3"/>
        <v>2428.9831999999988</v>
      </c>
      <c r="N50" s="33">
        <f t="shared" si="0"/>
        <v>0</v>
      </c>
      <c r="Q50">
        <v>1</v>
      </c>
      <c r="T50" s="29">
        <f>O50*M50</f>
        <v>0</v>
      </c>
      <c r="U50" s="29">
        <f>P50*M50</f>
        <v>0</v>
      </c>
      <c r="V50" s="29">
        <f>Q50*M50</f>
        <v>2428.9831999999988</v>
      </c>
      <c r="W50" s="29">
        <f>R50*M50</f>
        <v>0</v>
      </c>
      <c r="X50" s="29">
        <f>S50*M50</f>
        <v>0</v>
      </c>
      <c r="Z50" s="29"/>
    </row>
    <row r="51" spans="1:26" x14ac:dyDescent="0.3">
      <c r="A51" s="5" t="s">
        <v>1767</v>
      </c>
      <c r="B51" s="5" t="s">
        <v>1768</v>
      </c>
      <c r="C51" s="5">
        <v>54</v>
      </c>
      <c r="D51" s="166">
        <v>6162.6</v>
      </c>
      <c r="E51" s="5" t="s">
        <v>6248</v>
      </c>
      <c r="F51" s="118">
        <v>44727</v>
      </c>
      <c r="G51" s="13">
        <v>0.92</v>
      </c>
      <c r="H51" s="5" t="s">
        <v>8320</v>
      </c>
      <c r="I51" s="22">
        <f t="shared" si="1"/>
        <v>4.3199999999999976</v>
      </c>
      <c r="J51" s="5"/>
      <c r="K51" s="5"/>
      <c r="L51" s="136">
        <f t="shared" si="2"/>
        <v>493.00799999999981</v>
      </c>
      <c r="M51" s="136">
        <f t="shared" si="3"/>
        <v>493.00799999999981</v>
      </c>
      <c r="N51" s="33">
        <f t="shared" si="0"/>
        <v>0</v>
      </c>
      <c r="Q51">
        <v>1</v>
      </c>
      <c r="T51" s="29">
        <f>O51*M51</f>
        <v>0</v>
      </c>
      <c r="U51" s="29">
        <f>P51*M51</f>
        <v>0</v>
      </c>
      <c r="V51" s="29">
        <f>Q51*M51</f>
        <v>493.00799999999981</v>
      </c>
      <c r="W51" s="29">
        <f>R51*M51</f>
        <v>0</v>
      </c>
      <c r="X51" s="29">
        <f>S51*M51</f>
        <v>0</v>
      </c>
      <c r="Z51" s="29"/>
    </row>
    <row r="52" spans="1:26" x14ac:dyDescent="0.3">
      <c r="A52" s="5" t="s">
        <v>1767</v>
      </c>
      <c r="B52" s="5" t="s">
        <v>1768</v>
      </c>
      <c r="C52" s="5">
        <v>207</v>
      </c>
      <c r="D52" s="166">
        <v>39949.54</v>
      </c>
      <c r="E52" s="5" t="s">
        <v>6248</v>
      </c>
      <c r="F52" s="118">
        <v>44727</v>
      </c>
      <c r="G52" s="13">
        <v>0.92</v>
      </c>
      <c r="H52" s="5" t="s">
        <v>8318</v>
      </c>
      <c r="I52" s="22">
        <f t="shared" si="1"/>
        <v>16.559999999999992</v>
      </c>
      <c r="J52" s="5"/>
      <c r="K52" s="5"/>
      <c r="L52" s="136">
        <f t="shared" si="2"/>
        <v>3195.9631999999983</v>
      </c>
      <c r="M52" s="136">
        <f t="shared" si="3"/>
        <v>3195.9631999999983</v>
      </c>
      <c r="N52" s="33">
        <f t="shared" si="0"/>
        <v>0</v>
      </c>
      <c r="Q52">
        <v>1</v>
      </c>
      <c r="T52" s="29">
        <f>O52*M52</f>
        <v>0</v>
      </c>
      <c r="U52" s="29">
        <f>P52*M52</f>
        <v>0</v>
      </c>
      <c r="V52" s="29">
        <f>Q52*M52</f>
        <v>3195.9631999999983</v>
      </c>
      <c r="W52" s="29">
        <f>R52*M52</f>
        <v>0</v>
      </c>
      <c r="X52" s="29">
        <f>S52*M52</f>
        <v>0</v>
      </c>
      <c r="Z52" s="29"/>
    </row>
    <row r="53" spans="1:26" x14ac:dyDescent="0.3">
      <c r="A53" s="102" t="s">
        <v>8628</v>
      </c>
      <c r="B53" s="102"/>
      <c r="C53" s="102"/>
      <c r="D53" s="164"/>
      <c r="E53" s="102" t="s">
        <v>8323</v>
      </c>
      <c r="F53" s="157">
        <v>44755</v>
      </c>
      <c r="G53" s="165"/>
      <c r="H53" s="102"/>
      <c r="I53" s="106"/>
      <c r="J53" s="102"/>
      <c r="K53" s="102"/>
      <c r="L53" s="158"/>
      <c r="M53" s="158"/>
      <c r="N53" s="107"/>
      <c r="T53" s="29"/>
      <c r="U53" s="29"/>
      <c r="V53" s="29"/>
      <c r="W53" s="29"/>
      <c r="X53" s="29"/>
      <c r="Z53" s="29"/>
    </row>
    <row r="54" spans="1:26" x14ac:dyDescent="0.3">
      <c r="A54" s="5" t="s">
        <v>1882</v>
      </c>
      <c r="B54" s="5" t="s">
        <v>1883</v>
      </c>
      <c r="C54" s="5">
        <v>80</v>
      </c>
      <c r="D54" s="166">
        <v>10615.05</v>
      </c>
      <c r="E54" s="5" t="s">
        <v>8629</v>
      </c>
      <c r="F54" s="118">
        <v>44740</v>
      </c>
      <c r="G54" s="13">
        <v>0.05</v>
      </c>
      <c r="H54" s="5" t="s">
        <v>8322</v>
      </c>
      <c r="I54" s="22">
        <f t="shared" si="1"/>
        <v>76</v>
      </c>
      <c r="J54" s="5"/>
      <c r="K54" s="5"/>
      <c r="L54" s="136">
        <f t="shared" si="2"/>
        <v>10084.297499999999</v>
      </c>
      <c r="M54" s="136">
        <f t="shared" si="3"/>
        <v>10084.297499999999</v>
      </c>
      <c r="N54" s="33">
        <f t="shared" si="0"/>
        <v>0</v>
      </c>
      <c r="S54">
        <v>1</v>
      </c>
      <c r="T54" s="29">
        <f t="shared" ref="T54:T58" si="14">O54*M54</f>
        <v>0</v>
      </c>
      <c r="U54" s="29">
        <f t="shared" ref="U54:U58" si="15">P54*M54</f>
        <v>0</v>
      </c>
      <c r="V54" s="29">
        <f t="shared" ref="V54:V58" si="16">Q54*M54</f>
        <v>0</v>
      </c>
      <c r="W54" s="29">
        <f t="shared" ref="W54:W58" si="17">R54*M54</f>
        <v>0</v>
      </c>
      <c r="X54" s="29">
        <f t="shared" ref="X54:X58" si="18">S54*M54</f>
        <v>10084.297499999999</v>
      </c>
      <c r="Z54" s="29"/>
    </row>
    <row r="55" spans="1:26" x14ac:dyDescent="0.3">
      <c r="A55" s="5" t="s">
        <v>1876</v>
      </c>
      <c r="B55" s="5" t="s">
        <v>1877</v>
      </c>
      <c r="C55" s="5">
        <v>24</v>
      </c>
      <c r="D55" s="166">
        <v>3221.14</v>
      </c>
      <c r="E55" s="5" t="s">
        <v>8323</v>
      </c>
      <c r="F55" s="118">
        <v>44732</v>
      </c>
      <c r="G55" s="13">
        <v>0.5</v>
      </c>
      <c r="H55" s="5" t="s">
        <v>8319</v>
      </c>
      <c r="I55" s="22">
        <f t="shared" si="1"/>
        <v>12</v>
      </c>
      <c r="J55" s="5"/>
      <c r="K55" s="5"/>
      <c r="L55" s="136">
        <f t="shared" si="2"/>
        <v>1610.57</v>
      </c>
      <c r="M55" s="136">
        <f t="shared" si="3"/>
        <v>1610.57</v>
      </c>
      <c r="N55" s="33">
        <f t="shared" si="0"/>
        <v>0</v>
      </c>
      <c r="Q55">
        <v>1</v>
      </c>
      <c r="T55" s="29">
        <f t="shared" si="14"/>
        <v>0</v>
      </c>
      <c r="U55" s="29">
        <f t="shared" si="15"/>
        <v>0</v>
      </c>
      <c r="V55" s="29">
        <f t="shared" si="16"/>
        <v>1610.57</v>
      </c>
      <c r="W55" s="29">
        <f t="shared" si="17"/>
        <v>0</v>
      </c>
      <c r="X55" s="29">
        <f t="shared" si="18"/>
        <v>0</v>
      </c>
      <c r="Z55" s="29"/>
    </row>
    <row r="56" spans="1:26" x14ac:dyDescent="0.3">
      <c r="A56" s="5" t="s">
        <v>1876</v>
      </c>
      <c r="B56" s="5" t="s">
        <v>1877</v>
      </c>
      <c r="C56" s="5">
        <v>96</v>
      </c>
      <c r="D56" s="166">
        <v>11622.93</v>
      </c>
      <c r="E56" s="5" t="s">
        <v>8323</v>
      </c>
      <c r="F56" s="118">
        <v>44732</v>
      </c>
      <c r="G56" s="13">
        <v>0.5</v>
      </c>
      <c r="H56" s="5" t="s">
        <v>8320</v>
      </c>
      <c r="I56" s="22">
        <f t="shared" si="1"/>
        <v>48</v>
      </c>
      <c r="J56" s="5"/>
      <c r="K56" s="5"/>
      <c r="L56" s="136">
        <f t="shared" si="2"/>
        <v>5811.4650000000001</v>
      </c>
      <c r="M56" s="136">
        <f t="shared" si="3"/>
        <v>5811.4650000000001</v>
      </c>
      <c r="N56" s="33">
        <f t="shared" si="0"/>
        <v>0</v>
      </c>
      <c r="Q56">
        <v>1</v>
      </c>
      <c r="T56" s="29">
        <f t="shared" si="14"/>
        <v>0</v>
      </c>
      <c r="U56" s="29">
        <f t="shared" si="15"/>
        <v>0</v>
      </c>
      <c r="V56" s="29">
        <f t="shared" si="16"/>
        <v>5811.4650000000001</v>
      </c>
      <c r="W56" s="29">
        <f t="shared" si="17"/>
        <v>0</v>
      </c>
      <c r="X56" s="29">
        <f t="shared" si="18"/>
        <v>0</v>
      </c>
      <c r="Z56" s="29"/>
    </row>
    <row r="57" spans="1:26" x14ac:dyDescent="0.3">
      <c r="A57" s="5" t="s">
        <v>1878</v>
      </c>
      <c r="B57" s="5" t="s">
        <v>1879</v>
      </c>
      <c r="C57" s="5">
        <v>20</v>
      </c>
      <c r="D57" s="166">
        <v>2684.28</v>
      </c>
      <c r="E57" s="118">
        <v>44741</v>
      </c>
      <c r="F57" s="118">
        <v>44755</v>
      </c>
      <c r="G57" s="13">
        <v>0</v>
      </c>
      <c r="H57" s="5" t="s">
        <v>8319</v>
      </c>
      <c r="I57" s="22">
        <f t="shared" si="1"/>
        <v>20</v>
      </c>
      <c r="J57" s="5"/>
      <c r="K57" s="5"/>
      <c r="L57" s="136">
        <f t="shared" si="2"/>
        <v>2684.28</v>
      </c>
      <c r="M57" s="136">
        <f t="shared" si="3"/>
        <v>2684.28</v>
      </c>
      <c r="N57" s="33">
        <f t="shared" si="0"/>
        <v>0</v>
      </c>
      <c r="S57">
        <v>1</v>
      </c>
      <c r="T57" s="29">
        <f t="shared" si="14"/>
        <v>0</v>
      </c>
      <c r="U57" s="29">
        <f t="shared" si="15"/>
        <v>0</v>
      </c>
      <c r="V57" s="29">
        <f t="shared" si="16"/>
        <v>0</v>
      </c>
      <c r="W57" s="29">
        <f t="shared" si="17"/>
        <v>0</v>
      </c>
      <c r="X57" s="29">
        <f t="shared" si="18"/>
        <v>2684.28</v>
      </c>
      <c r="Z57" s="29"/>
    </row>
    <row r="58" spans="1:26" x14ac:dyDescent="0.3">
      <c r="A58" s="5" t="s">
        <v>1878</v>
      </c>
      <c r="B58" s="5" t="s">
        <v>1879</v>
      </c>
      <c r="C58" s="5">
        <v>64</v>
      </c>
      <c r="D58" s="166">
        <v>7748.62</v>
      </c>
      <c r="E58" s="118">
        <v>44741</v>
      </c>
      <c r="F58" s="118">
        <v>44755</v>
      </c>
      <c r="G58" s="13">
        <v>0</v>
      </c>
      <c r="H58" s="5" t="s">
        <v>8320</v>
      </c>
      <c r="I58" s="22">
        <f t="shared" si="1"/>
        <v>64</v>
      </c>
      <c r="J58" s="5"/>
      <c r="K58" s="5"/>
      <c r="L58" s="136">
        <f t="shared" si="2"/>
        <v>7748.62</v>
      </c>
      <c r="M58" s="136">
        <f t="shared" si="3"/>
        <v>7748.62</v>
      </c>
      <c r="N58" s="33">
        <f t="shared" si="0"/>
        <v>0</v>
      </c>
      <c r="S58">
        <v>1</v>
      </c>
      <c r="T58" s="29">
        <f t="shared" si="14"/>
        <v>0</v>
      </c>
      <c r="U58" s="29">
        <f t="shared" si="15"/>
        <v>0</v>
      </c>
      <c r="V58" s="29">
        <f t="shared" si="16"/>
        <v>0</v>
      </c>
      <c r="W58" s="29">
        <f t="shared" si="17"/>
        <v>0</v>
      </c>
      <c r="X58" s="29">
        <f t="shared" si="18"/>
        <v>7748.62</v>
      </c>
      <c r="Z58" s="29"/>
    </row>
    <row r="59" spans="1:26" x14ac:dyDescent="0.3">
      <c r="A59" s="102" t="s">
        <v>8630</v>
      </c>
      <c r="B59" s="102"/>
      <c r="C59" s="102"/>
      <c r="D59" s="164"/>
      <c r="E59" s="157">
        <v>44718</v>
      </c>
      <c r="F59" s="157">
        <v>44792</v>
      </c>
      <c r="G59" s="165"/>
      <c r="H59" s="102"/>
      <c r="I59" s="106"/>
      <c r="J59" s="102"/>
      <c r="K59" s="102"/>
      <c r="L59" s="158"/>
      <c r="M59" s="158"/>
      <c r="N59" s="107"/>
      <c r="T59" s="29"/>
      <c r="U59" s="29"/>
      <c r="V59" s="29"/>
      <c r="W59" s="29"/>
      <c r="X59" s="29"/>
      <c r="Y59" s="99">
        <f>SUM(T60:T73)</f>
        <v>0</v>
      </c>
      <c r="Z59" s="29"/>
    </row>
    <row r="60" spans="1:26" x14ac:dyDescent="0.3">
      <c r="A60" s="5" t="s">
        <v>1753</v>
      </c>
      <c r="B60" s="5" t="s">
        <v>1754</v>
      </c>
      <c r="C60" s="5">
        <v>18</v>
      </c>
      <c r="D60" s="166">
        <v>2415.85</v>
      </c>
      <c r="E60" s="118">
        <v>44718</v>
      </c>
      <c r="F60" s="118">
        <v>44736</v>
      </c>
      <c r="G60" s="13">
        <v>0</v>
      </c>
      <c r="H60" s="5" t="s">
        <v>8319</v>
      </c>
      <c r="I60" s="22">
        <f t="shared" si="1"/>
        <v>18</v>
      </c>
      <c r="J60" s="5"/>
      <c r="K60" s="5"/>
      <c r="L60" s="136">
        <f t="shared" si="2"/>
        <v>2415.85</v>
      </c>
      <c r="M60" s="136">
        <f t="shared" si="3"/>
        <v>2415.85</v>
      </c>
      <c r="N60" s="33">
        <f t="shared" si="0"/>
        <v>0</v>
      </c>
      <c r="S60">
        <v>1</v>
      </c>
      <c r="T60" s="29">
        <f t="shared" ref="T60:T73" si="19">O60*M60</f>
        <v>0</v>
      </c>
      <c r="U60" s="29">
        <f t="shared" ref="U60:U73" si="20">P60*M60</f>
        <v>0</v>
      </c>
      <c r="V60" s="29">
        <f t="shared" ref="V60:V73" si="21">Q60*M60</f>
        <v>0</v>
      </c>
      <c r="W60" s="29">
        <f t="shared" ref="W60:W73" si="22">R60*M60</f>
        <v>0</v>
      </c>
      <c r="X60" s="29">
        <f t="shared" ref="X60:X73" si="23">S60*M60</f>
        <v>2415.85</v>
      </c>
      <c r="Z60" s="29"/>
    </row>
    <row r="61" spans="1:26" x14ac:dyDescent="0.3">
      <c r="A61" s="5" t="s">
        <v>1753</v>
      </c>
      <c r="B61" s="5" t="s">
        <v>1754</v>
      </c>
      <c r="C61" s="5">
        <v>90</v>
      </c>
      <c r="D61" s="166">
        <v>10896.5</v>
      </c>
      <c r="E61" s="118">
        <v>44718</v>
      </c>
      <c r="F61" s="118">
        <v>44736</v>
      </c>
      <c r="G61" s="13">
        <v>0</v>
      </c>
      <c r="H61" s="5" t="s">
        <v>8320</v>
      </c>
      <c r="I61" s="22">
        <f t="shared" si="1"/>
        <v>90</v>
      </c>
      <c r="J61" s="5"/>
      <c r="K61" s="5"/>
      <c r="L61" s="136">
        <f t="shared" si="2"/>
        <v>10896.5</v>
      </c>
      <c r="M61" s="136">
        <f t="shared" si="3"/>
        <v>10896.5</v>
      </c>
      <c r="N61" s="33">
        <f t="shared" si="0"/>
        <v>0</v>
      </c>
      <c r="S61">
        <v>1</v>
      </c>
      <c r="T61" s="29">
        <f t="shared" si="19"/>
        <v>0</v>
      </c>
      <c r="U61" s="29">
        <f t="shared" si="20"/>
        <v>0</v>
      </c>
      <c r="V61" s="29">
        <f t="shared" si="21"/>
        <v>0</v>
      </c>
      <c r="W61" s="29">
        <f t="shared" si="22"/>
        <v>0</v>
      </c>
      <c r="X61" s="29">
        <f t="shared" si="23"/>
        <v>10896.5</v>
      </c>
      <c r="Z61" s="29"/>
    </row>
    <row r="62" spans="1:26" x14ac:dyDescent="0.3">
      <c r="A62" s="5" t="s">
        <v>1753</v>
      </c>
      <c r="B62" s="5" t="s">
        <v>1754</v>
      </c>
      <c r="C62" s="5">
        <v>20</v>
      </c>
      <c r="D62" s="166">
        <v>2653.76</v>
      </c>
      <c r="E62" s="118">
        <v>44718</v>
      </c>
      <c r="F62" s="118">
        <v>44736</v>
      </c>
      <c r="G62" s="13">
        <v>0</v>
      </c>
      <c r="H62" s="5" t="s">
        <v>8322</v>
      </c>
      <c r="I62" s="22">
        <f t="shared" si="1"/>
        <v>20</v>
      </c>
      <c r="J62" s="5"/>
      <c r="K62" s="5"/>
      <c r="L62" s="136">
        <f t="shared" si="2"/>
        <v>2653.76</v>
      </c>
      <c r="M62" s="136">
        <f t="shared" si="3"/>
        <v>2653.76</v>
      </c>
      <c r="N62" s="33">
        <f t="shared" si="0"/>
        <v>0</v>
      </c>
      <c r="S62">
        <v>1</v>
      </c>
      <c r="T62" s="29">
        <f t="shared" si="19"/>
        <v>0</v>
      </c>
      <c r="U62" s="29">
        <f t="shared" si="20"/>
        <v>0</v>
      </c>
      <c r="V62" s="29">
        <f t="shared" si="21"/>
        <v>0</v>
      </c>
      <c r="W62" s="29">
        <f t="shared" si="22"/>
        <v>0</v>
      </c>
      <c r="X62" s="29">
        <f t="shared" si="23"/>
        <v>2653.76</v>
      </c>
      <c r="Z62" s="29"/>
    </row>
    <row r="63" spans="1:26" x14ac:dyDescent="0.3">
      <c r="A63" s="5" t="s">
        <v>1755</v>
      </c>
      <c r="B63" s="5" t="s">
        <v>1756</v>
      </c>
      <c r="C63" s="5">
        <v>18</v>
      </c>
      <c r="D63" s="166">
        <v>2415.85</v>
      </c>
      <c r="E63" s="118">
        <v>44783</v>
      </c>
      <c r="F63" s="118">
        <v>44789</v>
      </c>
      <c r="G63" s="13">
        <v>0</v>
      </c>
      <c r="H63" s="5" t="s">
        <v>8319</v>
      </c>
      <c r="I63" s="22">
        <f t="shared" si="1"/>
        <v>18</v>
      </c>
      <c r="J63" s="5"/>
      <c r="K63" s="5"/>
      <c r="L63" s="136">
        <f t="shared" si="2"/>
        <v>2415.85</v>
      </c>
      <c r="M63" s="136">
        <f t="shared" si="3"/>
        <v>2415.85</v>
      </c>
      <c r="N63" s="33">
        <f t="shared" si="0"/>
        <v>0</v>
      </c>
      <c r="S63">
        <v>1</v>
      </c>
      <c r="T63" s="29">
        <f t="shared" si="19"/>
        <v>0</v>
      </c>
      <c r="U63" s="29">
        <f t="shared" si="20"/>
        <v>0</v>
      </c>
      <c r="V63" s="29">
        <f t="shared" si="21"/>
        <v>0</v>
      </c>
      <c r="W63" s="29">
        <f t="shared" si="22"/>
        <v>0</v>
      </c>
      <c r="X63" s="29">
        <f t="shared" si="23"/>
        <v>2415.85</v>
      </c>
      <c r="Z63" s="29"/>
    </row>
    <row r="64" spans="1:26" x14ac:dyDescent="0.3">
      <c r="A64" s="5" t="s">
        <v>1755</v>
      </c>
      <c r="B64" s="5" t="s">
        <v>1756</v>
      </c>
      <c r="C64" s="5">
        <v>90</v>
      </c>
      <c r="D64" s="166">
        <v>10896.5</v>
      </c>
      <c r="E64" s="118">
        <v>44783</v>
      </c>
      <c r="F64" s="118">
        <v>44789</v>
      </c>
      <c r="G64" s="13">
        <v>0</v>
      </c>
      <c r="H64" s="5" t="s">
        <v>8320</v>
      </c>
      <c r="I64" s="22">
        <f t="shared" si="1"/>
        <v>90</v>
      </c>
      <c r="J64" s="5"/>
      <c r="K64" s="5"/>
      <c r="L64" s="136">
        <f t="shared" si="2"/>
        <v>10896.5</v>
      </c>
      <c r="M64" s="136">
        <f t="shared" si="3"/>
        <v>10896.5</v>
      </c>
      <c r="N64" s="33">
        <f t="shared" si="0"/>
        <v>0</v>
      </c>
      <c r="S64">
        <v>1</v>
      </c>
      <c r="T64" s="29">
        <f t="shared" si="19"/>
        <v>0</v>
      </c>
      <c r="U64" s="29">
        <f t="shared" si="20"/>
        <v>0</v>
      </c>
      <c r="V64" s="29">
        <f t="shared" si="21"/>
        <v>0</v>
      </c>
      <c r="W64" s="29">
        <f t="shared" si="22"/>
        <v>0</v>
      </c>
      <c r="X64" s="29">
        <f t="shared" si="23"/>
        <v>10896.5</v>
      </c>
      <c r="Z64" s="29"/>
    </row>
    <row r="65" spans="1:26" x14ac:dyDescent="0.3">
      <c r="A65" s="5" t="s">
        <v>1755</v>
      </c>
      <c r="B65" s="5" t="s">
        <v>1756</v>
      </c>
      <c r="C65" s="5">
        <v>20</v>
      </c>
      <c r="D65" s="166">
        <v>2653.76</v>
      </c>
      <c r="E65" s="118">
        <v>44783</v>
      </c>
      <c r="F65" s="118">
        <v>44789</v>
      </c>
      <c r="G65" s="13">
        <v>0</v>
      </c>
      <c r="H65" s="5" t="s">
        <v>8322</v>
      </c>
      <c r="I65" s="22">
        <f t="shared" si="1"/>
        <v>20</v>
      </c>
      <c r="J65" s="5"/>
      <c r="K65" s="5"/>
      <c r="L65" s="136">
        <f t="shared" si="2"/>
        <v>2653.76</v>
      </c>
      <c r="M65" s="136">
        <f t="shared" si="3"/>
        <v>2653.76</v>
      </c>
      <c r="N65" s="33">
        <f t="shared" si="0"/>
        <v>0</v>
      </c>
      <c r="S65">
        <v>1</v>
      </c>
      <c r="T65" s="29">
        <f t="shared" si="19"/>
        <v>0</v>
      </c>
      <c r="U65" s="29">
        <f t="shared" si="20"/>
        <v>0</v>
      </c>
      <c r="V65" s="29">
        <f t="shared" si="21"/>
        <v>0</v>
      </c>
      <c r="W65" s="29">
        <f t="shared" si="22"/>
        <v>0</v>
      </c>
      <c r="X65" s="29">
        <f t="shared" si="23"/>
        <v>2653.76</v>
      </c>
      <c r="Z65" s="29"/>
    </row>
    <row r="66" spans="1:26" x14ac:dyDescent="0.3">
      <c r="A66" s="5" t="s">
        <v>1745</v>
      </c>
      <c r="B66" s="5" t="s">
        <v>1746</v>
      </c>
      <c r="C66" s="5">
        <v>32</v>
      </c>
      <c r="D66" s="166">
        <v>4294.8500000000004</v>
      </c>
      <c r="E66" s="118">
        <v>44785</v>
      </c>
      <c r="F66" s="118">
        <v>44789</v>
      </c>
      <c r="G66" s="13">
        <v>0</v>
      </c>
      <c r="H66" s="5" t="s">
        <v>8319</v>
      </c>
      <c r="I66" s="22">
        <f t="shared" si="1"/>
        <v>32</v>
      </c>
      <c r="J66" s="5"/>
      <c r="K66" s="5"/>
      <c r="L66" s="136">
        <f t="shared" si="2"/>
        <v>4294.8500000000004</v>
      </c>
      <c r="M66" s="136">
        <f t="shared" si="3"/>
        <v>4294.8500000000004</v>
      </c>
      <c r="N66" s="33">
        <f t="shared" si="0"/>
        <v>0</v>
      </c>
      <c r="S66">
        <v>1</v>
      </c>
      <c r="T66" s="29">
        <f t="shared" si="19"/>
        <v>0</v>
      </c>
      <c r="U66" s="29">
        <f t="shared" si="20"/>
        <v>0</v>
      </c>
      <c r="V66" s="29">
        <f t="shared" si="21"/>
        <v>0</v>
      </c>
      <c r="W66" s="29">
        <f t="shared" si="22"/>
        <v>0</v>
      </c>
      <c r="X66" s="29">
        <f t="shared" si="23"/>
        <v>4294.8500000000004</v>
      </c>
      <c r="Z66" s="29"/>
    </row>
    <row r="67" spans="1:26" x14ac:dyDescent="0.3">
      <c r="A67" s="5" t="s">
        <v>1745</v>
      </c>
      <c r="B67" s="5" t="s">
        <v>1746</v>
      </c>
      <c r="C67" s="5">
        <v>32</v>
      </c>
      <c r="D67" s="166">
        <v>3874.31</v>
      </c>
      <c r="E67" s="118">
        <v>44785</v>
      </c>
      <c r="F67" s="118">
        <v>44789</v>
      </c>
      <c r="G67" s="13">
        <v>0</v>
      </c>
      <c r="H67" s="5" t="s">
        <v>8320</v>
      </c>
      <c r="I67" s="22">
        <f t="shared" si="1"/>
        <v>32</v>
      </c>
      <c r="J67" s="5"/>
      <c r="K67" s="5"/>
      <c r="L67" s="136">
        <f t="shared" si="2"/>
        <v>3874.31</v>
      </c>
      <c r="M67" s="136">
        <f t="shared" si="3"/>
        <v>3874.31</v>
      </c>
      <c r="N67" s="33">
        <f t="shared" si="0"/>
        <v>0</v>
      </c>
      <c r="S67">
        <v>1</v>
      </c>
      <c r="T67" s="29">
        <f t="shared" si="19"/>
        <v>0</v>
      </c>
      <c r="U67" s="29">
        <f t="shared" si="20"/>
        <v>0</v>
      </c>
      <c r="V67" s="29">
        <f t="shared" si="21"/>
        <v>0</v>
      </c>
      <c r="W67" s="29">
        <f t="shared" si="22"/>
        <v>0</v>
      </c>
      <c r="X67" s="29">
        <f t="shared" si="23"/>
        <v>3874.31</v>
      </c>
      <c r="Z67" s="29"/>
    </row>
    <row r="68" spans="1:26" x14ac:dyDescent="0.3">
      <c r="A68" s="5" t="s">
        <v>1747</v>
      </c>
      <c r="B68" s="5" t="s">
        <v>1748</v>
      </c>
      <c r="C68" s="5">
        <v>20</v>
      </c>
      <c r="D68" s="166">
        <v>2684.28</v>
      </c>
      <c r="E68" s="118">
        <v>44739</v>
      </c>
      <c r="F68" s="118">
        <v>44753</v>
      </c>
      <c r="G68" s="13">
        <v>0</v>
      </c>
      <c r="H68" s="5" t="s">
        <v>8319</v>
      </c>
      <c r="I68" s="22">
        <f t="shared" si="1"/>
        <v>20</v>
      </c>
      <c r="J68" s="5"/>
      <c r="K68" s="5"/>
      <c r="L68" s="136">
        <f t="shared" si="2"/>
        <v>2684.28</v>
      </c>
      <c r="M68" s="136">
        <f t="shared" si="3"/>
        <v>2684.28</v>
      </c>
      <c r="N68" s="33">
        <f t="shared" si="0"/>
        <v>0</v>
      </c>
      <c r="S68">
        <v>1</v>
      </c>
      <c r="T68" s="29">
        <f t="shared" si="19"/>
        <v>0</v>
      </c>
      <c r="U68" s="29">
        <f t="shared" si="20"/>
        <v>0</v>
      </c>
      <c r="V68" s="29">
        <f t="shared" si="21"/>
        <v>0</v>
      </c>
      <c r="W68" s="29">
        <f t="shared" si="22"/>
        <v>0</v>
      </c>
      <c r="X68" s="29">
        <f t="shared" si="23"/>
        <v>2684.28</v>
      </c>
      <c r="Z68" s="29"/>
    </row>
    <row r="69" spans="1:26" x14ac:dyDescent="0.3">
      <c r="A69" s="5" t="s">
        <v>1747</v>
      </c>
      <c r="B69" s="5" t="s">
        <v>1748</v>
      </c>
      <c r="C69" s="5">
        <v>64</v>
      </c>
      <c r="D69" s="166">
        <v>7748.62</v>
      </c>
      <c r="E69" s="118">
        <v>44739</v>
      </c>
      <c r="F69" s="118">
        <v>44753</v>
      </c>
      <c r="G69" s="13">
        <v>0</v>
      </c>
      <c r="H69" s="5" t="s">
        <v>8320</v>
      </c>
      <c r="I69" s="22">
        <f t="shared" si="1"/>
        <v>64</v>
      </c>
      <c r="J69" s="5"/>
      <c r="K69" s="5"/>
      <c r="L69" s="136">
        <f t="shared" si="2"/>
        <v>7748.62</v>
      </c>
      <c r="M69" s="136">
        <f t="shared" si="3"/>
        <v>7748.62</v>
      </c>
      <c r="N69" s="33">
        <f t="shared" ref="N69:N132" si="24">L69-M69</f>
        <v>0</v>
      </c>
      <c r="S69">
        <v>1</v>
      </c>
      <c r="T69" s="29">
        <f t="shared" si="19"/>
        <v>0</v>
      </c>
      <c r="U69" s="29">
        <f t="shared" si="20"/>
        <v>0</v>
      </c>
      <c r="V69" s="29">
        <f t="shared" si="21"/>
        <v>0</v>
      </c>
      <c r="W69" s="29">
        <f t="shared" si="22"/>
        <v>0</v>
      </c>
      <c r="X69" s="29">
        <f t="shared" si="23"/>
        <v>7748.62</v>
      </c>
      <c r="Z69" s="29"/>
    </row>
    <row r="70" spans="1:26" x14ac:dyDescent="0.3">
      <c r="A70" s="5" t="s">
        <v>1749</v>
      </c>
      <c r="B70" s="5" t="s">
        <v>1750</v>
      </c>
      <c r="C70" s="5">
        <v>32</v>
      </c>
      <c r="D70" s="166">
        <v>4294.8500000000004</v>
      </c>
      <c r="E70" s="118">
        <v>44790</v>
      </c>
      <c r="F70" s="118">
        <v>44792</v>
      </c>
      <c r="G70" s="13">
        <v>0</v>
      </c>
      <c r="H70" s="5" t="s">
        <v>8319</v>
      </c>
      <c r="I70" s="22">
        <f t="shared" ref="I70:I133" si="25">C70*(1-G70)</f>
        <v>32</v>
      </c>
      <c r="J70" s="5"/>
      <c r="K70" s="5"/>
      <c r="L70" s="136">
        <f t="shared" ref="L70:L133" si="26">D70*(1-G70)</f>
        <v>4294.8500000000004</v>
      </c>
      <c r="M70" s="136">
        <f t="shared" ref="M70:M133" si="27">IF(J70="",L70,(D70/C70)*J70)</f>
        <v>4294.8500000000004</v>
      </c>
      <c r="N70" s="33">
        <f t="shared" si="24"/>
        <v>0</v>
      </c>
      <c r="S70">
        <v>1</v>
      </c>
      <c r="T70" s="29">
        <f t="shared" si="19"/>
        <v>0</v>
      </c>
      <c r="U70" s="29">
        <f t="shared" si="20"/>
        <v>0</v>
      </c>
      <c r="V70" s="29">
        <f t="shared" si="21"/>
        <v>0</v>
      </c>
      <c r="W70" s="29">
        <f t="shared" si="22"/>
        <v>0</v>
      </c>
      <c r="X70" s="29">
        <f t="shared" si="23"/>
        <v>4294.8500000000004</v>
      </c>
      <c r="Z70" s="29"/>
    </row>
    <row r="71" spans="1:26" x14ac:dyDescent="0.3">
      <c r="A71" s="5" t="s">
        <v>1749</v>
      </c>
      <c r="B71" s="5" t="s">
        <v>1750</v>
      </c>
      <c r="C71" s="5">
        <v>32</v>
      </c>
      <c r="D71" s="166">
        <v>3874.31</v>
      </c>
      <c r="E71" s="118">
        <v>44790</v>
      </c>
      <c r="F71" s="118">
        <v>44792</v>
      </c>
      <c r="G71" s="13">
        <v>0</v>
      </c>
      <c r="H71" s="5" t="s">
        <v>8320</v>
      </c>
      <c r="I71" s="22">
        <f t="shared" si="25"/>
        <v>32</v>
      </c>
      <c r="J71" s="5"/>
      <c r="K71" s="5"/>
      <c r="L71" s="136">
        <f t="shared" si="26"/>
        <v>3874.31</v>
      </c>
      <c r="M71" s="136">
        <f t="shared" si="27"/>
        <v>3874.31</v>
      </c>
      <c r="N71" s="33">
        <f t="shared" si="24"/>
        <v>0</v>
      </c>
      <c r="S71">
        <v>1</v>
      </c>
      <c r="T71" s="29">
        <f t="shared" si="19"/>
        <v>0</v>
      </c>
      <c r="U71" s="29">
        <f t="shared" si="20"/>
        <v>0</v>
      </c>
      <c r="V71" s="29">
        <f t="shared" si="21"/>
        <v>0</v>
      </c>
      <c r="W71" s="29">
        <f t="shared" si="22"/>
        <v>0</v>
      </c>
      <c r="X71" s="29">
        <f t="shared" si="23"/>
        <v>3874.31</v>
      </c>
      <c r="Z71" s="29"/>
    </row>
    <row r="72" spans="1:26" x14ac:dyDescent="0.3">
      <c r="A72" s="5" t="s">
        <v>1751</v>
      </c>
      <c r="B72" s="5" t="s">
        <v>1752</v>
      </c>
      <c r="C72" s="5">
        <v>8</v>
      </c>
      <c r="D72" s="166">
        <v>1073.71</v>
      </c>
      <c r="E72" s="118">
        <v>44739</v>
      </c>
      <c r="F72" s="118">
        <v>44743</v>
      </c>
      <c r="G72" s="13">
        <v>0</v>
      </c>
      <c r="H72" s="5" t="s">
        <v>8319</v>
      </c>
      <c r="I72" s="22">
        <f t="shared" si="25"/>
        <v>8</v>
      </c>
      <c r="J72" s="5"/>
      <c r="K72" s="5"/>
      <c r="L72" s="136">
        <f t="shared" si="26"/>
        <v>1073.71</v>
      </c>
      <c r="M72" s="136">
        <f t="shared" si="27"/>
        <v>1073.71</v>
      </c>
      <c r="N72" s="33">
        <f t="shared" si="24"/>
        <v>0</v>
      </c>
      <c r="S72">
        <v>1</v>
      </c>
      <c r="T72" s="29">
        <f t="shared" si="19"/>
        <v>0</v>
      </c>
      <c r="U72" s="29">
        <f t="shared" si="20"/>
        <v>0</v>
      </c>
      <c r="V72" s="29">
        <f t="shared" si="21"/>
        <v>0</v>
      </c>
      <c r="W72" s="29">
        <f t="shared" si="22"/>
        <v>0</v>
      </c>
      <c r="X72" s="29">
        <f t="shared" si="23"/>
        <v>1073.71</v>
      </c>
      <c r="Z72" s="29"/>
    </row>
    <row r="73" spans="1:26" x14ac:dyDescent="0.3">
      <c r="A73" s="5" t="s">
        <v>1751</v>
      </c>
      <c r="B73" s="5" t="s">
        <v>1752</v>
      </c>
      <c r="C73" s="5">
        <v>38</v>
      </c>
      <c r="D73" s="166">
        <v>4600.74</v>
      </c>
      <c r="E73" s="118">
        <v>44739</v>
      </c>
      <c r="F73" s="118">
        <v>44743</v>
      </c>
      <c r="G73" s="13">
        <v>0</v>
      </c>
      <c r="H73" s="5" t="s">
        <v>8320</v>
      </c>
      <c r="I73" s="22">
        <f t="shared" si="25"/>
        <v>38</v>
      </c>
      <c r="J73" s="5"/>
      <c r="K73" s="5"/>
      <c r="L73" s="136">
        <f t="shared" si="26"/>
        <v>4600.74</v>
      </c>
      <c r="M73" s="136">
        <f t="shared" si="27"/>
        <v>4600.74</v>
      </c>
      <c r="N73" s="33">
        <f t="shared" si="24"/>
        <v>0</v>
      </c>
      <c r="S73">
        <v>1</v>
      </c>
      <c r="T73" s="29">
        <f t="shared" si="19"/>
        <v>0</v>
      </c>
      <c r="U73" s="29">
        <f t="shared" si="20"/>
        <v>0</v>
      </c>
      <c r="V73" s="29">
        <f t="shared" si="21"/>
        <v>0</v>
      </c>
      <c r="W73" s="29">
        <f t="shared" si="22"/>
        <v>0</v>
      </c>
      <c r="X73" s="29">
        <f t="shared" si="23"/>
        <v>4600.74</v>
      </c>
      <c r="Z73" s="29"/>
    </row>
    <row r="74" spans="1:26" x14ac:dyDescent="0.3">
      <c r="A74" s="102" t="s">
        <v>8631</v>
      </c>
      <c r="B74" s="102"/>
      <c r="C74" s="102"/>
      <c r="D74" s="164"/>
      <c r="E74" s="102" t="s">
        <v>7397</v>
      </c>
      <c r="F74" s="157">
        <v>44784</v>
      </c>
      <c r="G74" s="165"/>
      <c r="H74" s="102"/>
      <c r="I74" s="106"/>
      <c r="J74" s="102"/>
      <c r="K74" s="102"/>
      <c r="L74" s="158"/>
      <c r="M74" s="158"/>
      <c r="N74" s="107"/>
      <c r="T74" s="29"/>
      <c r="U74" s="29"/>
      <c r="V74" s="29"/>
      <c r="W74" s="29"/>
      <c r="X74" s="29"/>
      <c r="Y74" s="99">
        <f>SUM(T75:T90)</f>
        <v>0</v>
      </c>
      <c r="Z74" s="29"/>
    </row>
    <row r="75" spans="1:26" x14ac:dyDescent="0.3">
      <c r="A75" s="5" t="s">
        <v>1966</v>
      </c>
      <c r="B75" s="5" t="s">
        <v>1967</v>
      </c>
      <c r="C75" s="5">
        <v>48</v>
      </c>
      <c r="D75" s="166">
        <v>6254.63</v>
      </c>
      <c r="E75" s="5" t="s">
        <v>8324</v>
      </c>
      <c r="F75" s="118">
        <v>44708</v>
      </c>
      <c r="G75" s="13">
        <v>0.97</v>
      </c>
      <c r="H75" s="5" t="s">
        <v>8319</v>
      </c>
      <c r="I75" s="22">
        <f t="shared" si="25"/>
        <v>1.4400000000000013</v>
      </c>
      <c r="J75" s="5"/>
      <c r="K75" s="5"/>
      <c r="L75" s="136">
        <f t="shared" si="26"/>
        <v>187.63890000000018</v>
      </c>
      <c r="M75" s="136">
        <f t="shared" si="27"/>
        <v>187.63890000000018</v>
      </c>
      <c r="N75" s="33">
        <f t="shared" si="24"/>
        <v>0</v>
      </c>
      <c r="Q75">
        <v>1</v>
      </c>
      <c r="T75" s="29">
        <f t="shared" ref="T75:T84" si="28">O75*M75</f>
        <v>0</v>
      </c>
      <c r="U75" s="29">
        <f t="shared" ref="U75:U84" si="29">P75*M75</f>
        <v>0</v>
      </c>
      <c r="V75" s="29">
        <f t="shared" ref="V75:V84" si="30">Q75*M75</f>
        <v>187.63890000000018</v>
      </c>
      <c r="W75" s="29">
        <f t="shared" ref="W75:W84" si="31">R75*M75</f>
        <v>0</v>
      </c>
      <c r="X75" s="29">
        <f t="shared" ref="X75:X84" si="32">S75*M75</f>
        <v>0</v>
      </c>
      <c r="Y75" s="93" t="s">
        <v>8433</v>
      </c>
      <c r="Z75" s="29"/>
    </row>
    <row r="76" spans="1:26" x14ac:dyDescent="0.3">
      <c r="A76" s="5" t="s">
        <v>1966</v>
      </c>
      <c r="B76" s="5" t="s">
        <v>1967</v>
      </c>
      <c r="C76" s="5">
        <v>280</v>
      </c>
      <c r="D76" s="166">
        <v>32912.83</v>
      </c>
      <c r="E76" s="5" t="s">
        <v>8324</v>
      </c>
      <c r="F76" s="118">
        <v>44708</v>
      </c>
      <c r="G76" s="13">
        <v>0.97</v>
      </c>
      <c r="H76" s="5" t="s">
        <v>8320</v>
      </c>
      <c r="I76" s="22">
        <f t="shared" si="25"/>
        <v>8.4000000000000075</v>
      </c>
      <c r="J76" s="5"/>
      <c r="K76" s="5"/>
      <c r="L76" s="136">
        <f t="shared" si="26"/>
        <v>987.38490000000093</v>
      </c>
      <c r="M76" s="136">
        <f t="shared" si="27"/>
        <v>987.38490000000093</v>
      </c>
      <c r="N76" s="33">
        <f t="shared" si="24"/>
        <v>0</v>
      </c>
      <c r="Q76">
        <v>1</v>
      </c>
      <c r="T76" s="29">
        <f t="shared" si="28"/>
        <v>0</v>
      </c>
      <c r="U76" s="29">
        <f t="shared" si="29"/>
        <v>0</v>
      </c>
      <c r="V76" s="29">
        <f t="shared" si="30"/>
        <v>987.38490000000093</v>
      </c>
      <c r="W76" s="29">
        <f t="shared" si="31"/>
        <v>0</v>
      </c>
      <c r="X76" s="29">
        <f t="shared" si="32"/>
        <v>0</v>
      </c>
      <c r="Z76" s="29"/>
    </row>
    <row r="77" spans="1:26" x14ac:dyDescent="0.3">
      <c r="A77" s="5" t="s">
        <v>1970</v>
      </c>
      <c r="B77" s="5" t="s">
        <v>1971</v>
      </c>
      <c r="C77" s="5">
        <v>52</v>
      </c>
      <c r="D77" s="166">
        <v>6295.75</v>
      </c>
      <c r="E77" s="5" t="s">
        <v>8324</v>
      </c>
      <c r="F77" s="118">
        <v>44742</v>
      </c>
      <c r="G77" s="13">
        <v>0.5</v>
      </c>
      <c r="H77" s="5" t="s">
        <v>8320</v>
      </c>
      <c r="I77" s="22">
        <f t="shared" si="25"/>
        <v>26</v>
      </c>
      <c r="J77" s="5"/>
      <c r="K77" s="5"/>
      <c r="L77" s="136">
        <f t="shared" si="26"/>
        <v>3147.875</v>
      </c>
      <c r="M77" s="136">
        <f t="shared" si="27"/>
        <v>3147.875</v>
      </c>
      <c r="N77" s="33">
        <f t="shared" si="24"/>
        <v>0</v>
      </c>
      <c r="Q77">
        <v>1</v>
      </c>
      <c r="T77" s="29">
        <f t="shared" si="28"/>
        <v>0</v>
      </c>
      <c r="U77" s="29">
        <f t="shared" si="29"/>
        <v>0</v>
      </c>
      <c r="V77" s="29">
        <f t="shared" si="30"/>
        <v>3147.875</v>
      </c>
      <c r="W77" s="29">
        <f t="shared" si="31"/>
        <v>0</v>
      </c>
      <c r="X77" s="29">
        <f t="shared" si="32"/>
        <v>0</v>
      </c>
      <c r="Z77" s="29"/>
    </row>
    <row r="78" spans="1:26" x14ac:dyDescent="0.3">
      <c r="A78" s="5" t="s">
        <v>1970</v>
      </c>
      <c r="B78" s="5" t="s">
        <v>1971</v>
      </c>
      <c r="C78" s="5">
        <v>150</v>
      </c>
      <c r="D78" s="166">
        <v>19903.22</v>
      </c>
      <c r="E78" s="5" t="s">
        <v>8324</v>
      </c>
      <c r="F78" s="118">
        <v>44742</v>
      </c>
      <c r="G78" s="13">
        <v>0.5</v>
      </c>
      <c r="H78" s="5" t="s">
        <v>8322</v>
      </c>
      <c r="I78" s="22">
        <f t="shared" si="25"/>
        <v>75</v>
      </c>
      <c r="J78" s="5"/>
      <c r="K78" s="5"/>
      <c r="L78" s="136">
        <f t="shared" si="26"/>
        <v>9951.61</v>
      </c>
      <c r="M78" s="136">
        <f t="shared" si="27"/>
        <v>9951.61</v>
      </c>
      <c r="N78" s="33">
        <f t="shared" si="24"/>
        <v>0</v>
      </c>
      <c r="Q78">
        <v>1</v>
      </c>
      <c r="T78" s="29">
        <f t="shared" si="28"/>
        <v>0</v>
      </c>
      <c r="U78" s="29">
        <f t="shared" si="29"/>
        <v>0</v>
      </c>
      <c r="V78" s="29">
        <f t="shared" si="30"/>
        <v>9951.61</v>
      </c>
      <c r="W78" s="29">
        <f t="shared" si="31"/>
        <v>0</v>
      </c>
      <c r="X78" s="29">
        <f t="shared" si="32"/>
        <v>0</v>
      </c>
      <c r="Z78" s="29"/>
    </row>
    <row r="79" spans="1:26" x14ac:dyDescent="0.3">
      <c r="A79" s="5" t="s">
        <v>1972</v>
      </c>
      <c r="B79" s="5" t="s">
        <v>1973</v>
      </c>
      <c r="C79" s="5">
        <v>160</v>
      </c>
      <c r="D79" s="166">
        <v>19371.55</v>
      </c>
      <c r="E79" s="5" t="s">
        <v>8309</v>
      </c>
      <c r="F79" s="118">
        <v>44754</v>
      </c>
      <c r="G79" s="13">
        <v>0.5</v>
      </c>
      <c r="H79" s="5" t="s">
        <v>8320</v>
      </c>
      <c r="I79" s="22">
        <f t="shared" si="25"/>
        <v>80</v>
      </c>
      <c r="J79" s="5"/>
      <c r="K79" s="5"/>
      <c r="L79" s="136">
        <f t="shared" si="26"/>
        <v>9685.7749999999996</v>
      </c>
      <c r="M79" s="136">
        <f t="shared" si="27"/>
        <v>9685.7749999999996</v>
      </c>
      <c r="N79" s="33">
        <f t="shared" si="24"/>
        <v>0</v>
      </c>
      <c r="Q79">
        <v>1</v>
      </c>
      <c r="T79" s="29">
        <f t="shared" si="28"/>
        <v>0</v>
      </c>
      <c r="U79" s="29">
        <f t="shared" si="29"/>
        <v>0</v>
      </c>
      <c r="V79" s="29">
        <f t="shared" si="30"/>
        <v>9685.7749999999996</v>
      </c>
      <c r="W79" s="29">
        <f t="shared" si="31"/>
        <v>0</v>
      </c>
      <c r="X79" s="29">
        <f t="shared" si="32"/>
        <v>0</v>
      </c>
      <c r="Z79" s="29"/>
    </row>
    <row r="80" spans="1:26" x14ac:dyDescent="0.3">
      <c r="A80" s="5" t="s">
        <v>1974</v>
      </c>
      <c r="B80" s="5" t="s">
        <v>1975</v>
      </c>
      <c r="C80" s="5">
        <v>40</v>
      </c>
      <c r="D80" s="166">
        <v>4842.8900000000003</v>
      </c>
      <c r="E80" s="118">
        <v>44776</v>
      </c>
      <c r="F80" s="118">
        <v>44784</v>
      </c>
      <c r="G80" s="13">
        <v>0</v>
      </c>
      <c r="H80" s="5" t="s">
        <v>8320</v>
      </c>
      <c r="I80" s="22">
        <f t="shared" si="25"/>
        <v>40</v>
      </c>
      <c r="J80" s="5"/>
      <c r="K80" s="5"/>
      <c r="L80" s="136">
        <f t="shared" si="26"/>
        <v>4842.8900000000003</v>
      </c>
      <c r="M80" s="136">
        <f t="shared" si="27"/>
        <v>4842.8900000000003</v>
      </c>
      <c r="N80" s="33">
        <f t="shared" si="24"/>
        <v>0</v>
      </c>
      <c r="S80">
        <v>1</v>
      </c>
      <c r="T80" s="29">
        <f t="shared" si="28"/>
        <v>0</v>
      </c>
      <c r="U80" s="29">
        <f t="shared" si="29"/>
        <v>0</v>
      </c>
      <c r="V80" s="29">
        <f t="shared" si="30"/>
        <v>0</v>
      </c>
      <c r="W80" s="29">
        <f t="shared" si="31"/>
        <v>0</v>
      </c>
      <c r="X80" s="29">
        <f t="shared" si="32"/>
        <v>4842.8900000000003</v>
      </c>
      <c r="Z80" s="29"/>
    </row>
    <row r="81" spans="1:26" x14ac:dyDescent="0.3">
      <c r="A81" s="5" t="s">
        <v>1978</v>
      </c>
      <c r="B81" s="5" t="s">
        <v>1979</v>
      </c>
      <c r="C81" s="5">
        <v>480</v>
      </c>
      <c r="D81" s="166">
        <v>63690.31</v>
      </c>
      <c r="E81" s="5" t="s">
        <v>8371</v>
      </c>
      <c r="F81" s="118">
        <v>44767</v>
      </c>
      <c r="G81" s="13">
        <v>0.5</v>
      </c>
      <c r="H81" s="5" t="s">
        <v>8322</v>
      </c>
      <c r="I81" s="22">
        <f t="shared" si="25"/>
        <v>240</v>
      </c>
      <c r="J81" s="5"/>
      <c r="K81" s="5"/>
      <c r="L81" s="136">
        <f t="shared" si="26"/>
        <v>31845.154999999999</v>
      </c>
      <c r="M81" s="136">
        <f t="shared" si="27"/>
        <v>31845.154999999999</v>
      </c>
      <c r="N81" s="33">
        <f t="shared" si="24"/>
        <v>0</v>
      </c>
      <c r="Q81">
        <v>1</v>
      </c>
      <c r="T81" s="29">
        <f t="shared" si="28"/>
        <v>0</v>
      </c>
      <c r="U81" s="29">
        <f t="shared" si="29"/>
        <v>0</v>
      </c>
      <c r="V81" s="29">
        <f t="shared" si="30"/>
        <v>31845.154999999999</v>
      </c>
      <c r="W81" s="29">
        <f t="shared" si="31"/>
        <v>0</v>
      </c>
      <c r="X81" s="29">
        <f t="shared" si="32"/>
        <v>0</v>
      </c>
      <c r="Z81" s="29"/>
    </row>
    <row r="82" spans="1:26" x14ac:dyDescent="0.3">
      <c r="A82" s="5" t="s">
        <v>1984</v>
      </c>
      <c r="B82" s="5" t="s">
        <v>1985</v>
      </c>
      <c r="C82" s="5">
        <v>8</v>
      </c>
      <c r="D82" s="166">
        <v>1061.51</v>
      </c>
      <c r="E82" s="5" t="s">
        <v>7397</v>
      </c>
      <c r="F82" s="118">
        <v>44767</v>
      </c>
      <c r="G82" s="13">
        <v>0.8</v>
      </c>
      <c r="H82" s="5" t="s">
        <v>8322</v>
      </c>
      <c r="I82" s="22">
        <f t="shared" si="25"/>
        <v>1.5999999999999996</v>
      </c>
      <c r="J82" s="5"/>
      <c r="K82" s="5"/>
      <c r="L82" s="136">
        <f t="shared" si="26"/>
        <v>212.30199999999996</v>
      </c>
      <c r="M82" s="136">
        <f t="shared" si="27"/>
        <v>212.30199999999996</v>
      </c>
      <c r="N82" s="33">
        <f t="shared" si="24"/>
        <v>0</v>
      </c>
      <c r="Q82">
        <v>1</v>
      </c>
      <c r="T82" s="29">
        <f t="shared" si="28"/>
        <v>0</v>
      </c>
      <c r="U82" s="29">
        <f t="shared" si="29"/>
        <v>0</v>
      </c>
      <c r="V82" s="29">
        <f t="shared" si="30"/>
        <v>212.30199999999996</v>
      </c>
      <c r="W82" s="29">
        <f t="shared" si="31"/>
        <v>0</v>
      </c>
      <c r="X82" s="29">
        <f t="shared" si="32"/>
        <v>0</v>
      </c>
      <c r="Z82" s="29"/>
    </row>
    <row r="83" spans="1:26" x14ac:dyDescent="0.3">
      <c r="A83" s="5" t="s">
        <v>1980</v>
      </c>
      <c r="B83" s="5" t="s">
        <v>1981</v>
      </c>
      <c r="C83" s="5">
        <v>16</v>
      </c>
      <c r="D83" s="166">
        <v>1937.15</v>
      </c>
      <c r="E83" s="118">
        <v>44768</v>
      </c>
      <c r="F83" s="118">
        <v>44774</v>
      </c>
      <c r="G83" s="13">
        <v>0</v>
      </c>
      <c r="H83" s="5" t="s">
        <v>8320</v>
      </c>
      <c r="I83" s="22">
        <f t="shared" si="25"/>
        <v>16</v>
      </c>
      <c r="J83" s="5"/>
      <c r="K83" s="5"/>
      <c r="L83" s="136">
        <f t="shared" si="26"/>
        <v>1937.15</v>
      </c>
      <c r="M83" s="136">
        <f t="shared" si="27"/>
        <v>1937.15</v>
      </c>
      <c r="N83" s="33">
        <f t="shared" si="24"/>
        <v>0</v>
      </c>
      <c r="S83">
        <v>1</v>
      </c>
      <c r="T83" s="29">
        <f t="shared" si="28"/>
        <v>0</v>
      </c>
      <c r="U83" s="29">
        <f t="shared" si="29"/>
        <v>0</v>
      </c>
      <c r="V83" s="29">
        <f t="shared" si="30"/>
        <v>0</v>
      </c>
      <c r="W83" s="29">
        <f t="shared" si="31"/>
        <v>0</v>
      </c>
      <c r="X83" s="29">
        <f t="shared" si="32"/>
        <v>1937.15</v>
      </c>
      <c r="Z83" s="29"/>
    </row>
    <row r="84" spans="1:26" x14ac:dyDescent="0.3">
      <c r="A84" s="5" t="s">
        <v>1982</v>
      </c>
      <c r="B84" s="5" t="s">
        <v>1983</v>
      </c>
      <c r="C84" s="5">
        <v>96</v>
      </c>
      <c r="D84" s="166">
        <v>11622.93</v>
      </c>
      <c r="E84" s="118">
        <v>44755</v>
      </c>
      <c r="F84" s="118">
        <v>44775</v>
      </c>
      <c r="G84" s="13">
        <v>0</v>
      </c>
      <c r="H84" s="5" t="s">
        <v>8320</v>
      </c>
      <c r="I84" s="22">
        <f t="shared" si="25"/>
        <v>96</v>
      </c>
      <c r="J84" s="5"/>
      <c r="K84" s="5"/>
      <c r="L84" s="136">
        <f t="shared" si="26"/>
        <v>11622.93</v>
      </c>
      <c r="M84" s="136">
        <f t="shared" si="27"/>
        <v>11622.93</v>
      </c>
      <c r="N84" s="33">
        <f t="shared" si="24"/>
        <v>0</v>
      </c>
      <c r="S84">
        <v>1</v>
      </c>
      <c r="T84" s="29">
        <f t="shared" si="28"/>
        <v>0</v>
      </c>
      <c r="U84" s="29">
        <f t="shared" si="29"/>
        <v>0</v>
      </c>
      <c r="V84" s="29">
        <f t="shared" si="30"/>
        <v>0</v>
      </c>
      <c r="W84" s="29">
        <f t="shared" si="31"/>
        <v>0</v>
      </c>
      <c r="X84" s="29">
        <f t="shared" si="32"/>
        <v>11622.93</v>
      </c>
      <c r="Z84" s="29"/>
    </row>
    <row r="85" spans="1:26" x14ac:dyDescent="0.3">
      <c r="A85" s="102" t="s">
        <v>8632</v>
      </c>
      <c r="B85" s="102"/>
      <c r="C85" s="102"/>
      <c r="D85" s="164"/>
      <c r="E85" s="102" t="s">
        <v>6829</v>
      </c>
      <c r="F85" s="157">
        <v>44797</v>
      </c>
      <c r="G85" s="165"/>
      <c r="H85" s="102"/>
      <c r="I85" s="106"/>
      <c r="J85" s="102"/>
      <c r="K85" s="102"/>
      <c r="L85" s="158"/>
      <c r="M85" s="158"/>
      <c r="N85" s="107"/>
      <c r="T85" s="29"/>
      <c r="U85" s="29"/>
      <c r="V85" s="29"/>
      <c r="W85" s="29"/>
      <c r="X85" s="29"/>
      <c r="Z85" s="29"/>
    </row>
    <row r="86" spans="1:26" x14ac:dyDescent="0.3">
      <c r="A86" s="5" t="s">
        <v>1759</v>
      </c>
      <c r="B86" s="5" t="s">
        <v>1760</v>
      </c>
      <c r="C86" s="5">
        <v>8</v>
      </c>
      <c r="D86" s="166">
        <v>1012.08</v>
      </c>
      <c r="E86" s="5" t="s">
        <v>6829</v>
      </c>
      <c r="F86" s="118">
        <v>44742</v>
      </c>
      <c r="G86" s="13">
        <v>0.8</v>
      </c>
      <c r="H86" s="5" t="s">
        <v>8319</v>
      </c>
      <c r="I86" s="22">
        <f t="shared" si="25"/>
        <v>1.5999999999999996</v>
      </c>
      <c r="J86" s="5"/>
      <c r="K86" s="5"/>
      <c r="L86" s="136">
        <f t="shared" si="26"/>
        <v>202.41599999999997</v>
      </c>
      <c r="M86" s="136">
        <f t="shared" si="27"/>
        <v>202.41599999999997</v>
      </c>
      <c r="N86" s="33">
        <f t="shared" si="24"/>
        <v>0</v>
      </c>
      <c r="Q86">
        <v>1</v>
      </c>
      <c r="T86" s="29">
        <f t="shared" ref="T86:T90" si="33">O86*M86</f>
        <v>0</v>
      </c>
      <c r="U86" s="29">
        <f t="shared" ref="U86:U90" si="34">P86*M86</f>
        <v>0</v>
      </c>
      <c r="V86" s="29">
        <f t="shared" ref="V86:V90" si="35">Q86*M86</f>
        <v>202.41599999999997</v>
      </c>
      <c r="W86" s="29">
        <f t="shared" ref="W86:W90" si="36">R86*M86</f>
        <v>0</v>
      </c>
      <c r="X86" s="29">
        <f t="shared" ref="X86:X90" si="37">S86*M86</f>
        <v>0</v>
      </c>
      <c r="Z86" s="29"/>
    </row>
    <row r="87" spans="1:26" x14ac:dyDescent="0.3">
      <c r="A87" s="5" t="s">
        <v>1759</v>
      </c>
      <c r="B87" s="5" t="s">
        <v>1760</v>
      </c>
      <c r="C87" s="5">
        <v>8</v>
      </c>
      <c r="D87" s="166">
        <v>1178.1199999999999</v>
      </c>
      <c r="E87" s="5" t="s">
        <v>6829</v>
      </c>
      <c r="F87" s="118">
        <v>44742</v>
      </c>
      <c r="G87" s="13">
        <v>0.8</v>
      </c>
      <c r="H87" s="5" t="s">
        <v>8325</v>
      </c>
      <c r="I87" s="22">
        <f t="shared" si="25"/>
        <v>1.5999999999999996</v>
      </c>
      <c r="J87" s="5"/>
      <c r="K87" s="5"/>
      <c r="L87" s="136">
        <f t="shared" si="26"/>
        <v>235.62399999999994</v>
      </c>
      <c r="M87" s="136">
        <f t="shared" si="27"/>
        <v>235.62399999999994</v>
      </c>
      <c r="N87" s="33">
        <f t="shared" si="24"/>
        <v>0</v>
      </c>
      <c r="Q87">
        <v>1</v>
      </c>
      <c r="T87" s="29">
        <f t="shared" si="33"/>
        <v>0</v>
      </c>
      <c r="U87" s="29">
        <f t="shared" si="34"/>
        <v>0</v>
      </c>
      <c r="V87" s="29">
        <f t="shared" si="35"/>
        <v>235.62399999999994</v>
      </c>
      <c r="W87" s="29">
        <f t="shared" si="36"/>
        <v>0</v>
      </c>
      <c r="X87" s="29">
        <f t="shared" si="37"/>
        <v>0</v>
      </c>
      <c r="Z87" s="29"/>
    </row>
    <row r="88" spans="1:26" x14ac:dyDescent="0.3">
      <c r="A88" s="5" t="s">
        <v>1765</v>
      </c>
      <c r="B88" s="5" t="s">
        <v>1766</v>
      </c>
      <c r="C88" s="5">
        <v>120</v>
      </c>
      <c r="D88" s="166">
        <v>16457.07</v>
      </c>
      <c r="E88" s="118">
        <v>44785</v>
      </c>
      <c r="F88" s="118">
        <v>44797</v>
      </c>
      <c r="G88" s="13">
        <v>0</v>
      </c>
      <c r="H88" s="5" t="s">
        <v>8319</v>
      </c>
      <c r="I88" s="22">
        <f t="shared" si="25"/>
        <v>120</v>
      </c>
      <c r="J88" s="5"/>
      <c r="K88" s="5"/>
      <c r="L88" s="136">
        <f t="shared" si="26"/>
        <v>16457.07</v>
      </c>
      <c r="M88" s="136">
        <f t="shared" si="27"/>
        <v>16457.07</v>
      </c>
      <c r="N88" s="33">
        <f t="shared" si="24"/>
        <v>0</v>
      </c>
      <c r="S88">
        <v>1</v>
      </c>
      <c r="T88" s="29">
        <f t="shared" si="33"/>
        <v>0</v>
      </c>
      <c r="U88" s="29">
        <f t="shared" si="34"/>
        <v>0</v>
      </c>
      <c r="V88" s="29">
        <f t="shared" si="35"/>
        <v>0</v>
      </c>
      <c r="W88" s="29">
        <f t="shared" si="36"/>
        <v>0</v>
      </c>
      <c r="X88" s="29">
        <f t="shared" si="37"/>
        <v>16457.07</v>
      </c>
      <c r="Z88" s="29"/>
    </row>
    <row r="89" spans="1:26" x14ac:dyDescent="0.3">
      <c r="A89" s="5" t="s">
        <v>1765</v>
      </c>
      <c r="B89" s="5" t="s">
        <v>1766</v>
      </c>
      <c r="C89" s="5">
        <v>120</v>
      </c>
      <c r="D89" s="166">
        <v>14845.65</v>
      </c>
      <c r="E89" s="118">
        <v>44785</v>
      </c>
      <c r="F89" s="118">
        <v>44797</v>
      </c>
      <c r="G89" s="13">
        <v>0</v>
      </c>
      <c r="H89" s="5" t="s">
        <v>8320</v>
      </c>
      <c r="I89" s="22">
        <f t="shared" si="25"/>
        <v>120</v>
      </c>
      <c r="J89" s="5"/>
      <c r="K89" s="5"/>
      <c r="L89" s="136">
        <f t="shared" si="26"/>
        <v>14845.65</v>
      </c>
      <c r="M89" s="136">
        <f t="shared" si="27"/>
        <v>14845.65</v>
      </c>
      <c r="N89" s="33">
        <f t="shared" si="24"/>
        <v>0</v>
      </c>
      <c r="S89">
        <v>1</v>
      </c>
      <c r="T89" s="29">
        <f t="shared" si="33"/>
        <v>0</v>
      </c>
      <c r="U89" s="29">
        <f t="shared" si="34"/>
        <v>0</v>
      </c>
      <c r="V89" s="29">
        <f t="shared" si="35"/>
        <v>0</v>
      </c>
      <c r="W89" s="29">
        <f t="shared" si="36"/>
        <v>0</v>
      </c>
      <c r="X89" s="29">
        <f t="shared" si="37"/>
        <v>14845.65</v>
      </c>
      <c r="Z89" s="29"/>
    </row>
    <row r="90" spans="1:26" x14ac:dyDescent="0.3">
      <c r="A90" s="5" t="s">
        <v>1765</v>
      </c>
      <c r="B90" s="5" t="s">
        <v>1766</v>
      </c>
      <c r="C90" s="5">
        <v>24</v>
      </c>
      <c r="D90" s="166">
        <v>3831.41</v>
      </c>
      <c r="E90" s="118">
        <v>44785</v>
      </c>
      <c r="F90" s="118">
        <v>44797</v>
      </c>
      <c r="G90" s="13">
        <v>0</v>
      </c>
      <c r="H90" s="5" t="s">
        <v>8325</v>
      </c>
      <c r="I90" s="22">
        <f t="shared" si="25"/>
        <v>24</v>
      </c>
      <c r="J90" s="5"/>
      <c r="K90" s="5"/>
      <c r="L90" s="136">
        <f t="shared" si="26"/>
        <v>3831.41</v>
      </c>
      <c r="M90" s="136">
        <f t="shared" si="27"/>
        <v>3831.41</v>
      </c>
      <c r="N90" s="33">
        <f t="shared" si="24"/>
        <v>0</v>
      </c>
      <c r="S90">
        <v>1</v>
      </c>
      <c r="T90" s="29">
        <f t="shared" si="33"/>
        <v>0</v>
      </c>
      <c r="U90" s="29">
        <f t="shared" si="34"/>
        <v>0</v>
      </c>
      <c r="V90" s="29">
        <f t="shared" si="35"/>
        <v>0</v>
      </c>
      <c r="W90" s="29">
        <f t="shared" si="36"/>
        <v>0</v>
      </c>
      <c r="X90" s="29">
        <f t="shared" si="37"/>
        <v>3831.41</v>
      </c>
      <c r="Z90" s="29"/>
    </row>
    <row r="91" spans="1:26" x14ac:dyDescent="0.3">
      <c r="A91" s="102" t="s">
        <v>8633</v>
      </c>
      <c r="B91" s="102"/>
      <c r="C91" s="102"/>
      <c r="D91" s="164"/>
      <c r="E91" s="102" t="s">
        <v>8430</v>
      </c>
      <c r="F91" s="157">
        <v>44729</v>
      </c>
      <c r="G91" s="165"/>
      <c r="H91" s="102"/>
      <c r="I91" s="106"/>
      <c r="J91" s="102"/>
      <c r="K91" s="102"/>
      <c r="L91" s="158"/>
      <c r="M91" s="158"/>
      <c r="N91" s="107"/>
      <c r="T91" s="29"/>
      <c r="U91" s="29"/>
      <c r="V91" s="29"/>
      <c r="W91" s="29"/>
      <c r="X91" s="29"/>
      <c r="Y91" s="137">
        <f>SUM(T92:T112)</f>
        <v>0</v>
      </c>
      <c r="Z91" s="29"/>
    </row>
    <row r="92" spans="1:26" x14ac:dyDescent="0.3">
      <c r="A92" s="5" t="s">
        <v>2050</v>
      </c>
      <c r="B92" s="5" t="s">
        <v>2051</v>
      </c>
      <c r="C92" s="5">
        <v>240</v>
      </c>
      <c r="D92" s="166">
        <v>31845.16</v>
      </c>
      <c r="E92" s="118">
        <v>44685</v>
      </c>
      <c r="F92" s="118">
        <v>44705</v>
      </c>
      <c r="G92" s="13">
        <v>0</v>
      </c>
      <c r="H92" s="5" t="s">
        <v>8322</v>
      </c>
      <c r="I92" s="22">
        <f t="shared" si="25"/>
        <v>240</v>
      </c>
      <c r="J92" s="5"/>
      <c r="K92" s="5"/>
      <c r="L92" s="136">
        <f t="shared" si="26"/>
        <v>31845.16</v>
      </c>
      <c r="M92" s="136">
        <f t="shared" si="27"/>
        <v>31845.16</v>
      </c>
      <c r="N92" s="33">
        <f t="shared" si="24"/>
        <v>0</v>
      </c>
      <c r="S92">
        <v>1</v>
      </c>
      <c r="T92" s="29">
        <f t="shared" ref="T92:T99" si="38">O92*M92</f>
        <v>0</v>
      </c>
      <c r="U92" s="29">
        <f t="shared" ref="U92:U99" si="39">P92*M92</f>
        <v>0</v>
      </c>
      <c r="V92" s="29">
        <f t="shared" ref="V92:V99" si="40">Q92*M92</f>
        <v>0</v>
      </c>
      <c r="W92" s="29">
        <f t="shared" ref="W92:W99" si="41">R92*M92</f>
        <v>0</v>
      </c>
      <c r="X92" s="29">
        <f t="shared" ref="X92:X99" si="42">S92*M92</f>
        <v>31845.16</v>
      </c>
      <c r="Y92" s="93" t="s">
        <v>8404</v>
      </c>
      <c r="Z92" s="29"/>
    </row>
    <row r="93" spans="1:26" x14ac:dyDescent="0.3">
      <c r="A93" s="5" t="s">
        <v>2050</v>
      </c>
      <c r="B93" s="5" t="s">
        <v>2051</v>
      </c>
      <c r="C93" s="5">
        <v>60</v>
      </c>
      <c r="D93" s="166">
        <v>9374.01</v>
      </c>
      <c r="E93" s="118">
        <v>44685</v>
      </c>
      <c r="F93" s="118">
        <v>44705</v>
      </c>
      <c r="G93" s="13">
        <v>0</v>
      </c>
      <c r="H93" s="5" t="s">
        <v>8325</v>
      </c>
      <c r="I93" s="22">
        <f t="shared" si="25"/>
        <v>60</v>
      </c>
      <c r="J93" s="5"/>
      <c r="K93" s="5"/>
      <c r="L93" s="136">
        <f t="shared" si="26"/>
        <v>9374.01</v>
      </c>
      <c r="M93" s="136">
        <f t="shared" si="27"/>
        <v>9374.01</v>
      </c>
      <c r="N93" s="33">
        <f t="shared" si="24"/>
        <v>0</v>
      </c>
      <c r="S93">
        <v>1</v>
      </c>
      <c r="T93" s="29">
        <f t="shared" si="38"/>
        <v>0</v>
      </c>
      <c r="U93" s="29">
        <f t="shared" si="39"/>
        <v>0</v>
      </c>
      <c r="V93" s="29">
        <f t="shared" si="40"/>
        <v>0</v>
      </c>
      <c r="W93" s="29">
        <f t="shared" si="41"/>
        <v>0</v>
      </c>
      <c r="X93" s="29">
        <f t="shared" si="42"/>
        <v>9374.01</v>
      </c>
      <c r="Z93" s="29"/>
    </row>
    <row r="94" spans="1:26" x14ac:dyDescent="0.3">
      <c r="A94" s="5" t="s">
        <v>2048</v>
      </c>
      <c r="B94" s="5" t="s">
        <v>2049</v>
      </c>
      <c r="C94" s="5">
        <v>60</v>
      </c>
      <c r="D94" s="166">
        <v>9374.01</v>
      </c>
      <c r="E94" s="5" t="s">
        <v>8430</v>
      </c>
      <c r="F94" s="118">
        <v>44712</v>
      </c>
      <c r="G94" s="13">
        <v>0.3</v>
      </c>
      <c r="H94" s="5" t="s">
        <v>8325</v>
      </c>
      <c r="I94" s="22">
        <f t="shared" si="25"/>
        <v>42</v>
      </c>
      <c r="J94" s="5"/>
      <c r="K94" s="5"/>
      <c r="L94" s="136">
        <f t="shared" si="26"/>
        <v>6561.8069999999998</v>
      </c>
      <c r="M94" s="136">
        <f t="shared" si="27"/>
        <v>6561.8069999999998</v>
      </c>
      <c r="N94" s="33">
        <f t="shared" si="24"/>
        <v>0</v>
      </c>
      <c r="Q94">
        <v>1</v>
      </c>
      <c r="T94" s="29">
        <f t="shared" si="38"/>
        <v>0</v>
      </c>
      <c r="U94" s="29">
        <f t="shared" si="39"/>
        <v>0</v>
      </c>
      <c r="V94" s="29">
        <f t="shared" si="40"/>
        <v>6561.8069999999998</v>
      </c>
      <c r="W94" s="29">
        <f t="shared" si="41"/>
        <v>0</v>
      </c>
      <c r="X94" s="29">
        <f t="shared" si="42"/>
        <v>0</v>
      </c>
      <c r="Z94" s="29"/>
    </row>
    <row r="95" spans="1:26" x14ac:dyDescent="0.3">
      <c r="A95" s="5" t="s">
        <v>2048</v>
      </c>
      <c r="B95" s="5" t="s">
        <v>2049</v>
      </c>
      <c r="C95" s="5">
        <v>240</v>
      </c>
      <c r="D95" s="166">
        <v>29057.32</v>
      </c>
      <c r="E95" s="5" t="s">
        <v>8430</v>
      </c>
      <c r="F95" s="118">
        <v>44712</v>
      </c>
      <c r="G95" s="13">
        <v>0.3</v>
      </c>
      <c r="H95" s="5" t="s">
        <v>8320</v>
      </c>
      <c r="I95" s="22">
        <f t="shared" si="25"/>
        <v>168</v>
      </c>
      <c r="J95" s="5"/>
      <c r="K95" s="5"/>
      <c r="L95" s="136">
        <f t="shared" si="26"/>
        <v>20340.124</v>
      </c>
      <c r="M95" s="136">
        <f t="shared" si="27"/>
        <v>20340.124</v>
      </c>
      <c r="N95" s="33">
        <f t="shared" si="24"/>
        <v>0</v>
      </c>
      <c r="Q95">
        <v>1</v>
      </c>
      <c r="T95" s="29">
        <f t="shared" si="38"/>
        <v>0</v>
      </c>
      <c r="U95" s="29">
        <f t="shared" si="39"/>
        <v>0</v>
      </c>
      <c r="V95" s="29">
        <f t="shared" si="40"/>
        <v>20340.124</v>
      </c>
      <c r="W95" s="29">
        <f t="shared" si="41"/>
        <v>0</v>
      </c>
      <c r="X95" s="29">
        <f t="shared" si="42"/>
        <v>0</v>
      </c>
      <c r="Z95" s="29"/>
    </row>
    <row r="96" spans="1:26" x14ac:dyDescent="0.3">
      <c r="A96" s="5" t="s">
        <v>2048</v>
      </c>
      <c r="B96" s="5" t="s">
        <v>2049</v>
      </c>
      <c r="C96" s="5">
        <v>300</v>
      </c>
      <c r="D96" s="166">
        <v>39806.44</v>
      </c>
      <c r="E96" s="5" t="s">
        <v>8430</v>
      </c>
      <c r="F96" s="118">
        <v>44712</v>
      </c>
      <c r="G96" s="13">
        <v>0.3</v>
      </c>
      <c r="H96" s="5" t="s">
        <v>8322</v>
      </c>
      <c r="I96" s="22">
        <f t="shared" si="25"/>
        <v>210</v>
      </c>
      <c r="J96" s="5"/>
      <c r="K96" s="5"/>
      <c r="L96" s="136">
        <f t="shared" si="26"/>
        <v>27864.508000000002</v>
      </c>
      <c r="M96" s="136">
        <f t="shared" si="27"/>
        <v>27864.508000000002</v>
      </c>
      <c r="N96" s="33">
        <f t="shared" si="24"/>
        <v>0</v>
      </c>
      <c r="Q96">
        <v>1</v>
      </c>
      <c r="T96" s="29">
        <f t="shared" si="38"/>
        <v>0</v>
      </c>
      <c r="U96" s="29">
        <f t="shared" si="39"/>
        <v>0</v>
      </c>
      <c r="V96" s="29">
        <f t="shared" si="40"/>
        <v>27864.508000000002</v>
      </c>
      <c r="W96" s="29">
        <f t="shared" si="41"/>
        <v>0</v>
      </c>
      <c r="X96" s="29">
        <f t="shared" si="42"/>
        <v>0</v>
      </c>
      <c r="Z96" s="29"/>
    </row>
    <row r="97" spans="1:26" x14ac:dyDescent="0.3">
      <c r="A97" s="5" t="s">
        <v>2052</v>
      </c>
      <c r="B97" s="5" t="s">
        <v>2053</v>
      </c>
      <c r="C97" s="5">
        <v>40</v>
      </c>
      <c r="D97" s="166">
        <v>6249.34</v>
      </c>
      <c r="E97" s="118">
        <v>44718</v>
      </c>
      <c r="F97" s="118">
        <v>44729</v>
      </c>
      <c r="G97" s="13">
        <v>0</v>
      </c>
      <c r="H97" s="5" t="s">
        <v>8325</v>
      </c>
      <c r="I97" s="22">
        <f t="shared" si="25"/>
        <v>40</v>
      </c>
      <c r="J97" s="5"/>
      <c r="K97" s="5"/>
      <c r="L97" s="136">
        <f t="shared" si="26"/>
        <v>6249.34</v>
      </c>
      <c r="M97" s="136">
        <f t="shared" si="27"/>
        <v>6249.34</v>
      </c>
      <c r="N97" s="33">
        <f t="shared" si="24"/>
        <v>0</v>
      </c>
      <c r="S97">
        <v>1</v>
      </c>
      <c r="T97" s="29">
        <f t="shared" si="38"/>
        <v>0</v>
      </c>
      <c r="U97" s="29">
        <f t="shared" si="39"/>
        <v>0</v>
      </c>
      <c r="V97" s="29">
        <f t="shared" si="40"/>
        <v>0</v>
      </c>
      <c r="W97" s="29">
        <f t="shared" si="41"/>
        <v>0</v>
      </c>
      <c r="X97" s="29">
        <f t="shared" si="42"/>
        <v>6249.34</v>
      </c>
      <c r="Z97" s="29"/>
    </row>
    <row r="98" spans="1:26" x14ac:dyDescent="0.3">
      <c r="A98" s="5" t="s">
        <v>2052</v>
      </c>
      <c r="B98" s="5" t="s">
        <v>2053</v>
      </c>
      <c r="C98" s="5">
        <v>160</v>
      </c>
      <c r="D98" s="166">
        <v>19371.55</v>
      </c>
      <c r="E98" s="118">
        <v>44718</v>
      </c>
      <c r="F98" s="118">
        <v>44729</v>
      </c>
      <c r="G98" s="13">
        <v>0</v>
      </c>
      <c r="H98" s="5" t="s">
        <v>8320</v>
      </c>
      <c r="I98" s="22">
        <f t="shared" si="25"/>
        <v>160</v>
      </c>
      <c r="J98" s="5"/>
      <c r="K98" s="5"/>
      <c r="L98" s="136">
        <f t="shared" si="26"/>
        <v>19371.55</v>
      </c>
      <c r="M98" s="136">
        <f t="shared" si="27"/>
        <v>19371.55</v>
      </c>
      <c r="N98" s="33">
        <f t="shared" si="24"/>
        <v>0</v>
      </c>
      <c r="S98">
        <v>1</v>
      </c>
      <c r="T98" s="29">
        <f t="shared" si="38"/>
        <v>0</v>
      </c>
      <c r="U98" s="29">
        <f t="shared" si="39"/>
        <v>0</v>
      </c>
      <c r="V98" s="29">
        <f t="shared" si="40"/>
        <v>0</v>
      </c>
      <c r="W98" s="29">
        <f t="shared" si="41"/>
        <v>0</v>
      </c>
      <c r="X98" s="29">
        <f t="shared" si="42"/>
        <v>19371.55</v>
      </c>
      <c r="Z98" s="29"/>
    </row>
    <row r="99" spans="1:26" x14ac:dyDescent="0.3">
      <c r="A99" s="5" t="s">
        <v>2052</v>
      </c>
      <c r="B99" s="5" t="s">
        <v>2053</v>
      </c>
      <c r="C99" s="5">
        <v>220</v>
      </c>
      <c r="D99" s="166">
        <v>29191.39</v>
      </c>
      <c r="E99" s="118">
        <v>44718</v>
      </c>
      <c r="F99" s="118">
        <v>44729</v>
      </c>
      <c r="G99" s="13">
        <v>0</v>
      </c>
      <c r="H99" s="5" t="s">
        <v>8322</v>
      </c>
      <c r="I99" s="22">
        <f t="shared" si="25"/>
        <v>220</v>
      </c>
      <c r="J99" s="5"/>
      <c r="K99" s="5"/>
      <c r="L99" s="136">
        <f t="shared" si="26"/>
        <v>29191.39</v>
      </c>
      <c r="M99" s="136">
        <f t="shared" si="27"/>
        <v>29191.39</v>
      </c>
      <c r="N99" s="33">
        <f t="shared" si="24"/>
        <v>0</v>
      </c>
      <c r="S99">
        <v>1</v>
      </c>
      <c r="T99" s="29">
        <f t="shared" si="38"/>
        <v>0</v>
      </c>
      <c r="U99" s="29">
        <f t="shared" si="39"/>
        <v>0</v>
      </c>
      <c r="V99" s="29">
        <f t="shared" si="40"/>
        <v>0</v>
      </c>
      <c r="W99" s="29">
        <f t="shared" si="41"/>
        <v>0</v>
      </c>
      <c r="X99" s="29">
        <f t="shared" si="42"/>
        <v>29191.39</v>
      </c>
      <c r="Z99" s="29"/>
    </row>
    <row r="100" spans="1:26" x14ac:dyDescent="0.3">
      <c r="A100" s="102" t="s">
        <v>8634</v>
      </c>
      <c r="B100" s="102"/>
      <c r="C100" s="102"/>
      <c r="D100" s="164"/>
      <c r="E100" s="102" t="s">
        <v>6832</v>
      </c>
      <c r="F100" s="157">
        <v>44803</v>
      </c>
      <c r="G100" s="165"/>
      <c r="H100" s="102"/>
      <c r="I100" s="106"/>
      <c r="J100" s="102"/>
      <c r="K100" s="102"/>
      <c r="L100" s="158"/>
      <c r="M100" s="158"/>
      <c r="N100" s="107"/>
      <c r="T100" s="29"/>
      <c r="U100" s="29"/>
      <c r="V100" s="29"/>
      <c r="W100" s="29"/>
      <c r="X100" s="29"/>
      <c r="Z100" s="29"/>
    </row>
    <row r="101" spans="1:26" x14ac:dyDescent="0.3">
      <c r="A101" s="5" t="s">
        <v>2074</v>
      </c>
      <c r="B101" s="5" t="s">
        <v>2075</v>
      </c>
      <c r="C101" s="5">
        <v>7</v>
      </c>
      <c r="D101" s="166">
        <v>1061.78</v>
      </c>
      <c r="E101" s="5" t="s">
        <v>6832</v>
      </c>
      <c r="F101" s="118">
        <v>44712</v>
      </c>
      <c r="G101" s="13">
        <v>0.8</v>
      </c>
      <c r="H101" s="5" t="s">
        <v>8325</v>
      </c>
      <c r="I101" s="22">
        <f t="shared" si="25"/>
        <v>1.3999999999999997</v>
      </c>
      <c r="J101" s="5"/>
      <c r="K101" s="5"/>
      <c r="L101" s="136">
        <f t="shared" si="26"/>
        <v>212.35599999999994</v>
      </c>
      <c r="M101" s="136">
        <f t="shared" si="27"/>
        <v>212.35599999999994</v>
      </c>
      <c r="N101" s="33">
        <f t="shared" si="24"/>
        <v>0</v>
      </c>
      <c r="Q101">
        <v>1</v>
      </c>
      <c r="T101" s="29">
        <f t="shared" ref="T101:T106" si="43">O101*M101</f>
        <v>0</v>
      </c>
      <c r="U101" s="29">
        <f t="shared" ref="U101:U106" si="44">P101*M101</f>
        <v>0</v>
      </c>
      <c r="V101" s="29">
        <f t="shared" ref="V101:V106" si="45">Q101*M101</f>
        <v>212.35599999999994</v>
      </c>
      <c r="W101" s="29">
        <f t="shared" ref="W101:W106" si="46">R101*M101</f>
        <v>0</v>
      </c>
      <c r="X101" s="29">
        <f t="shared" ref="X101:X106" si="47">S101*M101</f>
        <v>0</v>
      </c>
      <c r="Z101" s="29"/>
    </row>
    <row r="102" spans="1:26" x14ac:dyDescent="0.3">
      <c r="A102" s="5" t="s">
        <v>2074</v>
      </c>
      <c r="B102" s="5" t="s">
        <v>2075</v>
      </c>
      <c r="C102" s="5">
        <v>32</v>
      </c>
      <c r="D102" s="166">
        <v>3761.47</v>
      </c>
      <c r="E102" s="5" t="s">
        <v>6832</v>
      </c>
      <c r="F102" s="118">
        <v>44712</v>
      </c>
      <c r="G102" s="13">
        <v>0.8</v>
      </c>
      <c r="H102" s="5" t="s">
        <v>8320</v>
      </c>
      <c r="I102" s="22">
        <f t="shared" si="25"/>
        <v>6.3999999999999986</v>
      </c>
      <c r="J102" s="5"/>
      <c r="K102" s="5"/>
      <c r="L102" s="136">
        <f t="shared" si="26"/>
        <v>752.29399999999976</v>
      </c>
      <c r="M102" s="136">
        <f t="shared" si="27"/>
        <v>752.29399999999976</v>
      </c>
      <c r="N102" s="33">
        <f t="shared" si="24"/>
        <v>0</v>
      </c>
      <c r="Q102">
        <v>1</v>
      </c>
      <c r="T102" s="29">
        <f t="shared" si="43"/>
        <v>0</v>
      </c>
      <c r="U102" s="29">
        <f t="shared" si="44"/>
        <v>0</v>
      </c>
      <c r="V102" s="29">
        <f t="shared" si="45"/>
        <v>752.29399999999976</v>
      </c>
      <c r="W102" s="29">
        <f t="shared" si="46"/>
        <v>0</v>
      </c>
      <c r="X102" s="29">
        <f t="shared" si="47"/>
        <v>0</v>
      </c>
      <c r="Z102" s="29"/>
    </row>
    <row r="103" spans="1:26" x14ac:dyDescent="0.3">
      <c r="A103" s="5" t="s">
        <v>2082</v>
      </c>
      <c r="B103" s="5" t="s">
        <v>2083</v>
      </c>
      <c r="C103" s="5">
        <v>70</v>
      </c>
      <c r="D103" s="166">
        <v>8475.0499999999993</v>
      </c>
      <c r="E103" s="118">
        <v>44783</v>
      </c>
      <c r="F103" s="118">
        <v>44789</v>
      </c>
      <c r="G103" s="13">
        <v>0</v>
      </c>
      <c r="H103" s="5" t="s">
        <v>8320</v>
      </c>
      <c r="I103" s="22">
        <f t="shared" si="25"/>
        <v>70</v>
      </c>
      <c r="J103" s="5"/>
      <c r="K103" s="5"/>
      <c r="L103" s="136">
        <f t="shared" si="26"/>
        <v>8475.0499999999993</v>
      </c>
      <c r="M103" s="136">
        <f t="shared" si="27"/>
        <v>8475.0499999999993</v>
      </c>
      <c r="N103" s="33">
        <f t="shared" si="24"/>
        <v>0</v>
      </c>
      <c r="S103">
        <v>1</v>
      </c>
      <c r="T103" s="29">
        <f t="shared" si="43"/>
        <v>0</v>
      </c>
      <c r="U103" s="29">
        <f t="shared" si="44"/>
        <v>0</v>
      </c>
      <c r="V103" s="29">
        <f t="shared" si="45"/>
        <v>0</v>
      </c>
      <c r="W103" s="29">
        <f t="shared" si="46"/>
        <v>0</v>
      </c>
      <c r="X103" s="29">
        <f t="shared" si="47"/>
        <v>8475.0499999999993</v>
      </c>
      <c r="Z103" s="29"/>
    </row>
    <row r="104" spans="1:26" x14ac:dyDescent="0.3">
      <c r="A104" s="5" t="s">
        <v>2086</v>
      </c>
      <c r="B104" s="5" t="s">
        <v>2087</v>
      </c>
      <c r="C104" s="5">
        <v>3137</v>
      </c>
      <c r="D104" s="166">
        <v>3499.68</v>
      </c>
      <c r="E104" s="118">
        <v>44783</v>
      </c>
      <c r="F104" s="118">
        <v>44789</v>
      </c>
      <c r="G104" s="13">
        <v>0</v>
      </c>
      <c r="H104" s="5" t="s">
        <v>8308</v>
      </c>
      <c r="I104" s="22">
        <f t="shared" si="25"/>
        <v>3137</v>
      </c>
      <c r="J104" s="5"/>
      <c r="K104" s="5"/>
      <c r="L104" s="136">
        <f t="shared" si="26"/>
        <v>3499.68</v>
      </c>
      <c r="M104" s="136">
        <f t="shared" si="27"/>
        <v>3499.68</v>
      </c>
      <c r="N104" s="33">
        <f t="shared" si="24"/>
        <v>0</v>
      </c>
      <c r="S104">
        <v>1</v>
      </c>
      <c r="T104" s="29">
        <f t="shared" si="43"/>
        <v>0</v>
      </c>
      <c r="U104" s="29">
        <f t="shared" si="44"/>
        <v>0</v>
      </c>
      <c r="V104" s="29">
        <f t="shared" si="45"/>
        <v>0</v>
      </c>
      <c r="W104" s="29">
        <f t="shared" si="46"/>
        <v>0</v>
      </c>
      <c r="X104" s="29">
        <f t="shared" si="47"/>
        <v>3499.68</v>
      </c>
      <c r="Z104" s="29"/>
    </row>
    <row r="105" spans="1:26" x14ac:dyDescent="0.3">
      <c r="A105" s="5" t="s">
        <v>2076</v>
      </c>
      <c r="B105" s="5" t="s">
        <v>2077</v>
      </c>
      <c r="C105" s="5">
        <v>80</v>
      </c>
      <c r="D105" s="166">
        <v>12498.68</v>
      </c>
      <c r="E105" s="118">
        <v>44790</v>
      </c>
      <c r="F105" s="118">
        <v>44803</v>
      </c>
      <c r="G105" s="13">
        <v>0</v>
      </c>
      <c r="H105" s="5" t="s">
        <v>8325</v>
      </c>
      <c r="I105" s="22">
        <f t="shared" si="25"/>
        <v>80</v>
      </c>
      <c r="J105" s="5"/>
      <c r="K105" s="5"/>
      <c r="L105" s="136">
        <f t="shared" si="26"/>
        <v>12498.68</v>
      </c>
      <c r="M105" s="136">
        <f t="shared" si="27"/>
        <v>12498.68</v>
      </c>
      <c r="N105" s="33">
        <f t="shared" si="24"/>
        <v>0</v>
      </c>
      <c r="S105">
        <v>1</v>
      </c>
      <c r="T105" s="29">
        <f t="shared" si="43"/>
        <v>0</v>
      </c>
      <c r="U105" s="29">
        <f t="shared" si="44"/>
        <v>0</v>
      </c>
      <c r="V105" s="29">
        <f t="shared" si="45"/>
        <v>0</v>
      </c>
      <c r="W105" s="29">
        <f t="shared" si="46"/>
        <v>0</v>
      </c>
      <c r="X105" s="29">
        <f t="shared" si="47"/>
        <v>12498.68</v>
      </c>
      <c r="Z105" s="29"/>
    </row>
    <row r="106" spans="1:26" x14ac:dyDescent="0.3">
      <c r="A106" s="5" t="s">
        <v>2076</v>
      </c>
      <c r="B106" s="5" t="s">
        <v>2077</v>
      </c>
      <c r="C106" s="5">
        <v>80</v>
      </c>
      <c r="D106" s="166">
        <v>9685.77</v>
      </c>
      <c r="E106" s="118">
        <v>44790</v>
      </c>
      <c r="F106" s="118">
        <v>44803</v>
      </c>
      <c r="G106" s="13">
        <v>0</v>
      </c>
      <c r="H106" s="5" t="s">
        <v>8320</v>
      </c>
      <c r="I106" s="22">
        <f t="shared" si="25"/>
        <v>80</v>
      </c>
      <c r="J106" s="5"/>
      <c r="K106" s="5"/>
      <c r="L106" s="136">
        <f t="shared" si="26"/>
        <v>9685.77</v>
      </c>
      <c r="M106" s="136">
        <f t="shared" si="27"/>
        <v>9685.77</v>
      </c>
      <c r="N106" s="33">
        <f t="shared" si="24"/>
        <v>0</v>
      </c>
      <c r="S106">
        <v>1</v>
      </c>
      <c r="T106" s="29">
        <f t="shared" si="43"/>
        <v>0</v>
      </c>
      <c r="U106" s="29">
        <f t="shared" si="44"/>
        <v>0</v>
      </c>
      <c r="V106" s="29">
        <f t="shared" si="45"/>
        <v>0</v>
      </c>
      <c r="W106" s="29">
        <f t="shared" si="46"/>
        <v>0</v>
      </c>
      <c r="X106" s="29">
        <f t="shared" si="47"/>
        <v>9685.77</v>
      </c>
      <c r="Z106" s="29"/>
    </row>
    <row r="107" spans="1:26" x14ac:dyDescent="0.3">
      <c r="A107" s="102" t="s">
        <v>8635</v>
      </c>
      <c r="B107" s="102"/>
      <c r="C107" s="102"/>
      <c r="D107" s="164"/>
      <c r="E107" s="102" t="s">
        <v>6096</v>
      </c>
      <c r="F107" s="157">
        <v>44796</v>
      </c>
      <c r="G107" s="165"/>
      <c r="H107" s="102"/>
      <c r="I107" s="106"/>
      <c r="J107" s="102"/>
      <c r="K107" s="102"/>
      <c r="L107" s="158"/>
      <c r="M107" s="158"/>
      <c r="N107" s="107"/>
      <c r="T107" s="29"/>
      <c r="U107" s="29"/>
      <c r="V107" s="29"/>
      <c r="W107" s="29"/>
      <c r="X107" s="29"/>
      <c r="Z107" s="29"/>
    </row>
    <row r="108" spans="1:26" x14ac:dyDescent="0.3">
      <c r="A108" s="5" t="s">
        <v>2060</v>
      </c>
      <c r="B108" s="5" t="s">
        <v>2061</v>
      </c>
      <c r="C108" s="5">
        <v>80</v>
      </c>
      <c r="D108" s="166">
        <v>9403.66</v>
      </c>
      <c r="E108" s="5" t="s">
        <v>7234</v>
      </c>
      <c r="F108" s="118">
        <v>44712</v>
      </c>
      <c r="G108" s="13">
        <v>0.4</v>
      </c>
      <c r="H108" s="5" t="s">
        <v>8320</v>
      </c>
      <c r="I108" s="22">
        <f t="shared" si="25"/>
        <v>48</v>
      </c>
      <c r="J108" s="5"/>
      <c r="K108" s="5"/>
      <c r="L108" s="136">
        <f t="shared" si="26"/>
        <v>5642.1959999999999</v>
      </c>
      <c r="M108" s="136">
        <f t="shared" si="27"/>
        <v>5642.1959999999999</v>
      </c>
      <c r="N108" s="33">
        <f t="shared" si="24"/>
        <v>0</v>
      </c>
      <c r="Q108">
        <v>1</v>
      </c>
      <c r="T108" s="29">
        <f>O108*M108</f>
        <v>0</v>
      </c>
      <c r="U108" s="29">
        <f>P108*M108</f>
        <v>0</v>
      </c>
      <c r="V108" s="29">
        <f>Q108*M108</f>
        <v>5642.1959999999999</v>
      </c>
      <c r="W108" s="29">
        <f>R108*M108</f>
        <v>0</v>
      </c>
      <c r="X108" s="29">
        <f>S108*M108</f>
        <v>0</v>
      </c>
      <c r="Z108" s="29"/>
    </row>
    <row r="109" spans="1:26" x14ac:dyDescent="0.3">
      <c r="A109" s="5" t="s">
        <v>2062</v>
      </c>
      <c r="B109" s="5" t="s">
        <v>2063</v>
      </c>
      <c r="C109" s="5">
        <v>80</v>
      </c>
      <c r="D109" s="166">
        <v>9685.77</v>
      </c>
      <c r="E109" s="5" t="s">
        <v>8309</v>
      </c>
      <c r="F109" s="118">
        <v>44796</v>
      </c>
      <c r="G109" s="13">
        <v>0.2</v>
      </c>
      <c r="H109" s="5" t="s">
        <v>8320</v>
      </c>
      <c r="I109" s="22">
        <f t="shared" si="25"/>
        <v>64</v>
      </c>
      <c r="J109" s="5"/>
      <c r="K109" s="5"/>
      <c r="L109" s="136">
        <f t="shared" si="26"/>
        <v>7748.6160000000009</v>
      </c>
      <c r="M109" s="136">
        <f t="shared" si="27"/>
        <v>7748.6160000000009</v>
      </c>
      <c r="N109" s="33">
        <f t="shared" si="24"/>
        <v>0</v>
      </c>
      <c r="Q109">
        <v>1</v>
      </c>
      <c r="T109" s="29">
        <f>O109*M109</f>
        <v>0</v>
      </c>
      <c r="U109" s="29">
        <f>P109*M109</f>
        <v>0</v>
      </c>
      <c r="V109" s="29">
        <f>Q109*M109</f>
        <v>7748.6160000000009</v>
      </c>
      <c r="W109" s="29">
        <f>R109*M109</f>
        <v>0</v>
      </c>
      <c r="X109" s="29">
        <f>S109*M109</f>
        <v>0</v>
      </c>
      <c r="Z109" s="29"/>
    </row>
    <row r="110" spans="1:26" x14ac:dyDescent="0.3">
      <c r="A110" s="5" t="s">
        <v>2062</v>
      </c>
      <c r="B110" s="5" t="s">
        <v>2063</v>
      </c>
      <c r="C110" s="5">
        <v>80</v>
      </c>
      <c r="D110" s="166">
        <v>14433.59</v>
      </c>
      <c r="E110" s="5" t="s">
        <v>8309</v>
      </c>
      <c r="F110" s="118">
        <v>44796</v>
      </c>
      <c r="G110" s="13">
        <v>0.2</v>
      </c>
      <c r="H110" s="5" t="s">
        <v>8313</v>
      </c>
      <c r="I110" s="22">
        <f t="shared" si="25"/>
        <v>64</v>
      </c>
      <c r="J110" s="5"/>
      <c r="K110" s="5"/>
      <c r="L110" s="136">
        <f t="shared" si="26"/>
        <v>11546.872000000001</v>
      </c>
      <c r="M110" s="136">
        <f t="shared" si="27"/>
        <v>11546.872000000001</v>
      </c>
      <c r="N110" s="33">
        <f t="shared" si="24"/>
        <v>0</v>
      </c>
      <c r="Q110">
        <v>1</v>
      </c>
      <c r="T110" s="29">
        <f>O110*M110</f>
        <v>0</v>
      </c>
      <c r="U110" s="29">
        <f>P110*M110</f>
        <v>0</v>
      </c>
      <c r="V110" s="29">
        <f>Q110*M110</f>
        <v>11546.872000000001</v>
      </c>
      <c r="W110" s="29">
        <f>R110*M110</f>
        <v>0</v>
      </c>
      <c r="X110" s="29">
        <f>S110*M110</f>
        <v>0</v>
      </c>
      <c r="Z110" s="29"/>
    </row>
    <row r="111" spans="1:26" x14ac:dyDescent="0.3">
      <c r="A111" s="5" t="s">
        <v>2066</v>
      </c>
      <c r="B111" s="5" t="s">
        <v>2067</v>
      </c>
      <c r="C111" s="5">
        <v>54</v>
      </c>
      <c r="D111" s="166">
        <v>6227.23</v>
      </c>
      <c r="E111" s="5" t="s">
        <v>6096</v>
      </c>
      <c r="F111" s="118">
        <v>44697</v>
      </c>
      <c r="G111" s="13">
        <v>0.9</v>
      </c>
      <c r="H111" s="5" t="s">
        <v>8320</v>
      </c>
      <c r="I111" s="22">
        <f t="shared" si="25"/>
        <v>5.3999999999999986</v>
      </c>
      <c r="J111" s="5"/>
      <c r="K111" s="5"/>
      <c r="L111" s="136">
        <f t="shared" si="26"/>
        <v>622.72299999999984</v>
      </c>
      <c r="M111" s="136">
        <f t="shared" si="27"/>
        <v>622.72299999999984</v>
      </c>
      <c r="N111" s="33">
        <f t="shared" si="24"/>
        <v>0</v>
      </c>
      <c r="Q111">
        <v>1</v>
      </c>
      <c r="T111" s="29">
        <f>O111*M111</f>
        <v>0</v>
      </c>
      <c r="U111" s="29">
        <f>P111*M111</f>
        <v>0</v>
      </c>
      <c r="V111" s="29">
        <f>Q111*M111</f>
        <v>622.72299999999984</v>
      </c>
      <c r="W111" s="29">
        <f>R111*M111</f>
        <v>0</v>
      </c>
      <c r="X111" s="29">
        <f>S111*M111</f>
        <v>0</v>
      </c>
      <c r="Z111" s="29"/>
    </row>
    <row r="112" spans="1:26" x14ac:dyDescent="0.3">
      <c r="A112" s="5" t="s">
        <v>2066</v>
      </c>
      <c r="B112" s="5" t="s">
        <v>2067</v>
      </c>
      <c r="C112" s="5">
        <v>27</v>
      </c>
      <c r="D112" s="166">
        <v>4639.8599999999997</v>
      </c>
      <c r="E112" s="5" t="s">
        <v>6096</v>
      </c>
      <c r="F112" s="118">
        <v>44697</v>
      </c>
      <c r="G112" s="13">
        <v>0.9</v>
      </c>
      <c r="H112" s="5" t="s">
        <v>8313</v>
      </c>
      <c r="I112" s="22">
        <f t="shared" si="25"/>
        <v>2.6999999999999993</v>
      </c>
      <c r="J112" s="5"/>
      <c r="K112" s="5"/>
      <c r="L112" s="136">
        <f t="shared" si="26"/>
        <v>463.98599999999988</v>
      </c>
      <c r="M112" s="136">
        <f t="shared" si="27"/>
        <v>463.98599999999988</v>
      </c>
      <c r="N112" s="33">
        <f t="shared" si="24"/>
        <v>0</v>
      </c>
      <c r="Q112">
        <v>1</v>
      </c>
      <c r="T112" s="29">
        <f>O112*M112</f>
        <v>0</v>
      </c>
      <c r="U112" s="29">
        <f>P112*M112</f>
        <v>0</v>
      </c>
      <c r="V112" s="29">
        <f>Q112*M112</f>
        <v>463.98599999999988</v>
      </c>
      <c r="W112" s="29">
        <f>R112*M112</f>
        <v>0</v>
      </c>
      <c r="X112" s="29">
        <f>S112*M112</f>
        <v>0</v>
      </c>
      <c r="Z112" s="29"/>
    </row>
    <row r="113" spans="1:26" x14ac:dyDescent="0.3">
      <c r="A113" s="102" t="s">
        <v>8636</v>
      </c>
      <c r="B113" s="102"/>
      <c r="C113" s="102"/>
      <c r="D113" s="164"/>
      <c r="E113" s="102" t="s">
        <v>6133</v>
      </c>
      <c r="F113" s="157">
        <v>44817</v>
      </c>
      <c r="G113" s="165"/>
      <c r="H113" s="102"/>
      <c r="I113" s="106"/>
      <c r="J113" s="102"/>
      <c r="K113" s="102"/>
      <c r="L113" s="158"/>
      <c r="M113" s="158"/>
      <c r="N113" s="107"/>
      <c r="T113" s="29"/>
      <c r="U113" s="29"/>
      <c r="V113" s="29"/>
      <c r="W113" s="29"/>
      <c r="X113" s="29"/>
      <c r="Y113" s="99">
        <f>SUM(T114:T141)</f>
        <v>0</v>
      </c>
      <c r="Z113" s="29"/>
    </row>
    <row r="114" spans="1:26" x14ac:dyDescent="0.3">
      <c r="A114" s="5" t="s">
        <v>1633</v>
      </c>
      <c r="B114" s="5" t="s">
        <v>1634</v>
      </c>
      <c r="C114" s="5">
        <v>90</v>
      </c>
      <c r="D114" s="166">
        <v>13651.47</v>
      </c>
      <c r="E114" s="5" t="s">
        <v>6133</v>
      </c>
      <c r="F114" s="118">
        <v>44715</v>
      </c>
      <c r="G114" s="13">
        <v>0.95</v>
      </c>
      <c r="H114" s="5" t="s">
        <v>8326</v>
      </c>
      <c r="I114" s="22">
        <f t="shared" si="25"/>
        <v>4.5000000000000036</v>
      </c>
      <c r="J114" s="5"/>
      <c r="K114" s="5"/>
      <c r="L114" s="136">
        <f t="shared" si="26"/>
        <v>682.57350000000054</v>
      </c>
      <c r="M114" s="136">
        <f t="shared" si="27"/>
        <v>682.57350000000054</v>
      </c>
      <c r="N114" s="33">
        <f t="shared" si="24"/>
        <v>0</v>
      </c>
      <c r="Q114">
        <v>1</v>
      </c>
      <c r="T114" s="29">
        <f>O114*M114</f>
        <v>0</v>
      </c>
      <c r="U114" s="29">
        <f>P114*M114</f>
        <v>0</v>
      </c>
      <c r="V114" s="29">
        <f>Q114*M114</f>
        <v>682.57350000000054</v>
      </c>
      <c r="W114" s="29">
        <f>R114*M114</f>
        <v>0</v>
      </c>
      <c r="X114" s="29">
        <f>S114*M114</f>
        <v>0</v>
      </c>
      <c r="Y114" s="93" t="s">
        <v>8216</v>
      </c>
      <c r="Z114" s="29"/>
    </row>
    <row r="115" spans="1:26" x14ac:dyDescent="0.3">
      <c r="A115" s="5" t="s">
        <v>1635</v>
      </c>
      <c r="B115" s="5" t="s">
        <v>1636</v>
      </c>
      <c r="C115" s="5">
        <v>24</v>
      </c>
      <c r="D115" s="166">
        <v>5242.7299999999996</v>
      </c>
      <c r="E115" s="118">
        <v>44718</v>
      </c>
      <c r="F115" s="118">
        <v>44802</v>
      </c>
      <c r="G115" s="13">
        <v>0</v>
      </c>
      <c r="H115" s="5" t="s">
        <v>8327</v>
      </c>
      <c r="I115" s="22">
        <f t="shared" si="25"/>
        <v>24</v>
      </c>
      <c r="J115" s="5"/>
      <c r="K115" s="5"/>
      <c r="L115" s="136">
        <f t="shared" si="26"/>
        <v>5242.7299999999996</v>
      </c>
      <c r="M115" s="136">
        <f t="shared" si="27"/>
        <v>5242.7299999999996</v>
      </c>
      <c r="N115" s="33">
        <f t="shared" si="24"/>
        <v>0</v>
      </c>
      <c r="S115">
        <v>1</v>
      </c>
      <c r="T115" s="29">
        <f>O115*M115</f>
        <v>0</v>
      </c>
      <c r="U115" s="29">
        <f>P115*M115</f>
        <v>0</v>
      </c>
      <c r="V115" s="29">
        <f>Q115*M115</f>
        <v>0</v>
      </c>
      <c r="W115" s="29">
        <f>R115*M115</f>
        <v>0</v>
      </c>
      <c r="X115" s="29">
        <f>S115*M115</f>
        <v>5242.7299999999996</v>
      </c>
      <c r="Y115" s="93" t="s">
        <v>8215</v>
      </c>
      <c r="Z115" s="29"/>
    </row>
    <row r="116" spans="1:26" x14ac:dyDescent="0.3">
      <c r="A116" s="5" t="s">
        <v>1635</v>
      </c>
      <c r="B116" s="5" t="s">
        <v>1636</v>
      </c>
      <c r="C116" s="5">
        <v>24</v>
      </c>
      <c r="D116" s="166">
        <v>3749.6</v>
      </c>
      <c r="E116" s="118">
        <v>44718</v>
      </c>
      <c r="F116" s="118">
        <v>44802</v>
      </c>
      <c r="G116" s="13">
        <v>0</v>
      </c>
      <c r="H116" s="5" t="s">
        <v>8326</v>
      </c>
      <c r="I116" s="22">
        <f t="shared" si="25"/>
        <v>24</v>
      </c>
      <c r="J116" s="5"/>
      <c r="K116" s="5"/>
      <c r="L116" s="136">
        <f t="shared" si="26"/>
        <v>3749.6</v>
      </c>
      <c r="M116" s="136">
        <f t="shared" si="27"/>
        <v>3749.6</v>
      </c>
      <c r="N116" s="33">
        <f t="shared" si="24"/>
        <v>0</v>
      </c>
      <c r="S116">
        <v>1</v>
      </c>
      <c r="T116" s="29">
        <f>O116*M116</f>
        <v>0</v>
      </c>
      <c r="U116" s="29">
        <f>P116*M116</f>
        <v>0</v>
      </c>
      <c r="V116" s="29">
        <f>Q116*M116</f>
        <v>0</v>
      </c>
      <c r="W116" s="29">
        <f>R116*M116</f>
        <v>0</v>
      </c>
      <c r="X116" s="29">
        <f>S116*M116</f>
        <v>3749.6</v>
      </c>
      <c r="Z116" s="29"/>
    </row>
    <row r="117" spans="1:26" x14ac:dyDescent="0.3">
      <c r="A117" s="5" t="s">
        <v>1635</v>
      </c>
      <c r="B117" s="5" t="s">
        <v>1636</v>
      </c>
      <c r="C117" s="5">
        <v>24</v>
      </c>
      <c r="D117" s="166">
        <v>2905.73</v>
      </c>
      <c r="E117" s="118">
        <v>44718</v>
      </c>
      <c r="F117" s="118">
        <v>44802</v>
      </c>
      <c r="G117" s="13">
        <v>0</v>
      </c>
      <c r="H117" s="5" t="s">
        <v>8328</v>
      </c>
      <c r="I117" s="22">
        <f t="shared" si="25"/>
        <v>24</v>
      </c>
      <c r="J117" s="5"/>
      <c r="K117" s="5"/>
      <c r="L117" s="136">
        <f t="shared" si="26"/>
        <v>2905.73</v>
      </c>
      <c r="M117" s="136">
        <f t="shared" si="27"/>
        <v>2905.73</v>
      </c>
      <c r="N117" s="33">
        <f t="shared" si="24"/>
        <v>0</v>
      </c>
      <c r="S117">
        <v>1</v>
      </c>
      <c r="T117" s="29">
        <f>O117*M117</f>
        <v>0</v>
      </c>
      <c r="U117" s="29">
        <f>P117*M117</f>
        <v>0</v>
      </c>
      <c r="V117" s="29">
        <f>Q117*M117</f>
        <v>0</v>
      </c>
      <c r="W117" s="29">
        <f>R117*M117</f>
        <v>0</v>
      </c>
      <c r="X117" s="29">
        <f>S117*M117</f>
        <v>2905.73</v>
      </c>
      <c r="Z117" s="29"/>
    </row>
    <row r="118" spans="1:26" x14ac:dyDescent="0.3">
      <c r="A118" s="5" t="s">
        <v>1637</v>
      </c>
      <c r="B118" s="5" t="s">
        <v>1638</v>
      </c>
      <c r="C118" s="5">
        <v>40</v>
      </c>
      <c r="D118" s="166">
        <v>4842.8900000000003</v>
      </c>
      <c r="E118" s="118">
        <v>44803</v>
      </c>
      <c r="F118" s="118">
        <v>44817</v>
      </c>
      <c r="G118" s="13">
        <v>0</v>
      </c>
      <c r="H118" s="5" t="s">
        <v>8328</v>
      </c>
      <c r="I118" s="22">
        <f t="shared" si="25"/>
        <v>40</v>
      </c>
      <c r="J118" s="5"/>
      <c r="K118" s="5"/>
      <c r="L118" s="136">
        <f t="shared" si="26"/>
        <v>4842.8900000000003</v>
      </c>
      <c r="M118" s="136">
        <f t="shared" si="27"/>
        <v>4842.8900000000003</v>
      </c>
      <c r="N118" s="33">
        <f t="shared" si="24"/>
        <v>0</v>
      </c>
      <c r="S118">
        <v>1</v>
      </c>
      <c r="T118" s="29">
        <f>O118*M118</f>
        <v>0</v>
      </c>
      <c r="U118" s="29">
        <f>P118*M118</f>
        <v>0</v>
      </c>
      <c r="V118" s="29">
        <f>Q118*M118</f>
        <v>0</v>
      </c>
      <c r="W118" s="29">
        <f>R118*M118</f>
        <v>0</v>
      </c>
      <c r="X118" s="29">
        <f>S118*M118</f>
        <v>4842.8900000000003</v>
      </c>
      <c r="Z118" s="29"/>
    </row>
    <row r="119" spans="1:26" x14ac:dyDescent="0.3">
      <c r="A119" s="102" t="s">
        <v>8637</v>
      </c>
      <c r="B119" s="102"/>
      <c r="C119" s="102"/>
      <c r="D119" s="164"/>
      <c r="E119" s="102" t="s">
        <v>6420</v>
      </c>
      <c r="F119" s="157">
        <v>44880</v>
      </c>
      <c r="G119" s="165"/>
      <c r="H119" s="102"/>
      <c r="I119" s="106"/>
      <c r="J119" s="102"/>
      <c r="K119" s="102"/>
      <c r="L119" s="158"/>
      <c r="M119" s="158"/>
      <c r="N119" s="107"/>
      <c r="T119" s="29"/>
      <c r="U119" s="29"/>
      <c r="V119" s="29"/>
      <c r="W119" s="29"/>
      <c r="X119" s="29"/>
      <c r="Z119" s="29"/>
    </row>
    <row r="120" spans="1:26" x14ac:dyDescent="0.3">
      <c r="A120" s="5" t="s">
        <v>1663</v>
      </c>
      <c r="B120" s="5" t="s">
        <v>1664</v>
      </c>
      <c r="C120" s="5">
        <v>32</v>
      </c>
      <c r="D120" s="166">
        <v>6786.71</v>
      </c>
      <c r="E120" s="5" t="s">
        <v>6420</v>
      </c>
      <c r="F120" s="118">
        <v>44715</v>
      </c>
      <c r="G120" s="13">
        <v>0.95</v>
      </c>
      <c r="H120" s="5" t="s">
        <v>8327</v>
      </c>
      <c r="I120" s="22">
        <f t="shared" si="25"/>
        <v>1.6000000000000014</v>
      </c>
      <c r="J120" s="5"/>
      <c r="K120" s="5"/>
      <c r="L120" s="136">
        <f t="shared" si="26"/>
        <v>339.33550000000031</v>
      </c>
      <c r="M120" s="136">
        <f t="shared" si="27"/>
        <v>339.33550000000031</v>
      </c>
      <c r="N120" s="33">
        <f t="shared" si="24"/>
        <v>0</v>
      </c>
      <c r="Q120">
        <v>1</v>
      </c>
      <c r="T120" s="29">
        <f t="shared" ref="T120:T141" si="48">O120*M120</f>
        <v>0</v>
      </c>
      <c r="U120" s="29">
        <f t="shared" ref="U120:U141" si="49">P120*M120</f>
        <v>0</v>
      </c>
      <c r="V120" s="29">
        <f t="shared" ref="V120:V141" si="50">Q120*M120</f>
        <v>339.33550000000031</v>
      </c>
      <c r="W120" s="29">
        <f t="shared" ref="W120:W141" si="51">R120*M120</f>
        <v>0</v>
      </c>
      <c r="X120" s="29">
        <f t="shared" ref="X120:X141" si="52">S120*M120</f>
        <v>0</v>
      </c>
      <c r="Z120" s="29"/>
    </row>
    <row r="121" spans="1:26" x14ac:dyDescent="0.3">
      <c r="A121" s="5" t="s">
        <v>1665</v>
      </c>
      <c r="B121" s="5" t="s">
        <v>1666</v>
      </c>
      <c r="C121" s="5">
        <v>100</v>
      </c>
      <c r="D121" s="166">
        <v>21208.47</v>
      </c>
      <c r="E121" s="5" t="s">
        <v>6133</v>
      </c>
      <c r="F121" s="118">
        <v>44718</v>
      </c>
      <c r="G121" s="13">
        <v>0.7</v>
      </c>
      <c r="H121" s="5" t="s">
        <v>8327</v>
      </c>
      <c r="I121" s="22">
        <f t="shared" si="25"/>
        <v>30.000000000000004</v>
      </c>
      <c r="J121" s="5"/>
      <c r="K121" s="5"/>
      <c r="L121" s="136">
        <f t="shared" si="26"/>
        <v>6362.5410000000011</v>
      </c>
      <c r="M121" s="136">
        <f t="shared" si="27"/>
        <v>6362.5410000000011</v>
      </c>
      <c r="N121" s="33">
        <f t="shared" si="24"/>
        <v>0</v>
      </c>
      <c r="Q121">
        <v>1</v>
      </c>
      <c r="T121" s="29">
        <f t="shared" si="48"/>
        <v>0</v>
      </c>
      <c r="U121" s="29">
        <f t="shared" si="49"/>
        <v>0</v>
      </c>
      <c r="V121" s="29">
        <f t="shared" si="50"/>
        <v>6362.5410000000011</v>
      </c>
      <c r="W121" s="29">
        <f t="shared" si="51"/>
        <v>0</v>
      </c>
      <c r="X121" s="29">
        <f t="shared" si="52"/>
        <v>0</v>
      </c>
      <c r="Z121" s="29"/>
    </row>
    <row r="122" spans="1:26" x14ac:dyDescent="0.3">
      <c r="A122" s="5" t="s">
        <v>1661</v>
      </c>
      <c r="B122" s="5" t="s">
        <v>1662</v>
      </c>
      <c r="C122" s="5">
        <v>8</v>
      </c>
      <c r="D122" s="166">
        <v>1747.58</v>
      </c>
      <c r="E122" s="5" t="s">
        <v>7179</v>
      </c>
      <c r="F122" s="118">
        <v>44721</v>
      </c>
      <c r="G122" s="13">
        <v>0.5</v>
      </c>
      <c r="H122" s="5" t="s">
        <v>8327</v>
      </c>
      <c r="I122" s="22">
        <f t="shared" si="25"/>
        <v>4</v>
      </c>
      <c r="J122" s="5"/>
      <c r="K122" s="5"/>
      <c r="L122" s="136">
        <f t="shared" si="26"/>
        <v>873.79</v>
      </c>
      <c r="M122" s="136">
        <f t="shared" si="27"/>
        <v>873.79</v>
      </c>
      <c r="N122" s="33">
        <f t="shared" si="24"/>
        <v>0</v>
      </c>
      <c r="Q122">
        <v>1</v>
      </c>
      <c r="T122" s="29">
        <f t="shared" si="48"/>
        <v>0</v>
      </c>
      <c r="U122" s="29">
        <f t="shared" si="49"/>
        <v>0</v>
      </c>
      <c r="V122" s="29">
        <f t="shared" si="50"/>
        <v>873.79</v>
      </c>
      <c r="W122" s="29">
        <f t="shared" si="51"/>
        <v>0</v>
      </c>
      <c r="X122" s="29">
        <f t="shared" si="52"/>
        <v>0</v>
      </c>
      <c r="Z122" s="29"/>
    </row>
    <row r="123" spans="1:26" x14ac:dyDescent="0.3">
      <c r="A123" s="5" t="s">
        <v>1667</v>
      </c>
      <c r="B123" s="5" t="s">
        <v>1668</v>
      </c>
      <c r="C123" s="5">
        <v>63000</v>
      </c>
      <c r="D123" s="166">
        <v>74585.570000000007</v>
      </c>
      <c r="E123" s="118">
        <v>44718</v>
      </c>
      <c r="F123" s="118">
        <v>44742</v>
      </c>
      <c r="G123" s="13">
        <v>0</v>
      </c>
      <c r="H123" s="5" t="s">
        <v>8305</v>
      </c>
      <c r="I123" s="22">
        <f t="shared" si="25"/>
        <v>63000</v>
      </c>
      <c r="J123" s="5"/>
      <c r="K123" s="5"/>
      <c r="L123" s="136">
        <f t="shared" si="26"/>
        <v>74585.570000000007</v>
      </c>
      <c r="M123" s="136">
        <f t="shared" si="27"/>
        <v>74585.570000000007</v>
      </c>
      <c r="N123" s="33">
        <f t="shared" si="24"/>
        <v>0</v>
      </c>
      <c r="P123">
        <v>1</v>
      </c>
      <c r="T123" s="29">
        <f t="shared" si="48"/>
        <v>0</v>
      </c>
      <c r="U123" s="29">
        <f t="shared" si="49"/>
        <v>74585.570000000007</v>
      </c>
      <c r="V123" s="29">
        <f t="shared" si="50"/>
        <v>0</v>
      </c>
      <c r="W123" s="29">
        <f t="shared" si="51"/>
        <v>0</v>
      </c>
      <c r="X123" s="29">
        <f t="shared" si="52"/>
        <v>0</v>
      </c>
      <c r="Z123" s="29"/>
    </row>
    <row r="124" spans="1:26" x14ac:dyDescent="0.3">
      <c r="A124" s="5" t="s">
        <v>1669</v>
      </c>
      <c r="B124" s="5" t="s">
        <v>1670</v>
      </c>
      <c r="C124" s="5">
        <v>60</v>
      </c>
      <c r="D124" s="166">
        <v>9114.6299999999992</v>
      </c>
      <c r="E124" s="5" t="s">
        <v>7008</v>
      </c>
      <c r="F124" s="118">
        <v>44742</v>
      </c>
      <c r="G124" s="13">
        <v>0.5</v>
      </c>
      <c r="H124" s="5" t="s">
        <v>8329</v>
      </c>
      <c r="I124" s="22">
        <f t="shared" si="25"/>
        <v>30</v>
      </c>
      <c r="J124" s="5"/>
      <c r="K124" s="5"/>
      <c r="L124" s="136">
        <f t="shared" si="26"/>
        <v>4557.3149999999996</v>
      </c>
      <c r="M124" s="136">
        <f t="shared" si="27"/>
        <v>4557.3149999999996</v>
      </c>
      <c r="N124" s="33">
        <f t="shared" si="24"/>
        <v>0</v>
      </c>
      <c r="Q124">
        <v>1</v>
      </c>
      <c r="T124" s="29">
        <f t="shared" si="48"/>
        <v>0</v>
      </c>
      <c r="U124" s="29">
        <f t="shared" si="49"/>
        <v>0</v>
      </c>
      <c r="V124" s="29">
        <f t="shared" si="50"/>
        <v>4557.3149999999996</v>
      </c>
      <c r="W124" s="29">
        <f t="shared" si="51"/>
        <v>0</v>
      </c>
      <c r="X124" s="29">
        <f t="shared" si="52"/>
        <v>0</v>
      </c>
      <c r="Z124" s="29"/>
    </row>
    <row r="125" spans="1:26" x14ac:dyDescent="0.3">
      <c r="A125" s="5" t="s">
        <v>1669</v>
      </c>
      <c r="B125" s="5" t="s">
        <v>1670</v>
      </c>
      <c r="C125" s="5">
        <v>30</v>
      </c>
      <c r="D125" s="166">
        <v>3531.66</v>
      </c>
      <c r="E125" s="5" t="s">
        <v>7008</v>
      </c>
      <c r="F125" s="118">
        <v>44742</v>
      </c>
      <c r="G125" s="13">
        <v>0.5</v>
      </c>
      <c r="H125" s="5" t="s">
        <v>8330</v>
      </c>
      <c r="I125" s="22">
        <f t="shared" si="25"/>
        <v>15</v>
      </c>
      <c r="J125" s="5"/>
      <c r="K125" s="5"/>
      <c r="L125" s="136">
        <f t="shared" si="26"/>
        <v>1765.83</v>
      </c>
      <c r="M125" s="136">
        <f t="shared" si="27"/>
        <v>1765.83</v>
      </c>
      <c r="N125" s="33">
        <f t="shared" si="24"/>
        <v>0</v>
      </c>
      <c r="Q125">
        <v>1</v>
      </c>
      <c r="T125" s="29">
        <f t="shared" si="48"/>
        <v>0</v>
      </c>
      <c r="U125" s="29">
        <f t="shared" si="49"/>
        <v>0</v>
      </c>
      <c r="V125" s="29">
        <f t="shared" si="50"/>
        <v>1765.83</v>
      </c>
      <c r="W125" s="29">
        <f t="shared" si="51"/>
        <v>0</v>
      </c>
      <c r="X125" s="29">
        <f t="shared" si="52"/>
        <v>0</v>
      </c>
      <c r="Z125" s="29"/>
    </row>
    <row r="126" spans="1:26" x14ac:dyDescent="0.3">
      <c r="A126" s="5" t="s">
        <v>1671</v>
      </c>
      <c r="B126" s="5" t="s">
        <v>1672</v>
      </c>
      <c r="C126" s="5">
        <v>16</v>
      </c>
      <c r="D126" s="166">
        <v>2499.7399999999998</v>
      </c>
      <c r="E126" s="118">
        <v>44718</v>
      </c>
      <c r="F126" s="118">
        <v>44722</v>
      </c>
      <c r="G126" s="13">
        <v>0</v>
      </c>
      <c r="H126" s="5" t="s">
        <v>8329</v>
      </c>
      <c r="I126" s="22">
        <f t="shared" si="25"/>
        <v>16</v>
      </c>
      <c r="J126" s="5"/>
      <c r="K126" s="5"/>
      <c r="L126" s="136">
        <f t="shared" si="26"/>
        <v>2499.7399999999998</v>
      </c>
      <c r="M126" s="136">
        <f t="shared" si="27"/>
        <v>2499.7399999999998</v>
      </c>
      <c r="N126" s="33">
        <f t="shared" si="24"/>
        <v>0</v>
      </c>
      <c r="S126">
        <v>1</v>
      </c>
      <c r="T126" s="29">
        <f t="shared" si="48"/>
        <v>0</v>
      </c>
      <c r="U126" s="29">
        <f t="shared" si="49"/>
        <v>0</v>
      </c>
      <c r="V126" s="29">
        <f t="shared" si="50"/>
        <v>0</v>
      </c>
      <c r="W126" s="29">
        <f t="shared" si="51"/>
        <v>0</v>
      </c>
      <c r="X126" s="29">
        <f t="shared" si="52"/>
        <v>2499.7399999999998</v>
      </c>
      <c r="Z126" s="29"/>
    </row>
    <row r="127" spans="1:26" x14ac:dyDescent="0.3">
      <c r="A127" s="5" t="s">
        <v>1671</v>
      </c>
      <c r="B127" s="5" t="s">
        <v>1672</v>
      </c>
      <c r="C127" s="5">
        <v>16</v>
      </c>
      <c r="D127" s="166">
        <v>1937.15</v>
      </c>
      <c r="E127" s="118">
        <v>44718</v>
      </c>
      <c r="F127" s="118">
        <v>44722</v>
      </c>
      <c r="G127" s="13">
        <v>0</v>
      </c>
      <c r="H127" s="5" t="s">
        <v>8330</v>
      </c>
      <c r="I127" s="22">
        <f t="shared" si="25"/>
        <v>16</v>
      </c>
      <c r="J127" s="5"/>
      <c r="K127" s="5"/>
      <c r="L127" s="136">
        <f t="shared" si="26"/>
        <v>1937.15</v>
      </c>
      <c r="M127" s="136">
        <f t="shared" si="27"/>
        <v>1937.15</v>
      </c>
      <c r="N127" s="33">
        <f t="shared" si="24"/>
        <v>0</v>
      </c>
      <c r="S127">
        <v>1</v>
      </c>
      <c r="T127" s="29">
        <f t="shared" si="48"/>
        <v>0</v>
      </c>
      <c r="U127" s="29">
        <f t="shared" si="49"/>
        <v>0</v>
      </c>
      <c r="V127" s="29">
        <f t="shared" si="50"/>
        <v>0</v>
      </c>
      <c r="W127" s="29">
        <f t="shared" si="51"/>
        <v>0</v>
      </c>
      <c r="X127" s="29">
        <f t="shared" si="52"/>
        <v>1937.15</v>
      </c>
      <c r="Z127" s="29"/>
    </row>
    <row r="128" spans="1:26" x14ac:dyDescent="0.3">
      <c r="A128" s="5" t="s">
        <v>1671</v>
      </c>
      <c r="B128" s="5" t="s">
        <v>1672</v>
      </c>
      <c r="C128" s="5">
        <v>10</v>
      </c>
      <c r="D128" s="166">
        <v>2184.4699999999998</v>
      </c>
      <c r="E128" s="118">
        <v>44718</v>
      </c>
      <c r="F128" s="118">
        <v>44722</v>
      </c>
      <c r="G128" s="13">
        <v>0</v>
      </c>
      <c r="H128" s="5" t="s">
        <v>8327</v>
      </c>
      <c r="I128" s="22">
        <f t="shared" si="25"/>
        <v>10</v>
      </c>
      <c r="J128" s="5"/>
      <c r="K128" s="5"/>
      <c r="L128" s="136">
        <f t="shared" si="26"/>
        <v>2184.4699999999998</v>
      </c>
      <c r="M128" s="136">
        <f t="shared" si="27"/>
        <v>2184.4699999999998</v>
      </c>
      <c r="N128" s="33">
        <f t="shared" si="24"/>
        <v>0</v>
      </c>
      <c r="S128">
        <v>1</v>
      </c>
      <c r="T128" s="29">
        <f t="shared" si="48"/>
        <v>0</v>
      </c>
      <c r="U128" s="29">
        <f t="shared" si="49"/>
        <v>0</v>
      </c>
      <c r="V128" s="29">
        <f t="shared" si="50"/>
        <v>0</v>
      </c>
      <c r="W128" s="29">
        <f t="shared" si="51"/>
        <v>0</v>
      </c>
      <c r="X128" s="29">
        <f t="shared" si="52"/>
        <v>2184.4699999999998</v>
      </c>
      <c r="Z128" s="29"/>
    </row>
    <row r="129" spans="1:26" x14ac:dyDescent="0.3">
      <c r="A129" s="5" t="s">
        <v>1673</v>
      </c>
      <c r="B129" s="5" t="s">
        <v>1674</v>
      </c>
      <c r="C129" s="5">
        <v>32</v>
      </c>
      <c r="D129" s="166">
        <v>3874.31</v>
      </c>
      <c r="E129" s="5" t="s">
        <v>7234</v>
      </c>
      <c r="F129" s="118">
        <v>44760</v>
      </c>
      <c r="G129" s="13">
        <v>0.1</v>
      </c>
      <c r="H129" s="5" t="s">
        <v>8331</v>
      </c>
      <c r="I129" s="22">
        <f t="shared" si="25"/>
        <v>28.8</v>
      </c>
      <c r="J129" s="5"/>
      <c r="K129" s="5"/>
      <c r="L129" s="136">
        <f t="shared" si="26"/>
        <v>3486.8789999999999</v>
      </c>
      <c r="M129" s="136">
        <f t="shared" si="27"/>
        <v>3486.8789999999999</v>
      </c>
      <c r="N129" s="33">
        <f t="shared" si="24"/>
        <v>0</v>
      </c>
      <c r="Q129">
        <v>1</v>
      </c>
      <c r="T129" s="29">
        <f t="shared" si="48"/>
        <v>0</v>
      </c>
      <c r="U129" s="29">
        <f t="shared" si="49"/>
        <v>0</v>
      </c>
      <c r="V129" s="29">
        <f t="shared" si="50"/>
        <v>3486.8789999999999</v>
      </c>
      <c r="W129" s="29">
        <f t="shared" si="51"/>
        <v>0</v>
      </c>
      <c r="X129" s="29">
        <f t="shared" si="52"/>
        <v>0</v>
      </c>
      <c r="Z129" s="29"/>
    </row>
    <row r="130" spans="1:26" x14ac:dyDescent="0.3">
      <c r="A130" s="5" t="s">
        <v>1653</v>
      </c>
      <c r="B130" s="5" t="s">
        <v>1654</v>
      </c>
      <c r="C130" s="5">
        <v>80</v>
      </c>
      <c r="D130" s="166">
        <v>9976.35</v>
      </c>
      <c r="E130" s="118">
        <v>44824</v>
      </c>
      <c r="F130" s="118">
        <v>44837</v>
      </c>
      <c r="G130" s="13">
        <v>0</v>
      </c>
      <c r="H130" s="5" t="s">
        <v>8331</v>
      </c>
      <c r="I130" s="22">
        <f t="shared" si="25"/>
        <v>80</v>
      </c>
      <c r="J130" s="5"/>
      <c r="K130" s="5"/>
      <c r="L130" s="136">
        <f t="shared" si="26"/>
        <v>9976.35</v>
      </c>
      <c r="M130" s="136">
        <f t="shared" si="27"/>
        <v>9976.35</v>
      </c>
      <c r="N130" s="33">
        <f t="shared" si="24"/>
        <v>0</v>
      </c>
      <c r="S130">
        <v>1</v>
      </c>
      <c r="T130" s="29">
        <f t="shared" si="48"/>
        <v>0</v>
      </c>
      <c r="U130" s="29">
        <f t="shared" si="49"/>
        <v>0</v>
      </c>
      <c r="V130" s="29">
        <f t="shared" si="50"/>
        <v>0</v>
      </c>
      <c r="W130" s="29">
        <f t="shared" si="51"/>
        <v>0</v>
      </c>
      <c r="X130" s="29">
        <f t="shared" si="52"/>
        <v>9976.35</v>
      </c>
      <c r="Z130" s="29"/>
    </row>
    <row r="131" spans="1:26" x14ac:dyDescent="0.3">
      <c r="A131" s="5" t="s">
        <v>1653</v>
      </c>
      <c r="B131" s="5" t="s">
        <v>1654</v>
      </c>
      <c r="C131" s="5">
        <v>160</v>
      </c>
      <c r="D131" s="166">
        <v>19952.7</v>
      </c>
      <c r="E131" s="118">
        <v>44824</v>
      </c>
      <c r="F131" s="118">
        <v>44837</v>
      </c>
      <c r="G131" s="13">
        <v>0</v>
      </c>
      <c r="H131" s="5" t="s">
        <v>8328</v>
      </c>
      <c r="I131" s="22">
        <f t="shared" si="25"/>
        <v>160</v>
      </c>
      <c r="J131" s="5"/>
      <c r="K131" s="5"/>
      <c r="L131" s="136">
        <f t="shared" si="26"/>
        <v>19952.7</v>
      </c>
      <c r="M131" s="136">
        <f t="shared" si="27"/>
        <v>19952.7</v>
      </c>
      <c r="N131" s="33">
        <f t="shared" si="24"/>
        <v>0</v>
      </c>
      <c r="S131">
        <v>1</v>
      </c>
      <c r="T131" s="29">
        <f t="shared" si="48"/>
        <v>0</v>
      </c>
      <c r="U131" s="29">
        <f t="shared" si="49"/>
        <v>0</v>
      </c>
      <c r="V131" s="29">
        <f t="shared" si="50"/>
        <v>0</v>
      </c>
      <c r="W131" s="29">
        <f t="shared" si="51"/>
        <v>0</v>
      </c>
      <c r="X131" s="29">
        <f t="shared" si="52"/>
        <v>19952.7</v>
      </c>
      <c r="Z131" s="29"/>
    </row>
    <row r="132" spans="1:26" x14ac:dyDescent="0.3">
      <c r="A132" s="5" t="s">
        <v>1653</v>
      </c>
      <c r="B132" s="5" t="s">
        <v>1654</v>
      </c>
      <c r="C132" s="5">
        <v>80</v>
      </c>
      <c r="D132" s="166">
        <v>11059.23</v>
      </c>
      <c r="E132" s="118">
        <v>44824</v>
      </c>
      <c r="F132" s="118">
        <v>44837</v>
      </c>
      <c r="G132" s="13">
        <v>0</v>
      </c>
      <c r="H132" s="5" t="s">
        <v>8314</v>
      </c>
      <c r="I132" s="22">
        <f t="shared" si="25"/>
        <v>80</v>
      </c>
      <c r="J132" s="5"/>
      <c r="K132" s="5"/>
      <c r="L132" s="136">
        <f t="shared" si="26"/>
        <v>11059.23</v>
      </c>
      <c r="M132" s="136">
        <f t="shared" si="27"/>
        <v>11059.23</v>
      </c>
      <c r="N132" s="33">
        <f t="shared" si="24"/>
        <v>0</v>
      </c>
      <c r="S132">
        <v>1</v>
      </c>
      <c r="T132" s="29">
        <f t="shared" si="48"/>
        <v>0</v>
      </c>
      <c r="U132" s="29">
        <f t="shared" si="49"/>
        <v>0</v>
      </c>
      <c r="V132" s="29">
        <f t="shared" si="50"/>
        <v>0</v>
      </c>
      <c r="W132" s="29">
        <f t="shared" si="51"/>
        <v>0</v>
      </c>
      <c r="X132" s="29">
        <f t="shared" si="52"/>
        <v>11059.23</v>
      </c>
      <c r="Z132" s="29"/>
    </row>
    <row r="133" spans="1:26" x14ac:dyDescent="0.3">
      <c r="A133" s="5" t="s">
        <v>1653</v>
      </c>
      <c r="B133" s="5" t="s">
        <v>1654</v>
      </c>
      <c r="C133" s="5">
        <v>160</v>
      </c>
      <c r="D133" s="166">
        <v>36000.1</v>
      </c>
      <c r="E133" s="118">
        <v>44824</v>
      </c>
      <c r="F133" s="118">
        <v>44837</v>
      </c>
      <c r="G133" s="13">
        <v>0</v>
      </c>
      <c r="H133" s="5" t="s">
        <v>8327</v>
      </c>
      <c r="I133" s="22">
        <f t="shared" si="25"/>
        <v>160</v>
      </c>
      <c r="J133" s="5"/>
      <c r="K133" s="5"/>
      <c r="L133" s="136">
        <f t="shared" si="26"/>
        <v>36000.1</v>
      </c>
      <c r="M133" s="136">
        <f t="shared" si="27"/>
        <v>36000.1</v>
      </c>
      <c r="N133" s="33">
        <f t="shared" ref="N133:N196" si="53">L133-M133</f>
        <v>0</v>
      </c>
      <c r="S133">
        <v>1</v>
      </c>
      <c r="T133" s="29">
        <f t="shared" si="48"/>
        <v>0</v>
      </c>
      <c r="U133" s="29">
        <f t="shared" si="49"/>
        <v>0</v>
      </c>
      <c r="V133" s="29">
        <f t="shared" si="50"/>
        <v>0</v>
      </c>
      <c r="W133" s="29">
        <f t="shared" si="51"/>
        <v>0</v>
      </c>
      <c r="X133" s="29">
        <f t="shared" si="52"/>
        <v>36000.1</v>
      </c>
      <c r="Z133" s="29"/>
    </row>
    <row r="134" spans="1:26" x14ac:dyDescent="0.3">
      <c r="A134" s="5" t="s">
        <v>1655</v>
      </c>
      <c r="B134" s="5" t="s">
        <v>1656</v>
      </c>
      <c r="C134" s="5">
        <v>80</v>
      </c>
      <c r="D134" s="166">
        <v>9976.35</v>
      </c>
      <c r="E134" s="118">
        <v>44838</v>
      </c>
      <c r="F134" s="118">
        <v>44847</v>
      </c>
      <c r="G134" s="13">
        <v>0</v>
      </c>
      <c r="H134" s="5" t="s">
        <v>8331</v>
      </c>
      <c r="I134" s="22">
        <f t="shared" ref="I134:I197" si="54">C134*(1-G134)</f>
        <v>80</v>
      </c>
      <c r="J134" s="5"/>
      <c r="K134" s="5"/>
      <c r="L134" s="136">
        <f t="shared" ref="L134:L197" si="55">D134*(1-G134)</f>
        <v>9976.35</v>
      </c>
      <c r="M134" s="136">
        <f t="shared" ref="M134:M197" si="56">IF(J134="",L134,(D134/C134)*J134)</f>
        <v>9976.35</v>
      </c>
      <c r="N134" s="33">
        <f t="shared" si="53"/>
        <v>0</v>
      </c>
      <c r="S134">
        <v>1</v>
      </c>
      <c r="T134" s="29">
        <f t="shared" si="48"/>
        <v>0</v>
      </c>
      <c r="U134" s="29">
        <f t="shared" si="49"/>
        <v>0</v>
      </c>
      <c r="V134" s="29">
        <f t="shared" si="50"/>
        <v>0</v>
      </c>
      <c r="W134" s="29">
        <f t="shared" si="51"/>
        <v>0</v>
      </c>
      <c r="X134" s="29">
        <f t="shared" si="52"/>
        <v>9976.35</v>
      </c>
      <c r="Z134" s="29"/>
    </row>
    <row r="135" spans="1:26" x14ac:dyDescent="0.3">
      <c r="A135" s="5" t="s">
        <v>1655</v>
      </c>
      <c r="B135" s="5" t="s">
        <v>1656</v>
      </c>
      <c r="C135" s="5">
        <v>160</v>
      </c>
      <c r="D135" s="166">
        <v>36000.1</v>
      </c>
      <c r="E135" s="118">
        <v>44838</v>
      </c>
      <c r="F135" s="118">
        <v>44847</v>
      </c>
      <c r="G135" s="13">
        <v>0</v>
      </c>
      <c r="H135" s="5" t="s">
        <v>8327</v>
      </c>
      <c r="I135" s="22">
        <f t="shared" si="54"/>
        <v>160</v>
      </c>
      <c r="J135" s="5"/>
      <c r="K135" s="5"/>
      <c r="L135" s="136">
        <f t="shared" si="55"/>
        <v>36000.1</v>
      </c>
      <c r="M135" s="136">
        <f t="shared" si="56"/>
        <v>36000.1</v>
      </c>
      <c r="N135" s="33">
        <f t="shared" si="53"/>
        <v>0</v>
      </c>
      <c r="S135">
        <v>1</v>
      </c>
      <c r="T135" s="29">
        <f t="shared" si="48"/>
        <v>0</v>
      </c>
      <c r="U135" s="29">
        <f t="shared" si="49"/>
        <v>0</v>
      </c>
      <c r="V135" s="29">
        <f t="shared" si="50"/>
        <v>0</v>
      </c>
      <c r="W135" s="29">
        <f t="shared" si="51"/>
        <v>0</v>
      </c>
      <c r="X135" s="29">
        <f t="shared" si="52"/>
        <v>36000.1</v>
      </c>
      <c r="Z135" s="29"/>
    </row>
    <row r="136" spans="1:26" x14ac:dyDescent="0.3">
      <c r="A136" s="5" t="s">
        <v>1655</v>
      </c>
      <c r="B136" s="5" t="s">
        <v>1656</v>
      </c>
      <c r="C136" s="5">
        <v>80</v>
      </c>
      <c r="D136" s="166">
        <v>11059.23</v>
      </c>
      <c r="E136" s="118">
        <v>44838</v>
      </c>
      <c r="F136" s="118">
        <v>44847</v>
      </c>
      <c r="G136" s="13">
        <v>0</v>
      </c>
      <c r="H136" s="5" t="s">
        <v>8314</v>
      </c>
      <c r="I136" s="22">
        <f t="shared" si="54"/>
        <v>80</v>
      </c>
      <c r="J136" s="5"/>
      <c r="K136" s="5"/>
      <c r="L136" s="136">
        <f t="shared" si="55"/>
        <v>11059.23</v>
      </c>
      <c r="M136" s="136">
        <f t="shared" si="56"/>
        <v>11059.23</v>
      </c>
      <c r="N136" s="33">
        <f t="shared" si="53"/>
        <v>0</v>
      </c>
      <c r="S136">
        <v>1</v>
      </c>
      <c r="T136" s="29">
        <f t="shared" si="48"/>
        <v>0</v>
      </c>
      <c r="U136" s="29">
        <f t="shared" si="49"/>
        <v>0</v>
      </c>
      <c r="V136" s="29">
        <f t="shared" si="50"/>
        <v>0</v>
      </c>
      <c r="W136" s="29">
        <f t="shared" si="51"/>
        <v>0</v>
      </c>
      <c r="X136" s="29">
        <f t="shared" si="52"/>
        <v>11059.23</v>
      </c>
      <c r="Z136" s="29"/>
    </row>
    <row r="137" spans="1:26" x14ac:dyDescent="0.3">
      <c r="A137" s="5" t="s">
        <v>1655</v>
      </c>
      <c r="B137" s="5" t="s">
        <v>1656</v>
      </c>
      <c r="C137" s="5">
        <v>160</v>
      </c>
      <c r="D137" s="166">
        <v>19952.7</v>
      </c>
      <c r="E137" s="118">
        <v>44838</v>
      </c>
      <c r="F137" s="118">
        <v>44847</v>
      </c>
      <c r="G137" s="13">
        <v>0</v>
      </c>
      <c r="H137" s="5" t="s">
        <v>8328</v>
      </c>
      <c r="I137" s="22">
        <f t="shared" si="54"/>
        <v>160</v>
      </c>
      <c r="J137" s="5"/>
      <c r="K137" s="5"/>
      <c r="L137" s="136">
        <f t="shared" si="55"/>
        <v>19952.7</v>
      </c>
      <c r="M137" s="136">
        <f t="shared" si="56"/>
        <v>19952.7</v>
      </c>
      <c r="N137" s="33">
        <f t="shared" si="53"/>
        <v>0</v>
      </c>
      <c r="S137">
        <v>1</v>
      </c>
      <c r="T137" s="29">
        <f t="shared" si="48"/>
        <v>0</v>
      </c>
      <c r="U137" s="29">
        <f t="shared" si="49"/>
        <v>0</v>
      </c>
      <c r="V137" s="29">
        <f t="shared" si="50"/>
        <v>0</v>
      </c>
      <c r="W137" s="29">
        <f t="shared" si="51"/>
        <v>0</v>
      </c>
      <c r="X137" s="29">
        <f t="shared" si="52"/>
        <v>19952.7</v>
      </c>
      <c r="Z137" s="29"/>
    </row>
    <row r="138" spans="1:26" x14ac:dyDescent="0.3">
      <c r="A138" s="5" t="s">
        <v>1659</v>
      </c>
      <c r="B138" s="5" t="s">
        <v>1656</v>
      </c>
      <c r="C138" s="5">
        <v>80</v>
      </c>
      <c r="D138" s="166">
        <v>9976.35</v>
      </c>
      <c r="E138" s="118">
        <v>44834</v>
      </c>
      <c r="F138" s="118">
        <v>44845</v>
      </c>
      <c r="G138" s="13">
        <v>0</v>
      </c>
      <c r="H138" s="5" t="s">
        <v>8328</v>
      </c>
      <c r="I138" s="22">
        <f t="shared" si="54"/>
        <v>80</v>
      </c>
      <c r="J138" s="5"/>
      <c r="K138" s="5"/>
      <c r="L138" s="136">
        <f t="shared" si="55"/>
        <v>9976.35</v>
      </c>
      <c r="M138" s="136">
        <f t="shared" si="56"/>
        <v>9976.35</v>
      </c>
      <c r="N138" s="33">
        <f t="shared" si="53"/>
        <v>0</v>
      </c>
      <c r="S138">
        <v>1</v>
      </c>
      <c r="T138" s="29">
        <f t="shared" si="48"/>
        <v>0</v>
      </c>
      <c r="U138" s="29">
        <f t="shared" si="49"/>
        <v>0</v>
      </c>
      <c r="V138" s="29">
        <f t="shared" si="50"/>
        <v>0</v>
      </c>
      <c r="W138" s="29">
        <f t="shared" si="51"/>
        <v>0</v>
      </c>
      <c r="X138" s="29">
        <f t="shared" si="52"/>
        <v>9976.35</v>
      </c>
      <c r="Z138" s="29"/>
    </row>
    <row r="139" spans="1:26" x14ac:dyDescent="0.3">
      <c r="A139" s="5" t="s">
        <v>1657</v>
      </c>
      <c r="B139" s="5" t="s">
        <v>8230</v>
      </c>
      <c r="C139" s="5">
        <v>40</v>
      </c>
      <c r="D139" s="166">
        <v>4988.17</v>
      </c>
      <c r="E139" s="118">
        <v>44848</v>
      </c>
      <c r="F139" s="118">
        <v>44851</v>
      </c>
      <c r="G139" s="13">
        <v>0</v>
      </c>
      <c r="H139" s="5" t="s">
        <v>8331</v>
      </c>
      <c r="I139" s="22">
        <f t="shared" si="54"/>
        <v>40</v>
      </c>
      <c r="J139" s="5"/>
      <c r="K139" s="5"/>
      <c r="L139" s="136">
        <f t="shared" si="55"/>
        <v>4988.17</v>
      </c>
      <c r="M139" s="136">
        <f t="shared" si="56"/>
        <v>4988.17</v>
      </c>
      <c r="N139" s="33">
        <f t="shared" si="53"/>
        <v>0</v>
      </c>
      <c r="S139">
        <v>1</v>
      </c>
      <c r="T139" s="29">
        <f t="shared" si="48"/>
        <v>0</v>
      </c>
      <c r="U139" s="29">
        <f t="shared" si="49"/>
        <v>0</v>
      </c>
      <c r="V139" s="29">
        <f t="shared" si="50"/>
        <v>0</v>
      </c>
      <c r="W139" s="29">
        <f t="shared" si="51"/>
        <v>0</v>
      </c>
      <c r="X139" s="29">
        <f t="shared" si="52"/>
        <v>4988.17</v>
      </c>
      <c r="Z139" s="29"/>
    </row>
    <row r="140" spans="1:26" x14ac:dyDescent="0.3">
      <c r="A140" s="5" t="s">
        <v>1657</v>
      </c>
      <c r="B140" s="5" t="s">
        <v>8230</v>
      </c>
      <c r="C140" s="5">
        <v>80</v>
      </c>
      <c r="D140" s="166">
        <v>9976.35</v>
      </c>
      <c r="E140" s="118">
        <v>44848</v>
      </c>
      <c r="F140" s="118">
        <v>44851</v>
      </c>
      <c r="G140" s="13">
        <v>0</v>
      </c>
      <c r="H140" s="5" t="s">
        <v>8328</v>
      </c>
      <c r="I140" s="22">
        <f t="shared" si="54"/>
        <v>80</v>
      </c>
      <c r="J140" s="5"/>
      <c r="K140" s="5"/>
      <c r="L140" s="136">
        <f t="shared" si="55"/>
        <v>9976.35</v>
      </c>
      <c r="M140" s="136">
        <f t="shared" si="56"/>
        <v>9976.35</v>
      </c>
      <c r="N140" s="33">
        <f t="shared" si="53"/>
        <v>0</v>
      </c>
      <c r="S140">
        <v>1</v>
      </c>
      <c r="T140" s="29">
        <f t="shared" si="48"/>
        <v>0</v>
      </c>
      <c r="U140" s="29">
        <f t="shared" si="49"/>
        <v>0</v>
      </c>
      <c r="V140" s="29">
        <f t="shared" si="50"/>
        <v>0</v>
      </c>
      <c r="W140" s="29">
        <f t="shared" si="51"/>
        <v>0</v>
      </c>
      <c r="X140" s="29">
        <f t="shared" si="52"/>
        <v>9976.35</v>
      </c>
      <c r="Z140" s="29"/>
    </row>
    <row r="141" spans="1:26" x14ac:dyDescent="0.3">
      <c r="A141" s="5" t="s">
        <v>1675</v>
      </c>
      <c r="B141" s="5" t="s">
        <v>1676</v>
      </c>
      <c r="C141" s="5">
        <v>16</v>
      </c>
      <c r="D141" s="166">
        <v>3600.01</v>
      </c>
      <c r="E141" s="118">
        <v>44852</v>
      </c>
      <c r="F141" s="118">
        <v>44880</v>
      </c>
      <c r="G141" s="13">
        <v>0</v>
      </c>
      <c r="H141" s="5" t="s">
        <v>8327</v>
      </c>
      <c r="I141" s="22">
        <f t="shared" si="54"/>
        <v>16</v>
      </c>
      <c r="J141" s="5"/>
      <c r="K141" s="5"/>
      <c r="L141" s="136">
        <f t="shared" si="55"/>
        <v>3600.01</v>
      </c>
      <c r="M141" s="136">
        <f t="shared" si="56"/>
        <v>3600.01</v>
      </c>
      <c r="N141" s="33">
        <f t="shared" si="53"/>
        <v>0</v>
      </c>
      <c r="S141">
        <v>1</v>
      </c>
      <c r="T141" s="29">
        <f t="shared" si="48"/>
        <v>0</v>
      </c>
      <c r="U141" s="29">
        <f t="shared" si="49"/>
        <v>0</v>
      </c>
      <c r="V141" s="29">
        <f t="shared" si="50"/>
        <v>0</v>
      </c>
      <c r="W141" s="29">
        <f t="shared" si="51"/>
        <v>0</v>
      </c>
      <c r="X141" s="29">
        <f t="shared" si="52"/>
        <v>3600.01</v>
      </c>
      <c r="Z141" s="29"/>
    </row>
    <row r="142" spans="1:26" x14ac:dyDescent="0.3">
      <c r="A142" s="102" t="s">
        <v>8638</v>
      </c>
      <c r="B142" s="102"/>
      <c r="C142" s="102"/>
      <c r="D142" s="164"/>
      <c r="E142" s="102" t="s">
        <v>6271</v>
      </c>
      <c r="F142" s="157">
        <v>44909</v>
      </c>
      <c r="G142" s="165"/>
      <c r="H142" s="102"/>
      <c r="I142" s="106"/>
      <c r="J142" s="102"/>
      <c r="K142" s="102"/>
      <c r="L142" s="158"/>
      <c r="M142" s="158"/>
      <c r="N142" s="107"/>
      <c r="T142" s="29"/>
      <c r="U142" s="29"/>
      <c r="V142" s="29"/>
      <c r="W142" s="29"/>
      <c r="X142" s="29"/>
      <c r="Y142" s="99">
        <f>SUM(T143:T182)</f>
        <v>0</v>
      </c>
      <c r="Z142" s="29"/>
    </row>
    <row r="143" spans="1:26" x14ac:dyDescent="0.3">
      <c r="A143" s="5" t="s">
        <v>3248</v>
      </c>
      <c r="B143" s="5" t="s">
        <v>3249</v>
      </c>
      <c r="C143" s="5">
        <v>120</v>
      </c>
      <c r="D143" s="166">
        <v>13694.66</v>
      </c>
      <c r="E143" s="5" t="s">
        <v>6271</v>
      </c>
      <c r="F143" s="118">
        <v>44708</v>
      </c>
      <c r="G143" s="13">
        <v>0.95</v>
      </c>
      <c r="H143" s="5" t="s">
        <v>8330</v>
      </c>
      <c r="I143" s="22">
        <f t="shared" si="54"/>
        <v>6.0000000000000053</v>
      </c>
      <c r="J143" s="5"/>
      <c r="K143" s="5"/>
      <c r="L143" s="136">
        <f t="shared" si="55"/>
        <v>684.73300000000063</v>
      </c>
      <c r="M143" s="136">
        <f t="shared" si="56"/>
        <v>684.73300000000063</v>
      </c>
      <c r="N143" s="33">
        <f t="shared" si="53"/>
        <v>0</v>
      </c>
      <c r="Q143">
        <v>1</v>
      </c>
      <c r="T143" s="29">
        <f t="shared" ref="T143:T182" si="57">O143*M143</f>
        <v>0</v>
      </c>
      <c r="U143" s="29">
        <f t="shared" ref="U143:U182" si="58">P143*M143</f>
        <v>0</v>
      </c>
      <c r="V143" s="29">
        <f t="shared" ref="V143:V182" si="59">Q143*M143</f>
        <v>684.73300000000063</v>
      </c>
      <c r="W143" s="29">
        <f t="shared" ref="W143:W182" si="60">R143*M143</f>
        <v>0</v>
      </c>
      <c r="X143" s="29">
        <f t="shared" ref="X143:X182" si="61">S143*M143</f>
        <v>0</v>
      </c>
      <c r="Y143" s="93" t="s">
        <v>8217</v>
      </c>
      <c r="Z143" s="29"/>
    </row>
    <row r="144" spans="1:26" x14ac:dyDescent="0.3">
      <c r="A144" s="5" t="s">
        <v>3316</v>
      </c>
      <c r="B144" s="5" t="s">
        <v>3317</v>
      </c>
      <c r="C144" s="5">
        <v>80</v>
      </c>
      <c r="D144" s="166">
        <v>11781.2</v>
      </c>
      <c r="E144" s="5" t="s">
        <v>6271</v>
      </c>
      <c r="F144" s="118">
        <v>44708</v>
      </c>
      <c r="G144" s="13">
        <v>0.95</v>
      </c>
      <c r="H144" s="5" t="s">
        <v>8325</v>
      </c>
      <c r="I144" s="22">
        <f t="shared" si="54"/>
        <v>4.0000000000000036</v>
      </c>
      <c r="J144" s="5"/>
      <c r="K144" s="5"/>
      <c r="L144" s="136">
        <f t="shared" si="55"/>
        <v>589.06000000000051</v>
      </c>
      <c r="M144" s="136">
        <f t="shared" si="56"/>
        <v>589.06000000000051</v>
      </c>
      <c r="N144" s="33">
        <f t="shared" si="53"/>
        <v>0</v>
      </c>
      <c r="Q144">
        <v>1</v>
      </c>
      <c r="T144" s="29">
        <f t="shared" si="57"/>
        <v>0</v>
      </c>
      <c r="U144" s="29">
        <f t="shared" si="58"/>
        <v>0</v>
      </c>
      <c r="V144" s="29">
        <f t="shared" si="59"/>
        <v>589.06000000000051</v>
      </c>
      <c r="W144" s="29">
        <f t="shared" si="60"/>
        <v>0</v>
      </c>
      <c r="X144" s="29">
        <f t="shared" si="61"/>
        <v>0</v>
      </c>
      <c r="Y144" s="93" t="s">
        <v>8215</v>
      </c>
      <c r="Z144" s="29"/>
    </row>
    <row r="145" spans="1:26" x14ac:dyDescent="0.3">
      <c r="A145" s="5" t="s">
        <v>3316</v>
      </c>
      <c r="B145" s="5" t="s">
        <v>3317</v>
      </c>
      <c r="C145" s="5">
        <v>40</v>
      </c>
      <c r="D145" s="166">
        <v>6802.52</v>
      </c>
      <c r="E145" s="5" t="s">
        <v>6271</v>
      </c>
      <c r="F145" s="118">
        <v>44708</v>
      </c>
      <c r="G145" s="13">
        <v>0.95</v>
      </c>
      <c r="H145" s="5" t="s">
        <v>8313</v>
      </c>
      <c r="I145" s="22">
        <f t="shared" si="54"/>
        <v>2.0000000000000018</v>
      </c>
      <c r="J145" s="5"/>
      <c r="K145" s="5"/>
      <c r="L145" s="136">
        <f t="shared" si="55"/>
        <v>340.12600000000032</v>
      </c>
      <c r="M145" s="136">
        <f t="shared" si="56"/>
        <v>340.12600000000032</v>
      </c>
      <c r="N145" s="33">
        <f t="shared" si="53"/>
        <v>0</v>
      </c>
      <c r="Q145">
        <v>1</v>
      </c>
      <c r="T145" s="29">
        <f t="shared" si="57"/>
        <v>0</v>
      </c>
      <c r="U145" s="29">
        <f t="shared" si="58"/>
        <v>0</v>
      </c>
      <c r="V145" s="29">
        <f t="shared" si="59"/>
        <v>340.12600000000032</v>
      </c>
      <c r="W145" s="29">
        <f t="shared" si="60"/>
        <v>0</v>
      </c>
      <c r="X145" s="29">
        <f t="shared" si="61"/>
        <v>0</v>
      </c>
      <c r="Z145" s="29"/>
    </row>
    <row r="146" spans="1:26" x14ac:dyDescent="0.3">
      <c r="A146" s="5" t="s">
        <v>3316</v>
      </c>
      <c r="B146" s="5" t="s">
        <v>3317</v>
      </c>
      <c r="C146" s="5">
        <v>120</v>
      </c>
      <c r="D146" s="166">
        <v>13694.66</v>
      </c>
      <c r="E146" s="5" t="s">
        <v>6271</v>
      </c>
      <c r="F146" s="118">
        <v>44708</v>
      </c>
      <c r="G146" s="13">
        <v>0.95</v>
      </c>
      <c r="H146" s="5" t="s">
        <v>8320</v>
      </c>
      <c r="I146" s="22">
        <f t="shared" si="54"/>
        <v>6.0000000000000053</v>
      </c>
      <c r="J146" s="5"/>
      <c r="K146" s="5"/>
      <c r="L146" s="136">
        <f t="shared" si="55"/>
        <v>684.73300000000063</v>
      </c>
      <c r="M146" s="136">
        <f t="shared" si="56"/>
        <v>684.73300000000063</v>
      </c>
      <c r="N146" s="33">
        <f t="shared" si="53"/>
        <v>0</v>
      </c>
      <c r="Q146">
        <v>1</v>
      </c>
      <c r="T146" s="29">
        <f t="shared" si="57"/>
        <v>0</v>
      </c>
      <c r="U146" s="29">
        <f t="shared" si="58"/>
        <v>0</v>
      </c>
      <c r="V146" s="29">
        <f t="shared" si="59"/>
        <v>684.73300000000063</v>
      </c>
      <c r="W146" s="29">
        <f t="shared" si="60"/>
        <v>0</v>
      </c>
      <c r="X146" s="29">
        <f t="shared" si="61"/>
        <v>0</v>
      </c>
      <c r="Z146" s="29"/>
    </row>
    <row r="147" spans="1:26" x14ac:dyDescent="0.3">
      <c r="A147" s="5" t="s">
        <v>3250</v>
      </c>
      <c r="B147" s="5" t="s">
        <v>3251</v>
      </c>
      <c r="C147" s="5">
        <v>20</v>
      </c>
      <c r="D147" s="166">
        <v>2421.44</v>
      </c>
      <c r="E147" s="118">
        <v>44712</v>
      </c>
      <c r="F147" s="118">
        <v>44718</v>
      </c>
      <c r="G147" s="13">
        <v>0</v>
      </c>
      <c r="H147" s="5" t="s">
        <v>8330</v>
      </c>
      <c r="I147" s="22">
        <f t="shared" si="54"/>
        <v>20</v>
      </c>
      <c r="J147" s="5"/>
      <c r="K147" s="5"/>
      <c r="L147" s="136">
        <f t="shared" si="55"/>
        <v>2421.44</v>
      </c>
      <c r="M147" s="136">
        <f t="shared" si="56"/>
        <v>2421.44</v>
      </c>
      <c r="N147" s="33">
        <f t="shared" si="53"/>
        <v>0</v>
      </c>
      <c r="S147">
        <v>1</v>
      </c>
      <c r="T147" s="29">
        <f t="shared" si="57"/>
        <v>0</v>
      </c>
      <c r="U147" s="29">
        <f t="shared" si="58"/>
        <v>0</v>
      </c>
      <c r="V147" s="29">
        <f t="shared" si="59"/>
        <v>0</v>
      </c>
      <c r="W147" s="29">
        <f t="shared" si="60"/>
        <v>0</v>
      </c>
      <c r="X147" s="29">
        <f t="shared" si="61"/>
        <v>2421.44</v>
      </c>
      <c r="Z147" s="29"/>
    </row>
    <row r="148" spans="1:26" x14ac:dyDescent="0.3">
      <c r="A148" s="5" t="s">
        <v>3318</v>
      </c>
      <c r="B148" s="5" t="s">
        <v>3319</v>
      </c>
      <c r="C148" s="5">
        <v>40</v>
      </c>
      <c r="D148" s="166">
        <v>6249.34</v>
      </c>
      <c r="E148" s="118">
        <v>44712</v>
      </c>
      <c r="F148" s="118">
        <v>44718</v>
      </c>
      <c r="G148" s="13">
        <v>0</v>
      </c>
      <c r="H148" s="5" t="s">
        <v>8325</v>
      </c>
      <c r="I148" s="22">
        <f t="shared" si="54"/>
        <v>40</v>
      </c>
      <c r="J148" s="5"/>
      <c r="K148" s="5"/>
      <c r="L148" s="136">
        <f t="shared" si="55"/>
        <v>6249.34</v>
      </c>
      <c r="M148" s="136">
        <f t="shared" si="56"/>
        <v>6249.34</v>
      </c>
      <c r="N148" s="33">
        <f t="shared" si="53"/>
        <v>0</v>
      </c>
      <c r="S148">
        <v>1</v>
      </c>
      <c r="T148" s="29">
        <f t="shared" si="57"/>
        <v>0</v>
      </c>
      <c r="U148" s="29">
        <f t="shared" si="58"/>
        <v>0</v>
      </c>
      <c r="V148" s="29">
        <f t="shared" si="59"/>
        <v>0</v>
      </c>
      <c r="W148" s="29">
        <f t="shared" si="60"/>
        <v>0</v>
      </c>
      <c r="X148" s="29">
        <f t="shared" si="61"/>
        <v>6249.34</v>
      </c>
      <c r="Z148" s="29"/>
    </row>
    <row r="149" spans="1:26" x14ac:dyDescent="0.3">
      <c r="A149" s="5" t="s">
        <v>3318</v>
      </c>
      <c r="B149" s="5" t="s">
        <v>3319</v>
      </c>
      <c r="C149" s="5">
        <v>20</v>
      </c>
      <c r="D149" s="166">
        <v>2421.44</v>
      </c>
      <c r="E149" s="118">
        <v>44712</v>
      </c>
      <c r="F149" s="118">
        <v>44718</v>
      </c>
      <c r="G149" s="13">
        <v>0</v>
      </c>
      <c r="H149" s="5" t="s">
        <v>8320</v>
      </c>
      <c r="I149" s="22">
        <f t="shared" si="54"/>
        <v>20</v>
      </c>
      <c r="J149" s="5"/>
      <c r="K149" s="5"/>
      <c r="L149" s="136">
        <f t="shared" si="55"/>
        <v>2421.44</v>
      </c>
      <c r="M149" s="136">
        <f t="shared" si="56"/>
        <v>2421.44</v>
      </c>
      <c r="N149" s="33">
        <f t="shared" si="53"/>
        <v>0</v>
      </c>
      <c r="S149">
        <v>1</v>
      </c>
      <c r="T149" s="29">
        <f t="shared" si="57"/>
        <v>0</v>
      </c>
      <c r="U149" s="29">
        <f t="shared" si="58"/>
        <v>0</v>
      </c>
      <c r="V149" s="29">
        <f t="shared" si="59"/>
        <v>0</v>
      </c>
      <c r="W149" s="29">
        <f t="shared" si="60"/>
        <v>0</v>
      </c>
      <c r="X149" s="29">
        <f t="shared" si="61"/>
        <v>2421.44</v>
      </c>
      <c r="Z149" s="29"/>
    </row>
    <row r="150" spans="1:26" x14ac:dyDescent="0.3">
      <c r="A150" s="5" t="s">
        <v>3252</v>
      </c>
      <c r="B150" s="5" t="s">
        <v>3253</v>
      </c>
      <c r="C150" s="5">
        <v>20</v>
      </c>
      <c r="D150" s="166">
        <v>2421.44</v>
      </c>
      <c r="E150" s="118">
        <v>44719</v>
      </c>
      <c r="F150" s="118">
        <v>44725</v>
      </c>
      <c r="G150" s="13">
        <v>0</v>
      </c>
      <c r="H150" s="5" t="s">
        <v>8330</v>
      </c>
      <c r="I150" s="22">
        <f t="shared" si="54"/>
        <v>20</v>
      </c>
      <c r="J150" s="5"/>
      <c r="K150" s="5"/>
      <c r="L150" s="136">
        <f t="shared" si="55"/>
        <v>2421.44</v>
      </c>
      <c r="M150" s="136">
        <f t="shared" si="56"/>
        <v>2421.44</v>
      </c>
      <c r="N150" s="33">
        <f t="shared" si="53"/>
        <v>0</v>
      </c>
      <c r="S150">
        <v>1</v>
      </c>
      <c r="T150" s="29">
        <f t="shared" si="57"/>
        <v>0</v>
      </c>
      <c r="U150" s="29">
        <f t="shared" si="58"/>
        <v>0</v>
      </c>
      <c r="V150" s="29">
        <f t="shared" si="59"/>
        <v>0</v>
      </c>
      <c r="W150" s="29">
        <f t="shared" si="60"/>
        <v>0</v>
      </c>
      <c r="X150" s="29">
        <f t="shared" si="61"/>
        <v>2421.44</v>
      </c>
      <c r="Z150" s="29"/>
    </row>
    <row r="151" spans="1:26" x14ac:dyDescent="0.3">
      <c r="A151" s="5" t="s">
        <v>3320</v>
      </c>
      <c r="B151" s="5" t="s">
        <v>3321</v>
      </c>
      <c r="C151" s="5">
        <v>40</v>
      </c>
      <c r="D151" s="166">
        <v>6249.34</v>
      </c>
      <c r="E151" s="118">
        <v>44719</v>
      </c>
      <c r="F151" s="118">
        <v>44725</v>
      </c>
      <c r="G151" s="13">
        <v>0</v>
      </c>
      <c r="H151" s="5" t="s">
        <v>8325</v>
      </c>
      <c r="I151" s="22">
        <f t="shared" si="54"/>
        <v>40</v>
      </c>
      <c r="J151" s="5"/>
      <c r="K151" s="5"/>
      <c r="L151" s="136">
        <f t="shared" si="55"/>
        <v>6249.34</v>
      </c>
      <c r="M151" s="136">
        <f t="shared" si="56"/>
        <v>6249.34</v>
      </c>
      <c r="N151" s="33">
        <f t="shared" si="53"/>
        <v>0</v>
      </c>
      <c r="S151">
        <v>1</v>
      </c>
      <c r="T151" s="29">
        <f t="shared" si="57"/>
        <v>0</v>
      </c>
      <c r="U151" s="29">
        <f t="shared" si="58"/>
        <v>0</v>
      </c>
      <c r="V151" s="29">
        <f t="shared" si="59"/>
        <v>0</v>
      </c>
      <c r="W151" s="29">
        <f t="shared" si="60"/>
        <v>0</v>
      </c>
      <c r="X151" s="29">
        <f t="shared" si="61"/>
        <v>6249.34</v>
      </c>
      <c r="Z151" s="29"/>
    </row>
    <row r="152" spans="1:26" x14ac:dyDescent="0.3">
      <c r="A152" s="5" t="s">
        <v>3320</v>
      </c>
      <c r="B152" s="5" t="s">
        <v>3321</v>
      </c>
      <c r="C152" s="5">
        <v>20</v>
      </c>
      <c r="D152" s="166">
        <v>3608.4</v>
      </c>
      <c r="E152" s="118">
        <v>44719</v>
      </c>
      <c r="F152" s="118">
        <v>44725</v>
      </c>
      <c r="G152" s="13">
        <v>0</v>
      </c>
      <c r="H152" s="5" t="s">
        <v>8313</v>
      </c>
      <c r="I152" s="22">
        <f t="shared" si="54"/>
        <v>20</v>
      </c>
      <c r="J152" s="5"/>
      <c r="K152" s="5"/>
      <c r="L152" s="136">
        <f t="shared" si="55"/>
        <v>3608.4</v>
      </c>
      <c r="M152" s="136">
        <f t="shared" si="56"/>
        <v>3608.4</v>
      </c>
      <c r="N152" s="33">
        <f t="shared" si="53"/>
        <v>0</v>
      </c>
      <c r="S152">
        <v>1</v>
      </c>
      <c r="T152" s="29">
        <f t="shared" si="57"/>
        <v>0</v>
      </c>
      <c r="U152" s="29">
        <f t="shared" si="58"/>
        <v>0</v>
      </c>
      <c r="V152" s="29">
        <f t="shared" si="59"/>
        <v>0</v>
      </c>
      <c r="W152" s="29">
        <f t="shared" si="60"/>
        <v>0</v>
      </c>
      <c r="X152" s="29">
        <f t="shared" si="61"/>
        <v>3608.4</v>
      </c>
      <c r="Z152" s="29"/>
    </row>
    <row r="153" spans="1:26" x14ac:dyDescent="0.3">
      <c r="A153" s="5" t="s">
        <v>3320</v>
      </c>
      <c r="B153" s="5" t="s">
        <v>3321</v>
      </c>
      <c r="C153" s="5">
        <v>20</v>
      </c>
      <c r="D153" s="166">
        <v>2421.44</v>
      </c>
      <c r="E153" s="118">
        <v>44719</v>
      </c>
      <c r="F153" s="118">
        <v>44725</v>
      </c>
      <c r="G153" s="13">
        <v>0</v>
      </c>
      <c r="H153" s="5" t="s">
        <v>8320</v>
      </c>
      <c r="I153" s="22">
        <f t="shared" si="54"/>
        <v>20</v>
      </c>
      <c r="J153" s="5"/>
      <c r="K153" s="5"/>
      <c r="L153" s="136">
        <f t="shared" si="55"/>
        <v>2421.44</v>
      </c>
      <c r="M153" s="136">
        <f t="shared" si="56"/>
        <v>2421.44</v>
      </c>
      <c r="N153" s="33">
        <f t="shared" si="53"/>
        <v>0</v>
      </c>
      <c r="S153">
        <v>1</v>
      </c>
      <c r="T153" s="29">
        <f t="shared" si="57"/>
        <v>0</v>
      </c>
      <c r="U153" s="29">
        <f t="shared" si="58"/>
        <v>0</v>
      </c>
      <c r="V153" s="29">
        <f t="shared" si="59"/>
        <v>0</v>
      </c>
      <c r="W153" s="29">
        <f t="shared" si="60"/>
        <v>0</v>
      </c>
      <c r="X153" s="29">
        <f t="shared" si="61"/>
        <v>2421.44</v>
      </c>
      <c r="Z153" s="29"/>
    </row>
    <row r="154" spans="1:26" x14ac:dyDescent="0.3">
      <c r="A154" s="5" t="s">
        <v>3254</v>
      </c>
      <c r="B154" s="5" t="s">
        <v>3255</v>
      </c>
      <c r="C154" s="5">
        <v>20</v>
      </c>
      <c r="D154" s="166">
        <v>2421.44</v>
      </c>
      <c r="E154" s="118">
        <v>44726</v>
      </c>
      <c r="F154" s="118">
        <v>44732</v>
      </c>
      <c r="G154" s="13">
        <v>0</v>
      </c>
      <c r="H154" s="5" t="s">
        <v>8330</v>
      </c>
      <c r="I154" s="22">
        <f t="shared" si="54"/>
        <v>20</v>
      </c>
      <c r="J154" s="5"/>
      <c r="K154" s="5"/>
      <c r="L154" s="136">
        <f t="shared" si="55"/>
        <v>2421.44</v>
      </c>
      <c r="M154" s="136">
        <f t="shared" si="56"/>
        <v>2421.44</v>
      </c>
      <c r="N154" s="33">
        <f t="shared" si="53"/>
        <v>0</v>
      </c>
      <c r="S154">
        <v>1</v>
      </c>
      <c r="T154" s="29">
        <f t="shared" si="57"/>
        <v>0</v>
      </c>
      <c r="U154" s="29">
        <f t="shared" si="58"/>
        <v>0</v>
      </c>
      <c r="V154" s="29">
        <f t="shared" si="59"/>
        <v>0</v>
      </c>
      <c r="W154" s="29">
        <f t="shared" si="60"/>
        <v>0</v>
      </c>
      <c r="X154" s="29">
        <f t="shared" si="61"/>
        <v>2421.44</v>
      </c>
      <c r="Z154" s="29"/>
    </row>
    <row r="155" spans="1:26" x14ac:dyDescent="0.3">
      <c r="A155" s="5" t="s">
        <v>3322</v>
      </c>
      <c r="B155" s="5" t="s">
        <v>3323</v>
      </c>
      <c r="C155" s="5">
        <v>20</v>
      </c>
      <c r="D155" s="166">
        <v>3124.67</v>
      </c>
      <c r="E155" s="118">
        <v>44726</v>
      </c>
      <c r="F155" s="118">
        <v>44732</v>
      </c>
      <c r="G155" s="13">
        <v>0</v>
      </c>
      <c r="H155" s="5" t="s">
        <v>8325</v>
      </c>
      <c r="I155" s="22">
        <f t="shared" si="54"/>
        <v>20</v>
      </c>
      <c r="J155" s="5"/>
      <c r="K155" s="5"/>
      <c r="L155" s="136">
        <f t="shared" si="55"/>
        <v>3124.67</v>
      </c>
      <c r="M155" s="136">
        <f t="shared" si="56"/>
        <v>3124.67</v>
      </c>
      <c r="N155" s="33">
        <f t="shared" si="53"/>
        <v>0</v>
      </c>
      <c r="S155">
        <v>1</v>
      </c>
      <c r="T155" s="29">
        <f t="shared" si="57"/>
        <v>0</v>
      </c>
      <c r="U155" s="29">
        <f t="shared" si="58"/>
        <v>0</v>
      </c>
      <c r="V155" s="29">
        <f t="shared" si="59"/>
        <v>0</v>
      </c>
      <c r="W155" s="29">
        <f t="shared" si="60"/>
        <v>0</v>
      </c>
      <c r="X155" s="29">
        <f t="shared" si="61"/>
        <v>3124.67</v>
      </c>
      <c r="Z155" s="29"/>
    </row>
    <row r="156" spans="1:26" x14ac:dyDescent="0.3">
      <c r="A156" s="5" t="s">
        <v>3322</v>
      </c>
      <c r="B156" s="5" t="s">
        <v>3323</v>
      </c>
      <c r="C156" s="5">
        <v>8</v>
      </c>
      <c r="D156" s="166">
        <v>1443.36</v>
      </c>
      <c r="E156" s="118">
        <v>44726</v>
      </c>
      <c r="F156" s="118">
        <v>44732</v>
      </c>
      <c r="G156" s="13">
        <v>0</v>
      </c>
      <c r="H156" s="5" t="s">
        <v>8313</v>
      </c>
      <c r="I156" s="22">
        <f t="shared" si="54"/>
        <v>8</v>
      </c>
      <c r="J156" s="5"/>
      <c r="K156" s="5"/>
      <c r="L156" s="136">
        <f t="shared" si="55"/>
        <v>1443.36</v>
      </c>
      <c r="M156" s="136">
        <f t="shared" si="56"/>
        <v>1443.36</v>
      </c>
      <c r="N156" s="33">
        <f t="shared" si="53"/>
        <v>0</v>
      </c>
      <c r="S156">
        <v>1</v>
      </c>
      <c r="T156" s="29">
        <f t="shared" si="57"/>
        <v>0</v>
      </c>
      <c r="U156" s="29">
        <f t="shared" si="58"/>
        <v>0</v>
      </c>
      <c r="V156" s="29">
        <f t="shared" si="59"/>
        <v>0</v>
      </c>
      <c r="W156" s="29">
        <f t="shared" si="60"/>
        <v>0</v>
      </c>
      <c r="X156" s="29">
        <f t="shared" si="61"/>
        <v>1443.36</v>
      </c>
      <c r="Z156" s="29"/>
    </row>
    <row r="157" spans="1:26" x14ac:dyDescent="0.3">
      <c r="A157" s="5" t="s">
        <v>3322</v>
      </c>
      <c r="B157" s="5" t="s">
        <v>3323</v>
      </c>
      <c r="C157" s="5">
        <v>20</v>
      </c>
      <c r="D157" s="166">
        <v>2421.44</v>
      </c>
      <c r="E157" s="118">
        <v>44726</v>
      </c>
      <c r="F157" s="118">
        <v>44732</v>
      </c>
      <c r="G157" s="13">
        <v>0</v>
      </c>
      <c r="H157" s="5" t="s">
        <v>8320</v>
      </c>
      <c r="I157" s="22">
        <f t="shared" si="54"/>
        <v>20</v>
      </c>
      <c r="J157" s="5"/>
      <c r="K157" s="5"/>
      <c r="L157" s="136">
        <f t="shared" si="55"/>
        <v>2421.44</v>
      </c>
      <c r="M157" s="136">
        <f t="shared" si="56"/>
        <v>2421.44</v>
      </c>
      <c r="N157" s="33">
        <f t="shared" si="53"/>
        <v>0</v>
      </c>
      <c r="S157">
        <v>1</v>
      </c>
      <c r="T157" s="29">
        <f t="shared" si="57"/>
        <v>0</v>
      </c>
      <c r="U157" s="29">
        <f t="shared" si="58"/>
        <v>0</v>
      </c>
      <c r="V157" s="29">
        <f t="shared" si="59"/>
        <v>0</v>
      </c>
      <c r="W157" s="29">
        <f t="shared" si="60"/>
        <v>0</v>
      </c>
      <c r="X157" s="29">
        <f t="shared" si="61"/>
        <v>2421.44</v>
      </c>
      <c r="Z157" s="29"/>
    </row>
    <row r="158" spans="1:26" x14ac:dyDescent="0.3">
      <c r="A158" s="5" t="s">
        <v>3256</v>
      </c>
      <c r="B158" s="5" t="s">
        <v>3257</v>
      </c>
      <c r="C158" s="5">
        <v>20</v>
      </c>
      <c r="D158" s="166">
        <v>2421.44</v>
      </c>
      <c r="E158" s="118">
        <v>44733</v>
      </c>
      <c r="F158" s="118">
        <v>44739</v>
      </c>
      <c r="G158" s="13">
        <v>0</v>
      </c>
      <c r="H158" s="5" t="s">
        <v>8330</v>
      </c>
      <c r="I158" s="22">
        <f t="shared" si="54"/>
        <v>20</v>
      </c>
      <c r="J158" s="5"/>
      <c r="K158" s="5"/>
      <c r="L158" s="136">
        <f t="shared" si="55"/>
        <v>2421.44</v>
      </c>
      <c r="M158" s="136">
        <f t="shared" si="56"/>
        <v>2421.44</v>
      </c>
      <c r="N158" s="33">
        <f t="shared" si="53"/>
        <v>0</v>
      </c>
      <c r="S158">
        <v>1</v>
      </c>
      <c r="T158" s="29">
        <f t="shared" si="57"/>
        <v>0</v>
      </c>
      <c r="U158" s="29">
        <f t="shared" si="58"/>
        <v>0</v>
      </c>
      <c r="V158" s="29">
        <f t="shared" si="59"/>
        <v>0</v>
      </c>
      <c r="W158" s="29">
        <f t="shared" si="60"/>
        <v>0</v>
      </c>
      <c r="X158" s="29">
        <f t="shared" si="61"/>
        <v>2421.44</v>
      </c>
      <c r="Z158" s="29"/>
    </row>
    <row r="159" spans="1:26" x14ac:dyDescent="0.3">
      <c r="A159" s="5" t="s">
        <v>3324</v>
      </c>
      <c r="B159" s="5" t="s">
        <v>3325</v>
      </c>
      <c r="C159" s="5">
        <v>20</v>
      </c>
      <c r="D159" s="166">
        <v>3124.67</v>
      </c>
      <c r="E159" s="118">
        <v>44733</v>
      </c>
      <c r="F159" s="118">
        <v>44739</v>
      </c>
      <c r="G159" s="13">
        <v>0</v>
      </c>
      <c r="H159" s="5" t="s">
        <v>8325</v>
      </c>
      <c r="I159" s="22">
        <f t="shared" si="54"/>
        <v>20</v>
      </c>
      <c r="J159" s="5"/>
      <c r="K159" s="5"/>
      <c r="L159" s="136">
        <f t="shared" si="55"/>
        <v>3124.67</v>
      </c>
      <c r="M159" s="136">
        <f t="shared" si="56"/>
        <v>3124.67</v>
      </c>
      <c r="N159" s="33">
        <f t="shared" si="53"/>
        <v>0</v>
      </c>
      <c r="S159">
        <v>1</v>
      </c>
      <c r="T159" s="29">
        <f t="shared" si="57"/>
        <v>0</v>
      </c>
      <c r="U159" s="29">
        <f t="shared" si="58"/>
        <v>0</v>
      </c>
      <c r="V159" s="29">
        <f t="shared" si="59"/>
        <v>0</v>
      </c>
      <c r="W159" s="29">
        <f t="shared" si="60"/>
        <v>0</v>
      </c>
      <c r="X159" s="29">
        <f t="shared" si="61"/>
        <v>3124.67</v>
      </c>
      <c r="Z159" s="29"/>
    </row>
    <row r="160" spans="1:26" x14ac:dyDescent="0.3">
      <c r="A160" s="5" t="s">
        <v>3324</v>
      </c>
      <c r="B160" s="5" t="s">
        <v>3325</v>
      </c>
      <c r="C160" s="5">
        <v>8</v>
      </c>
      <c r="D160" s="166">
        <v>1443.36</v>
      </c>
      <c r="E160" s="118">
        <v>44733</v>
      </c>
      <c r="F160" s="118">
        <v>44739</v>
      </c>
      <c r="G160" s="13">
        <v>0</v>
      </c>
      <c r="H160" s="5" t="s">
        <v>8313</v>
      </c>
      <c r="I160" s="22">
        <f t="shared" si="54"/>
        <v>8</v>
      </c>
      <c r="J160" s="5"/>
      <c r="K160" s="5"/>
      <c r="L160" s="136">
        <f t="shared" si="55"/>
        <v>1443.36</v>
      </c>
      <c r="M160" s="136">
        <f t="shared" si="56"/>
        <v>1443.36</v>
      </c>
      <c r="N160" s="33">
        <f t="shared" si="53"/>
        <v>0</v>
      </c>
      <c r="S160">
        <v>1</v>
      </c>
      <c r="T160" s="29">
        <f t="shared" si="57"/>
        <v>0</v>
      </c>
      <c r="U160" s="29">
        <f t="shared" si="58"/>
        <v>0</v>
      </c>
      <c r="V160" s="29">
        <f t="shared" si="59"/>
        <v>0</v>
      </c>
      <c r="W160" s="29">
        <f t="shared" si="60"/>
        <v>0</v>
      </c>
      <c r="X160" s="29">
        <f t="shared" si="61"/>
        <v>1443.36</v>
      </c>
      <c r="Z160" s="29"/>
    </row>
    <row r="161" spans="1:26" x14ac:dyDescent="0.3">
      <c r="A161" s="5" t="s">
        <v>3324</v>
      </c>
      <c r="B161" s="5" t="s">
        <v>3325</v>
      </c>
      <c r="C161" s="5">
        <v>20</v>
      </c>
      <c r="D161" s="166">
        <v>2421.44</v>
      </c>
      <c r="E161" s="118">
        <v>44733</v>
      </c>
      <c r="F161" s="118">
        <v>44739</v>
      </c>
      <c r="G161" s="13">
        <v>0</v>
      </c>
      <c r="H161" s="5" t="s">
        <v>8320</v>
      </c>
      <c r="I161" s="22">
        <f t="shared" si="54"/>
        <v>20</v>
      </c>
      <c r="J161" s="5"/>
      <c r="K161" s="5"/>
      <c r="L161" s="136">
        <f t="shared" si="55"/>
        <v>2421.44</v>
      </c>
      <c r="M161" s="136">
        <f t="shared" si="56"/>
        <v>2421.44</v>
      </c>
      <c r="N161" s="33">
        <f t="shared" si="53"/>
        <v>0</v>
      </c>
      <c r="S161">
        <v>1</v>
      </c>
      <c r="T161" s="29">
        <f t="shared" si="57"/>
        <v>0</v>
      </c>
      <c r="U161" s="29">
        <f t="shared" si="58"/>
        <v>0</v>
      </c>
      <c r="V161" s="29">
        <f t="shared" si="59"/>
        <v>0</v>
      </c>
      <c r="W161" s="29">
        <f t="shared" si="60"/>
        <v>0</v>
      </c>
      <c r="X161" s="29">
        <f t="shared" si="61"/>
        <v>2421.44</v>
      </c>
      <c r="Z161" s="29"/>
    </row>
    <row r="162" spans="1:26" x14ac:dyDescent="0.3">
      <c r="A162" s="5" t="s">
        <v>3286</v>
      </c>
      <c r="B162" s="5" t="s">
        <v>3287</v>
      </c>
      <c r="C162" s="5">
        <v>8</v>
      </c>
      <c r="D162" s="166">
        <v>1443.36</v>
      </c>
      <c r="E162" s="118">
        <v>44740</v>
      </c>
      <c r="F162" s="118">
        <v>44747</v>
      </c>
      <c r="G162" s="13">
        <v>0</v>
      </c>
      <c r="H162" s="5" t="s">
        <v>8313</v>
      </c>
      <c r="I162" s="22">
        <f t="shared" si="54"/>
        <v>8</v>
      </c>
      <c r="J162" s="5"/>
      <c r="K162" s="5"/>
      <c r="L162" s="136">
        <f t="shared" si="55"/>
        <v>1443.36</v>
      </c>
      <c r="M162" s="136">
        <f t="shared" si="56"/>
        <v>1443.36</v>
      </c>
      <c r="N162" s="33">
        <f t="shared" si="53"/>
        <v>0</v>
      </c>
      <c r="S162">
        <v>1</v>
      </c>
      <c r="T162" s="29">
        <f t="shared" si="57"/>
        <v>0</v>
      </c>
      <c r="U162" s="29">
        <f t="shared" si="58"/>
        <v>0</v>
      </c>
      <c r="V162" s="29">
        <f t="shared" si="59"/>
        <v>0</v>
      </c>
      <c r="W162" s="29">
        <f t="shared" si="60"/>
        <v>0</v>
      </c>
      <c r="X162" s="29">
        <f t="shared" si="61"/>
        <v>1443.36</v>
      </c>
      <c r="Z162" s="29"/>
    </row>
    <row r="163" spans="1:26" x14ac:dyDescent="0.3">
      <c r="A163" s="5" t="s">
        <v>3288</v>
      </c>
      <c r="B163" s="5" t="s">
        <v>3289</v>
      </c>
      <c r="C163" s="5">
        <v>18</v>
      </c>
      <c r="D163" s="166">
        <v>2179.3000000000002</v>
      </c>
      <c r="E163" s="118">
        <v>44755</v>
      </c>
      <c r="F163" s="118">
        <v>44782</v>
      </c>
      <c r="G163" s="13">
        <v>0</v>
      </c>
      <c r="H163" s="5" t="s">
        <v>8330</v>
      </c>
      <c r="I163" s="22">
        <f t="shared" si="54"/>
        <v>18</v>
      </c>
      <c r="J163" s="5"/>
      <c r="K163" s="5"/>
      <c r="L163" s="136">
        <f t="shared" si="55"/>
        <v>2179.3000000000002</v>
      </c>
      <c r="M163" s="136">
        <f t="shared" si="56"/>
        <v>2179.3000000000002</v>
      </c>
      <c r="N163" s="33">
        <f t="shared" si="53"/>
        <v>0</v>
      </c>
      <c r="S163">
        <v>1</v>
      </c>
      <c r="T163" s="29">
        <f t="shared" si="57"/>
        <v>0</v>
      </c>
      <c r="U163" s="29">
        <f t="shared" si="58"/>
        <v>0</v>
      </c>
      <c r="V163" s="29">
        <f t="shared" si="59"/>
        <v>0</v>
      </c>
      <c r="W163" s="29">
        <f t="shared" si="60"/>
        <v>0</v>
      </c>
      <c r="X163" s="29">
        <f t="shared" si="61"/>
        <v>2179.3000000000002</v>
      </c>
      <c r="Z163" s="29"/>
    </row>
    <row r="164" spans="1:26" x14ac:dyDescent="0.3">
      <c r="A164" s="5" t="s">
        <v>3350</v>
      </c>
      <c r="B164" s="5" t="s">
        <v>3351</v>
      </c>
      <c r="C164" s="5">
        <v>18</v>
      </c>
      <c r="D164" s="166">
        <v>2812.2</v>
      </c>
      <c r="E164" s="118">
        <v>44755</v>
      </c>
      <c r="F164" s="118">
        <v>44782</v>
      </c>
      <c r="G164" s="13">
        <v>0</v>
      </c>
      <c r="H164" s="5" t="s">
        <v>8325</v>
      </c>
      <c r="I164" s="22">
        <f t="shared" si="54"/>
        <v>18</v>
      </c>
      <c r="J164" s="5"/>
      <c r="K164" s="5"/>
      <c r="L164" s="136">
        <f t="shared" si="55"/>
        <v>2812.2</v>
      </c>
      <c r="M164" s="136">
        <f t="shared" si="56"/>
        <v>2812.2</v>
      </c>
      <c r="N164" s="33">
        <f t="shared" si="53"/>
        <v>0</v>
      </c>
      <c r="S164">
        <v>1</v>
      </c>
      <c r="T164" s="29">
        <f t="shared" si="57"/>
        <v>0</v>
      </c>
      <c r="U164" s="29">
        <f t="shared" si="58"/>
        <v>0</v>
      </c>
      <c r="V164" s="29">
        <f t="shared" si="59"/>
        <v>0</v>
      </c>
      <c r="W164" s="29">
        <f t="shared" si="60"/>
        <v>0</v>
      </c>
      <c r="X164" s="29">
        <f t="shared" si="61"/>
        <v>2812.2</v>
      </c>
      <c r="Z164" s="29"/>
    </row>
    <row r="165" spans="1:26" x14ac:dyDescent="0.3">
      <c r="A165" s="5" t="s">
        <v>3350</v>
      </c>
      <c r="B165" s="5" t="s">
        <v>3351</v>
      </c>
      <c r="C165" s="5">
        <v>8</v>
      </c>
      <c r="D165" s="166">
        <v>1443.36</v>
      </c>
      <c r="E165" s="118">
        <v>44755</v>
      </c>
      <c r="F165" s="118">
        <v>44782</v>
      </c>
      <c r="G165" s="13">
        <v>0</v>
      </c>
      <c r="H165" s="5" t="s">
        <v>8313</v>
      </c>
      <c r="I165" s="22">
        <f t="shared" si="54"/>
        <v>8</v>
      </c>
      <c r="J165" s="5"/>
      <c r="K165" s="5"/>
      <c r="L165" s="136">
        <f t="shared" si="55"/>
        <v>1443.36</v>
      </c>
      <c r="M165" s="136">
        <f t="shared" si="56"/>
        <v>1443.36</v>
      </c>
      <c r="N165" s="33">
        <f t="shared" si="53"/>
        <v>0</v>
      </c>
      <c r="S165">
        <v>1</v>
      </c>
      <c r="T165" s="29">
        <f t="shared" si="57"/>
        <v>0</v>
      </c>
      <c r="U165" s="29">
        <f t="shared" si="58"/>
        <v>0</v>
      </c>
      <c r="V165" s="29">
        <f t="shared" si="59"/>
        <v>0</v>
      </c>
      <c r="W165" s="29">
        <f t="shared" si="60"/>
        <v>0</v>
      </c>
      <c r="X165" s="29">
        <f t="shared" si="61"/>
        <v>1443.36</v>
      </c>
      <c r="Z165" s="29"/>
    </row>
    <row r="166" spans="1:26" x14ac:dyDescent="0.3">
      <c r="A166" s="5" t="s">
        <v>3350</v>
      </c>
      <c r="B166" s="5" t="s">
        <v>3351</v>
      </c>
      <c r="C166" s="5">
        <v>18</v>
      </c>
      <c r="D166" s="166">
        <v>2179.3000000000002</v>
      </c>
      <c r="E166" s="118">
        <v>44755</v>
      </c>
      <c r="F166" s="118">
        <v>44782</v>
      </c>
      <c r="G166" s="13">
        <v>0</v>
      </c>
      <c r="H166" s="5" t="s">
        <v>8320</v>
      </c>
      <c r="I166" s="22">
        <f t="shared" si="54"/>
        <v>18</v>
      </c>
      <c r="J166" s="5"/>
      <c r="K166" s="5"/>
      <c r="L166" s="136">
        <f t="shared" si="55"/>
        <v>2179.3000000000002</v>
      </c>
      <c r="M166" s="136">
        <f t="shared" si="56"/>
        <v>2179.3000000000002</v>
      </c>
      <c r="N166" s="33">
        <f t="shared" si="53"/>
        <v>0</v>
      </c>
      <c r="S166">
        <v>1</v>
      </c>
      <c r="T166" s="29">
        <f t="shared" si="57"/>
        <v>0</v>
      </c>
      <c r="U166" s="29">
        <f t="shared" si="58"/>
        <v>0</v>
      </c>
      <c r="V166" s="29">
        <f t="shared" si="59"/>
        <v>0</v>
      </c>
      <c r="W166" s="29">
        <f t="shared" si="60"/>
        <v>0</v>
      </c>
      <c r="X166" s="29">
        <f t="shared" si="61"/>
        <v>2179.3000000000002</v>
      </c>
      <c r="Z166" s="29"/>
    </row>
    <row r="167" spans="1:26" x14ac:dyDescent="0.3">
      <c r="A167" s="5" t="s">
        <v>3280</v>
      </c>
      <c r="B167" s="5" t="s">
        <v>3281</v>
      </c>
      <c r="C167" s="5">
        <v>18</v>
      </c>
      <c r="D167" s="166">
        <v>2179.3000000000002</v>
      </c>
      <c r="E167" s="118">
        <v>44783</v>
      </c>
      <c r="F167" s="118">
        <v>44811</v>
      </c>
      <c r="G167" s="13">
        <v>0</v>
      </c>
      <c r="H167" s="5" t="s">
        <v>8330</v>
      </c>
      <c r="I167" s="22">
        <f t="shared" si="54"/>
        <v>18</v>
      </c>
      <c r="J167" s="5"/>
      <c r="K167" s="5"/>
      <c r="L167" s="136">
        <f t="shared" si="55"/>
        <v>2179.3000000000002</v>
      </c>
      <c r="M167" s="136">
        <f t="shared" si="56"/>
        <v>2179.3000000000002</v>
      </c>
      <c r="N167" s="33">
        <f t="shared" si="53"/>
        <v>0</v>
      </c>
      <c r="S167">
        <v>1</v>
      </c>
      <c r="T167" s="29">
        <f t="shared" si="57"/>
        <v>0</v>
      </c>
      <c r="U167" s="29">
        <f t="shared" si="58"/>
        <v>0</v>
      </c>
      <c r="V167" s="29">
        <f t="shared" si="59"/>
        <v>0</v>
      </c>
      <c r="W167" s="29">
        <f t="shared" si="60"/>
        <v>0</v>
      </c>
      <c r="X167" s="29">
        <f t="shared" si="61"/>
        <v>2179.3000000000002</v>
      </c>
      <c r="Z167" s="29"/>
    </row>
    <row r="168" spans="1:26" x14ac:dyDescent="0.3">
      <c r="A168" s="5" t="s">
        <v>3280</v>
      </c>
      <c r="B168" s="5" t="s">
        <v>3281</v>
      </c>
      <c r="C168" s="5">
        <v>36</v>
      </c>
      <c r="D168" s="166">
        <v>4358.6000000000004</v>
      </c>
      <c r="E168" s="118">
        <v>44783</v>
      </c>
      <c r="F168" s="118">
        <v>44811</v>
      </c>
      <c r="G168" s="13">
        <v>0</v>
      </c>
      <c r="H168" s="5" t="s">
        <v>8331</v>
      </c>
      <c r="I168" s="22">
        <f t="shared" si="54"/>
        <v>36</v>
      </c>
      <c r="J168" s="5"/>
      <c r="K168" s="5"/>
      <c r="L168" s="136">
        <f t="shared" si="55"/>
        <v>4358.6000000000004</v>
      </c>
      <c r="M168" s="136">
        <f t="shared" si="56"/>
        <v>4358.6000000000004</v>
      </c>
      <c r="N168" s="33">
        <f t="shared" si="53"/>
        <v>0</v>
      </c>
      <c r="S168">
        <v>1</v>
      </c>
      <c r="T168" s="29">
        <f t="shared" si="57"/>
        <v>0</v>
      </c>
      <c r="U168" s="29">
        <f t="shared" si="58"/>
        <v>0</v>
      </c>
      <c r="V168" s="29">
        <f t="shared" si="59"/>
        <v>0</v>
      </c>
      <c r="W168" s="29">
        <f t="shared" si="60"/>
        <v>0</v>
      </c>
      <c r="X168" s="29">
        <f t="shared" si="61"/>
        <v>4358.6000000000004</v>
      </c>
      <c r="Z168" s="29"/>
    </row>
    <row r="169" spans="1:26" x14ac:dyDescent="0.3">
      <c r="A169" s="5" t="s">
        <v>3344</v>
      </c>
      <c r="B169" s="5" t="s">
        <v>3345</v>
      </c>
      <c r="C169" s="5">
        <v>18</v>
      </c>
      <c r="D169" s="166">
        <v>2812.2</v>
      </c>
      <c r="E169" s="118">
        <v>44783</v>
      </c>
      <c r="F169" s="118">
        <v>44811</v>
      </c>
      <c r="G169" s="13">
        <v>0</v>
      </c>
      <c r="H169" s="5" t="s">
        <v>8325</v>
      </c>
      <c r="I169" s="22">
        <f t="shared" si="54"/>
        <v>18</v>
      </c>
      <c r="J169" s="5"/>
      <c r="K169" s="5"/>
      <c r="L169" s="136">
        <f t="shared" si="55"/>
        <v>2812.2</v>
      </c>
      <c r="M169" s="136">
        <f t="shared" si="56"/>
        <v>2812.2</v>
      </c>
      <c r="N169" s="33">
        <f t="shared" si="53"/>
        <v>0</v>
      </c>
      <c r="S169">
        <v>1</v>
      </c>
      <c r="T169" s="29">
        <f t="shared" si="57"/>
        <v>0</v>
      </c>
      <c r="U169" s="29">
        <f t="shared" si="58"/>
        <v>0</v>
      </c>
      <c r="V169" s="29">
        <f t="shared" si="59"/>
        <v>0</v>
      </c>
      <c r="W169" s="29">
        <f t="shared" si="60"/>
        <v>0</v>
      </c>
      <c r="X169" s="29">
        <f t="shared" si="61"/>
        <v>2812.2</v>
      </c>
      <c r="Z169" s="29"/>
    </row>
    <row r="170" spans="1:26" x14ac:dyDescent="0.3">
      <c r="A170" s="5" t="s">
        <v>3344</v>
      </c>
      <c r="B170" s="5" t="s">
        <v>3345</v>
      </c>
      <c r="C170" s="5">
        <v>8</v>
      </c>
      <c r="D170" s="166">
        <v>1443.36</v>
      </c>
      <c r="E170" s="118">
        <v>44783</v>
      </c>
      <c r="F170" s="118">
        <v>44811</v>
      </c>
      <c r="G170" s="13">
        <v>0</v>
      </c>
      <c r="H170" s="5" t="s">
        <v>8313</v>
      </c>
      <c r="I170" s="22">
        <f t="shared" si="54"/>
        <v>8</v>
      </c>
      <c r="J170" s="5"/>
      <c r="K170" s="5"/>
      <c r="L170" s="136">
        <f t="shared" si="55"/>
        <v>1443.36</v>
      </c>
      <c r="M170" s="136">
        <f t="shared" si="56"/>
        <v>1443.36</v>
      </c>
      <c r="N170" s="33">
        <f t="shared" si="53"/>
        <v>0</v>
      </c>
      <c r="S170">
        <v>1</v>
      </c>
      <c r="T170" s="29">
        <f t="shared" si="57"/>
        <v>0</v>
      </c>
      <c r="U170" s="29">
        <f t="shared" si="58"/>
        <v>0</v>
      </c>
      <c r="V170" s="29">
        <f t="shared" si="59"/>
        <v>0</v>
      </c>
      <c r="W170" s="29">
        <f t="shared" si="60"/>
        <v>0</v>
      </c>
      <c r="X170" s="29">
        <f t="shared" si="61"/>
        <v>1443.36</v>
      </c>
      <c r="Z170" s="29"/>
    </row>
    <row r="171" spans="1:26" x14ac:dyDescent="0.3">
      <c r="A171" s="5" t="s">
        <v>3344</v>
      </c>
      <c r="B171" s="5" t="s">
        <v>3345</v>
      </c>
      <c r="C171" s="5">
        <v>18</v>
      </c>
      <c r="D171" s="166">
        <v>2179.3000000000002</v>
      </c>
      <c r="E171" s="118">
        <v>44783</v>
      </c>
      <c r="F171" s="118">
        <v>44811</v>
      </c>
      <c r="G171" s="13">
        <v>0</v>
      </c>
      <c r="H171" s="5" t="s">
        <v>8320</v>
      </c>
      <c r="I171" s="22">
        <f t="shared" si="54"/>
        <v>18</v>
      </c>
      <c r="J171" s="5"/>
      <c r="K171" s="5"/>
      <c r="L171" s="136">
        <f t="shared" si="55"/>
        <v>2179.3000000000002</v>
      </c>
      <c r="M171" s="136">
        <f t="shared" si="56"/>
        <v>2179.3000000000002</v>
      </c>
      <c r="N171" s="33">
        <f t="shared" si="53"/>
        <v>0</v>
      </c>
      <c r="S171">
        <v>1</v>
      </c>
      <c r="T171" s="29">
        <f t="shared" si="57"/>
        <v>0</v>
      </c>
      <c r="U171" s="29">
        <f t="shared" si="58"/>
        <v>0</v>
      </c>
      <c r="V171" s="29">
        <f t="shared" si="59"/>
        <v>0</v>
      </c>
      <c r="W171" s="29">
        <f t="shared" si="60"/>
        <v>0</v>
      </c>
      <c r="X171" s="29">
        <f t="shared" si="61"/>
        <v>2179.3000000000002</v>
      </c>
      <c r="Z171" s="29"/>
    </row>
    <row r="172" spans="1:26" x14ac:dyDescent="0.3">
      <c r="A172" s="5" t="s">
        <v>3282</v>
      </c>
      <c r="B172" s="5" t="s">
        <v>3283</v>
      </c>
      <c r="C172" s="5">
        <v>10</v>
      </c>
      <c r="D172" s="166">
        <v>1237.96</v>
      </c>
      <c r="E172" s="118">
        <v>44813</v>
      </c>
      <c r="F172" s="118">
        <v>44902</v>
      </c>
      <c r="G172" s="13">
        <v>0</v>
      </c>
      <c r="H172" s="5" t="s">
        <v>8330</v>
      </c>
      <c r="I172" s="22">
        <f t="shared" si="54"/>
        <v>10</v>
      </c>
      <c r="J172" s="5"/>
      <c r="K172" s="5"/>
      <c r="L172" s="136">
        <f t="shared" si="55"/>
        <v>1237.96</v>
      </c>
      <c r="M172" s="136">
        <f t="shared" si="56"/>
        <v>1237.96</v>
      </c>
      <c r="N172" s="33">
        <f t="shared" si="53"/>
        <v>0</v>
      </c>
      <c r="S172">
        <v>1</v>
      </c>
      <c r="T172" s="29">
        <f t="shared" si="57"/>
        <v>0</v>
      </c>
      <c r="U172" s="29">
        <f t="shared" si="58"/>
        <v>0</v>
      </c>
      <c r="V172" s="29">
        <f t="shared" si="59"/>
        <v>0</v>
      </c>
      <c r="W172" s="29">
        <f t="shared" si="60"/>
        <v>0</v>
      </c>
      <c r="X172" s="29">
        <f t="shared" si="61"/>
        <v>1237.96</v>
      </c>
      <c r="Z172" s="29"/>
    </row>
    <row r="173" spans="1:26" x14ac:dyDescent="0.3">
      <c r="A173" s="5" t="s">
        <v>3282</v>
      </c>
      <c r="B173" s="5" t="s">
        <v>3283</v>
      </c>
      <c r="C173" s="5">
        <v>40</v>
      </c>
      <c r="D173" s="166">
        <v>4951.8500000000004</v>
      </c>
      <c r="E173" s="118">
        <v>44813</v>
      </c>
      <c r="F173" s="118">
        <v>44902</v>
      </c>
      <c r="G173" s="13">
        <v>0</v>
      </c>
      <c r="H173" s="5" t="s">
        <v>8331</v>
      </c>
      <c r="I173" s="22">
        <f t="shared" si="54"/>
        <v>40</v>
      </c>
      <c r="J173" s="5"/>
      <c r="K173" s="5"/>
      <c r="L173" s="136">
        <f t="shared" si="55"/>
        <v>4951.8500000000004</v>
      </c>
      <c r="M173" s="136">
        <f t="shared" si="56"/>
        <v>4951.8500000000004</v>
      </c>
      <c r="N173" s="33">
        <f t="shared" si="53"/>
        <v>0</v>
      </c>
      <c r="S173">
        <v>1</v>
      </c>
      <c r="T173" s="29">
        <f t="shared" si="57"/>
        <v>0</v>
      </c>
      <c r="U173" s="29">
        <f t="shared" si="58"/>
        <v>0</v>
      </c>
      <c r="V173" s="29">
        <f t="shared" si="59"/>
        <v>0</v>
      </c>
      <c r="W173" s="29">
        <f t="shared" si="60"/>
        <v>0</v>
      </c>
      <c r="X173" s="29">
        <f t="shared" si="61"/>
        <v>4951.8500000000004</v>
      </c>
      <c r="Z173" s="29"/>
    </row>
    <row r="174" spans="1:26" x14ac:dyDescent="0.3">
      <c r="A174" s="5" t="s">
        <v>3346</v>
      </c>
      <c r="B174" s="5" t="s">
        <v>3347</v>
      </c>
      <c r="C174" s="5">
        <v>24</v>
      </c>
      <c r="D174" s="166">
        <v>3833.97</v>
      </c>
      <c r="E174" s="118">
        <v>44813</v>
      </c>
      <c r="F174" s="118">
        <v>44902</v>
      </c>
      <c r="G174" s="13">
        <v>0</v>
      </c>
      <c r="H174" s="5" t="s">
        <v>8325</v>
      </c>
      <c r="I174" s="22">
        <f t="shared" si="54"/>
        <v>24</v>
      </c>
      <c r="J174" s="5"/>
      <c r="K174" s="5"/>
      <c r="L174" s="136">
        <f t="shared" si="55"/>
        <v>3833.97</v>
      </c>
      <c r="M174" s="136">
        <f t="shared" si="56"/>
        <v>3833.97</v>
      </c>
      <c r="N174" s="33">
        <f t="shared" si="53"/>
        <v>0</v>
      </c>
      <c r="S174">
        <v>1</v>
      </c>
      <c r="T174" s="29">
        <f t="shared" si="57"/>
        <v>0</v>
      </c>
      <c r="U174" s="29">
        <f t="shared" si="58"/>
        <v>0</v>
      </c>
      <c r="V174" s="29">
        <f t="shared" si="59"/>
        <v>0</v>
      </c>
      <c r="W174" s="29">
        <f t="shared" si="60"/>
        <v>0</v>
      </c>
      <c r="X174" s="29">
        <f t="shared" si="61"/>
        <v>3833.97</v>
      </c>
      <c r="Z174" s="29"/>
    </row>
    <row r="175" spans="1:26" x14ac:dyDescent="0.3">
      <c r="A175" s="5" t="s">
        <v>3346</v>
      </c>
      <c r="B175" s="5" t="s">
        <v>3347</v>
      </c>
      <c r="C175" s="5">
        <v>24</v>
      </c>
      <c r="D175" s="166">
        <v>4427.5</v>
      </c>
      <c r="E175" s="118">
        <v>44813</v>
      </c>
      <c r="F175" s="118">
        <v>44902</v>
      </c>
      <c r="G175" s="13">
        <v>0</v>
      </c>
      <c r="H175" s="5" t="s">
        <v>8313</v>
      </c>
      <c r="I175" s="22">
        <f t="shared" si="54"/>
        <v>24</v>
      </c>
      <c r="J175" s="5"/>
      <c r="K175" s="5"/>
      <c r="L175" s="136">
        <f t="shared" si="55"/>
        <v>4427.5</v>
      </c>
      <c r="M175" s="136">
        <f t="shared" si="56"/>
        <v>4427.5</v>
      </c>
      <c r="N175" s="33">
        <f t="shared" si="53"/>
        <v>0</v>
      </c>
      <c r="S175">
        <v>1</v>
      </c>
      <c r="T175" s="29">
        <f t="shared" si="57"/>
        <v>0</v>
      </c>
      <c r="U175" s="29">
        <f t="shared" si="58"/>
        <v>0</v>
      </c>
      <c r="V175" s="29">
        <f t="shared" si="59"/>
        <v>0</v>
      </c>
      <c r="W175" s="29">
        <f t="shared" si="60"/>
        <v>0</v>
      </c>
      <c r="X175" s="29">
        <f t="shared" si="61"/>
        <v>4427.5</v>
      </c>
      <c r="Z175" s="29"/>
    </row>
    <row r="176" spans="1:26" x14ac:dyDescent="0.3">
      <c r="A176" s="5" t="s">
        <v>3346</v>
      </c>
      <c r="B176" s="5" t="s">
        <v>3347</v>
      </c>
      <c r="C176" s="5">
        <v>10</v>
      </c>
      <c r="D176" s="166">
        <v>1237.96</v>
      </c>
      <c r="E176" s="118">
        <v>44813</v>
      </c>
      <c r="F176" s="118">
        <v>44902</v>
      </c>
      <c r="G176" s="13">
        <v>0</v>
      </c>
      <c r="H176" s="5" t="s">
        <v>8320</v>
      </c>
      <c r="I176" s="22">
        <f t="shared" si="54"/>
        <v>10</v>
      </c>
      <c r="J176" s="5"/>
      <c r="K176" s="5"/>
      <c r="L176" s="136">
        <f t="shared" si="55"/>
        <v>1237.96</v>
      </c>
      <c r="M176" s="136">
        <f t="shared" si="56"/>
        <v>1237.96</v>
      </c>
      <c r="N176" s="33">
        <f t="shared" si="53"/>
        <v>0</v>
      </c>
      <c r="S176">
        <v>1</v>
      </c>
      <c r="T176" s="29">
        <f t="shared" si="57"/>
        <v>0</v>
      </c>
      <c r="U176" s="29">
        <f t="shared" si="58"/>
        <v>0</v>
      </c>
      <c r="V176" s="29">
        <f t="shared" si="59"/>
        <v>0</v>
      </c>
      <c r="W176" s="29">
        <f t="shared" si="60"/>
        <v>0</v>
      </c>
      <c r="X176" s="29">
        <f t="shared" si="61"/>
        <v>1237.96</v>
      </c>
      <c r="Z176" s="29"/>
    </row>
    <row r="177" spans="1:26" x14ac:dyDescent="0.3">
      <c r="A177" s="5" t="s">
        <v>3284</v>
      </c>
      <c r="B177" s="5" t="s">
        <v>3285</v>
      </c>
      <c r="C177" s="5">
        <v>4</v>
      </c>
      <c r="D177" s="166">
        <v>498.82</v>
      </c>
      <c r="E177" s="118">
        <v>44903</v>
      </c>
      <c r="F177" s="118">
        <v>44909</v>
      </c>
      <c r="G177" s="13">
        <v>0</v>
      </c>
      <c r="H177" s="5" t="s">
        <v>8330</v>
      </c>
      <c r="I177" s="22">
        <f t="shared" si="54"/>
        <v>4</v>
      </c>
      <c r="J177" s="5"/>
      <c r="K177" s="5"/>
      <c r="L177" s="136">
        <f t="shared" si="55"/>
        <v>498.82</v>
      </c>
      <c r="M177" s="136">
        <f t="shared" si="56"/>
        <v>498.82</v>
      </c>
      <c r="N177" s="33">
        <f t="shared" si="53"/>
        <v>0</v>
      </c>
      <c r="S177">
        <v>1</v>
      </c>
      <c r="T177" s="29">
        <f t="shared" si="57"/>
        <v>0</v>
      </c>
      <c r="U177" s="29">
        <f t="shared" si="58"/>
        <v>0</v>
      </c>
      <c r="V177" s="29">
        <f t="shared" si="59"/>
        <v>0</v>
      </c>
      <c r="W177" s="29">
        <f t="shared" si="60"/>
        <v>0</v>
      </c>
      <c r="X177" s="29">
        <f t="shared" si="61"/>
        <v>498.82</v>
      </c>
      <c r="Z177" s="29"/>
    </row>
    <row r="178" spans="1:26" x14ac:dyDescent="0.3">
      <c r="A178" s="5" t="s">
        <v>3284</v>
      </c>
      <c r="B178" s="5" t="s">
        <v>3285</v>
      </c>
      <c r="C178" s="5">
        <v>20</v>
      </c>
      <c r="D178" s="166">
        <v>2494.09</v>
      </c>
      <c r="E178" s="118">
        <v>44903</v>
      </c>
      <c r="F178" s="118">
        <v>44909</v>
      </c>
      <c r="G178" s="13">
        <v>0</v>
      </c>
      <c r="H178" s="5" t="s">
        <v>8331</v>
      </c>
      <c r="I178" s="22">
        <f t="shared" si="54"/>
        <v>20</v>
      </c>
      <c r="J178" s="5"/>
      <c r="K178" s="5"/>
      <c r="L178" s="136">
        <f t="shared" si="55"/>
        <v>2494.09</v>
      </c>
      <c r="M178" s="136">
        <f t="shared" si="56"/>
        <v>2494.09</v>
      </c>
      <c r="N178" s="33">
        <f t="shared" si="53"/>
        <v>0</v>
      </c>
      <c r="S178">
        <v>1</v>
      </c>
      <c r="T178" s="29">
        <f t="shared" si="57"/>
        <v>0</v>
      </c>
      <c r="U178" s="29">
        <f t="shared" si="58"/>
        <v>0</v>
      </c>
      <c r="V178" s="29">
        <f t="shared" si="59"/>
        <v>0</v>
      </c>
      <c r="W178" s="29">
        <f t="shared" si="60"/>
        <v>0</v>
      </c>
      <c r="X178" s="29">
        <f t="shared" si="61"/>
        <v>2494.09</v>
      </c>
      <c r="Z178" s="29"/>
    </row>
    <row r="179" spans="1:26" x14ac:dyDescent="0.3">
      <c r="A179" s="5" t="s">
        <v>3348</v>
      </c>
      <c r="B179" s="5" t="s">
        <v>3349</v>
      </c>
      <c r="C179" s="5">
        <v>2</v>
      </c>
      <c r="D179" s="166">
        <v>321.83999999999997</v>
      </c>
      <c r="E179" s="118">
        <v>44903</v>
      </c>
      <c r="F179" s="118">
        <v>44909</v>
      </c>
      <c r="G179" s="13">
        <v>0</v>
      </c>
      <c r="H179" s="5" t="s">
        <v>8325</v>
      </c>
      <c r="I179" s="22">
        <f t="shared" si="54"/>
        <v>2</v>
      </c>
      <c r="J179" s="5"/>
      <c r="K179" s="5"/>
      <c r="L179" s="136">
        <f t="shared" si="55"/>
        <v>321.83999999999997</v>
      </c>
      <c r="M179" s="136">
        <f t="shared" si="56"/>
        <v>321.83999999999997</v>
      </c>
      <c r="N179" s="33">
        <f t="shared" si="53"/>
        <v>0</v>
      </c>
      <c r="S179">
        <v>1</v>
      </c>
      <c r="T179" s="29">
        <f t="shared" si="57"/>
        <v>0</v>
      </c>
      <c r="U179" s="29">
        <f t="shared" si="58"/>
        <v>0</v>
      </c>
      <c r="V179" s="29">
        <f t="shared" si="59"/>
        <v>0</v>
      </c>
      <c r="W179" s="29">
        <f t="shared" si="60"/>
        <v>0</v>
      </c>
      <c r="X179" s="29">
        <f t="shared" si="61"/>
        <v>321.83999999999997</v>
      </c>
      <c r="Z179" s="29"/>
    </row>
    <row r="180" spans="1:26" x14ac:dyDescent="0.3">
      <c r="A180" s="5" t="s">
        <v>3348</v>
      </c>
      <c r="B180" s="5" t="s">
        <v>3349</v>
      </c>
      <c r="C180" s="5">
        <v>4</v>
      </c>
      <c r="D180" s="166">
        <v>743.33</v>
      </c>
      <c r="E180" s="118">
        <v>44903</v>
      </c>
      <c r="F180" s="118">
        <v>44909</v>
      </c>
      <c r="G180" s="13">
        <v>0</v>
      </c>
      <c r="H180" s="5" t="s">
        <v>8313</v>
      </c>
      <c r="I180" s="22">
        <f t="shared" si="54"/>
        <v>4</v>
      </c>
      <c r="J180" s="5"/>
      <c r="K180" s="5"/>
      <c r="L180" s="136">
        <f t="shared" si="55"/>
        <v>743.33</v>
      </c>
      <c r="M180" s="136">
        <f t="shared" si="56"/>
        <v>743.33</v>
      </c>
      <c r="N180" s="33">
        <f t="shared" si="53"/>
        <v>0</v>
      </c>
      <c r="S180">
        <v>1</v>
      </c>
      <c r="T180" s="29">
        <f t="shared" si="57"/>
        <v>0</v>
      </c>
      <c r="U180" s="29">
        <f t="shared" si="58"/>
        <v>0</v>
      </c>
      <c r="V180" s="29">
        <f t="shared" si="59"/>
        <v>0</v>
      </c>
      <c r="W180" s="29">
        <f t="shared" si="60"/>
        <v>0</v>
      </c>
      <c r="X180" s="29">
        <f t="shared" si="61"/>
        <v>743.33</v>
      </c>
      <c r="Z180" s="29"/>
    </row>
    <row r="181" spans="1:26" x14ac:dyDescent="0.3">
      <c r="A181" s="5" t="s">
        <v>3348</v>
      </c>
      <c r="B181" s="5" t="s">
        <v>3349</v>
      </c>
      <c r="C181" s="5">
        <v>4</v>
      </c>
      <c r="D181" s="166">
        <v>498.82</v>
      </c>
      <c r="E181" s="118">
        <v>44903</v>
      </c>
      <c r="F181" s="118">
        <v>44909</v>
      </c>
      <c r="G181" s="13">
        <v>0</v>
      </c>
      <c r="H181" s="5" t="s">
        <v>8320</v>
      </c>
      <c r="I181" s="22">
        <f t="shared" si="54"/>
        <v>4</v>
      </c>
      <c r="J181" s="5"/>
      <c r="K181" s="5"/>
      <c r="L181" s="136">
        <f t="shared" si="55"/>
        <v>498.82</v>
      </c>
      <c r="M181" s="136">
        <f t="shared" si="56"/>
        <v>498.82</v>
      </c>
      <c r="N181" s="33">
        <f t="shared" si="53"/>
        <v>0</v>
      </c>
      <c r="S181">
        <v>1</v>
      </c>
      <c r="T181" s="29">
        <f t="shared" si="57"/>
        <v>0</v>
      </c>
      <c r="U181" s="29">
        <f t="shared" si="58"/>
        <v>0</v>
      </c>
      <c r="V181" s="29">
        <f t="shared" si="59"/>
        <v>0</v>
      </c>
      <c r="W181" s="29">
        <f t="shared" si="60"/>
        <v>0</v>
      </c>
      <c r="X181" s="29">
        <f t="shared" si="61"/>
        <v>498.82</v>
      </c>
      <c r="Z181" s="29"/>
    </row>
    <row r="182" spans="1:26" x14ac:dyDescent="0.3">
      <c r="A182" s="5" t="s">
        <v>3358</v>
      </c>
      <c r="B182" s="5" t="s">
        <v>3359</v>
      </c>
      <c r="C182" s="5">
        <v>126000</v>
      </c>
      <c r="D182" s="166">
        <v>152154.54999999999</v>
      </c>
      <c r="E182" s="118">
        <v>44903</v>
      </c>
      <c r="F182" s="118">
        <v>44909</v>
      </c>
      <c r="G182" s="13">
        <v>0</v>
      </c>
      <c r="H182" s="5" t="s">
        <v>8305</v>
      </c>
      <c r="I182" s="22">
        <f t="shared" si="54"/>
        <v>126000</v>
      </c>
      <c r="J182" s="5"/>
      <c r="K182" s="5"/>
      <c r="L182" s="136">
        <f t="shared" si="55"/>
        <v>152154.54999999999</v>
      </c>
      <c r="M182" s="136">
        <f t="shared" si="56"/>
        <v>152154.54999999999</v>
      </c>
      <c r="N182" s="33">
        <f t="shared" si="53"/>
        <v>0</v>
      </c>
      <c r="P182">
        <v>1</v>
      </c>
      <c r="T182" s="29">
        <f t="shared" si="57"/>
        <v>0</v>
      </c>
      <c r="U182" s="29">
        <f t="shared" si="58"/>
        <v>152154.54999999999</v>
      </c>
      <c r="V182" s="29">
        <f t="shared" si="59"/>
        <v>0</v>
      </c>
      <c r="W182" s="29">
        <f t="shared" si="60"/>
        <v>0</v>
      </c>
      <c r="X182" s="29">
        <f t="shared" si="61"/>
        <v>0</v>
      </c>
      <c r="Z182" s="29"/>
    </row>
    <row r="183" spans="1:26" x14ac:dyDescent="0.3">
      <c r="A183" s="102" t="s">
        <v>8639</v>
      </c>
      <c r="B183" s="102"/>
      <c r="C183" s="102"/>
      <c r="D183" s="164"/>
      <c r="E183" s="102" t="s">
        <v>8543</v>
      </c>
      <c r="F183" s="157">
        <v>44797</v>
      </c>
      <c r="G183" s="165"/>
      <c r="H183" s="102"/>
      <c r="I183" s="106"/>
      <c r="J183" s="102"/>
      <c r="K183" s="102"/>
      <c r="L183" s="158"/>
      <c r="M183" s="158"/>
      <c r="N183" s="107"/>
      <c r="T183" s="29"/>
      <c r="U183" s="29"/>
      <c r="V183" s="29"/>
      <c r="W183" s="29"/>
      <c r="X183" s="29"/>
      <c r="Y183" s="99">
        <f>SUM(T184:T202)</f>
        <v>117205.902</v>
      </c>
      <c r="Z183" s="29"/>
    </row>
    <row r="184" spans="1:26" x14ac:dyDescent="0.3">
      <c r="A184" s="5" t="s">
        <v>3484</v>
      </c>
      <c r="B184" s="5" t="s">
        <v>3485</v>
      </c>
      <c r="C184" s="5">
        <v>40</v>
      </c>
      <c r="D184" s="166">
        <v>4842.8900000000003</v>
      </c>
      <c r="E184" s="5" t="s">
        <v>8640</v>
      </c>
      <c r="F184" s="118">
        <v>44698</v>
      </c>
      <c r="G184" s="13">
        <v>0.5</v>
      </c>
      <c r="H184" s="5" t="s">
        <v>8331</v>
      </c>
      <c r="I184" s="22">
        <f t="shared" si="54"/>
        <v>20</v>
      </c>
      <c r="J184" s="5"/>
      <c r="K184" s="5"/>
      <c r="L184" s="136">
        <f t="shared" si="55"/>
        <v>2421.4450000000002</v>
      </c>
      <c r="M184" s="136">
        <f t="shared" si="56"/>
        <v>2421.4450000000002</v>
      </c>
      <c r="N184" s="33">
        <f t="shared" si="53"/>
        <v>0</v>
      </c>
      <c r="S184">
        <v>1</v>
      </c>
      <c r="T184" s="29">
        <f t="shared" ref="T184:T202" si="62">O184*M184</f>
        <v>0</v>
      </c>
      <c r="U184" s="29">
        <f t="shared" ref="U184:U202" si="63">P184*M184</f>
        <v>0</v>
      </c>
      <c r="V184" s="29">
        <f t="shared" ref="V184:V202" si="64">Q184*M184</f>
        <v>0</v>
      </c>
      <c r="W184" s="29">
        <f t="shared" ref="W184:W202" si="65">R184*M184</f>
        <v>0</v>
      </c>
      <c r="X184" s="29">
        <f t="shared" ref="X184:X202" si="66">S184*M184</f>
        <v>2421.4450000000002</v>
      </c>
      <c r="Z184" s="29"/>
    </row>
    <row r="185" spans="1:26" x14ac:dyDescent="0.3">
      <c r="A185" s="5" t="s">
        <v>3484</v>
      </c>
      <c r="B185" s="5" t="s">
        <v>3485</v>
      </c>
      <c r="C185" s="5">
        <v>40</v>
      </c>
      <c r="D185" s="166">
        <v>5368.56</v>
      </c>
      <c r="E185" s="5" t="s">
        <v>8640</v>
      </c>
      <c r="F185" s="118">
        <v>44698</v>
      </c>
      <c r="G185" s="13">
        <v>0.5</v>
      </c>
      <c r="H185" s="5" t="s">
        <v>8332</v>
      </c>
      <c r="I185" s="22">
        <f t="shared" si="54"/>
        <v>20</v>
      </c>
      <c r="J185" s="5"/>
      <c r="K185" s="5"/>
      <c r="L185" s="136">
        <f t="shared" si="55"/>
        <v>2684.28</v>
      </c>
      <c r="M185" s="136">
        <f t="shared" si="56"/>
        <v>2684.28</v>
      </c>
      <c r="N185" s="33">
        <f t="shared" si="53"/>
        <v>0</v>
      </c>
      <c r="S185">
        <v>1</v>
      </c>
      <c r="T185" s="29">
        <f t="shared" si="62"/>
        <v>0</v>
      </c>
      <c r="U185" s="29">
        <f t="shared" si="63"/>
        <v>0</v>
      </c>
      <c r="V185" s="29">
        <f t="shared" si="64"/>
        <v>0</v>
      </c>
      <c r="W185" s="29">
        <f t="shared" si="65"/>
        <v>0</v>
      </c>
      <c r="X185" s="29">
        <f t="shared" si="66"/>
        <v>2684.28</v>
      </c>
      <c r="Z185" s="29"/>
    </row>
    <row r="186" spans="1:26" x14ac:dyDescent="0.3">
      <c r="A186" s="5" t="s">
        <v>3484</v>
      </c>
      <c r="B186" s="5" t="s">
        <v>3485</v>
      </c>
      <c r="C186" s="5">
        <v>40</v>
      </c>
      <c r="D186" s="166">
        <v>5368.56</v>
      </c>
      <c r="E186" s="5" t="s">
        <v>8640</v>
      </c>
      <c r="F186" s="118">
        <v>44698</v>
      </c>
      <c r="G186" s="13">
        <v>0.5</v>
      </c>
      <c r="H186" s="5" t="s">
        <v>8314</v>
      </c>
      <c r="I186" s="22">
        <f t="shared" si="54"/>
        <v>20</v>
      </c>
      <c r="J186" s="5"/>
      <c r="K186" s="5"/>
      <c r="L186" s="136">
        <f t="shared" si="55"/>
        <v>2684.28</v>
      </c>
      <c r="M186" s="136">
        <f t="shared" si="56"/>
        <v>2684.28</v>
      </c>
      <c r="N186" s="33">
        <f t="shared" si="53"/>
        <v>0</v>
      </c>
      <c r="S186">
        <v>1</v>
      </c>
      <c r="T186" s="29">
        <f t="shared" si="62"/>
        <v>0</v>
      </c>
      <c r="U186" s="29">
        <f t="shared" si="63"/>
        <v>0</v>
      </c>
      <c r="V186" s="29">
        <f t="shared" si="64"/>
        <v>0</v>
      </c>
      <c r="W186" s="29">
        <f t="shared" si="65"/>
        <v>0</v>
      </c>
      <c r="X186" s="29">
        <f t="shared" si="66"/>
        <v>2684.28</v>
      </c>
      <c r="Z186" s="29"/>
    </row>
    <row r="187" spans="1:26" x14ac:dyDescent="0.3">
      <c r="A187" s="5" t="s">
        <v>3496</v>
      </c>
      <c r="B187" s="5" t="s">
        <v>3497</v>
      </c>
      <c r="C187" s="5">
        <v>10</v>
      </c>
      <c r="D187" s="166">
        <v>1342.14</v>
      </c>
      <c r="E187" s="118">
        <v>44727</v>
      </c>
      <c r="F187" s="118">
        <v>44755</v>
      </c>
      <c r="G187" s="13">
        <v>0</v>
      </c>
      <c r="H187" s="5" t="s">
        <v>8332</v>
      </c>
      <c r="I187" s="22">
        <f t="shared" si="54"/>
        <v>10</v>
      </c>
      <c r="J187" s="5"/>
      <c r="K187" s="5"/>
      <c r="L187" s="136">
        <f t="shared" si="55"/>
        <v>1342.14</v>
      </c>
      <c r="M187" s="136">
        <f t="shared" si="56"/>
        <v>1342.14</v>
      </c>
      <c r="N187" s="33">
        <f t="shared" si="53"/>
        <v>0</v>
      </c>
      <c r="S187">
        <v>1</v>
      </c>
      <c r="T187" s="29">
        <f t="shared" si="62"/>
        <v>0</v>
      </c>
      <c r="U187" s="29">
        <f t="shared" si="63"/>
        <v>0</v>
      </c>
      <c r="V187" s="29">
        <f t="shared" si="64"/>
        <v>0</v>
      </c>
      <c r="W187" s="29">
        <f t="shared" si="65"/>
        <v>0</v>
      </c>
      <c r="X187" s="29">
        <f t="shared" si="66"/>
        <v>1342.14</v>
      </c>
      <c r="Z187" s="29"/>
    </row>
    <row r="188" spans="1:26" x14ac:dyDescent="0.3">
      <c r="A188" s="5" t="s">
        <v>3496</v>
      </c>
      <c r="B188" s="5" t="s">
        <v>3497</v>
      </c>
      <c r="C188" s="5">
        <v>10</v>
      </c>
      <c r="D188" s="166">
        <v>1342.14</v>
      </c>
      <c r="E188" s="118">
        <v>44727</v>
      </c>
      <c r="F188" s="118">
        <v>44755</v>
      </c>
      <c r="G188" s="13">
        <v>0</v>
      </c>
      <c r="H188" s="5" t="s">
        <v>8314</v>
      </c>
      <c r="I188" s="22">
        <f t="shared" si="54"/>
        <v>10</v>
      </c>
      <c r="J188" s="5"/>
      <c r="K188" s="5"/>
      <c r="L188" s="136">
        <f t="shared" si="55"/>
        <v>1342.14</v>
      </c>
      <c r="M188" s="136">
        <f t="shared" si="56"/>
        <v>1342.14</v>
      </c>
      <c r="N188" s="33">
        <f t="shared" si="53"/>
        <v>0</v>
      </c>
      <c r="S188">
        <v>1</v>
      </c>
      <c r="T188" s="29">
        <f t="shared" si="62"/>
        <v>0</v>
      </c>
      <c r="U188" s="29">
        <f t="shared" si="63"/>
        <v>0</v>
      </c>
      <c r="V188" s="29">
        <f t="shared" si="64"/>
        <v>0</v>
      </c>
      <c r="W188" s="29">
        <f t="shared" si="65"/>
        <v>0</v>
      </c>
      <c r="X188" s="29">
        <f t="shared" si="66"/>
        <v>1342.14</v>
      </c>
      <c r="Z188" s="29"/>
    </row>
    <row r="189" spans="1:26" x14ac:dyDescent="0.3">
      <c r="A189" s="5" t="s">
        <v>3500</v>
      </c>
      <c r="B189" s="5" t="s">
        <v>3501</v>
      </c>
      <c r="C189" s="5">
        <v>20</v>
      </c>
      <c r="D189" s="166">
        <v>2684.28</v>
      </c>
      <c r="E189" s="118">
        <v>44699</v>
      </c>
      <c r="F189" s="118">
        <v>44727</v>
      </c>
      <c r="G189" s="13">
        <v>0</v>
      </c>
      <c r="H189" s="5" t="s">
        <v>8332</v>
      </c>
      <c r="I189" s="22">
        <f t="shared" si="54"/>
        <v>20</v>
      </c>
      <c r="J189" s="5"/>
      <c r="K189" s="5"/>
      <c r="L189" s="136">
        <f t="shared" si="55"/>
        <v>2684.28</v>
      </c>
      <c r="M189" s="136">
        <f t="shared" si="56"/>
        <v>2684.28</v>
      </c>
      <c r="N189" s="33">
        <f t="shared" si="53"/>
        <v>0</v>
      </c>
      <c r="S189">
        <v>1</v>
      </c>
      <c r="T189" s="29">
        <f t="shared" si="62"/>
        <v>0</v>
      </c>
      <c r="U189" s="29">
        <f t="shared" si="63"/>
        <v>0</v>
      </c>
      <c r="V189" s="29">
        <f t="shared" si="64"/>
        <v>0</v>
      </c>
      <c r="W189" s="29">
        <f t="shared" si="65"/>
        <v>0</v>
      </c>
      <c r="X189" s="29">
        <f t="shared" si="66"/>
        <v>2684.28</v>
      </c>
      <c r="Z189" s="29"/>
    </row>
    <row r="190" spans="1:26" x14ac:dyDescent="0.3">
      <c r="A190" s="5" t="s">
        <v>3500</v>
      </c>
      <c r="B190" s="5" t="s">
        <v>3501</v>
      </c>
      <c r="C190" s="5">
        <v>20</v>
      </c>
      <c r="D190" s="166">
        <v>2684.28</v>
      </c>
      <c r="E190" s="118">
        <v>44699</v>
      </c>
      <c r="F190" s="118">
        <v>44727</v>
      </c>
      <c r="G190" s="13">
        <v>0</v>
      </c>
      <c r="H190" s="5" t="s">
        <v>8314</v>
      </c>
      <c r="I190" s="22">
        <f t="shared" si="54"/>
        <v>20</v>
      </c>
      <c r="J190" s="5"/>
      <c r="K190" s="5"/>
      <c r="L190" s="136">
        <f t="shared" si="55"/>
        <v>2684.28</v>
      </c>
      <c r="M190" s="136">
        <f t="shared" si="56"/>
        <v>2684.28</v>
      </c>
      <c r="N190" s="33">
        <f t="shared" si="53"/>
        <v>0</v>
      </c>
      <c r="S190">
        <v>1</v>
      </c>
      <c r="T190" s="29">
        <f t="shared" si="62"/>
        <v>0</v>
      </c>
      <c r="U190" s="29">
        <f t="shared" si="63"/>
        <v>0</v>
      </c>
      <c r="V190" s="29">
        <f t="shared" si="64"/>
        <v>0</v>
      </c>
      <c r="W190" s="29">
        <f t="shared" si="65"/>
        <v>0</v>
      </c>
      <c r="X190" s="29">
        <f t="shared" si="66"/>
        <v>2684.28</v>
      </c>
      <c r="Z190" s="29"/>
    </row>
    <row r="191" spans="1:26" x14ac:dyDescent="0.3">
      <c r="A191" s="5" t="s">
        <v>3506</v>
      </c>
      <c r="B191" s="5" t="s">
        <v>3507</v>
      </c>
      <c r="C191" s="5">
        <v>50000</v>
      </c>
      <c r="D191" s="166">
        <v>59194.9</v>
      </c>
      <c r="E191" s="5" t="s">
        <v>8543</v>
      </c>
      <c r="F191" s="118">
        <v>44707</v>
      </c>
      <c r="G191" s="13">
        <v>0.01</v>
      </c>
      <c r="H191" s="5" t="s">
        <v>8305</v>
      </c>
      <c r="I191" s="22">
        <f t="shared" si="54"/>
        <v>49500</v>
      </c>
      <c r="J191" s="5"/>
      <c r="K191" s="5"/>
      <c r="L191" s="136">
        <f t="shared" si="55"/>
        <v>58602.951000000001</v>
      </c>
      <c r="M191" s="136">
        <f t="shared" si="56"/>
        <v>58602.951000000001</v>
      </c>
      <c r="N191" s="33">
        <f t="shared" si="53"/>
        <v>0</v>
      </c>
      <c r="O191">
        <v>1</v>
      </c>
      <c r="T191" s="29">
        <f t="shared" si="62"/>
        <v>58602.951000000001</v>
      </c>
      <c r="U191" s="29">
        <f t="shared" si="63"/>
        <v>0</v>
      </c>
      <c r="V191" s="29">
        <f t="shared" si="64"/>
        <v>0</v>
      </c>
      <c r="W191" s="29">
        <f t="shared" si="65"/>
        <v>0</v>
      </c>
      <c r="X191" s="29">
        <f t="shared" si="66"/>
        <v>0</v>
      </c>
      <c r="Z191" s="29"/>
    </row>
    <row r="192" spans="1:26" x14ac:dyDescent="0.3">
      <c r="A192" s="5" t="s">
        <v>3508</v>
      </c>
      <c r="B192" s="5" t="s">
        <v>3509</v>
      </c>
      <c r="C192" s="5">
        <v>50000</v>
      </c>
      <c r="D192" s="166">
        <v>59194.9</v>
      </c>
      <c r="E192" s="5" t="s">
        <v>8543</v>
      </c>
      <c r="F192" s="118">
        <v>44707</v>
      </c>
      <c r="G192" s="13">
        <v>0.01</v>
      </c>
      <c r="H192" s="5" t="s">
        <v>8305</v>
      </c>
      <c r="I192" s="22">
        <f t="shared" si="54"/>
        <v>49500</v>
      </c>
      <c r="J192" s="5"/>
      <c r="K192" s="5"/>
      <c r="L192" s="136">
        <f t="shared" si="55"/>
        <v>58602.951000000001</v>
      </c>
      <c r="M192" s="136">
        <f t="shared" si="56"/>
        <v>58602.951000000001</v>
      </c>
      <c r="N192" s="33">
        <f t="shared" si="53"/>
        <v>0</v>
      </c>
      <c r="O192">
        <v>1</v>
      </c>
      <c r="T192" s="29">
        <f t="shared" si="62"/>
        <v>58602.951000000001</v>
      </c>
      <c r="U192" s="29">
        <f t="shared" si="63"/>
        <v>0</v>
      </c>
      <c r="V192" s="29">
        <f t="shared" si="64"/>
        <v>0</v>
      </c>
      <c r="W192" s="29">
        <f t="shared" si="65"/>
        <v>0</v>
      </c>
      <c r="X192" s="29">
        <f t="shared" si="66"/>
        <v>0</v>
      </c>
      <c r="Z192" s="29"/>
    </row>
    <row r="193" spans="1:26" x14ac:dyDescent="0.3">
      <c r="A193" s="5" t="s">
        <v>3512</v>
      </c>
      <c r="B193" s="5" t="s">
        <v>3513</v>
      </c>
      <c r="C193" s="5">
        <v>10000</v>
      </c>
      <c r="D193" s="166">
        <v>11838.98</v>
      </c>
      <c r="E193" s="118">
        <v>44756</v>
      </c>
      <c r="F193" s="118">
        <v>44783</v>
      </c>
      <c r="G193" s="13">
        <v>0</v>
      </c>
      <c r="H193" s="5" t="s">
        <v>8305</v>
      </c>
      <c r="I193" s="22">
        <f t="shared" si="54"/>
        <v>10000</v>
      </c>
      <c r="J193" s="5"/>
      <c r="K193" s="5"/>
      <c r="L193" s="136">
        <f t="shared" si="55"/>
        <v>11838.98</v>
      </c>
      <c r="M193" s="136">
        <f t="shared" si="56"/>
        <v>11838.98</v>
      </c>
      <c r="N193" s="33">
        <f t="shared" si="53"/>
        <v>0</v>
      </c>
      <c r="P193">
        <v>1</v>
      </c>
      <c r="T193" s="29">
        <f t="shared" si="62"/>
        <v>0</v>
      </c>
      <c r="U193" s="29">
        <f t="shared" si="63"/>
        <v>11838.98</v>
      </c>
      <c r="V193" s="29">
        <f t="shared" si="64"/>
        <v>0</v>
      </c>
      <c r="W193" s="29">
        <f t="shared" si="65"/>
        <v>0</v>
      </c>
      <c r="X193" s="29">
        <f t="shared" si="66"/>
        <v>0</v>
      </c>
      <c r="Z193" s="29"/>
    </row>
    <row r="194" spans="1:26" x14ac:dyDescent="0.3">
      <c r="A194" s="5" t="s">
        <v>3516</v>
      </c>
      <c r="B194" s="5" t="s">
        <v>3517</v>
      </c>
      <c r="C194" s="5">
        <v>25000</v>
      </c>
      <c r="D194" s="166">
        <v>29597.45</v>
      </c>
      <c r="E194" s="118">
        <v>44728</v>
      </c>
      <c r="F194" s="118">
        <v>44756</v>
      </c>
      <c r="G194" s="13">
        <v>0</v>
      </c>
      <c r="H194" s="5" t="s">
        <v>8305</v>
      </c>
      <c r="I194" s="22">
        <f t="shared" si="54"/>
        <v>25000</v>
      </c>
      <c r="J194" s="5"/>
      <c r="K194" s="5"/>
      <c r="L194" s="136">
        <f t="shared" si="55"/>
        <v>29597.45</v>
      </c>
      <c r="M194" s="136">
        <f t="shared" si="56"/>
        <v>29597.45</v>
      </c>
      <c r="N194" s="33">
        <f t="shared" si="53"/>
        <v>0</v>
      </c>
      <c r="P194">
        <v>1</v>
      </c>
      <c r="T194" s="29">
        <f t="shared" si="62"/>
        <v>0</v>
      </c>
      <c r="U194" s="29">
        <f t="shared" si="63"/>
        <v>29597.45</v>
      </c>
      <c r="V194" s="29">
        <f t="shared" si="64"/>
        <v>0</v>
      </c>
      <c r="W194" s="29">
        <f t="shared" si="65"/>
        <v>0</v>
      </c>
      <c r="X194" s="29">
        <f t="shared" si="66"/>
        <v>0</v>
      </c>
      <c r="Z194" s="29"/>
    </row>
    <row r="195" spans="1:26" x14ac:dyDescent="0.3">
      <c r="A195" s="5" t="s">
        <v>3522</v>
      </c>
      <c r="B195" s="5" t="s">
        <v>3523</v>
      </c>
      <c r="C195" s="5">
        <v>40</v>
      </c>
      <c r="D195" s="166">
        <v>4842.8900000000003</v>
      </c>
      <c r="E195" s="118">
        <v>44708</v>
      </c>
      <c r="F195" s="118">
        <v>44722</v>
      </c>
      <c r="G195" s="13">
        <v>0</v>
      </c>
      <c r="H195" s="5" t="s">
        <v>8331</v>
      </c>
      <c r="I195" s="22">
        <f t="shared" si="54"/>
        <v>40</v>
      </c>
      <c r="J195" s="5"/>
      <c r="K195" s="5"/>
      <c r="L195" s="136">
        <f t="shared" si="55"/>
        <v>4842.8900000000003</v>
      </c>
      <c r="M195" s="136">
        <f t="shared" si="56"/>
        <v>4842.8900000000003</v>
      </c>
      <c r="N195" s="33">
        <f t="shared" si="53"/>
        <v>0</v>
      </c>
      <c r="S195">
        <v>1</v>
      </c>
      <c r="T195" s="29">
        <f t="shared" si="62"/>
        <v>0</v>
      </c>
      <c r="U195" s="29">
        <f t="shared" si="63"/>
        <v>0</v>
      </c>
      <c r="V195" s="29">
        <f t="shared" si="64"/>
        <v>0</v>
      </c>
      <c r="W195" s="29">
        <f t="shared" si="65"/>
        <v>0</v>
      </c>
      <c r="X195" s="29">
        <f t="shared" si="66"/>
        <v>4842.8900000000003</v>
      </c>
      <c r="Z195" s="29"/>
    </row>
    <row r="196" spans="1:26" x14ac:dyDescent="0.3">
      <c r="A196" s="5" t="s">
        <v>3522</v>
      </c>
      <c r="B196" s="5" t="s">
        <v>3523</v>
      </c>
      <c r="C196" s="5">
        <v>40</v>
      </c>
      <c r="D196" s="166">
        <v>5368.56</v>
      </c>
      <c r="E196" s="118">
        <v>44708</v>
      </c>
      <c r="F196" s="118">
        <v>44722</v>
      </c>
      <c r="G196" s="13">
        <v>0</v>
      </c>
      <c r="H196" s="5" t="s">
        <v>8314</v>
      </c>
      <c r="I196" s="22">
        <f t="shared" si="54"/>
        <v>40</v>
      </c>
      <c r="J196" s="5"/>
      <c r="K196" s="5"/>
      <c r="L196" s="136">
        <f t="shared" si="55"/>
        <v>5368.56</v>
      </c>
      <c r="M196" s="136">
        <f t="shared" si="56"/>
        <v>5368.56</v>
      </c>
      <c r="N196" s="33">
        <f t="shared" si="53"/>
        <v>0</v>
      </c>
      <c r="S196">
        <v>1</v>
      </c>
      <c r="T196" s="29">
        <f t="shared" si="62"/>
        <v>0</v>
      </c>
      <c r="U196" s="29">
        <f t="shared" si="63"/>
        <v>0</v>
      </c>
      <c r="V196" s="29">
        <f t="shared" si="64"/>
        <v>0</v>
      </c>
      <c r="W196" s="29">
        <f t="shared" si="65"/>
        <v>0</v>
      </c>
      <c r="X196" s="29">
        <f t="shared" si="66"/>
        <v>5368.56</v>
      </c>
      <c r="Z196" s="29"/>
    </row>
    <row r="197" spans="1:26" x14ac:dyDescent="0.3">
      <c r="A197" s="5" t="s">
        <v>3524</v>
      </c>
      <c r="B197" s="5" t="s">
        <v>3525</v>
      </c>
      <c r="C197" s="5">
        <v>20</v>
      </c>
      <c r="D197" s="166">
        <v>2421.44</v>
      </c>
      <c r="E197" s="118">
        <v>44708</v>
      </c>
      <c r="F197" s="118">
        <v>44722</v>
      </c>
      <c r="G197" s="13">
        <v>0</v>
      </c>
      <c r="H197" s="5" t="s">
        <v>8331</v>
      </c>
      <c r="I197" s="22">
        <f t="shared" si="54"/>
        <v>20</v>
      </c>
      <c r="J197" s="5"/>
      <c r="K197" s="5"/>
      <c r="L197" s="136">
        <f t="shared" si="55"/>
        <v>2421.44</v>
      </c>
      <c r="M197" s="136">
        <f t="shared" si="56"/>
        <v>2421.44</v>
      </c>
      <c r="N197" s="33">
        <f t="shared" ref="N197:N260" si="67">L197-M197</f>
        <v>0</v>
      </c>
      <c r="S197">
        <v>1</v>
      </c>
      <c r="T197" s="29">
        <f t="shared" si="62"/>
        <v>0</v>
      </c>
      <c r="U197" s="29">
        <f t="shared" si="63"/>
        <v>0</v>
      </c>
      <c r="V197" s="29">
        <f t="shared" si="64"/>
        <v>0</v>
      </c>
      <c r="W197" s="29">
        <f t="shared" si="65"/>
        <v>0</v>
      </c>
      <c r="X197" s="29">
        <f t="shared" si="66"/>
        <v>2421.44</v>
      </c>
      <c r="Z197" s="29"/>
    </row>
    <row r="198" spans="1:26" x14ac:dyDescent="0.3">
      <c r="A198" s="5" t="s">
        <v>3524</v>
      </c>
      <c r="B198" s="5" t="s">
        <v>3525</v>
      </c>
      <c r="C198" s="5">
        <v>20</v>
      </c>
      <c r="D198" s="166">
        <v>2684.28</v>
      </c>
      <c r="E198" s="118">
        <v>44708</v>
      </c>
      <c r="F198" s="118">
        <v>44722</v>
      </c>
      <c r="G198" s="13">
        <v>0</v>
      </c>
      <c r="H198" s="5" t="s">
        <v>8314</v>
      </c>
      <c r="I198" s="22">
        <f t="shared" ref="I198:I261" si="68">C198*(1-G198)</f>
        <v>20</v>
      </c>
      <c r="J198" s="5"/>
      <c r="K198" s="5"/>
      <c r="L198" s="136">
        <f t="shared" ref="L198:L261" si="69">D198*(1-G198)</f>
        <v>2684.28</v>
      </c>
      <c r="M198" s="136">
        <f t="shared" ref="M198:M261" si="70">IF(J198="",L198,(D198/C198)*J198)</f>
        <v>2684.28</v>
      </c>
      <c r="N198" s="33">
        <f t="shared" si="67"/>
        <v>0</v>
      </c>
      <c r="S198">
        <v>1</v>
      </c>
      <c r="T198" s="29">
        <f t="shared" si="62"/>
        <v>0</v>
      </c>
      <c r="U198" s="29">
        <f t="shared" si="63"/>
        <v>0</v>
      </c>
      <c r="V198" s="29">
        <f t="shared" si="64"/>
        <v>0</v>
      </c>
      <c r="W198" s="29">
        <f t="shared" si="65"/>
        <v>0</v>
      </c>
      <c r="X198" s="29">
        <f t="shared" si="66"/>
        <v>2684.28</v>
      </c>
      <c r="Z198" s="29"/>
    </row>
    <row r="199" spans="1:26" x14ac:dyDescent="0.3">
      <c r="A199" s="5" t="s">
        <v>3528</v>
      </c>
      <c r="B199" s="5" t="s">
        <v>3529</v>
      </c>
      <c r="C199" s="5">
        <v>10</v>
      </c>
      <c r="D199" s="166">
        <v>1210.72</v>
      </c>
      <c r="E199" s="118">
        <v>44784</v>
      </c>
      <c r="F199" s="118">
        <v>44797</v>
      </c>
      <c r="G199" s="13">
        <v>0</v>
      </c>
      <c r="H199" s="5" t="s">
        <v>8331</v>
      </c>
      <c r="I199" s="22">
        <f t="shared" si="68"/>
        <v>10</v>
      </c>
      <c r="J199" s="5"/>
      <c r="K199" s="5"/>
      <c r="L199" s="136">
        <f t="shared" si="69"/>
        <v>1210.72</v>
      </c>
      <c r="M199" s="136">
        <f t="shared" si="70"/>
        <v>1210.72</v>
      </c>
      <c r="N199" s="33">
        <f t="shared" si="67"/>
        <v>0</v>
      </c>
      <c r="S199">
        <v>1</v>
      </c>
      <c r="T199" s="29">
        <f t="shared" si="62"/>
        <v>0</v>
      </c>
      <c r="U199" s="29">
        <f t="shared" si="63"/>
        <v>0</v>
      </c>
      <c r="V199" s="29">
        <f t="shared" si="64"/>
        <v>0</v>
      </c>
      <c r="W199" s="29">
        <f t="shared" si="65"/>
        <v>0</v>
      </c>
      <c r="X199" s="29">
        <f t="shared" si="66"/>
        <v>1210.72</v>
      </c>
      <c r="Z199" s="29"/>
    </row>
    <row r="200" spans="1:26" x14ac:dyDescent="0.3">
      <c r="A200" s="5" t="s">
        <v>3528</v>
      </c>
      <c r="B200" s="5" t="s">
        <v>3529</v>
      </c>
      <c r="C200" s="5">
        <v>10</v>
      </c>
      <c r="D200" s="166">
        <v>1342.14</v>
      </c>
      <c r="E200" s="118">
        <v>44784</v>
      </c>
      <c r="F200" s="118">
        <v>44797</v>
      </c>
      <c r="G200" s="13">
        <v>0</v>
      </c>
      <c r="H200" s="5" t="s">
        <v>8314</v>
      </c>
      <c r="I200" s="22">
        <f t="shared" si="68"/>
        <v>10</v>
      </c>
      <c r="J200" s="5"/>
      <c r="K200" s="5"/>
      <c r="L200" s="136">
        <f t="shared" si="69"/>
        <v>1342.14</v>
      </c>
      <c r="M200" s="136">
        <f t="shared" si="70"/>
        <v>1342.14</v>
      </c>
      <c r="N200" s="33">
        <f t="shared" si="67"/>
        <v>0</v>
      </c>
      <c r="S200">
        <v>1</v>
      </c>
      <c r="T200" s="29">
        <f t="shared" si="62"/>
        <v>0</v>
      </c>
      <c r="U200" s="29">
        <f t="shared" si="63"/>
        <v>0</v>
      </c>
      <c r="V200" s="29">
        <f t="shared" si="64"/>
        <v>0</v>
      </c>
      <c r="W200" s="29">
        <f t="shared" si="65"/>
        <v>0</v>
      </c>
      <c r="X200" s="29">
        <f t="shared" si="66"/>
        <v>1342.14</v>
      </c>
      <c r="Z200" s="29"/>
    </row>
    <row r="201" spans="1:26" x14ac:dyDescent="0.3">
      <c r="A201" s="5" t="s">
        <v>3532</v>
      </c>
      <c r="B201" s="5" t="s">
        <v>3533</v>
      </c>
      <c r="C201" s="5">
        <v>40</v>
      </c>
      <c r="D201" s="166">
        <v>4842.8900000000003</v>
      </c>
      <c r="E201" s="118">
        <v>44757</v>
      </c>
      <c r="F201" s="118">
        <v>44770</v>
      </c>
      <c r="G201" s="13">
        <v>0</v>
      </c>
      <c r="H201" s="5" t="s">
        <v>8331</v>
      </c>
      <c r="I201" s="22">
        <f t="shared" si="68"/>
        <v>40</v>
      </c>
      <c r="J201" s="5"/>
      <c r="K201" s="5"/>
      <c r="L201" s="136">
        <f t="shared" si="69"/>
        <v>4842.8900000000003</v>
      </c>
      <c r="M201" s="136">
        <f t="shared" si="70"/>
        <v>4842.8900000000003</v>
      </c>
      <c r="N201" s="33">
        <f t="shared" si="67"/>
        <v>0</v>
      </c>
      <c r="S201">
        <v>1</v>
      </c>
      <c r="T201" s="29">
        <f t="shared" si="62"/>
        <v>0</v>
      </c>
      <c r="U201" s="29">
        <f t="shared" si="63"/>
        <v>0</v>
      </c>
      <c r="V201" s="29">
        <f t="shared" si="64"/>
        <v>0</v>
      </c>
      <c r="W201" s="29">
        <f t="shared" si="65"/>
        <v>0</v>
      </c>
      <c r="X201" s="29">
        <f t="shared" si="66"/>
        <v>4842.8900000000003</v>
      </c>
      <c r="Z201" s="29"/>
    </row>
    <row r="202" spans="1:26" x14ac:dyDescent="0.3">
      <c r="A202" s="5" t="s">
        <v>3532</v>
      </c>
      <c r="B202" s="5" t="s">
        <v>3533</v>
      </c>
      <c r="C202" s="5">
        <v>40</v>
      </c>
      <c r="D202" s="166">
        <v>5368.56</v>
      </c>
      <c r="E202" s="118">
        <v>44757</v>
      </c>
      <c r="F202" s="118">
        <v>44770</v>
      </c>
      <c r="G202" s="13">
        <v>0</v>
      </c>
      <c r="H202" s="5" t="s">
        <v>8314</v>
      </c>
      <c r="I202" s="22">
        <f t="shared" si="68"/>
        <v>40</v>
      </c>
      <c r="J202" s="5"/>
      <c r="K202" s="5"/>
      <c r="L202" s="136">
        <f t="shared" si="69"/>
        <v>5368.56</v>
      </c>
      <c r="M202" s="136">
        <f t="shared" si="70"/>
        <v>5368.56</v>
      </c>
      <c r="N202" s="33">
        <f t="shared" si="67"/>
        <v>0</v>
      </c>
      <c r="S202">
        <v>1</v>
      </c>
      <c r="T202" s="29">
        <f t="shared" si="62"/>
        <v>0</v>
      </c>
      <c r="U202" s="29">
        <f t="shared" si="63"/>
        <v>0</v>
      </c>
      <c r="V202" s="29">
        <f t="shared" si="64"/>
        <v>0</v>
      </c>
      <c r="W202" s="29">
        <f t="shared" si="65"/>
        <v>0</v>
      </c>
      <c r="X202" s="29">
        <f t="shared" si="66"/>
        <v>5368.56</v>
      </c>
      <c r="Z202" s="29"/>
    </row>
    <row r="203" spans="1:26" x14ac:dyDescent="0.3">
      <c r="A203" s="102" t="s">
        <v>8641</v>
      </c>
      <c r="B203" s="102"/>
      <c r="C203" s="102"/>
      <c r="D203" s="164"/>
      <c r="E203" s="102" t="s">
        <v>8369</v>
      </c>
      <c r="F203" s="157">
        <v>44834</v>
      </c>
      <c r="G203" s="165"/>
      <c r="H203" s="102"/>
      <c r="I203" s="106"/>
      <c r="J203" s="102"/>
      <c r="K203" s="102"/>
      <c r="L203" s="158"/>
      <c r="M203" s="158"/>
      <c r="N203" s="107"/>
      <c r="T203" s="29"/>
      <c r="U203" s="29"/>
      <c r="V203" s="29"/>
      <c r="W203" s="29"/>
      <c r="X203" s="29"/>
      <c r="Y203" s="99">
        <f>SUM(T204:T284)</f>
        <v>70163.579000000012</v>
      </c>
      <c r="Z203" s="29"/>
    </row>
    <row r="204" spans="1:26" x14ac:dyDescent="0.3">
      <c r="A204" s="5" t="s">
        <v>3004</v>
      </c>
      <c r="B204" s="5" t="s">
        <v>3005</v>
      </c>
      <c r="C204" s="5">
        <v>352</v>
      </c>
      <c r="D204" s="166">
        <v>63660.23</v>
      </c>
      <c r="E204" s="5" t="s">
        <v>8369</v>
      </c>
      <c r="F204" s="118">
        <v>44834</v>
      </c>
      <c r="G204" s="13">
        <v>0.57199999999999995</v>
      </c>
      <c r="H204" s="5" t="s">
        <v>8316</v>
      </c>
      <c r="I204" s="22">
        <f t="shared" si="68"/>
        <v>150.65600000000001</v>
      </c>
      <c r="J204" s="5"/>
      <c r="K204" s="5"/>
      <c r="L204" s="136">
        <f t="shared" si="69"/>
        <v>27246.578440000005</v>
      </c>
      <c r="M204" s="136">
        <f t="shared" si="70"/>
        <v>27246.578440000005</v>
      </c>
      <c r="N204" s="33">
        <f t="shared" si="67"/>
        <v>0</v>
      </c>
      <c r="R204">
        <v>1</v>
      </c>
      <c r="T204" s="29">
        <f>O204*M204</f>
        <v>0</v>
      </c>
      <c r="U204" s="29">
        <f>P204*M204</f>
        <v>0</v>
      </c>
      <c r="V204" s="29">
        <f>Q204*M204</f>
        <v>0</v>
      </c>
      <c r="W204" s="29">
        <f>R204*M204</f>
        <v>27246.578440000005</v>
      </c>
      <c r="X204" s="29">
        <f>S204*M204</f>
        <v>0</v>
      </c>
      <c r="Y204" s="93" t="s">
        <v>8221</v>
      </c>
      <c r="Z204" s="29"/>
    </row>
    <row r="205" spans="1:26" x14ac:dyDescent="0.3">
      <c r="A205" s="5" t="s">
        <v>2990</v>
      </c>
      <c r="B205" s="5" t="s">
        <v>2991</v>
      </c>
      <c r="C205" s="5">
        <v>50000</v>
      </c>
      <c r="D205" s="166">
        <v>59194.9</v>
      </c>
      <c r="E205" s="5" t="s">
        <v>8392</v>
      </c>
      <c r="F205" s="118">
        <v>44708</v>
      </c>
      <c r="G205" s="13">
        <v>0.95</v>
      </c>
      <c r="H205" s="5" t="s">
        <v>8305</v>
      </c>
      <c r="I205" s="22">
        <f t="shared" si="68"/>
        <v>2500.0000000000023</v>
      </c>
      <c r="J205" s="5"/>
      <c r="K205" s="5"/>
      <c r="L205" s="136">
        <f t="shared" si="69"/>
        <v>2959.7450000000026</v>
      </c>
      <c r="M205" s="136">
        <f t="shared" si="70"/>
        <v>2959.7450000000026</v>
      </c>
      <c r="N205" s="33">
        <f t="shared" si="67"/>
        <v>0</v>
      </c>
      <c r="O205">
        <v>1</v>
      </c>
      <c r="T205" s="29">
        <f>O205*M205</f>
        <v>2959.7450000000026</v>
      </c>
      <c r="U205" s="29">
        <f>P205*M205</f>
        <v>0</v>
      </c>
      <c r="V205" s="29">
        <f>Q205*M205</f>
        <v>0</v>
      </c>
      <c r="W205" s="29">
        <f>R205*M205</f>
        <v>0</v>
      </c>
      <c r="X205" s="29">
        <f>S205*M205</f>
        <v>0</v>
      </c>
      <c r="Y205" s="76" t="s">
        <v>8218</v>
      </c>
      <c r="Z205" s="29"/>
    </row>
    <row r="206" spans="1:26" x14ac:dyDescent="0.3">
      <c r="A206" s="5" t="s">
        <v>2988</v>
      </c>
      <c r="B206" s="5" t="s">
        <v>2989</v>
      </c>
      <c r="C206" s="5">
        <v>40</v>
      </c>
      <c r="D206" s="166">
        <v>5368.56</v>
      </c>
      <c r="E206" s="5" t="s">
        <v>8393</v>
      </c>
      <c r="F206" s="118">
        <v>44708</v>
      </c>
      <c r="G206" s="13">
        <v>0.95</v>
      </c>
      <c r="H206" s="5" t="s">
        <v>8314</v>
      </c>
      <c r="I206" s="22">
        <f t="shared" si="68"/>
        <v>2.0000000000000018</v>
      </c>
      <c r="J206" s="5"/>
      <c r="K206" s="5"/>
      <c r="L206" s="136">
        <f t="shared" si="69"/>
        <v>268.42800000000028</v>
      </c>
      <c r="M206" s="136">
        <f t="shared" si="70"/>
        <v>268.42800000000028</v>
      </c>
      <c r="N206" s="33">
        <f t="shared" si="67"/>
        <v>0</v>
      </c>
      <c r="Q206">
        <v>1</v>
      </c>
      <c r="T206" s="29">
        <f>O206*M206</f>
        <v>0</v>
      </c>
      <c r="U206" s="29">
        <f>P206*M206</f>
        <v>0</v>
      </c>
      <c r="V206" s="29">
        <f>Q206*M206</f>
        <v>268.42800000000028</v>
      </c>
      <c r="W206" s="29">
        <f>R206*M206</f>
        <v>0</v>
      </c>
      <c r="X206" s="29">
        <f>S206*M206</f>
        <v>0</v>
      </c>
      <c r="Z206" s="29"/>
    </row>
    <row r="207" spans="1:26" x14ac:dyDescent="0.3">
      <c r="A207" s="5" t="s">
        <v>2988</v>
      </c>
      <c r="B207" s="5" t="s">
        <v>2989</v>
      </c>
      <c r="C207" s="5">
        <v>80</v>
      </c>
      <c r="D207" s="166">
        <v>9685.77</v>
      </c>
      <c r="E207" s="5" t="s">
        <v>8393</v>
      </c>
      <c r="F207" s="118">
        <v>44708</v>
      </c>
      <c r="G207" s="13">
        <v>0.95</v>
      </c>
      <c r="H207" s="5" t="s">
        <v>8330</v>
      </c>
      <c r="I207" s="22">
        <f t="shared" si="68"/>
        <v>4.0000000000000036</v>
      </c>
      <c r="J207" s="5"/>
      <c r="K207" s="5"/>
      <c r="L207" s="136">
        <f t="shared" si="69"/>
        <v>484.28850000000045</v>
      </c>
      <c r="M207" s="136">
        <f t="shared" si="70"/>
        <v>484.28850000000045</v>
      </c>
      <c r="N207" s="33">
        <f t="shared" si="67"/>
        <v>0</v>
      </c>
      <c r="Q207">
        <v>1</v>
      </c>
      <c r="T207" s="29">
        <f>O207*M207</f>
        <v>0</v>
      </c>
      <c r="U207" s="29">
        <f>P207*M207</f>
        <v>0</v>
      </c>
      <c r="V207" s="29">
        <f>Q207*M207</f>
        <v>484.28850000000045</v>
      </c>
      <c r="W207" s="29">
        <f>R207*M207</f>
        <v>0</v>
      </c>
      <c r="X207" s="29">
        <f>S207*M207</f>
        <v>0</v>
      </c>
      <c r="Z207" s="29"/>
    </row>
    <row r="208" spans="1:26" x14ac:dyDescent="0.3">
      <c r="A208" s="102" t="s">
        <v>8642</v>
      </c>
      <c r="B208" s="102"/>
      <c r="C208" s="102"/>
      <c r="D208" s="164"/>
      <c r="E208" s="102" t="s">
        <v>6263</v>
      </c>
      <c r="F208" s="157">
        <v>44708</v>
      </c>
      <c r="G208" s="165"/>
      <c r="H208" s="102"/>
      <c r="I208" s="106"/>
      <c r="J208" s="102"/>
      <c r="K208" s="102"/>
      <c r="L208" s="158"/>
      <c r="M208" s="158"/>
      <c r="N208" s="107"/>
      <c r="T208" s="29"/>
      <c r="U208" s="29"/>
      <c r="V208" s="29"/>
      <c r="W208" s="29"/>
      <c r="X208" s="29"/>
      <c r="Z208" s="29"/>
    </row>
    <row r="209" spans="1:26" x14ac:dyDescent="0.3">
      <c r="A209" s="5" t="s">
        <v>3054</v>
      </c>
      <c r="B209" s="5" t="s">
        <v>3055</v>
      </c>
      <c r="C209" s="5">
        <v>100</v>
      </c>
      <c r="D209" s="166">
        <v>13030.48</v>
      </c>
      <c r="E209" s="5" t="s">
        <v>6263</v>
      </c>
      <c r="F209" s="118">
        <v>44708</v>
      </c>
      <c r="G209" s="13">
        <v>0.95</v>
      </c>
      <c r="H209" s="5" t="s">
        <v>8314</v>
      </c>
      <c r="I209" s="22">
        <f t="shared" si="68"/>
        <v>5.0000000000000044</v>
      </c>
      <c r="J209" s="5"/>
      <c r="K209" s="5"/>
      <c r="L209" s="136">
        <f t="shared" si="69"/>
        <v>651.52400000000057</v>
      </c>
      <c r="M209" s="136">
        <f t="shared" si="70"/>
        <v>651.52400000000057</v>
      </c>
      <c r="N209" s="33">
        <f t="shared" si="67"/>
        <v>0</v>
      </c>
      <c r="Q209">
        <v>1</v>
      </c>
      <c r="T209" s="29">
        <f>O209*M209</f>
        <v>0</v>
      </c>
      <c r="U209" s="29">
        <f>P209*M209</f>
        <v>0</v>
      </c>
      <c r="V209" s="29">
        <f>Q209*M209</f>
        <v>651.52400000000057</v>
      </c>
      <c r="W209" s="29">
        <f>R209*M209</f>
        <v>0</v>
      </c>
      <c r="X209" s="29">
        <f>S209*M209</f>
        <v>0</v>
      </c>
      <c r="Z209" s="29"/>
    </row>
    <row r="210" spans="1:26" x14ac:dyDescent="0.3">
      <c r="A210" s="5" t="s">
        <v>3054</v>
      </c>
      <c r="B210" s="5" t="s">
        <v>3055</v>
      </c>
      <c r="C210" s="5">
        <v>200</v>
      </c>
      <c r="D210" s="166">
        <v>23509.16</v>
      </c>
      <c r="E210" s="5" t="s">
        <v>6263</v>
      </c>
      <c r="F210" s="118">
        <v>44708</v>
      </c>
      <c r="G210" s="13">
        <v>0.95</v>
      </c>
      <c r="H210" s="5" t="s">
        <v>8330</v>
      </c>
      <c r="I210" s="22">
        <f t="shared" si="68"/>
        <v>10.000000000000009</v>
      </c>
      <c r="J210" s="5"/>
      <c r="K210" s="5"/>
      <c r="L210" s="136">
        <f t="shared" si="69"/>
        <v>1175.458000000001</v>
      </c>
      <c r="M210" s="136">
        <f t="shared" si="70"/>
        <v>1175.458000000001</v>
      </c>
      <c r="N210" s="33">
        <f t="shared" si="67"/>
        <v>0</v>
      </c>
      <c r="Q210">
        <v>1</v>
      </c>
      <c r="T210" s="29">
        <f>O210*M210</f>
        <v>0</v>
      </c>
      <c r="U210" s="29">
        <f>P210*M210</f>
        <v>0</v>
      </c>
      <c r="V210" s="29">
        <f>Q210*M210</f>
        <v>1175.458000000001</v>
      </c>
      <c r="W210" s="29">
        <f>R210*M210</f>
        <v>0</v>
      </c>
      <c r="X210" s="29">
        <f>S210*M210</f>
        <v>0</v>
      </c>
      <c r="Z210" s="29"/>
    </row>
    <row r="211" spans="1:26" x14ac:dyDescent="0.3">
      <c r="A211" s="102" t="s">
        <v>8643</v>
      </c>
      <c r="B211" s="102"/>
      <c r="C211" s="102"/>
      <c r="D211" s="164"/>
      <c r="E211" s="102" t="s">
        <v>8334</v>
      </c>
      <c r="F211" s="157">
        <v>44708</v>
      </c>
      <c r="G211" s="165"/>
      <c r="H211" s="102"/>
      <c r="I211" s="106"/>
      <c r="J211" s="102"/>
      <c r="K211" s="102"/>
      <c r="L211" s="158"/>
      <c r="M211" s="158"/>
      <c r="N211" s="107"/>
      <c r="T211" s="29"/>
      <c r="U211" s="29"/>
      <c r="V211" s="29"/>
      <c r="W211" s="29"/>
      <c r="X211" s="29"/>
      <c r="Z211" s="29"/>
    </row>
    <row r="212" spans="1:26" x14ac:dyDescent="0.3">
      <c r="A212" s="5" t="s">
        <v>8233</v>
      </c>
      <c r="B212" s="5" t="s">
        <v>8234</v>
      </c>
      <c r="C212" s="5">
        <v>80</v>
      </c>
      <c r="D212" s="166">
        <v>9685.77</v>
      </c>
      <c r="E212" s="5" t="s">
        <v>8389</v>
      </c>
      <c r="F212" s="118">
        <v>44708</v>
      </c>
      <c r="G212" s="13">
        <v>0.85</v>
      </c>
      <c r="H212" s="5" t="s">
        <v>8328</v>
      </c>
      <c r="I212" s="22">
        <f t="shared" si="68"/>
        <v>12.000000000000002</v>
      </c>
      <c r="J212" s="5"/>
      <c r="K212" s="5"/>
      <c r="L212" s="136">
        <f t="shared" si="69"/>
        <v>1452.8655000000003</v>
      </c>
      <c r="M212" s="136">
        <f t="shared" si="70"/>
        <v>1452.8655000000003</v>
      </c>
      <c r="N212" s="33">
        <f t="shared" si="67"/>
        <v>0</v>
      </c>
      <c r="Q212">
        <v>1</v>
      </c>
      <c r="T212" s="29">
        <f t="shared" ref="T212:T214" si="71">O212*M212</f>
        <v>0</v>
      </c>
      <c r="U212" s="29">
        <f t="shared" ref="U212:U214" si="72">P212*M212</f>
        <v>0</v>
      </c>
      <c r="V212" s="29">
        <f t="shared" ref="V212:V214" si="73">Q212*M212</f>
        <v>1452.8655000000003</v>
      </c>
      <c r="W212" s="29">
        <f t="shared" ref="W212:W214" si="74">R212*M212</f>
        <v>0</v>
      </c>
      <c r="X212" s="29">
        <f t="shared" ref="X212:X214" si="75">S212*M212</f>
        <v>0</v>
      </c>
      <c r="Z212" s="29"/>
    </row>
    <row r="213" spans="1:26" x14ac:dyDescent="0.3">
      <c r="A213" s="5" t="s">
        <v>8235</v>
      </c>
      <c r="B213" s="5" t="s">
        <v>8236</v>
      </c>
      <c r="C213" s="5">
        <v>200</v>
      </c>
      <c r="D213" s="166">
        <v>24214.44</v>
      </c>
      <c r="E213" s="5" t="s">
        <v>8334</v>
      </c>
      <c r="F213" s="118">
        <v>44708</v>
      </c>
      <c r="G213" s="13">
        <v>0.44</v>
      </c>
      <c r="H213" s="5" t="s">
        <v>8328</v>
      </c>
      <c r="I213" s="22">
        <f t="shared" si="68"/>
        <v>112.00000000000001</v>
      </c>
      <c r="J213" s="5"/>
      <c r="K213" s="5"/>
      <c r="L213" s="136">
        <f t="shared" si="69"/>
        <v>13560.0864</v>
      </c>
      <c r="M213" s="136">
        <f t="shared" si="70"/>
        <v>13560.0864</v>
      </c>
      <c r="N213" s="33">
        <f t="shared" si="67"/>
        <v>0</v>
      </c>
      <c r="Q213">
        <v>1</v>
      </c>
      <c r="T213" s="29">
        <f t="shared" si="71"/>
        <v>0</v>
      </c>
      <c r="U213" s="29">
        <f t="shared" si="72"/>
        <v>0</v>
      </c>
      <c r="V213" s="29">
        <f t="shared" si="73"/>
        <v>13560.0864</v>
      </c>
      <c r="W213" s="29">
        <f t="shared" si="74"/>
        <v>0</v>
      </c>
      <c r="X213" s="29">
        <f t="shared" si="75"/>
        <v>0</v>
      </c>
      <c r="Z213" s="29"/>
    </row>
    <row r="214" spans="1:26" x14ac:dyDescent="0.3">
      <c r="A214" s="5" t="s">
        <v>8237</v>
      </c>
      <c r="B214" s="5" t="s">
        <v>8238</v>
      </c>
      <c r="C214" s="5">
        <v>200</v>
      </c>
      <c r="D214" s="166">
        <v>24214.44</v>
      </c>
      <c r="E214" s="5" t="s">
        <v>8334</v>
      </c>
      <c r="F214" s="118">
        <v>44708</v>
      </c>
      <c r="G214" s="13">
        <v>0.45</v>
      </c>
      <c r="H214" s="5" t="s">
        <v>8328</v>
      </c>
      <c r="I214" s="22">
        <f t="shared" si="68"/>
        <v>110.00000000000001</v>
      </c>
      <c r="J214" s="5"/>
      <c r="K214" s="5"/>
      <c r="L214" s="136">
        <f t="shared" si="69"/>
        <v>13317.942000000001</v>
      </c>
      <c r="M214" s="136">
        <f t="shared" si="70"/>
        <v>13317.942000000001</v>
      </c>
      <c r="N214" s="33">
        <f t="shared" si="67"/>
        <v>0</v>
      </c>
      <c r="Q214">
        <v>1</v>
      </c>
      <c r="T214" s="29">
        <f t="shared" si="71"/>
        <v>0</v>
      </c>
      <c r="U214" s="29">
        <f t="shared" si="72"/>
        <v>0</v>
      </c>
      <c r="V214" s="29">
        <f t="shared" si="73"/>
        <v>13317.942000000001</v>
      </c>
      <c r="W214" s="29">
        <f t="shared" si="74"/>
        <v>0</v>
      </c>
      <c r="X214" s="29">
        <f t="shared" si="75"/>
        <v>0</v>
      </c>
      <c r="Z214" s="29"/>
    </row>
    <row r="215" spans="1:26" x14ac:dyDescent="0.3">
      <c r="A215" s="102" t="s">
        <v>8644</v>
      </c>
      <c r="B215" s="102"/>
      <c r="C215" s="102"/>
      <c r="D215" s="164"/>
      <c r="E215" s="102" t="s">
        <v>7065</v>
      </c>
      <c r="F215" s="157">
        <v>44946</v>
      </c>
      <c r="G215" s="165"/>
      <c r="H215" s="102"/>
      <c r="I215" s="106"/>
      <c r="J215" s="102"/>
      <c r="K215" s="102"/>
      <c r="L215" s="158"/>
      <c r="M215" s="158"/>
      <c r="N215" s="107"/>
      <c r="T215" s="29"/>
      <c r="U215" s="29"/>
      <c r="V215" s="29"/>
      <c r="W215" s="29"/>
      <c r="X215" s="29"/>
      <c r="Z215" s="29"/>
    </row>
    <row r="216" spans="1:26" x14ac:dyDescent="0.3">
      <c r="A216" s="5" t="s">
        <v>3132</v>
      </c>
      <c r="B216" s="5" t="s">
        <v>3133</v>
      </c>
      <c r="C216" s="5">
        <v>8</v>
      </c>
      <c r="D216" s="166">
        <v>1213.46</v>
      </c>
      <c r="E216" s="5" t="s">
        <v>7065</v>
      </c>
      <c r="F216" s="118">
        <v>44683</v>
      </c>
      <c r="G216" s="13">
        <v>0.9</v>
      </c>
      <c r="H216" s="5" t="s">
        <v>8326</v>
      </c>
      <c r="I216" s="22">
        <f t="shared" si="68"/>
        <v>0.79999999999999982</v>
      </c>
      <c r="J216" s="5"/>
      <c r="K216" s="5"/>
      <c r="L216" s="136">
        <f t="shared" si="69"/>
        <v>121.34599999999998</v>
      </c>
      <c r="M216" s="136">
        <f t="shared" si="70"/>
        <v>121.34599999999998</v>
      </c>
      <c r="N216" s="33">
        <f t="shared" si="67"/>
        <v>0</v>
      </c>
      <c r="Q216">
        <v>1</v>
      </c>
      <c r="T216" s="29">
        <f t="shared" ref="T216:T249" si="76">O216*M216</f>
        <v>0</v>
      </c>
      <c r="U216" s="29">
        <f t="shared" ref="U216:U249" si="77">P216*M216</f>
        <v>0</v>
      </c>
      <c r="V216" s="29">
        <f t="shared" ref="V216:V249" si="78">Q216*M216</f>
        <v>121.34599999999998</v>
      </c>
      <c r="W216" s="29">
        <f t="shared" ref="W216:W249" si="79">R216*M216</f>
        <v>0</v>
      </c>
      <c r="X216" s="29">
        <f t="shared" ref="X216:X249" si="80">S216*M216</f>
        <v>0</v>
      </c>
      <c r="Z216" s="29"/>
    </row>
    <row r="217" spans="1:26" x14ac:dyDescent="0.3">
      <c r="A217" s="5" t="s">
        <v>3132</v>
      </c>
      <c r="B217" s="5" t="s">
        <v>3133</v>
      </c>
      <c r="C217" s="5">
        <v>24</v>
      </c>
      <c r="D217" s="166">
        <v>2821.1</v>
      </c>
      <c r="E217" s="5" t="s">
        <v>7065</v>
      </c>
      <c r="F217" s="118">
        <v>44683</v>
      </c>
      <c r="G217" s="13">
        <v>0.9</v>
      </c>
      <c r="H217" s="5" t="s">
        <v>8330</v>
      </c>
      <c r="I217" s="22">
        <f t="shared" si="68"/>
        <v>2.3999999999999995</v>
      </c>
      <c r="J217" s="5"/>
      <c r="K217" s="5"/>
      <c r="L217" s="136">
        <f t="shared" si="69"/>
        <v>282.1099999999999</v>
      </c>
      <c r="M217" s="136">
        <f t="shared" si="70"/>
        <v>282.1099999999999</v>
      </c>
      <c r="N217" s="33">
        <f t="shared" si="67"/>
        <v>0</v>
      </c>
      <c r="Q217">
        <v>1</v>
      </c>
      <c r="T217" s="29">
        <f t="shared" si="76"/>
        <v>0</v>
      </c>
      <c r="U217" s="29">
        <f t="shared" si="77"/>
        <v>0</v>
      </c>
      <c r="V217" s="29">
        <f t="shared" si="78"/>
        <v>282.1099999999999</v>
      </c>
      <c r="W217" s="29">
        <f t="shared" si="79"/>
        <v>0</v>
      </c>
      <c r="X217" s="29">
        <f t="shared" si="80"/>
        <v>0</v>
      </c>
      <c r="Z217" s="29"/>
    </row>
    <row r="218" spans="1:26" x14ac:dyDescent="0.3">
      <c r="A218" s="5" t="s">
        <v>3112</v>
      </c>
      <c r="B218" s="5" t="s">
        <v>3113</v>
      </c>
      <c r="C218" s="5">
        <v>32</v>
      </c>
      <c r="D218" s="166">
        <v>4999.47</v>
      </c>
      <c r="E218" s="5" t="s">
        <v>8430</v>
      </c>
      <c r="F218" s="118">
        <v>44708</v>
      </c>
      <c r="G218" s="13">
        <v>0.7</v>
      </c>
      <c r="H218" s="5" t="s">
        <v>8329</v>
      </c>
      <c r="I218" s="22">
        <f t="shared" si="68"/>
        <v>9.6000000000000014</v>
      </c>
      <c r="J218" s="5"/>
      <c r="K218" s="5"/>
      <c r="L218" s="136">
        <f t="shared" si="69"/>
        <v>1499.8410000000003</v>
      </c>
      <c r="M218" s="136">
        <f t="shared" si="70"/>
        <v>1499.8410000000003</v>
      </c>
      <c r="N218" s="33">
        <f t="shared" si="67"/>
        <v>0</v>
      </c>
      <c r="Q218">
        <v>1</v>
      </c>
      <c r="T218" s="29">
        <f t="shared" si="76"/>
        <v>0</v>
      </c>
      <c r="U218" s="29">
        <f t="shared" si="77"/>
        <v>0</v>
      </c>
      <c r="V218" s="29">
        <f t="shared" si="78"/>
        <v>1499.8410000000003</v>
      </c>
      <c r="W218" s="29">
        <f t="shared" si="79"/>
        <v>0</v>
      </c>
      <c r="X218" s="29">
        <f t="shared" si="80"/>
        <v>0</v>
      </c>
      <c r="Z218" s="29"/>
    </row>
    <row r="219" spans="1:26" x14ac:dyDescent="0.3">
      <c r="A219" s="5" t="s">
        <v>3112</v>
      </c>
      <c r="B219" s="5" t="s">
        <v>3113</v>
      </c>
      <c r="C219" s="5">
        <v>72</v>
      </c>
      <c r="D219" s="166">
        <v>8717.2000000000007</v>
      </c>
      <c r="E219" s="5" t="s">
        <v>8430</v>
      </c>
      <c r="F219" s="118">
        <v>44708</v>
      </c>
      <c r="G219" s="13">
        <v>0.7</v>
      </c>
      <c r="H219" s="5" t="s">
        <v>8330</v>
      </c>
      <c r="I219" s="22">
        <f t="shared" si="68"/>
        <v>21.6</v>
      </c>
      <c r="J219" s="5"/>
      <c r="K219" s="5"/>
      <c r="L219" s="136">
        <f t="shared" si="69"/>
        <v>2615.1600000000008</v>
      </c>
      <c r="M219" s="136">
        <f t="shared" si="70"/>
        <v>2615.1600000000008</v>
      </c>
      <c r="N219" s="33">
        <f t="shared" si="67"/>
        <v>0</v>
      </c>
      <c r="Q219">
        <v>1</v>
      </c>
      <c r="T219" s="29">
        <f t="shared" si="76"/>
        <v>0</v>
      </c>
      <c r="U219" s="29">
        <f t="shared" si="77"/>
        <v>0</v>
      </c>
      <c r="V219" s="29">
        <f t="shared" si="78"/>
        <v>2615.1600000000008</v>
      </c>
      <c r="W219" s="29">
        <f t="shared" si="79"/>
        <v>0</v>
      </c>
      <c r="X219" s="29">
        <f t="shared" si="80"/>
        <v>0</v>
      </c>
      <c r="Z219" s="29"/>
    </row>
    <row r="220" spans="1:26" x14ac:dyDescent="0.3">
      <c r="A220" s="5" t="s">
        <v>3114</v>
      </c>
      <c r="B220" s="5" t="s">
        <v>8335</v>
      </c>
      <c r="C220" s="5">
        <v>24</v>
      </c>
      <c r="D220" s="166">
        <v>3749.6</v>
      </c>
      <c r="E220" s="5" t="s">
        <v>8430</v>
      </c>
      <c r="F220" s="118">
        <v>44726</v>
      </c>
      <c r="G220" s="13">
        <v>0.7</v>
      </c>
      <c r="H220" s="5" t="s">
        <v>8329</v>
      </c>
      <c r="I220" s="22">
        <f t="shared" si="68"/>
        <v>7.2000000000000011</v>
      </c>
      <c r="J220" s="5"/>
      <c r="K220" s="5"/>
      <c r="L220" s="136">
        <f t="shared" si="69"/>
        <v>1124.8800000000001</v>
      </c>
      <c r="M220" s="136">
        <f t="shared" si="70"/>
        <v>1124.8800000000001</v>
      </c>
      <c r="N220" s="33">
        <f t="shared" si="67"/>
        <v>0</v>
      </c>
      <c r="Q220">
        <v>1</v>
      </c>
      <c r="T220" s="29">
        <f t="shared" si="76"/>
        <v>0</v>
      </c>
      <c r="U220" s="29">
        <f t="shared" si="77"/>
        <v>0</v>
      </c>
      <c r="V220" s="29">
        <f t="shared" si="78"/>
        <v>1124.8800000000001</v>
      </c>
      <c r="W220" s="29">
        <f t="shared" si="79"/>
        <v>0</v>
      </c>
      <c r="X220" s="29">
        <f t="shared" si="80"/>
        <v>0</v>
      </c>
      <c r="Z220" s="29"/>
    </row>
    <row r="221" spans="1:26" x14ac:dyDescent="0.3">
      <c r="A221" s="5" t="s">
        <v>3114</v>
      </c>
      <c r="B221" s="5" t="s">
        <v>8335</v>
      </c>
      <c r="C221" s="5">
        <v>24</v>
      </c>
      <c r="D221" s="166">
        <v>2905.73</v>
      </c>
      <c r="E221" s="5" t="s">
        <v>8430</v>
      </c>
      <c r="F221" s="118">
        <v>44726</v>
      </c>
      <c r="G221" s="13">
        <v>0.7</v>
      </c>
      <c r="H221" s="5" t="s">
        <v>8330</v>
      </c>
      <c r="I221" s="22">
        <f t="shared" si="68"/>
        <v>7.2000000000000011</v>
      </c>
      <c r="J221" s="5"/>
      <c r="K221" s="5"/>
      <c r="L221" s="136">
        <f t="shared" si="69"/>
        <v>871.71900000000016</v>
      </c>
      <c r="M221" s="136">
        <f t="shared" si="70"/>
        <v>871.71900000000016</v>
      </c>
      <c r="N221" s="33">
        <f t="shared" si="67"/>
        <v>0</v>
      </c>
      <c r="Q221">
        <v>1</v>
      </c>
      <c r="T221" s="29">
        <f t="shared" si="76"/>
        <v>0</v>
      </c>
      <c r="U221" s="29">
        <f t="shared" si="77"/>
        <v>0</v>
      </c>
      <c r="V221" s="29">
        <f t="shared" si="78"/>
        <v>871.71900000000016</v>
      </c>
      <c r="W221" s="29">
        <f t="shared" si="79"/>
        <v>0</v>
      </c>
      <c r="X221" s="29">
        <f t="shared" si="80"/>
        <v>0</v>
      </c>
      <c r="Z221" s="29"/>
    </row>
    <row r="222" spans="1:26" x14ac:dyDescent="0.3">
      <c r="A222" s="5" t="s">
        <v>3116</v>
      </c>
      <c r="B222" s="5" t="s">
        <v>8336</v>
      </c>
      <c r="C222" s="5">
        <v>96</v>
      </c>
      <c r="D222" s="166">
        <v>14998.41</v>
      </c>
      <c r="E222" s="5" t="s">
        <v>8431</v>
      </c>
      <c r="F222" s="118">
        <v>44777</v>
      </c>
      <c r="G222" s="13">
        <v>0.7</v>
      </c>
      <c r="H222" s="5" t="s">
        <v>8329</v>
      </c>
      <c r="I222" s="22">
        <f t="shared" si="68"/>
        <v>28.800000000000004</v>
      </c>
      <c r="J222" s="5"/>
      <c r="K222" s="5"/>
      <c r="L222" s="136">
        <f t="shared" si="69"/>
        <v>4499.523000000001</v>
      </c>
      <c r="M222" s="136">
        <f t="shared" si="70"/>
        <v>4499.523000000001</v>
      </c>
      <c r="N222" s="33">
        <f t="shared" si="67"/>
        <v>0</v>
      </c>
      <c r="Q222">
        <v>1</v>
      </c>
      <c r="T222" s="29">
        <f t="shared" si="76"/>
        <v>0</v>
      </c>
      <c r="U222" s="29">
        <f t="shared" si="77"/>
        <v>0</v>
      </c>
      <c r="V222" s="29">
        <f t="shared" si="78"/>
        <v>4499.523000000001</v>
      </c>
      <c r="W222" s="29">
        <f t="shared" si="79"/>
        <v>0</v>
      </c>
      <c r="X222" s="29">
        <f t="shared" si="80"/>
        <v>0</v>
      </c>
      <c r="Z222" s="29"/>
    </row>
    <row r="223" spans="1:26" x14ac:dyDescent="0.3">
      <c r="A223" s="5" t="s">
        <v>3116</v>
      </c>
      <c r="B223" s="5" t="s">
        <v>8336</v>
      </c>
      <c r="C223" s="5">
        <v>96</v>
      </c>
      <c r="D223" s="166">
        <v>11622.93</v>
      </c>
      <c r="E223" s="5" t="s">
        <v>8431</v>
      </c>
      <c r="F223" s="118">
        <v>44777</v>
      </c>
      <c r="G223" s="13">
        <v>0.7</v>
      </c>
      <c r="H223" s="5" t="s">
        <v>8330</v>
      </c>
      <c r="I223" s="22">
        <f t="shared" si="68"/>
        <v>28.800000000000004</v>
      </c>
      <c r="J223" s="5"/>
      <c r="K223" s="5"/>
      <c r="L223" s="136">
        <f t="shared" si="69"/>
        <v>3486.8790000000008</v>
      </c>
      <c r="M223" s="136">
        <f t="shared" si="70"/>
        <v>3486.8790000000008</v>
      </c>
      <c r="N223" s="33">
        <f t="shared" si="67"/>
        <v>0</v>
      </c>
      <c r="Q223">
        <v>1</v>
      </c>
      <c r="T223" s="29">
        <f t="shared" si="76"/>
        <v>0</v>
      </c>
      <c r="U223" s="29">
        <f t="shared" si="77"/>
        <v>0</v>
      </c>
      <c r="V223" s="29">
        <f t="shared" si="78"/>
        <v>3486.8790000000008</v>
      </c>
      <c r="W223" s="29">
        <f t="shared" si="79"/>
        <v>0</v>
      </c>
      <c r="X223" s="29">
        <f t="shared" si="80"/>
        <v>0</v>
      </c>
      <c r="Z223" s="29"/>
    </row>
    <row r="224" spans="1:26" x14ac:dyDescent="0.3">
      <c r="A224" s="5" t="s">
        <v>3120</v>
      </c>
      <c r="B224" s="5" t="s">
        <v>8337</v>
      </c>
      <c r="C224" s="5">
        <v>53000</v>
      </c>
      <c r="D224" s="166">
        <v>62941.8</v>
      </c>
      <c r="E224" s="118">
        <v>44727</v>
      </c>
      <c r="F224" s="118">
        <v>44855</v>
      </c>
      <c r="G224" s="13">
        <v>0</v>
      </c>
      <c r="H224" s="5" t="s">
        <v>8305</v>
      </c>
      <c r="I224" s="22">
        <f t="shared" si="68"/>
        <v>53000</v>
      </c>
      <c r="J224" s="5"/>
      <c r="K224" s="5"/>
      <c r="L224" s="136">
        <f t="shared" si="69"/>
        <v>62941.8</v>
      </c>
      <c r="M224" s="136">
        <f t="shared" si="70"/>
        <v>62941.8</v>
      </c>
      <c r="N224" s="33">
        <f t="shared" si="67"/>
        <v>0</v>
      </c>
      <c r="O224">
        <v>1</v>
      </c>
      <c r="T224" s="29">
        <f t="shared" si="76"/>
        <v>62941.8</v>
      </c>
      <c r="U224" s="29">
        <f t="shared" si="77"/>
        <v>0</v>
      </c>
      <c r="V224" s="29">
        <f t="shared" si="78"/>
        <v>0</v>
      </c>
      <c r="W224" s="29">
        <f t="shared" si="79"/>
        <v>0</v>
      </c>
      <c r="X224" s="29">
        <f t="shared" si="80"/>
        <v>0</v>
      </c>
      <c r="Z224" s="29"/>
    </row>
    <row r="225" spans="1:26" x14ac:dyDescent="0.3">
      <c r="A225" s="5" t="s">
        <v>3118</v>
      </c>
      <c r="B225" s="5" t="s">
        <v>8338</v>
      </c>
      <c r="C225" s="5">
        <v>16</v>
      </c>
      <c r="D225" s="166">
        <v>2574.73</v>
      </c>
      <c r="E225" s="118">
        <v>44858</v>
      </c>
      <c r="F225" s="118">
        <v>44886</v>
      </c>
      <c r="G225" s="13">
        <v>0</v>
      </c>
      <c r="H225" s="5" t="s">
        <v>8329</v>
      </c>
      <c r="I225" s="22">
        <f t="shared" si="68"/>
        <v>16</v>
      </c>
      <c r="J225" s="5"/>
      <c r="K225" s="5"/>
      <c r="L225" s="136">
        <f t="shared" si="69"/>
        <v>2574.73</v>
      </c>
      <c r="M225" s="136">
        <f t="shared" si="70"/>
        <v>2574.73</v>
      </c>
      <c r="N225" s="33">
        <f t="shared" si="67"/>
        <v>0</v>
      </c>
      <c r="S225">
        <v>1</v>
      </c>
      <c r="T225" s="29">
        <f t="shared" si="76"/>
        <v>0</v>
      </c>
      <c r="U225" s="29">
        <f t="shared" si="77"/>
        <v>0</v>
      </c>
      <c r="V225" s="29">
        <f t="shared" si="78"/>
        <v>0</v>
      </c>
      <c r="W225" s="29">
        <f t="shared" si="79"/>
        <v>0</v>
      </c>
      <c r="X225" s="29">
        <f t="shared" si="80"/>
        <v>2574.73</v>
      </c>
      <c r="Z225" s="29"/>
    </row>
    <row r="226" spans="1:26" x14ac:dyDescent="0.3">
      <c r="A226" s="5" t="s">
        <v>3118</v>
      </c>
      <c r="B226" s="5" t="s">
        <v>8338</v>
      </c>
      <c r="C226" s="5">
        <v>16</v>
      </c>
      <c r="D226" s="166">
        <v>1995.27</v>
      </c>
      <c r="E226" s="118">
        <v>44858</v>
      </c>
      <c r="F226" s="118">
        <v>44886</v>
      </c>
      <c r="G226" s="13">
        <v>0</v>
      </c>
      <c r="H226" s="5" t="s">
        <v>8330</v>
      </c>
      <c r="I226" s="22">
        <f t="shared" si="68"/>
        <v>16</v>
      </c>
      <c r="J226" s="5"/>
      <c r="K226" s="5"/>
      <c r="L226" s="136">
        <f t="shared" si="69"/>
        <v>1995.27</v>
      </c>
      <c r="M226" s="136">
        <f t="shared" si="70"/>
        <v>1995.27</v>
      </c>
      <c r="N226" s="33">
        <f t="shared" si="67"/>
        <v>0</v>
      </c>
      <c r="S226">
        <v>1</v>
      </c>
      <c r="T226" s="29">
        <f t="shared" si="76"/>
        <v>0</v>
      </c>
      <c r="U226" s="29">
        <f t="shared" si="77"/>
        <v>0</v>
      </c>
      <c r="V226" s="29">
        <f t="shared" si="78"/>
        <v>0</v>
      </c>
      <c r="W226" s="29">
        <f t="shared" si="79"/>
        <v>0</v>
      </c>
      <c r="X226" s="29">
        <f t="shared" si="80"/>
        <v>1995.27</v>
      </c>
      <c r="Z226" s="29"/>
    </row>
    <row r="227" spans="1:26" x14ac:dyDescent="0.3">
      <c r="A227" s="5" t="s">
        <v>3118</v>
      </c>
      <c r="B227" s="5" t="s">
        <v>8338</v>
      </c>
      <c r="C227" s="5">
        <v>8</v>
      </c>
      <c r="D227" s="166">
        <v>997.63</v>
      </c>
      <c r="E227" s="118">
        <v>44858</v>
      </c>
      <c r="F227" s="118">
        <v>44886</v>
      </c>
      <c r="G227" s="13">
        <v>0</v>
      </c>
      <c r="H227" s="5" t="s">
        <v>8331</v>
      </c>
      <c r="I227" s="22">
        <f t="shared" si="68"/>
        <v>8</v>
      </c>
      <c r="J227" s="5"/>
      <c r="K227" s="5"/>
      <c r="L227" s="136">
        <f t="shared" si="69"/>
        <v>997.63</v>
      </c>
      <c r="M227" s="136">
        <f t="shared" si="70"/>
        <v>997.63</v>
      </c>
      <c r="N227" s="33">
        <f t="shared" si="67"/>
        <v>0</v>
      </c>
      <c r="S227">
        <v>1</v>
      </c>
      <c r="T227" s="29">
        <f t="shared" si="76"/>
        <v>0</v>
      </c>
      <c r="U227" s="29">
        <f t="shared" si="77"/>
        <v>0</v>
      </c>
      <c r="V227" s="29">
        <f t="shared" si="78"/>
        <v>0</v>
      </c>
      <c r="W227" s="29">
        <f t="shared" si="79"/>
        <v>0</v>
      </c>
      <c r="X227" s="29">
        <f t="shared" si="80"/>
        <v>997.63</v>
      </c>
      <c r="Z227" s="29"/>
    </row>
    <row r="228" spans="1:26" x14ac:dyDescent="0.3">
      <c r="A228" s="5" t="s">
        <v>3152</v>
      </c>
      <c r="B228" s="5" t="s">
        <v>3153</v>
      </c>
      <c r="C228" s="5">
        <v>8</v>
      </c>
      <c r="D228" s="166">
        <v>1213.46</v>
      </c>
      <c r="E228" s="5" t="s">
        <v>6805</v>
      </c>
      <c r="F228" s="118">
        <v>44708</v>
      </c>
      <c r="G228" s="13">
        <v>0.85</v>
      </c>
      <c r="H228" s="5" t="s">
        <v>8329</v>
      </c>
      <c r="I228" s="22">
        <f t="shared" si="68"/>
        <v>1.2000000000000002</v>
      </c>
      <c r="J228" s="5"/>
      <c r="K228" s="5"/>
      <c r="L228" s="136">
        <f t="shared" si="69"/>
        <v>182.01900000000003</v>
      </c>
      <c r="M228" s="136">
        <f t="shared" si="70"/>
        <v>182.01900000000003</v>
      </c>
      <c r="N228" s="33">
        <f t="shared" si="67"/>
        <v>0</v>
      </c>
      <c r="Q228">
        <v>1</v>
      </c>
      <c r="T228" s="29">
        <f t="shared" si="76"/>
        <v>0</v>
      </c>
      <c r="U228" s="29">
        <f t="shared" si="77"/>
        <v>0</v>
      </c>
      <c r="V228" s="29">
        <f t="shared" si="78"/>
        <v>182.01900000000003</v>
      </c>
      <c r="W228" s="29">
        <f t="shared" si="79"/>
        <v>0</v>
      </c>
      <c r="X228" s="29">
        <f t="shared" si="80"/>
        <v>0</v>
      </c>
      <c r="Z228" s="29"/>
    </row>
    <row r="229" spans="1:26" x14ac:dyDescent="0.3">
      <c r="A229" s="5" t="s">
        <v>3152</v>
      </c>
      <c r="B229" s="5" t="s">
        <v>3153</v>
      </c>
      <c r="C229" s="5">
        <v>16</v>
      </c>
      <c r="D229" s="166">
        <v>1880.73</v>
      </c>
      <c r="E229" s="5" t="s">
        <v>6805</v>
      </c>
      <c r="F229" s="118">
        <v>44708</v>
      </c>
      <c r="G229" s="13">
        <v>0.85</v>
      </c>
      <c r="H229" s="5" t="s">
        <v>8330</v>
      </c>
      <c r="I229" s="22">
        <f t="shared" si="68"/>
        <v>2.4000000000000004</v>
      </c>
      <c r="J229" s="5"/>
      <c r="K229" s="5"/>
      <c r="L229" s="136">
        <f t="shared" si="69"/>
        <v>282.10950000000003</v>
      </c>
      <c r="M229" s="136">
        <f t="shared" si="70"/>
        <v>282.10950000000003</v>
      </c>
      <c r="N229" s="33">
        <f t="shared" si="67"/>
        <v>0</v>
      </c>
      <c r="Q229">
        <v>1</v>
      </c>
      <c r="T229" s="29">
        <f t="shared" si="76"/>
        <v>0</v>
      </c>
      <c r="U229" s="29">
        <f t="shared" si="77"/>
        <v>0</v>
      </c>
      <c r="V229" s="29">
        <f t="shared" si="78"/>
        <v>282.10950000000003</v>
      </c>
      <c r="W229" s="29">
        <f t="shared" si="79"/>
        <v>0</v>
      </c>
      <c r="X229" s="29">
        <f t="shared" si="80"/>
        <v>0</v>
      </c>
      <c r="Z229" s="29"/>
    </row>
    <row r="230" spans="1:26" x14ac:dyDescent="0.3">
      <c r="A230" s="5" t="s">
        <v>3154</v>
      </c>
      <c r="B230" s="5" t="s">
        <v>3155</v>
      </c>
      <c r="C230" s="5">
        <v>8</v>
      </c>
      <c r="D230" s="166">
        <v>1213.46</v>
      </c>
      <c r="E230" s="5" t="s">
        <v>6805</v>
      </c>
      <c r="F230" s="118">
        <v>44708</v>
      </c>
      <c r="G230" s="13">
        <v>0.95</v>
      </c>
      <c r="H230" s="5" t="s">
        <v>8329</v>
      </c>
      <c r="I230" s="22">
        <f t="shared" si="68"/>
        <v>0.40000000000000036</v>
      </c>
      <c r="J230" s="5"/>
      <c r="K230" s="5"/>
      <c r="L230" s="136">
        <f t="shared" si="69"/>
        <v>60.673000000000059</v>
      </c>
      <c r="M230" s="136">
        <f t="shared" si="70"/>
        <v>60.673000000000059</v>
      </c>
      <c r="N230" s="33">
        <f t="shared" si="67"/>
        <v>0</v>
      </c>
      <c r="Q230">
        <v>1</v>
      </c>
      <c r="T230" s="29">
        <f t="shared" si="76"/>
        <v>0</v>
      </c>
      <c r="U230" s="29">
        <f t="shared" si="77"/>
        <v>0</v>
      </c>
      <c r="V230" s="29">
        <f t="shared" si="78"/>
        <v>60.673000000000059</v>
      </c>
      <c r="W230" s="29">
        <f t="shared" si="79"/>
        <v>0</v>
      </c>
      <c r="X230" s="29">
        <f t="shared" si="80"/>
        <v>0</v>
      </c>
      <c r="Z230" s="29"/>
    </row>
    <row r="231" spans="1:26" x14ac:dyDescent="0.3">
      <c r="A231" s="5" t="s">
        <v>3154</v>
      </c>
      <c r="B231" s="5" t="s">
        <v>3155</v>
      </c>
      <c r="C231" s="5">
        <v>16</v>
      </c>
      <c r="D231" s="166">
        <v>1880.73</v>
      </c>
      <c r="E231" s="5" t="s">
        <v>6805</v>
      </c>
      <c r="F231" s="118">
        <v>44708</v>
      </c>
      <c r="G231" s="13">
        <v>0.95</v>
      </c>
      <c r="H231" s="5" t="s">
        <v>8330</v>
      </c>
      <c r="I231" s="22">
        <f t="shared" si="68"/>
        <v>0.80000000000000071</v>
      </c>
      <c r="J231" s="5"/>
      <c r="K231" s="5"/>
      <c r="L231" s="136">
        <f t="shared" si="69"/>
        <v>94.036500000000089</v>
      </c>
      <c r="M231" s="136">
        <f t="shared" si="70"/>
        <v>94.036500000000089</v>
      </c>
      <c r="N231" s="33">
        <f t="shared" si="67"/>
        <v>0</v>
      </c>
      <c r="Q231">
        <v>1</v>
      </c>
      <c r="T231" s="29">
        <f t="shared" si="76"/>
        <v>0</v>
      </c>
      <c r="U231" s="29">
        <f t="shared" si="77"/>
        <v>0</v>
      </c>
      <c r="V231" s="29">
        <f t="shared" si="78"/>
        <v>94.036500000000089</v>
      </c>
      <c r="W231" s="29">
        <f t="shared" si="79"/>
        <v>0</v>
      </c>
      <c r="X231" s="29">
        <f t="shared" si="80"/>
        <v>0</v>
      </c>
      <c r="Z231" s="29"/>
    </row>
    <row r="232" spans="1:26" x14ac:dyDescent="0.3">
      <c r="A232" s="5" t="s">
        <v>3158</v>
      </c>
      <c r="B232" s="5" t="s">
        <v>3159</v>
      </c>
      <c r="C232" s="5">
        <v>96</v>
      </c>
      <c r="D232" s="166">
        <v>14561.56</v>
      </c>
      <c r="E232" s="5" t="s">
        <v>7182</v>
      </c>
      <c r="F232" s="118">
        <v>44708</v>
      </c>
      <c r="G232" s="13">
        <v>0.55000000000000004</v>
      </c>
      <c r="H232" s="5" t="s">
        <v>8329</v>
      </c>
      <c r="I232" s="22">
        <f t="shared" si="68"/>
        <v>43.199999999999996</v>
      </c>
      <c r="J232" s="5"/>
      <c r="K232" s="5"/>
      <c r="L232" s="136">
        <f t="shared" si="69"/>
        <v>6552.7019999999993</v>
      </c>
      <c r="M232" s="136">
        <f t="shared" si="70"/>
        <v>6552.7019999999993</v>
      </c>
      <c r="N232" s="33">
        <f t="shared" si="67"/>
        <v>0</v>
      </c>
      <c r="Q232">
        <v>1</v>
      </c>
      <c r="T232" s="29">
        <f t="shared" si="76"/>
        <v>0</v>
      </c>
      <c r="U232" s="29">
        <f t="shared" si="77"/>
        <v>0</v>
      </c>
      <c r="V232" s="29">
        <f t="shared" si="78"/>
        <v>6552.7019999999993</v>
      </c>
      <c r="W232" s="29">
        <f t="shared" si="79"/>
        <v>0</v>
      </c>
      <c r="X232" s="29">
        <f t="shared" si="80"/>
        <v>0</v>
      </c>
      <c r="Z232" s="29"/>
    </row>
    <row r="233" spans="1:26" x14ac:dyDescent="0.3">
      <c r="A233" s="5" t="s">
        <v>3158</v>
      </c>
      <c r="B233" s="5" t="s">
        <v>3159</v>
      </c>
      <c r="C233" s="5">
        <v>48</v>
      </c>
      <c r="D233" s="166">
        <v>5642.2</v>
      </c>
      <c r="E233" s="5" t="s">
        <v>7182</v>
      </c>
      <c r="F233" s="118">
        <v>44708</v>
      </c>
      <c r="G233" s="13">
        <v>0.55000000000000004</v>
      </c>
      <c r="H233" s="5" t="s">
        <v>8330</v>
      </c>
      <c r="I233" s="22">
        <f t="shared" si="68"/>
        <v>21.599999999999998</v>
      </c>
      <c r="J233" s="5"/>
      <c r="K233" s="5"/>
      <c r="L233" s="136">
        <f t="shared" si="69"/>
        <v>2538.9899999999998</v>
      </c>
      <c r="M233" s="136">
        <f t="shared" si="70"/>
        <v>2538.9899999999998</v>
      </c>
      <c r="N233" s="33">
        <f t="shared" si="67"/>
        <v>0</v>
      </c>
      <c r="Q233">
        <v>1</v>
      </c>
      <c r="T233" s="29">
        <f t="shared" si="76"/>
        <v>0</v>
      </c>
      <c r="U233" s="29">
        <f t="shared" si="77"/>
        <v>0</v>
      </c>
      <c r="V233" s="29">
        <f t="shared" si="78"/>
        <v>2538.9899999999998</v>
      </c>
      <c r="W233" s="29">
        <f t="shared" si="79"/>
        <v>0</v>
      </c>
      <c r="X233" s="29">
        <f t="shared" si="80"/>
        <v>0</v>
      </c>
      <c r="Z233" s="29"/>
    </row>
    <row r="234" spans="1:26" x14ac:dyDescent="0.3">
      <c r="A234" s="5" t="s">
        <v>3158</v>
      </c>
      <c r="B234" s="5" t="s">
        <v>3159</v>
      </c>
      <c r="C234" s="5">
        <v>48</v>
      </c>
      <c r="D234" s="166">
        <v>5642.2</v>
      </c>
      <c r="E234" s="5" t="s">
        <v>7182</v>
      </c>
      <c r="F234" s="118">
        <v>44708</v>
      </c>
      <c r="G234" s="13">
        <v>0.55000000000000004</v>
      </c>
      <c r="H234" s="5" t="s">
        <v>8331</v>
      </c>
      <c r="I234" s="22">
        <f t="shared" si="68"/>
        <v>21.599999999999998</v>
      </c>
      <c r="J234" s="5"/>
      <c r="K234" s="5"/>
      <c r="L234" s="136">
        <f t="shared" si="69"/>
        <v>2538.9899999999998</v>
      </c>
      <c r="M234" s="136">
        <f t="shared" si="70"/>
        <v>2538.9899999999998</v>
      </c>
      <c r="N234" s="33">
        <f t="shared" si="67"/>
        <v>0</v>
      </c>
      <c r="Q234">
        <v>1</v>
      </c>
      <c r="T234" s="29">
        <f t="shared" si="76"/>
        <v>0</v>
      </c>
      <c r="U234" s="29">
        <f t="shared" si="77"/>
        <v>0</v>
      </c>
      <c r="V234" s="29">
        <f t="shared" si="78"/>
        <v>2538.9899999999998</v>
      </c>
      <c r="W234" s="29">
        <f t="shared" si="79"/>
        <v>0</v>
      </c>
      <c r="X234" s="29">
        <f t="shared" si="80"/>
        <v>0</v>
      </c>
      <c r="Z234" s="29"/>
    </row>
    <row r="235" spans="1:26" x14ac:dyDescent="0.3">
      <c r="A235" s="5" t="s">
        <v>3160</v>
      </c>
      <c r="B235" s="5" t="s">
        <v>3161</v>
      </c>
      <c r="C235" s="5">
        <v>8</v>
      </c>
      <c r="D235" s="166">
        <v>1249.8699999999999</v>
      </c>
      <c r="E235" s="118">
        <v>44683</v>
      </c>
      <c r="F235" s="118">
        <v>44694</v>
      </c>
      <c r="G235" s="13">
        <v>0</v>
      </c>
      <c r="H235" s="5" t="s">
        <v>8329</v>
      </c>
      <c r="I235" s="22">
        <f t="shared" si="68"/>
        <v>8</v>
      </c>
      <c r="J235" s="5"/>
      <c r="K235" s="5"/>
      <c r="L235" s="136">
        <f t="shared" si="69"/>
        <v>1249.8699999999999</v>
      </c>
      <c r="M235" s="136">
        <f t="shared" si="70"/>
        <v>1249.8699999999999</v>
      </c>
      <c r="N235" s="33">
        <f t="shared" si="67"/>
        <v>0</v>
      </c>
      <c r="S235">
        <v>1</v>
      </c>
      <c r="T235" s="29">
        <f t="shared" si="76"/>
        <v>0</v>
      </c>
      <c r="U235" s="29">
        <f t="shared" si="77"/>
        <v>0</v>
      </c>
      <c r="V235" s="29">
        <f t="shared" si="78"/>
        <v>0</v>
      </c>
      <c r="W235" s="29">
        <f t="shared" si="79"/>
        <v>0</v>
      </c>
      <c r="X235" s="29">
        <f t="shared" si="80"/>
        <v>1249.8699999999999</v>
      </c>
      <c r="Z235" s="29"/>
    </row>
    <row r="236" spans="1:26" x14ac:dyDescent="0.3">
      <c r="A236" s="5" t="s">
        <v>3160</v>
      </c>
      <c r="B236" s="5" t="s">
        <v>3161</v>
      </c>
      <c r="C236" s="5">
        <v>16</v>
      </c>
      <c r="D236" s="166">
        <v>1937.15</v>
      </c>
      <c r="E236" s="118">
        <v>44683</v>
      </c>
      <c r="F236" s="118">
        <v>44694</v>
      </c>
      <c r="G236" s="13">
        <v>0</v>
      </c>
      <c r="H236" s="5" t="s">
        <v>8330</v>
      </c>
      <c r="I236" s="22">
        <f t="shared" si="68"/>
        <v>16</v>
      </c>
      <c r="J236" s="5"/>
      <c r="K236" s="5"/>
      <c r="L236" s="136">
        <f t="shared" si="69"/>
        <v>1937.15</v>
      </c>
      <c r="M236" s="136">
        <f t="shared" si="70"/>
        <v>1937.15</v>
      </c>
      <c r="N236" s="33">
        <f t="shared" si="67"/>
        <v>0</v>
      </c>
      <c r="S236">
        <v>1</v>
      </c>
      <c r="T236" s="29">
        <f t="shared" si="76"/>
        <v>0</v>
      </c>
      <c r="U236" s="29">
        <f t="shared" si="77"/>
        <v>0</v>
      </c>
      <c r="V236" s="29">
        <f t="shared" si="78"/>
        <v>0</v>
      </c>
      <c r="W236" s="29">
        <f t="shared" si="79"/>
        <v>0</v>
      </c>
      <c r="X236" s="29">
        <f t="shared" si="80"/>
        <v>1937.15</v>
      </c>
      <c r="Z236" s="29"/>
    </row>
    <row r="237" spans="1:26" x14ac:dyDescent="0.3">
      <c r="A237" s="5" t="s">
        <v>3162</v>
      </c>
      <c r="B237" s="5" t="s">
        <v>3163</v>
      </c>
      <c r="C237" s="5">
        <v>20</v>
      </c>
      <c r="D237" s="166">
        <v>3124.67</v>
      </c>
      <c r="E237" s="118">
        <v>44697</v>
      </c>
      <c r="F237" s="118">
        <v>44708</v>
      </c>
      <c r="G237" s="13">
        <v>0</v>
      </c>
      <c r="H237" s="5" t="s">
        <v>8329</v>
      </c>
      <c r="I237" s="22">
        <f t="shared" si="68"/>
        <v>20</v>
      </c>
      <c r="J237" s="5"/>
      <c r="K237" s="5"/>
      <c r="L237" s="136">
        <f t="shared" si="69"/>
        <v>3124.67</v>
      </c>
      <c r="M237" s="136">
        <f t="shared" si="70"/>
        <v>3124.67</v>
      </c>
      <c r="N237" s="33">
        <f t="shared" si="67"/>
        <v>0</v>
      </c>
      <c r="S237">
        <v>1</v>
      </c>
      <c r="T237" s="29">
        <f t="shared" si="76"/>
        <v>0</v>
      </c>
      <c r="U237" s="29">
        <f t="shared" si="77"/>
        <v>0</v>
      </c>
      <c r="V237" s="29">
        <f t="shared" si="78"/>
        <v>0</v>
      </c>
      <c r="W237" s="29">
        <f t="shared" si="79"/>
        <v>0</v>
      </c>
      <c r="X237" s="29">
        <f t="shared" si="80"/>
        <v>3124.67</v>
      </c>
      <c r="Z237" s="29"/>
    </row>
    <row r="238" spans="1:26" x14ac:dyDescent="0.3">
      <c r="A238" s="5" t="s">
        <v>3162</v>
      </c>
      <c r="B238" s="5" t="s">
        <v>3163</v>
      </c>
      <c r="C238" s="5">
        <v>8</v>
      </c>
      <c r="D238" s="166">
        <v>968.58</v>
      </c>
      <c r="E238" s="118">
        <v>44697</v>
      </c>
      <c r="F238" s="118">
        <v>44708</v>
      </c>
      <c r="G238" s="13">
        <v>0</v>
      </c>
      <c r="H238" s="5" t="s">
        <v>8330</v>
      </c>
      <c r="I238" s="22">
        <f t="shared" si="68"/>
        <v>8</v>
      </c>
      <c r="J238" s="5"/>
      <c r="K238" s="5"/>
      <c r="L238" s="136">
        <f t="shared" si="69"/>
        <v>968.58</v>
      </c>
      <c r="M238" s="136">
        <f t="shared" si="70"/>
        <v>968.58</v>
      </c>
      <c r="N238" s="33">
        <f t="shared" si="67"/>
        <v>0</v>
      </c>
      <c r="S238">
        <v>1</v>
      </c>
      <c r="T238" s="29">
        <f t="shared" si="76"/>
        <v>0</v>
      </c>
      <c r="U238" s="29">
        <f t="shared" si="77"/>
        <v>0</v>
      </c>
      <c r="V238" s="29">
        <f t="shared" si="78"/>
        <v>0</v>
      </c>
      <c r="W238" s="29">
        <f t="shared" si="79"/>
        <v>0</v>
      </c>
      <c r="X238" s="29">
        <f t="shared" si="80"/>
        <v>968.58</v>
      </c>
      <c r="Z238" s="29"/>
    </row>
    <row r="239" spans="1:26" x14ac:dyDescent="0.3">
      <c r="A239" s="5" t="s">
        <v>3162</v>
      </c>
      <c r="B239" s="5" t="s">
        <v>3163</v>
      </c>
      <c r="C239" s="5">
        <v>8</v>
      </c>
      <c r="D239" s="166">
        <v>968.58</v>
      </c>
      <c r="E239" s="118">
        <v>44697</v>
      </c>
      <c r="F239" s="118">
        <v>44708</v>
      </c>
      <c r="G239" s="13">
        <v>0</v>
      </c>
      <c r="H239" s="5" t="s">
        <v>8331</v>
      </c>
      <c r="I239" s="22">
        <f t="shared" si="68"/>
        <v>8</v>
      </c>
      <c r="J239" s="5"/>
      <c r="K239" s="5"/>
      <c r="L239" s="136">
        <f t="shared" si="69"/>
        <v>968.58</v>
      </c>
      <c r="M239" s="136">
        <f t="shared" si="70"/>
        <v>968.58</v>
      </c>
      <c r="N239" s="33">
        <f t="shared" si="67"/>
        <v>0</v>
      </c>
      <c r="S239">
        <v>1</v>
      </c>
      <c r="T239" s="29">
        <f t="shared" si="76"/>
        <v>0</v>
      </c>
      <c r="U239" s="29">
        <f t="shared" si="77"/>
        <v>0</v>
      </c>
      <c r="V239" s="29">
        <f t="shared" si="78"/>
        <v>0</v>
      </c>
      <c r="W239" s="29">
        <f t="shared" si="79"/>
        <v>0</v>
      </c>
      <c r="X239" s="29">
        <f t="shared" si="80"/>
        <v>968.58</v>
      </c>
      <c r="Z239" s="29"/>
    </row>
    <row r="240" spans="1:26" x14ac:dyDescent="0.3">
      <c r="A240" s="5" t="s">
        <v>3164</v>
      </c>
      <c r="B240" s="5" t="s">
        <v>3165</v>
      </c>
      <c r="C240" s="5">
        <v>32</v>
      </c>
      <c r="D240" s="166">
        <v>4999.47</v>
      </c>
      <c r="E240" s="118">
        <v>44712</v>
      </c>
      <c r="F240" s="118">
        <v>44754</v>
      </c>
      <c r="G240" s="13">
        <v>0</v>
      </c>
      <c r="H240" s="5" t="s">
        <v>8329</v>
      </c>
      <c r="I240" s="22">
        <f t="shared" si="68"/>
        <v>32</v>
      </c>
      <c r="J240" s="5"/>
      <c r="K240" s="5"/>
      <c r="L240" s="136">
        <f t="shared" si="69"/>
        <v>4999.47</v>
      </c>
      <c r="M240" s="136">
        <f t="shared" si="70"/>
        <v>4999.47</v>
      </c>
      <c r="N240" s="33">
        <f t="shared" si="67"/>
        <v>0</v>
      </c>
      <c r="S240">
        <v>1</v>
      </c>
      <c r="T240" s="29">
        <f t="shared" si="76"/>
        <v>0</v>
      </c>
      <c r="U240" s="29">
        <f t="shared" si="77"/>
        <v>0</v>
      </c>
      <c r="V240" s="29">
        <f t="shared" si="78"/>
        <v>0</v>
      </c>
      <c r="W240" s="29">
        <f t="shared" si="79"/>
        <v>0</v>
      </c>
      <c r="X240" s="29">
        <f t="shared" si="80"/>
        <v>4999.47</v>
      </c>
      <c r="Z240" s="29"/>
    </row>
    <row r="241" spans="1:26" x14ac:dyDescent="0.3">
      <c r="A241" s="5" t="s">
        <v>3164</v>
      </c>
      <c r="B241" s="5" t="s">
        <v>3165</v>
      </c>
      <c r="C241" s="5">
        <v>72</v>
      </c>
      <c r="D241" s="166">
        <v>8717.2000000000007</v>
      </c>
      <c r="E241" s="118">
        <v>44712</v>
      </c>
      <c r="F241" s="118">
        <v>44754</v>
      </c>
      <c r="G241" s="13">
        <v>0</v>
      </c>
      <c r="H241" s="5" t="s">
        <v>8330</v>
      </c>
      <c r="I241" s="22">
        <f t="shared" si="68"/>
        <v>72</v>
      </c>
      <c r="J241" s="5"/>
      <c r="K241" s="5"/>
      <c r="L241" s="136">
        <f t="shared" si="69"/>
        <v>8717.2000000000007</v>
      </c>
      <c r="M241" s="136">
        <f t="shared" si="70"/>
        <v>8717.2000000000007</v>
      </c>
      <c r="N241" s="33">
        <f t="shared" si="67"/>
        <v>0</v>
      </c>
      <c r="S241">
        <v>1</v>
      </c>
      <c r="T241" s="29">
        <f t="shared" si="76"/>
        <v>0</v>
      </c>
      <c r="U241" s="29">
        <f t="shared" si="77"/>
        <v>0</v>
      </c>
      <c r="V241" s="29">
        <f t="shared" si="78"/>
        <v>0</v>
      </c>
      <c r="W241" s="29">
        <f t="shared" si="79"/>
        <v>0</v>
      </c>
      <c r="X241" s="29">
        <f t="shared" si="80"/>
        <v>8717.2000000000007</v>
      </c>
      <c r="Z241" s="29"/>
    </row>
    <row r="242" spans="1:26" x14ac:dyDescent="0.3">
      <c r="A242" s="5" t="s">
        <v>3166</v>
      </c>
      <c r="B242" s="5" t="s">
        <v>3167</v>
      </c>
      <c r="C242" s="5">
        <v>24</v>
      </c>
      <c r="D242" s="166">
        <v>3749.6</v>
      </c>
      <c r="E242" s="118">
        <v>44755</v>
      </c>
      <c r="F242" s="118">
        <v>44796</v>
      </c>
      <c r="G242" s="13">
        <v>0</v>
      </c>
      <c r="H242" s="5" t="s">
        <v>8329</v>
      </c>
      <c r="I242" s="22">
        <f t="shared" si="68"/>
        <v>24</v>
      </c>
      <c r="J242" s="5"/>
      <c r="K242" s="5"/>
      <c r="L242" s="136">
        <f t="shared" si="69"/>
        <v>3749.6</v>
      </c>
      <c r="M242" s="136">
        <f t="shared" si="70"/>
        <v>3749.6</v>
      </c>
      <c r="N242" s="33">
        <f t="shared" si="67"/>
        <v>0</v>
      </c>
      <c r="S242">
        <v>1</v>
      </c>
      <c r="T242" s="29">
        <f t="shared" si="76"/>
        <v>0</v>
      </c>
      <c r="U242" s="29">
        <f t="shared" si="77"/>
        <v>0</v>
      </c>
      <c r="V242" s="29">
        <f t="shared" si="78"/>
        <v>0</v>
      </c>
      <c r="W242" s="29">
        <f t="shared" si="79"/>
        <v>0</v>
      </c>
      <c r="X242" s="29">
        <f t="shared" si="80"/>
        <v>3749.6</v>
      </c>
      <c r="Z242" s="29"/>
    </row>
    <row r="243" spans="1:26" x14ac:dyDescent="0.3">
      <c r="A243" s="5" t="s">
        <v>3166</v>
      </c>
      <c r="B243" s="5" t="s">
        <v>3167</v>
      </c>
      <c r="C243" s="5">
        <v>24</v>
      </c>
      <c r="D243" s="166">
        <v>2905.73</v>
      </c>
      <c r="E243" s="118">
        <v>44755</v>
      </c>
      <c r="F243" s="118">
        <v>44796</v>
      </c>
      <c r="G243" s="13">
        <v>0</v>
      </c>
      <c r="H243" s="5" t="s">
        <v>8330</v>
      </c>
      <c r="I243" s="22">
        <f t="shared" si="68"/>
        <v>24</v>
      </c>
      <c r="J243" s="5"/>
      <c r="K243" s="5"/>
      <c r="L243" s="136">
        <f t="shared" si="69"/>
        <v>2905.73</v>
      </c>
      <c r="M243" s="136">
        <f t="shared" si="70"/>
        <v>2905.73</v>
      </c>
      <c r="N243" s="33">
        <f t="shared" si="67"/>
        <v>0</v>
      </c>
      <c r="S243">
        <v>1</v>
      </c>
      <c r="T243" s="29">
        <f t="shared" si="76"/>
        <v>0</v>
      </c>
      <c r="U243" s="29">
        <f t="shared" si="77"/>
        <v>0</v>
      </c>
      <c r="V243" s="29">
        <f t="shared" si="78"/>
        <v>0</v>
      </c>
      <c r="W243" s="29">
        <f t="shared" si="79"/>
        <v>0</v>
      </c>
      <c r="X243" s="29">
        <f t="shared" si="80"/>
        <v>2905.73</v>
      </c>
      <c r="Z243" s="29"/>
    </row>
    <row r="244" spans="1:26" x14ac:dyDescent="0.3">
      <c r="A244" s="5" t="s">
        <v>3168</v>
      </c>
      <c r="B244" s="5" t="s">
        <v>3169</v>
      </c>
      <c r="C244" s="5">
        <v>96</v>
      </c>
      <c r="D244" s="166">
        <v>15296.5</v>
      </c>
      <c r="E244" s="118">
        <v>44797</v>
      </c>
      <c r="F244" s="118">
        <v>44915</v>
      </c>
      <c r="G244" s="13">
        <v>0</v>
      </c>
      <c r="H244" s="5" t="s">
        <v>8329</v>
      </c>
      <c r="I244" s="22">
        <f t="shared" si="68"/>
        <v>96</v>
      </c>
      <c r="J244" s="5"/>
      <c r="K244" s="5"/>
      <c r="L244" s="136">
        <f t="shared" si="69"/>
        <v>15296.5</v>
      </c>
      <c r="M244" s="136">
        <f t="shared" si="70"/>
        <v>15296.5</v>
      </c>
      <c r="N244" s="33">
        <f t="shared" si="67"/>
        <v>0</v>
      </c>
      <c r="S244">
        <v>1</v>
      </c>
      <c r="T244" s="29">
        <f t="shared" si="76"/>
        <v>0</v>
      </c>
      <c r="U244" s="29">
        <f t="shared" si="77"/>
        <v>0</v>
      </c>
      <c r="V244" s="29">
        <f t="shared" si="78"/>
        <v>0</v>
      </c>
      <c r="W244" s="29">
        <f t="shared" si="79"/>
        <v>0</v>
      </c>
      <c r="X244" s="29">
        <f t="shared" si="80"/>
        <v>15296.5</v>
      </c>
      <c r="Z244" s="29"/>
    </row>
    <row r="245" spans="1:26" x14ac:dyDescent="0.3">
      <c r="A245" s="5" t="s">
        <v>3168</v>
      </c>
      <c r="B245" s="5" t="s">
        <v>3169</v>
      </c>
      <c r="C245" s="5">
        <v>96</v>
      </c>
      <c r="D245" s="166">
        <v>11853.94</v>
      </c>
      <c r="E245" s="118">
        <v>44797</v>
      </c>
      <c r="F245" s="118">
        <v>44915</v>
      </c>
      <c r="G245" s="13">
        <v>0</v>
      </c>
      <c r="H245" s="5" t="s">
        <v>8330</v>
      </c>
      <c r="I245" s="22">
        <f t="shared" si="68"/>
        <v>96</v>
      </c>
      <c r="J245" s="5"/>
      <c r="K245" s="5"/>
      <c r="L245" s="136">
        <f t="shared" si="69"/>
        <v>11853.94</v>
      </c>
      <c r="M245" s="136">
        <f t="shared" si="70"/>
        <v>11853.94</v>
      </c>
      <c r="N245" s="33">
        <f t="shared" si="67"/>
        <v>0</v>
      </c>
      <c r="S245">
        <v>1</v>
      </c>
      <c r="T245" s="29">
        <f t="shared" si="76"/>
        <v>0</v>
      </c>
      <c r="U245" s="29">
        <f t="shared" si="77"/>
        <v>0</v>
      </c>
      <c r="V245" s="29">
        <f t="shared" si="78"/>
        <v>0</v>
      </c>
      <c r="W245" s="29">
        <f t="shared" si="79"/>
        <v>0</v>
      </c>
      <c r="X245" s="29">
        <f t="shared" si="80"/>
        <v>11853.94</v>
      </c>
      <c r="Z245" s="29"/>
    </row>
    <row r="246" spans="1:26" x14ac:dyDescent="0.3">
      <c r="A246" s="5" t="s">
        <v>3170</v>
      </c>
      <c r="B246" s="5" t="s">
        <v>3171</v>
      </c>
      <c r="C246" s="5">
        <v>54000</v>
      </c>
      <c r="D246" s="166">
        <v>64777.56</v>
      </c>
      <c r="E246" s="118">
        <v>44797</v>
      </c>
      <c r="F246" s="118">
        <v>44915</v>
      </c>
      <c r="G246" s="13">
        <v>0</v>
      </c>
      <c r="H246" s="5" t="s">
        <v>8305</v>
      </c>
      <c r="I246" s="22">
        <f t="shared" si="68"/>
        <v>54000</v>
      </c>
      <c r="J246" s="5"/>
      <c r="K246" s="5"/>
      <c r="L246" s="136">
        <f t="shared" si="69"/>
        <v>64777.56</v>
      </c>
      <c r="M246" s="136">
        <f t="shared" si="70"/>
        <v>64777.56</v>
      </c>
      <c r="N246" s="33">
        <f t="shared" si="67"/>
        <v>0</v>
      </c>
      <c r="P246">
        <v>1</v>
      </c>
      <c r="T246" s="29">
        <f t="shared" si="76"/>
        <v>0</v>
      </c>
      <c r="U246" s="29">
        <f t="shared" si="77"/>
        <v>64777.56</v>
      </c>
      <c r="V246" s="29">
        <f t="shared" si="78"/>
        <v>0</v>
      </c>
      <c r="W246" s="29">
        <f t="shared" si="79"/>
        <v>0</v>
      </c>
      <c r="X246" s="29">
        <f t="shared" si="80"/>
        <v>0</v>
      </c>
      <c r="Z246" s="29"/>
    </row>
    <row r="247" spans="1:26" x14ac:dyDescent="0.3">
      <c r="A247" s="5" t="s">
        <v>3172</v>
      </c>
      <c r="B247" s="5" t="s">
        <v>3173</v>
      </c>
      <c r="C247" s="5">
        <v>16</v>
      </c>
      <c r="D247" s="166">
        <v>2574.73</v>
      </c>
      <c r="E247" s="118">
        <v>44916</v>
      </c>
      <c r="F247" s="118">
        <v>44946</v>
      </c>
      <c r="G247" s="13">
        <v>0</v>
      </c>
      <c r="H247" s="5" t="s">
        <v>8329</v>
      </c>
      <c r="I247" s="22">
        <f t="shared" si="68"/>
        <v>16</v>
      </c>
      <c r="J247" s="5"/>
      <c r="K247" s="5"/>
      <c r="L247" s="136">
        <f t="shared" si="69"/>
        <v>2574.73</v>
      </c>
      <c r="M247" s="136">
        <f t="shared" si="70"/>
        <v>2574.73</v>
      </c>
      <c r="N247" s="33">
        <f t="shared" si="67"/>
        <v>0</v>
      </c>
      <c r="S247">
        <v>1</v>
      </c>
      <c r="T247" s="29">
        <f t="shared" si="76"/>
        <v>0</v>
      </c>
      <c r="U247" s="29">
        <f t="shared" si="77"/>
        <v>0</v>
      </c>
      <c r="V247" s="29">
        <f t="shared" si="78"/>
        <v>0</v>
      </c>
      <c r="W247" s="29">
        <f t="shared" si="79"/>
        <v>0</v>
      </c>
      <c r="X247" s="29">
        <f t="shared" si="80"/>
        <v>2574.73</v>
      </c>
      <c r="Z247" s="29"/>
    </row>
    <row r="248" spans="1:26" x14ac:dyDescent="0.3">
      <c r="A248" s="5" t="s">
        <v>3172</v>
      </c>
      <c r="B248" s="5" t="s">
        <v>3173</v>
      </c>
      <c r="C248" s="5">
        <v>16</v>
      </c>
      <c r="D248" s="166">
        <v>1995.27</v>
      </c>
      <c r="E248" s="118">
        <v>44916</v>
      </c>
      <c r="F248" s="118">
        <v>44946</v>
      </c>
      <c r="G248" s="13">
        <v>0</v>
      </c>
      <c r="H248" s="5" t="s">
        <v>8330</v>
      </c>
      <c r="I248" s="22">
        <f t="shared" si="68"/>
        <v>16</v>
      </c>
      <c r="J248" s="5"/>
      <c r="K248" s="5"/>
      <c r="L248" s="136">
        <f t="shared" si="69"/>
        <v>1995.27</v>
      </c>
      <c r="M248" s="136">
        <f t="shared" si="70"/>
        <v>1995.27</v>
      </c>
      <c r="N248" s="33">
        <f t="shared" si="67"/>
        <v>0</v>
      </c>
      <c r="S248">
        <v>1</v>
      </c>
      <c r="T248" s="29">
        <f t="shared" si="76"/>
        <v>0</v>
      </c>
      <c r="U248" s="29">
        <f t="shared" si="77"/>
        <v>0</v>
      </c>
      <c r="V248" s="29">
        <f t="shared" si="78"/>
        <v>0</v>
      </c>
      <c r="W248" s="29">
        <f t="shared" si="79"/>
        <v>0</v>
      </c>
      <c r="X248" s="29">
        <f t="shared" si="80"/>
        <v>1995.27</v>
      </c>
      <c r="Z248" s="29"/>
    </row>
    <row r="249" spans="1:26" x14ac:dyDescent="0.3">
      <c r="A249" s="5" t="s">
        <v>3172</v>
      </c>
      <c r="B249" s="5" t="s">
        <v>3173</v>
      </c>
      <c r="C249" s="5">
        <v>8</v>
      </c>
      <c r="D249" s="166">
        <v>997.63</v>
      </c>
      <c r="E249" s="118">
        <v>44916</v>
      </c>
      <c r="F249" s="118">
        <v>44946</v>
      </c>
      <c r="G249" s="13">
        <v>0</v>
      </c>
      <c r="H249" s="5" t="s">
        <v>8331</v>
      </c>
      <c r="I249" s="22">
        <f t="shared" si="68"/>
        <v>8</v>
      </c>
      <c r="J249" s="5"/>
      <c r="K249" s="5"/>
      <c r="L249" s="136">
        <f t="shared" si="69"/>
        <v>997.63</v>
      </c>
      <c r="M249" s="136">
        <f t="shared" si="70"/>
        <v>997.63</v>
      </c>
      <c r="N249" s="33">
        <f t="shared" si="67"/>
        <v>0</v>
      </c>
      <c r="S249">
        <v>1</v>
      </c>
      <c r="T249" s="29">
        <f t="shared" si="76"/>
        <v>0</v>
      </c>
      <c r="U249" s="29">
        <f t="shared" si="77"/>
        <v>0</v>
      </c>
      <c r="V249" s="29">
        <f t="shared" si="78"/>
        <v>0</v>
      </c>
      <c r="W249" s="29">
        <f t="shared" si="79"/>
        <v>0</v>
      </c>
      <c r="X249" s="29">
        <f t="shared" si="80"/>
        <v>997.63</v>
      </c>
      <c r="Z249" s="29"/>
    </row>
    <row r="250" spans="1:26" x14ac:dyDescent="0.3">
      <c r="A250" s="102" t="s">
        <v>8645</v>
      </c>
      <c r="B250" s="102"/>
      <c r="C250" s="102"/>
      <c r="D250" s="164"/>
      <c r="E250" s="102" t="s">
        <v>8469</v>
      </c>
      <c r="F250" s="157">
        <v>44854</v>
      </c>
      <c r="G250" s="165"/>
      <c r="H250" s="102"/>
      <c r="I250" s="106"/>
      <c r="J250" s="102"/>
      <c r="K250" s="102"/>
      <c r="L250" s="158"/>
      <c r="M250" s="158"/>
      <c r="N250" s="107"/>
      <c r="T250" s="29"/>
      <c r="U250" s="29"/>
      <c r="V250" s="29"/>
      <c r="W250" s="29"/>
      <c r="X250" s="29"/>
      <c r="Z250" s="29"/>
    </row>
    <row r="251" spans="1:26" x14ac:dyDescent="0.3">
      <c r="A251" s="5" t="s">
        <v>2924</v>
      </c>
      <c r="B251" s="5" t="s">
        <v>2925</v>
      </c>
      <c r="C251" s="5">
        <v>8</v>
      </c>
      <c r="D251" s="166">
        <v>968.58</v>
      </c>
      <c r="E251" s="5" t="s">
        <v>8470</v>
      </c>
      <c r="F251" s="118">
        <v>44708</v>
      </c>
      <c r="G251" s="13">
        <v>0.7</v>
      </c>
      <c r="H251" s="5" t="s">
        <v>8330</v>
      </c>
      <c r="I251" s="22">
        <f t="shared" si="68"/>
        <v>2.4000000000000004</v>
      </c>
      <c r="J251" s="5"/>
      <c r="K251" s="5"/>
      <c r="L251" s="136">
        <f t="shared" si="69"/>
        <v>290.57400000000007</v>
      </c>
      <c r="M251" s="136">
        <f t="shared" si="70"/>
        <v>290.57400000000007</v>
      </c>
      <c r="N251" s="33">
        <f t="shared" si="67"/>
        <v>0</v>
      </c>
      <c r="Q251">
        <v>1</v>
      </c>
      <c r="T251" s="29">
        <f t="shared" ref="T251:T261" si="81">O251*M251</f>
        <v>0</v>
      </c>
      <c r="U251" s="29">
        <f t="shared" ref="U251:U261" si="82">P251*M251</f>
        <v>0</v>
      </c>
      <c r="V251" s="29">
        <f t="shared" ref="V251:V261" si="83">Q251*M251</f>
        <v>290.57400000000007</v>
      </c>
      <c r="W251" s="29">
        <f t="shared" ref="W251:W261" si="84">R251*M251</f>
        <v>0</v>
      </c>
      <c r="X251" s="29">
        <f t="shared" ref="X251:X261" si="85">S251*M251</f>
        <v>0</v>
      </c>
      <c r="Z251" s="29"/>
    </row>
    <row r="252" spans="1:26" x14ac:dyDescent="0.3">
      <c r="A252" s="5" t="s">
        <v>2924</v>
      </c>
      <c r="B252" s="5" t="s">
        <v>2925</v>
      </c>
      <c r="C252" s="5">
        <v>8</v>
      </c>
      <c r="D252" s="166">
        <v>1249.8699999999999</v>
      </c>
      <c r="E252" s="5" t="s">
        <v>8470</v>
      </c>
      <c r="F252" s="118">
        <v>44708</v>
      </c>
      <c r="G252" s="13">
        <v>0.7</v>
      </c>
      <c r="H252" s="5" t="s">
        <v>8326</v>
      </c>
      <c r="I252" s="22">
        <f t="shared" si="68"/>
        <v>2.4000000000000004</v>
      </c>
      <c r="J252" s="5"/>
      <c r="K252" s="5"/>
      <c r="L252" s="136">
        <f t="shared" si="69"/>
        <v>374.96100000000001</v>
      </c>
      <c r="M252" s="136">
        <f t="shared" si="70"/>
        <v>374.96100000000001</v>
      </c>
      <c r="N252" s="33">
        <f t="shared" si="67"/>
        <v>0</v>
      </c>
      <c r="Q252">
        <v>1</v>
      </c>
      <c r="T252" s="29">
        <f t="shared" si="81"/>
        <v>0</v>
      </c>
      <c r="U252" s="29">
        <f t="shared" si="82"/>
        <v>0</v>
      </c>
      <c r="V252" s="29">
        <f t="shared" si="83"/>
        <v>374.96100000000001</v>
      </c>
      <c r="W252" s="29">
        <f t="shared" si="84"/>
        <v>0</v>
      </c>
      <c r="X252" s="29">
        <f t="shared" si="85"/>
        <v>0</v>
      </c>
      <c r="Z252" s="29"/>
    </row>
    <row r="253" spans="1:26" x14ac:dyDescent="0.3">
      <c r="A253" s="5" t="s">
        <v>2926</v>
      </c>
      <c r="B253" s="5" t="s">
        <v>2927</v>
      </c>
      <c r="C253" s="5">
        <v>24</v>
      </c>
      <c r="D253" s="166">
        <v>2905.73</v>
      </c>
      <c r="E253" s="5" t="s">
        <v>8470</v>
      </c>
      <c r="F253" s="118">
        <v>44754</v>
      </c>
      <c r="G253" s="13">
        <v>0.7</v>
      </c>
      <c r="H253" s="5" t="s">
        <v>8330</v>
      </c>
      <c r="I253" s="22">
        <f t="shared" si="68"/>
        <v>7.2000000000000011</v>
      </c>
      <c r="J253" s="5"/>
      <c r="K253" s="5"/>
      <c r="L253" s="136">
        <f t="shared" si="69"/>
        <v>871.71900000000016</v>
      </c>
      <c r="M253" s="136">
        <f t="shared" si="70"/>
        <v>871.71900000000016</v>
      </c>
      <c r="N253" s="33">
        <f t="shared" si="67"/>
        <v>0</v>
      </c>
      <c r="Q253">
        <v>1</v>
      </c>
      <c r="T253" s="29">
        <f t="shared" si="81"/>
        <v>0</v>
      </c>
      <c r="U253" s="29">
        <f t="shared" si="82"/>
        <v>0</v>
      </c>
      <c r="V253" s="29">
        <f t="shared" si="83"/>
        <v>871.71900000000016</v>
      </c>
      <c r="W253" s="29">
        <f t="shared" si="84"/>
        <v>0</v>
      </c>
      <c r="X253" s="29">
        <f t="shared" si="85"/>
        <v>0</v>
      </c>
      <c r="Z253" s="29"/>
    </row>
    <row r="254" spans="1:26" x14ac:dyDescent="0.3">
      <c r="A254" s="5" t="s">
        <v>2926</v>
      </c>
      <c r="B254" s="5" t="s">
        <v>2927</v>
      </c>
      <c r="C254" s="5">
        <v>24</v>
      </c>
      <c r="D254" s="166">
        <v>3749.6</v>
      </c>
      <c r="E254" s="5" t="s">
        <v>8470</v>
      </c>
      <c r="F254" s="118">
        <v>44754</v>
      </c>
      <c r="G254" s="13">
        <v>0.7</v>
      </c>
      <c r="H254" s="5" t="s">
        <v>8326</v>
      </c>
      <c r="I254" s="22">
        <f t="shared" si="68"/>
        <v>7.2000000000000011</v>
      </c>
      <c r="J254" s="5"/>
      <c r="K254" s="5"/>
      <c r="L254" s="136">
        <f t="shared" si="69"/>
        <v>1124.8800000000001</v>
      </c>
      <c r="M254" s="136">
        <f t="shared" si="70"/>
        <v>1124.8800000000001</v>
      </c>
      <c r="N254" s="33">
        <f t="shared" si="67"/>
        <v>0</v>
      </c>
      <c r="Q254">
        <v>1</v>
      </c>
      <c r="T254" s="29">
        <f t="shared" si="81"/>
        <v>0</v>
      </c>
      <c r="U254" s="29">
        <f t="shared" si="82"/>
        <v>0</v>
      </c>
      <c r="V254" s="29">
        <f t="shared" si="83"/>
        <v>1124.8800000000001</v>
      </c>
      <c r="W254" s="29">
        <f t="shared" si="84"/>
        <v>0</v>
      </c>
      <c r="X254" s="29">
        <f t="shared" si="85"/>
        <v>0</v>
      </c>
      <c r="Z254" s="29"/>
    </row>
    <row r="255" spans="1:26" x14ac:dyDescent="0.3">
      <c r="A255" s="5" t="s">
        <v>2928</v>
      </c>
      <c r="B255" s="5" t="s">
        <v>2929</v>
      </c>
      <c r="C255" s="5">
        <v>48</v>
      </c>
      <c r="D255" s="166">
        <v>5811.46</v>
      </c>
      <c r="E255" s="5" t="s">
        <v>8469</v>
      </c>
      <c r="F255" s="118">
        <v>44839</v>
      </c>
      <c r="G255" s="13">
        <v>0.7</v>
      </c>
      <c r="H255" s="5" t="s">
        <v>8330</v>
      </c>
      <c r="I255" s="22">
        <f t="shared" si="68"/>
        <v>14.400000000000002</v>
      </c>
      <c r="J255" s="5"/>
      <c r="K255" s="5"/>
      <c r="L255" s="136">
        <f t="shared" si="69"/>
        <v>1743.4380000000003</v>
      </c>
      <c r="M255" s="136">
        <f t="shared" si="70"/>
        <v>1743.4380000000003</v>
      </c>
      <c r="N255" s="33">
        <f t="shared" si="67"/>
        <v>0</v>
      </c>
      <c r="Q255">
        <v>1</v>
      </c>
      <c r="T255" s="29">
        <f t="shared" si="81"/>
        <v>0</v>
      </c>
      <c r="U255" s="29">
        <f t="shared" si="82"/>
        <v>0</v>
      </c>
      <c r="V255" s="29">
        <f t="shared" si="83"/>
        <v>1743.4380000000003</v>
      </c>
      <c r="W255" s="29">
        <f t="shared" si="84"/>
        <v>0</v>
      </c>
      <c r="X255" s="29">
        <f t="shared" si="85"/>
        <v>0</v>
      </c>
      <c r="Z255" s="29"/>
    </row>
    <row r="256" spans="1:26" x14ac:dyDescent="0.3">
      <c r="A256" s="5" t="s">
        <v>2928</v>
      </c>
      <c r="B256" s="5" t="s">
        <v>2929</v>
      </c>
      <c r="C256" s="5">
        <v>48</v>
      </c>
      <c r="D256" s="166">
        <v>7499.21</v>
      </c>
      <c r="E256" s="5" t="s">
        <v>8469</v>
      </c>
      <c r="F256" s="118">
        <v>44839</v>
      </c>
      <c r="G256" s="13">
        <v>0.7</v>
      </c>
      <c r="H256" s="5" t="s">
        <v>8326</v>
      </c>
      <c r="I256" s="22">
        <f t="shared" si="68"/>
        <v>14.400000000000002</v>
      </c>
      <c r="J256" s="5"/>
      <c r="K256" s="5"/>
      <c r="L256" s="136">
        <f t="shared" si="69"/>
        <v>2249.7630000000004</v>
      </c>
      <c r="M256" s="136">
        <f t="shared" si="70"/>
        <v>2249.7630000000004</v>
      </c>
      <c r="N256" s="33">
        <f t="shared" si="67"/>
        <v>0</v>
      </c>
      <c r="Q256">
        <v>1</v>
      </c>
      <c r="T256" s="29">
        <f t="shared" si="81"/>
        <v>0</v>
      </c>
      <c r="U256" s="29">
        <f t="shared" si="82"/>
        <v>0</v>
      </c>
      <c r="V256" s="29">
        <f t="shared" si="83"/>
        <v>2249.7630000000004</v>
      </c>
      <c r="W256" s="29">
        <f t="shared" si="84"/>
        <v>0</v>
      </c>
      <c r="X256" s="29">
        <f t="shared" si="85"/>
        <v>0</v>
      </c>
      <c r="Z256" s="29"/>
    </row>
    <row r="257" spans="1:26" x14ac:dyDescent="0.3">
      <c r="A257" s="5" t="s">
        <v>2932</v>
      </c>
      <c r="B257" s="5" t="s">
        <v>2933</v>
      </c>
      <c r="C257" s="5">
        <v>12000</v>
      </c>
      <c r="D257" s="166">
        <v>14206.78</v>
      </c>
      <c r="E257" s="5" t="s">
        <v>8469</v>
      </c>
      <c r="F257" s="118">
        <v>44839</v>
      </c>
      <c r="G257" s="13">
        <v>0.7</v>
      </c>
      <c r="H257" s="5" t="s">
        <v>8305</v>
      </c>
      <c r="I257" s="22">
        <f t="shared" si="68"/>
        <v>3600.0000000000005</v>
      </c>
      <c r="J257" s="5"/>
      <c r="K257" s="5"/>
      <c r="L257" s="136">
        <f t="shared" si="69"/>
        <v>4262.0340000000006</v>
      </c>
      <c r="M257" s="136">
        <f t="shared" si="70"/>
        <v>4262.0340000000006</v>
      </c>
      <c r="N257" s="33">
        <f t="shared" si="67"/>
        <v>0</v>
      </c>
      <c r="O257">
        <v>1</v>
      </c>
      <c r="T257" s="29">
        <f t="shared" si="81"/>
        <v>4262.0340000000006</v>
      </c>
      <c r="U257" s="29">
        <f t="shared" si="82"/>
        <v>0</v>
      </c>
      <c r="V257" s="29">
        <f t="shared" si="83"/>
        <v>0</v>
      </c>
      <c r="W257" s="29">
        <f t="shared" si="84"/>
        <v>0</v>
      </c>
      <c r="X257" s="29">
        <f t="shared" si="85"/>
        <v>0</v>
      </c>
      <c r="Z257" s="29"/>
    </row>
    <row r="258" spans="1:26" x14ac:dyDescent="0.3">
      <c r="A258" s="5" t="s">
        <v>2930</v>
      </c>
      <c r="B258" s="5" t="s">
        <v>2931</v>
      </c>
      <c r="C258" s="5">
        <v>4</v>
      </c>
      <c r="D258" s="166">
        <v>484.29</v>
      </c>
      <c r="E258" s="5" t="s">
        <v>8469</v>
      </c>
      <c r="F258" s="118">
        <v>44854</v>
      </c>
      <c r="G258" s="13">
        <v>0.7</v>
      </c>
      <c r="H258" s="5" t="s">
        <v>8330</v>
      </c>
      <c r="I258" s="22">
        <f t="shared" si="68"/>
        <v>1.2000000000000002</v>
      </c>
      <c r="J258" s="5"/>
      <c r="K258" s="5"/>
      <c r="L258" s="136">
        <f t="shared" si="69"/>
        <v>145.28700000000003</v>
      </c>
      <c r="M258" s="136">
        <f t="shared" si="70"/>
        <v>145.28700000000003</v>
      </c>
      <c r="N258" s="33">
        <f t="shared" si="67"/>
        <v>0</v>
      </c>
      <c r="Q258">
        <v>1</v>
      </c>
      <c r="T258" s="29">
        <f t="shared" si="81"/>
        <v>0</v>
      </c>
      <c r="U258" s="29">
        <f t="shared" si="82"/>
        <v>0</v>
      </c>
      <c r="V258" s="29">
        <f t="shared" si="83"/>
        <v>145.28700000000003</v>
      </c>
      <c r="W258" s="29">
        <f t="shared" si="84"/>
        <v>0</v>
      </c>
      <c r="X258" s="29">
        <f t="shared" si="85"/>
        <v>0</v>
      </c>
      <c r="Z258" s="29"/>
    </row>
    <row r="259" spans="1:26" x14ac:dyDescent="0.3">
      <c r="A259" s="5" t="s">
        <v>2930</v>
      </c>
      <c r="B259" s="5" t="s">
        <v>2931</v>
      </c>
      <c r="C259" s="5">
        <v>4</v>
      </c>
      <c r="D259" s="166">
        <v>484.29</v>
      </c>
      <c r="E259" s="5" t="s">
        <v>8469</v>
      </c>
      <c r="F259" s="118">
        <v>44854</v>
      </c>
      <c r="G259" s="13">
        <v>0.7</v>
      </c>
      <c r="H259" s="5" t="s">
        <v>8331</v>
      </c>
      <c r="I259" s="22">
        <f t="shared" si="68"/>
        <v>1.2000000000000002</v>
      </c>
      <c r="J259" s="5"/>
      <c r="K259" s="5"/>
      <c r="L259" s="136">
        <f t="shared" si="69"/>
        <v>145.28700000000003</v>
      </c>
      <c r="M259" s="136">
        <f t="shared" si="70"/>
        <v>145.28700000000003</v>
      </c>
      <c r="N259" s="33">
        <f t="shared" si="67"/>
        <v>0</v>
      </c>
      <c r="Q259">
        <v>1</v>
      </c>
      <c r="T259" s="29">
        <f t="shared" si="81"/>
        <v>0</v>
      </c>
      <c r="U259" s="29">
        <f t="shared" si="82"/>
        <v>0</v>
      </c>
      <c r="V259" s="29">
        <f t="shared" si="83"/>
        <v>145.28700000000003</v>
      </c>
      <c r="W259" s="29">
        <f t="shared" si="84"/>
        <v>0</v>
      </c>
      <c r="X259" s="29">
        <f t="shared" si="85"/>
        <v>0</v>
      </c>
      <c r="Z259" s="29"/>
    </row>
    <row r="260" spans="1:26" x14ac:dyDescent="0.3">
      <c r="A260" s="5" t="s">
        <v>2930</v>
      </c>
      <c r="B260" s="5" t="s">
        <v>2931</v>
      </c>
      <c r="C260" s="5">
        <v>8</v>
      </c>
      <c r="D260" s="166">
        <v>1249.8699999999999</v>
      </c>
      <c r="E260" s="5" t="s">
        <v>8469</v>
      </c>
      <c r="F260" s="118">
        <v>44854</v>
      </c>
      <c r="G260" s="13">
        <v>0.7</v>
      </c>
      <c r="H260" s="5" t="s">
        <v>8326</v>
      </c>
      <c r="I260" s="22">
        <f t="shared" si="68"/>
        <v>2.4000000000000004</v>
      </c>
      <c r="J260" s="5"/>
      <c r="K260" s="5"/>
      <c r="L260" s="136">
        <f t="shared" si="69"/>
        <v>374.96100000000001</v>
      </c>
      <c r="M260" s="136">
        <f t="shared" si="70"/>
        <v>374.96100000000001</v>
      </c>
      <c r="N260" s="33">
        <f t="shared" si="67"/>
        <v>0</v>
      </c>
      <c r="Q260">
        <v>1</v>
      </c>
      <c r="T260" s="29">
        <f t="shared" si="81"/>
        <v>0</v>
      </c>
      <c r="U260" s="29">
        <f t="shared" si="82"/>
        <v>0</v>
      </c>
      <c r="V260" s="29">
        <f t="shared" si="83"/>
        <v>374.96100000000001</v>
      </c>
      <c r="W260" s="29">
        <f t="shared" si="84"/>
        <v>0</v>
      </c>
      <c r="X260" s="29">
        <f t="shared" si="85"/>
        <v>0</v>
      </c>
      <c r="Z260" s="29"/>
    </row>
    <row r="261" spans="1:26" x14ac:dyDescent="0.3">
      <c r="A261" s="5" t="s">
        <v>2930</v>
      </c>
      <c r="B261" s="5" t="s">
        <v>2931</v>
      </c>
      <c r="C261" s="5">
        <v>4</v>
      </c>
      <c r="D261" s="166">
        <v>484.29</v>
      </c>
      <c r="E261" s="5" t="s">
        <v>8469</v>
      </c>
      <c r="F261" s="118">
        <v>44854</v>
      </c>
      <c r="G261" s="13">
        <v>0.7</v>
      </c>
      <c r="H261" s="5" t="s">
        <v>8328</v>
      </c>
      <c r="I261" s="22">
        <f t="shared" si="68"/>
        <v>1.2000000000000002</v>
      </c>
      <c r="J261" s="5"/>
      <c r="K261" s="5"/>
      <c r="L261" s="136">
        <f t="shared" si="69"/>
        <v>145.28700000000003</v>
      </c>
      <c r="M261" s="136">
        <f t="shared" si="70"/>
        <v>145.28700000000003</v>
      </c>
      <c r="N261" s="33">
        <f t="shared" ref="N261" si="86">L261-M261</f>
        <v>0</v>
      </c>
      <c r="Q261">
        <v>1</v>
      </c>
      <c r="T261" s="29">
        <f t="shared" si="81"/>
        <v>0</v>
      </c>
      <c r="U261" s="29">
        <f t="shared" si="82"/>
        <v>0</v>
      </c>
      <c r="V261" s="29">
        <f t="shared" si="83"/>
        <v>145.28700000000003</v>
      </c>
      <c r="W261" s="29">
        <f t="shared" si="84"/>
        <v>0</v>
      </c>
      <c r="X261" s="29">
        <f t="shared" si="85"/>
        <v>0</v>
      </c>
      <c r="Z261" s="29"/>
    </row>
    <row r="262" spans="1:26" x14ac:dyDescent="0.3">
      <c r="A262" s="102" t="s">
        <v>8646</v>
      </c>
      <c r="B262" s="102"/>
      <c r="C262" s="102"/>
      <c r="D262" s="164"/>
      <c r="E262" s="102" t="s">
        <v>8469</v>
      </c>
      <c r="F262" s="157">
        <v>44811</v>
      </c>
      <c r="G262" s="165"/>
      <c r="H262" s="102"/>
      <c r="I262" s="106"/>
      <c r="J262" s="102"/>
      <c r="K262" s="102"/>
      <c r="L262" s="158"/>
      <c r="M262" s="158"/>
      <c r="N262" s="107"/>
      <c r="T262" s="29"/>
      <c r="U262" s="29"/>
      <c r="V262" s="29"/>
      <c r="W262" s="29"/>
      <c r="X262" s="29"/>
      <c r="Z262" s="29"/>
    </row>
    <row r="263" spans="1:26" x14ac:dyDescent="0.3">
      <c r="A263" s="5" t="s">
        <v>3188</v>
      </c>
      <c r="B263" s="5" t="s">
        <v>3189</v>
      </c>
      <c r="C263" s="5">
        <v>8</v>
      </c>
      <c r="D263" s="166">
        <v>968.58</v>
      </c>
      <c r="E263" s="5" t="s">
        <v>8469</v>
      </c>
      <c r="F263" s="118">
        <v>44708</v>
      </c>
      <c r="G263" s="13">
        <v>0.75</v>
      </c>
      <c r="H263" s="5" t="s">
        <v>8330</v>
      </c>
      <c r="I263" s="22">
        <f t="shared" ref="I263:I326" si="87">C263*(1-G263)</f>
        <v>2</v>
      </c>
      <c r="J263" s="5"/>
      <c r="K263" s="5"/>
      <c r="L263" s="136">
        <f t="shared" ref="L263:L326" si="88">D263*(1-G263)</f>
        <v>242.14500000000001</v>
      </c>
      <c r="M263" s="136">
        <f t="shared" ref="M263:M326" si="89">IF(J263="",L263,(D263/C263)*J263)</f>
        <v>242.14500000000001</v>
      </c>
      <c r="N263" s="33">
        <f t="shared" ref="N263:N326" si="90">L263-M263</f>
        <v>0</v>
      </c>
      <c r="Q263">
        <v>1</v>
      </c>
      <c r="T263" s="29">
        <f t="shared" ref="T263:T276" si="91">O263*M263</f>
        <v>0</v>
      </c>
      <c r="U263" s="29">
        <f t="shared" ref="U263:U276" si="92">P263*M263</f>
        <v>0</v>
      </c>
      <c r="V263" s="29">
        <f t="shared" ref="V263:V276" si="93">Q263*M263</f>
        <v>242.14500000000001</v>
      </c>
      <c r="W263" s="29">
        <f t="shared" ref="W263:W276" si="94">R263*M263</f>
        <v>0</v>
      </c>
      <c r="X263" s="29">
        <f t="shared" ref="X263:X276" si="95">S263*M263</f>
        <v>0</v>
      </c>
      <c r="Z263" s="29"/>
    </row>
    <row r="264" spans="1:26" x14ac:dyDescent="0.3">
      <c r="A264" s="5" t="s">
        <v>3188</v>
      </c>
      <c r="B264" s="5" t="s">
        <v>3189</v>
      </c>
      <c r="C264" s="5">
        <v>16</v>
      </c>
      <c r="D264" s="166">
        <v>1937.15</v>
      </c>
      <c r="E264" s="5" t="s">
        <v>8469</v>
      </c>
      <c r="F264" s="118">
        <v>44708</v>
      </c>
      <c r="G264" s="13">
        <v>0.75</v>
      </c>
      <c r="H264" s="5" t="s">
        <v>8331</v>
      </c>
      <c r="I264" s="22">
        <f t="shared" si="87"/>
        <v>4</v>
      </c>
      <c r="J264" s="5"/>
      <c r="K264" s="5"/>
      <c r="L264" s="136">
        <f t="shared" si="88"/>
        <v>484.28750000000002</v>
      </c>
      <c r="M264" s="136">
        <f t="shared" si="89"/>
        <v>484.28750000000002</v>
      </c>
      <c r="N264" s="33">
        <f t="shared" si="90"/>
        <v>0</v>
      </c>
      <c r="Q264">
        <v>1</v>
      </c>
      <c r="T264" s="29">
        <f t="shared" si="91"/>
        <v>0</v>
      </c>
      <c r="U264" s="29">
        <f t="shared" si="92"/>
        <v>0</v>
      </c>
      <c r="V264" s="29">
        <f t="shared" si="93"/>
        <v>484.28750000000002</v>
      </c>
      <c r="W264" s="29">
        <f t="shared" si="94"/>
        <v>0</v>
      </c>
      <c r="X264" s="29">
        <f t="shared" si="95"/>
        <v>0</v>
      </c>
      <c r="Z264" s="29"/>
    </row>
    <row r="265" spans="1:26" x14ac:dyDescent="0.3">
      <c r="A265" s="5" t="s">
        <v>3188</v>
      </c>
      <c r="B265" s="5" t="s">
        <v>3189</v>
      </c>
      <c r="C265" s="5">
        <v>16</v>
      </c>
      <c r="D265" s="166">
        <v>2499.7399999999998</v>
      </c>
      <c r="E265" s="5" t="s">
        <v>8469</v>
      </c>
      <c r="F265" s="118">
        <v>44708</v>
      </c>
      <c r="G265" s="13">
        <v>0.75</v>
      </c>
      <c r="H265" s="5" t="s">
        <v>8326</v>
      </c>
      <c r="I265" s="22">
        <f t="shared" si="87"/>
        <v>4</v>
      </c>
      <c r="J265" s="5"/>
      <c r="K265" s="5"/>
      <c r="L265" s="136">
        <f t="shared" si="88"/>
        <v>624.93499999999995</v>
      </c>
      <c r="M265" s="136">
        <f t="shared" si="89"/>
        <v>624.93499999999995</v>
      </c>
      <c r="N265" s="33">
        <f t="shared" si="90"/>
        <v>0</v>
      </c>
      <c r="Q265">
        <v>1</v>
      </c>
      <c r="T265" s="29">
        <f t="shared" si="91"/>
        <v>0</v>
      </c>
      <c r="U265" s="29">
        <f t="shared" si="92"/>
        <v>0</v>
      </c>
      <c r="V265" s="29">
        <f t="shared" si="93"/>
        <v>624.93499999999995</v>
      </c>
      <c r="W265" s="29">
        <f t="shared" si="94"/>
        <v>0</v>
      </c>
      <c r="X265" s="29">
        <f t="shared" si="95"/>
        <v>0</v>
      </c>
      <c r="Z265" s="29"/>
    </row>
    <row r="266" spans="1:26" x14ac:dyDescent="0.3">
      <c r="A266" s="5" t="s">
        <v>3188</v>
      </c>
      <c r="B266" s="5" t="s">
        <v>3189</v>
      </c>
      <c r="C266" s="5">
        <v>16</v>
      </c>
      <c r="D266" s="166">
        <v>1937.15</v>
      </c>
      <c r="E266" s="5" t="s">
        <v>8469</v>
      </c>
      <c r="F266" s="118">
        <v>44708</v>
      </c>
      <c r="G266" s="13">
        <v>0.75</v>
      </c>
      <c r="H266" s="5" t="s">
        <v>8328</v>
      </c>
      <c r="I266" s="22">
        <f t="shared" si="87"/>
        <v>4</v>
      </c>
      <c r="J266" s="5"/>
      <c r="K266" s="5"/>
      <c r="L266" s="136">
        <f t="shared" si="88"/>
        <v>484.28750000000002</v>
      </c>
      <c r="M266" s="136">
        <f t="shared" si="89"/>
        <v>484.28750000000002</v>
      </c>
      <c r="N266" s="33">
        <f t="shared" si="90"/>
        <v>0</v>
      </c>
      <c r="Q266">
        <v>1</v>
      </c>
      <c r="T266" s="29">
        <f t="shared" si="91"/>
        <v>0</v>
      </c>
      <c r="U266" s="29">
        <f t="shared" si="92"/>
        <v>0</v>
      </c>
      <c r="V266" s="29">
        <f t="shared" si="93"/>
        <v>484.28750000000002</v>
      </c>
      <c r="W266" s="29">
        <f t="shared" si="94"/>
        <v>0</v>
      </c>
      <c r="X266" s="29">
        <f t="shared" si="95"/>
        <v>0</v>
      </c>
      <c r="Z266" s="29"/>
    </row>
    <row r="267" spans="1:26" x14ac:dyDescent="0.3">
      <c r="A267" s="5" t="s">
        <v>3190</v>
      </c>
      <c r="B267" s="5" t="s">
        <v>3191</v>
      </c>
      <c r="C267" s="5">
        <v>24</v>
      </c>
      <c r="D267" s="166">
        <v>2905.73</v>
      </c>
      <c r="E267" s="5" t="s">
        <v>8469</v>
      </c>
      <c r="F267" s="118">
        <v>44796</v>
      </c>
      <c r="G267" s="13">
        <v>0.75</v>
      </c>
      <c r="H267" s="5" t="s">
        <v>8330</v>
      </c>
      <c r="I267" s="22">
        <f t="shared" si="87"/>
        <v>6</v>
      </c>
      <c r="J267" s="5"/>
      <c r="K267" s="5"/>
      <c r="L267" s="136">
        <f t="shared" si="88"/>
        <v>726.4325</v>
      </c>
      <c r="M267" s="136">
        <f t="shared" si="89"/>
        <v>726.4325</v>
      </c>
      <c r="N267" s="33">
        <f t="shared" si="90"/>
        <v>0</v>
      </c>
      <c r="Q267">
        <v>1</v>
      </c>
      <c r="T267" s="29">
        <f t="shared" si="91"/>
        <v>0</v>
      </c>
      <c r="U267" s="29">
        <f t="shared" si="92"/>
        <v>0</v>
      </c>
      <c r="V267" s="29">
        <f t="shared" si="93"/>
        <v>726.4325</v>
      </c>
      <c r="W267" s="29">
        <f t="shared" si="94"/>
        <v>0</v>
      </c>
      <c r="X267" s="29">
        <f t="shared" si="95"/>
        <v>0</v>
      </c>
      <c r="Z267" s="29"/>
    </row>
    <row r="268" spans="1:26" x14ac:dyDescent="0.3">
      <c r="A268" s="5" t="s">
        <v>3190</v>
      </c>
      <c r="B268" s="5" t="s">
        <v>3191</v>
      </c>
      <c r="C268" s="5">
        <v>48</v>
      </c>
      <c r="D268" s="166">
        <v>5811.46</v>
      </c>
      <c r="E268" s="5" t="s">
        <v>8469</v>
      </c>
      <c r="F268" s="118">
        <v>44796</v>
      </c>
      <c r="G268" s="13">
        <v>0.75</v>
      </c>
      <c r="H268" s="5" t="s">
        <v>8331</v>
      </c>
      <c r="I268" s="22">
        <f t="shared" si="87"/>
        <v>12</v>
      </c>
      <c r="J268" s="5"/>
      <c r="K268" s="5"/>
      <c r="L268" s="136">
        <f t="shared" si="88"/>
        <v>1452.865</v>
      </c>
      <c r="M268" s="136">
        <f t="shared" si="89"/>
        <v>1452.865</v>
      </c>
      <c r="N268" s="33">
        <f t="shared" si="90"/>
        <v>0</v>
      </c>
      <c r="Q268">
        <v>1</v>
      </c>
      <c r="T268" s="29">
        <f t="shared" si="91"/>
        <v>0</v>
      </c>
      <c r="U268" s="29">
        <f t="shared" si="92"/>
        <v>0</v>
      </c>
      <c r="V268" s="29">
        <f t="shared" si="93"/>
        <v>1452.865</v>
      </c>
      <c r="W268" s="29">
        <f t="shared" si="94"/>
        <v>0</v>
      </c>
      <c r="X268" s="29">
        <f t="shared" si="95"/>
        <v>0</v>
      </c>
      <c r="Z268" s="29"/>
    </row>
    <row r="269" spans="1:26" x14ac:dyDescent="0.3">
      <c r="A269" s="5" t="s">
        <v>3190</v>
      </c>
      <c r="B269" s="5" t="s">
        <v>3191</v>
      </c>
      <c r="C269" s="5">
        <v>48</v>
      </c>
      <c r="D269" s="166">
        <v>7499.21</v>
      </c>
      <c r="E269" s="5" t="s">
        <v>8469</v>
      </c>
      <c r="F269" s="118">
        <v>44796</v>
      </c>
      <c r="G269" s="13">
        <v>0.75</v>
      </c>
      <c r="H269" s="5" t="s">
        <v>8326</v>
      </c>
      <c r="I269" s="22">
        <f t="shared" si="87"/>
        <v>12</v>
      </c>
      <c r="J269" s="5"/>
      <c r="K269" s="5"/>
      <c r="L269" s="136">
        <f t="shared" si="88"/>
        <v>1874.8025</v>
      </c>
      <c r="M269" s="136">
        <f t="shared" si="89"/>
        <v>1874.8025</v>
      </c>
      <c r="N269" s="33">
        <f t="shared" si="90"/>
        <v>0</v>
      </c>
      <c r="Q269">
        <v>1</v>
      </c>
      <c r="T269" s="29">
        <f t="shared" si="91"/>
        <v>0</v>
      </c>
      <c r="U269" s="29">
        <f t="shared" si="92"/>
        <v>0</v>
      </c>
      <c r="V269" s="29">
        <f t="shared" si="93"/>
        <v>1874.8025</v>
      </c>
      <c r="W269" s="29">
        <f t="shared" si="94"/>
        <v>0</v>
      </c>
      <c r="X269" s="29">
        <f t="shared" si="95"/>
        <v>0</v>
      </c>
      <c r="Z269" s="29"/>
    </row>
    <row r="270" spans="1:26" x14ac:dyDescent="0.3">
      <c r="A270" s="5" t="s">
        <v>3190</v>
      </c>
      <c r="B270" s="5" t="s">
        <v>3191</v>
      </c>
      <c r="C270" s="5">
        <v>48</v>
      </c>
      <c r="D270" s="166">
        <v>5811.46</v>
      </c>
      <c r="E270" s="5" t="s">
        <v>8469</v>
      </c>
      <c r="F270" s="118">
        <v>44796</v>
      </c>
      <c r="G270" s="13">
        <v>0.75</v>
      </c>
      <c r="H270" s="5" t="s">
        <v>8328</v>
      </c>
      <c r="I270" s="22">
        <f t="shared" si="87"/>
        <v>12</v>
      </c>
      <c r="J270" s="5"/>
      <c r="K270" s="5"/>
      <c r="L270" s="136">
        <f t="shared" si="88"/>
        <v>1452.865</v>
      </c>
      <c r="M270" s="136">
        <f t="shared" si="89"/>
        <v>1452.865</v>
      </c>
      <c r="N270" s="33">
        <f t="shared" si="90"/>
        <v>0</v>
      </c>
      <c r="Q270">
        <v>1</v>
      </c>
      <c r="T270" s="29">
        <f t="shared" si="91"/>
        <v>0</v>
      </c>
      <c r="U270" s="29">
        <f t="shared" si="92"/>
        <v>0</v>
      </c>
      <c r="V270" s="29">
        <f t="shared" si="93"/>
        <v>1452.865</v>
      </c>
      <c r="W270" s="29">
        <f t="shared" si="94"/>
        <v>0</v>
      </c>
      <c r="X270" s="29">
        <f t="shared" si="95"/>
        <v>0</v>
      </c>
      <c r="Z270" s="29"/>
    </row>
    <row r="271" spans="1:26" x14ac:dyDescent="0.3">
      <c r="A271" s="5" t="s">
        <v>3194</v>
      </c>
      <c r="B271" s="5" t="s">
        <v>3195</v>
      </c>
      <c r="C271" s="5">
        <v>20000</v>
      </c>
      <c r="D271" s="166">
        <v>23677.96</v>
      </c>
      <c r="E271" s="5" t="s">
        <v>8469</v>
      </c>
      <c r="F271" s="118">
        <v>44796</v>
      </c>
      <c r="G271" s="13">
        <v>0.75</v>
      </c>
      <c r="H271" s="5" t="s">
        <v>8305</v>
      </c>
      <c r="I271" s="22">
        <f t="shared" si="87"/>
        <v>5000</v>
      </c>
      <c r="J271" s="5"/>
      <c r="K271" s="5"/>
      <c r="L271" s="136">
        <f t="shared" si="88"/>
        <v>5919.49</v>
      </c>
      <c r="M271" s="136">
        <f t="shared" si="89"/>
        <v>5919.49</v>
      </c>
      <c r="N271" s="33">
        <f t="shared" si="90"/>
        <v>0</v>
      </c>
      <c r="P271">
        <v>1</v>
      </c>
      <c r="T271" s="29">
        <f t="shared" si="91"/>
        <v>0</v>
      </c>
      <c r="U271" s="29">
        <f t="shared" si="92"/>
        <v>5919.49</v>
      </c>
      <c r="V271" s="29">
        <f t="shared" si="93"/>
        <v>0</v>
      </c>
      <c r="W271" s="29">
        <f t="shared" si="94"/>
        <v>0</v>
      </c>
      <c r="X271" s="29">
        <f t="shared" si="95"/>
        <v>0</v>
      </c>
      <c r="Z271" s="29"/>
    </row>
    <row r="272" spans="1:26" x14ac:dyDescent="0.3">
      <c r="A272" s="5" t="s">
        <v>3192</v>
      </c>
      <c r="B272" s="5" t="s">
        <v>3193</v>
      </c>
      <c r="C272" s="5">
        <v>8</v>
      </c>
      <c r="D272" s="166">
        <v>1504.52</v>
      </c>
      <c r="E272" s="5" t="s">
        <v>8469</v>
      </c>
      <c r="F272" s="118">
        <v>44811</v>
      </c>
      <c r="G272" s="13">
        <v>0.75</v>
      </c>
      <c r="H272" s="5" t="s">
        <v>8333</v>
      </c>
      <c r="I272" s="22">
        <f t="shared" si="87"/>
        <v>2</v>
      </c>
      <c r="J272" s="5"/>
      <c r="K272" s="5"/>
      <c r="L272" s="136">
        <f t="shared" si="88"/>
        <v>376.13</v>
      </c>
      <c r="M272" s="136">
        <f t="shared" si="89"/>
        <v>376.13</v>
      </c>
      <c r="N272" s="33">
        <f t="shared" si="90"/>
        <v>0</v>
      </c>
      <c r="Q272">
        <v>1</v>
      </c>
      <c r="T272" s="29">
        <f t="shared" si="91"/>
        <v>0</v>
      </c>
      <c r="U272" s="29">
        <f t="shared" si="92"/>
        <v>0</v>
      </c>
      <c r="V272" s="29">
        <f t="shared" si="93"/>
        <v>376.13</v>
      </c>
      <c r="W272" s="29">
        <f t="shared" si="94"/>
        <v>0</v>
      </c>
      <c r="X272" s="29">
        <f t="shared" si="95"/>
        <v>0</v>
      </c>
      <c r="Z272" s="29"/>
    </row>
    <row r="273" spans="1:26" x14ac:dyDescent="0.3">
      <c r="A273" s="5" t="s">
        <v>3192</v>
      </c>
      <c r="B273" s="5" t="s">
        <v>3193</v>
      </c>
      <c r="C273" s="5">
        <v>4</v>
      </c>
      <c r="D273" s="166">
        <v>498.82</v>
      </c>
      <c r="E273" s="5" t="s">
        <v>8469</v>
      </c>
      <c r="F273" s="118">
        <v>44811</v>
      </c>
      <c r="G273" s="13">
        <v>0.75</v>
      </c>
      <c r="H273" s="5" t="s">
        <v>8330</v>
      </c>
      <c r="I273" s="22">
        <f t="shared" si="87"/>
        <v>1</v>
      </c>
      <c r="J273" s="5"/>
      <c r="K273" s="5"/>
      <c r="L273" s="136">
        <f t="shared" si="88"/>
        <v>124.705</v>
      </c>
      <c r="M273" s="136">
        <f t="shared" si="89"/>
        <v>124.705</v>
      </c>
      <c r="N273" s="33">
        <f t="shared" si="90"/>
        <v>0</v>
      </c>
      <c r="Q273">
        <v>1</v>
      </c>
      <c r="T273" s="29">
        <f t="shared" si="91"/>
        <v>0</v>
      </c>
      <c r="U273" s="29">
        <f t="shared" si="92"/>
        <v>0</v>
      </c>
      <c r="V273" s="29">
        <f t="shared" si="93"/>
        <v>124.705</v>
      </c>
      <c r="W273" s="29">
        <f t="shared" si="94"/>
        <v>0</v>
      </c>
      <c r="X273" s="29">
        <f t="shared" si="95"/>
        <v>0</v>
      </c>
      <c r="Z273" s="29"/>
    </row>
    <row r="274" spans="1:26" x14ac:dyDescent="0.3">
      <c r="A274" s="5" t="s">
        <v>3192</v>
      </c>
      <c r="B274" s="5" t="s">
        <v>3193</v>
      </c>
      <c r="C274" s="5">
        <v>8</v>
      </c>
      <c r="D274" s="166">
        <v>997.63</v>
      </c>
      <c r="E274" s="5" t="s">
        <v>8469</v>
      </c>
      <c r="F274" s="118">
        <v>44811</v>
      </c>
      <c r="G274" s="13">
        <v>0.75</v>
      </c>
      <c r="H274" s="5" t="s">
        <v>8331</v>
      </c>
      <c r="I274" s="22">
        <f t="shared" si="87"/>
        <v>2</v>
      </c>
      <c r="J274" s="5"/>
      <c r="K274" s="5"/>
      <c r="L274" s="136">
        <f t="shared" si="88"/>
        <v>249.4075</v>
      </c>
      <c r="M274" s="136">
        <f t="shared" si="89"/>
        <v>249.4075</v>
      </c>
      <c r="N274" s="33">
        <f t="shared" si="90"/>
        <v>0</v>
      </c>
      <c r="Q274">
        <v>1</v>
      </c>
      <c r="T274" s="29">
        <f t="shared" si="91"/>
        <v>0</v>
      </c>
      <c r="U274" s="29">
        <f t="shared" si="92"/>
        <v>0</v>
      </c>
      <c r="V274" s="29">
        <f t="shared" si="93"/>
        <v>249.4075</v>
      </c>
      <c r="W274" s="29">
        <f t="shared" si="94"/>
        <v>0</v>
      </c>
      <c r="X274" s="29">
        <f t="shared" si="95"/>
        <v>0</v>
      </c>
      <c r="Z274" s="29"/>
    </row>
    <row r="275" spans="1:26" x14ac:dyDescent="0.3">
      <c r="A275" s="5" t="s">
        <v>3192</v>
      </c>
      <c r="B275" s="5" t="s">
        <v>3193</v>
      </c>
      <c r="C275" s="5">
        <v>8</v>
      </c>
      <c r="D275" s="166">
        <v>1287.3599999999999</v>
      </c>
      <c r="E275" s="5" t="s">
        <v>8469</v>
      </c>
      <c r="F275" s="118">
        <v>44811</v>
      </c>
      <c r="G275" s="13">
        <v>0.75</v>
      </c>
      <c r="H275" s="5" t="s">
        <v>8326</v>
      </c>
      <c r="I275" s="22">
        <f t="shared" si="87"/>
        <v>2</v>
      </c>
      <c r="J275" s="5"/>
      <c r="K275" s="5"/>
      <c r="L275" s="136">
        <f t="shared" si="88"/>
        <v>321.83999999999997</v>
      </c>
      <c r="M275" s="136">
        <f t="shared" si="89"/>
        <v>321.83999999999997</v>
      </c>
      <c r="N275" s="33">
        <f t="shared" si="90"/>
        <v>0</v>
      </c>
      <c r="Q275">
        <v>1</v>
      </c>
      <c r="T275" s="29">
        <f t="shared" si="91"/>
        <v>0</v>
      </c>
      <c r="U275" s="29">
        <f t="shared" si="92"/>
        <v>0</v>
      </c>
      <c r="V275" s="29">
        <f t="shared" si="93"/>
        <v>321.83999999999997</v>
      </c>
      <c r="W275" s="29">
        <f t="shared" si="94"/>
        <v>0</v>
      </c>
      <c r="X275" s="29">
        <f t="shared" si="95"/>
        <v>0</v>
      </c>
      <c r="Z275" s="29"/>
    </row>
    <row r="276" spans="1:26" x14ac:dyDescent="0.3">
      <c r="A276" s="5" t="s">
        <v>3192</v>
      </c>
      <c r="B276" s="5" t="s">
        <v>3193</v>
      </c>
      <c r="C276" s="5">
        <v>8</v>
      </c>
      <c r="D276" s="166">
        <v>997.63</v>
      </c>
      <c r="E276" s="5" t="s">
        <v>8469</v>
      </c>
      <c r="F276" s="118">
        <v>44811</v>
      </c>
      <c r="G276" s="13">
        <v>0.75</v>
      </c>
      <c r="H276" s="5" t="s">
        <v>8328</v>
      </c>
      <c r="I276" s="22">
        <f t="shared" si="87"/>
        <v>2</v>
      </c>
      <c r="J276" s="5"/>
      <c r="K276" s="5"/>
      <c r="L276" s="136">
        <f t="shared" si="88"/>
        <v>249.4075</v>
      </c>
      <c r="M276" s="136">
        <f t="shared" si="89"/>
        <v>249.4075</v>
      </c>
      <c r="N276" s="33">
        <f t="shared" si="90"/>
        <v>0</v>
      </c>
      <c r="Q276">
        <v>1</v>
      </c>
      <c r="T276" s="29">
        <f t="shared" si="91"/>
        <v>0</v>
      </c>
      <c r="U276" s="29">
        <f t="shared" si="92"/>
        <v>0</v>
      </c>
      <c r="V276" s="29">
        <f t="shared" si="93"/>
        <v>249.4075</v>
      </c>
      <c r="W276" s="29">
        <f t="shared" si="94"/>
        <v>0</v>
      </c>
      <c r="X276" s="29">
        <f t="shared" si="95"/>
        <v>0</v>
      </c>
      <c r="Z276" s="29"/>
    </row>
    <row r="277" spans="1:26" x14ac:dyDescent="0.3">
      <c r="A277" s="102" t="s">
        <v>8647</v>
      </c>
      <c r="B277" s="102"/>
      <c r="C277" s="102"/>
      <c r="D277" s="164"/>
      <c r="E277" s="102" t="s">
        <v>8469</v>
      </c>
      <c r="F277" s="157">
        <v>44782</v>
      </c>
      <c r="G277" s="165"/>
      <c r="H277" s="102"/>
      <c r="I277" s="106"/>
      <c r="J277" s="102"/>
      <c r="K277" s="102"/>
      <c r="L277" s="158"/>
      <c r="M277" s="158"/>
      <c r="N277" s="107"/>
      <c r="T277" s="29"/>
      <c r="U277" s="29"/>
      <c r="V277" s="29"/>
      <c r="W277" s="29"/>
      <c r="X277" s="29"/>
      <c r="Z277" s="29"/>
    </row>
    <row r="278" spans="1:26" x14ac:dyDescent="0.3">
      <c r="A278" s="5" t="s">
        <v>3208</v>
      </c>
      <c r="B278" s="5" t="s">
        <v>3209</v>
      </c>
      <c r="C278" s="5">
        <v>2</v>
      </c>
      <c r="D278" s="166">
        <v>312.47000000000003</v>
      </c>
      <c r="E278" s="5" t="s">
        <v>8469</v>
      </c>
      <c r="F278" s="118">
        <v>44708</v>
      </c>
      <c r="G278" s="13">
        <v>0.6</v>
      </c>
      <c r="H278" s="5" t="s">
        <v>8325</v>
      </c>
      <c r="I278" s="22">
        <f t="shared" si="87"/>
        <v>0.8</v>
      </c>
      <c r="J278" s="5"/>
      <c r="K278" s="5"/>
      <c r="L278" s="136">
        <f t="shared" si="88"/>
        <v>124.98800000000001</v>
      </c>
      <c r="M278" s="136">
        <f t="shared" si="89"/>
        <v>124.98800000000001</v>
      </c>
      <c r="N278" s="33">
        <f t="shared" si="90"/>
        <v>0</v>
      </c>
      <c r="Q278">
        <v>1</v>
      </c>
      <c r="T278" s="29">
        <f t="shared" ref="T278:T284" si="96">O278*M278</f>
        <v>0</v>
      </c>
      <c r="U278" s="29">
        <f t="shared" ref="U278:U284" si="97">P278*M278</f>
        <v>0</v>
      </c>
      <c r="V278" s="29">
        <f t="shared" ref="V278:V284" si="98">Q278*M278</f>
        <v>124.98800000000001</v>
      </c>
      <c r="W278" s="29">
        <f t="shared" ref="W278:W284" si="99">R278*M278</f>
        <v>0</v>
      </c>
      <c r="X278" s="29">
        <f t="shared" ref="X278:X284" si="100">S278*M278</f>
        <v>0</v>
      </c>
      <c r="Z278" s="29"/>
    </row>
    <row r="279" spans="1:26" x14ac:dyDescent="0.3">
      <c r="A279" s="5" t="s">
        <v>3210</v>
      </c>
      <c r="B279" s="5" t="s">
        <v>3211</v>
      </c>
      <c r="C279" s="5">
        <v>8</v>
      </c>
      <c r="D279" s="166">
        <v>968.58</v>
      </c>
      <c r="E279" s="5" t="s">
        <v>8469</v>
      </c>
      <c r="F279" s="118">
        <v>44725</v>
      </c>
      <c r="G279" s="13">
        <v>0.6</v>
      </c>
      <c r="H279" s="5" t="s">
        <v>8330</v>
      </c>
      <c r="I279" s="22">
        <f t="shared" si="87"/>
        <v>3.2</v>
      </c>
      <c r="J279" s="5"/>
      <c r="K279" s="5"/>
      <c r="L279" s="136">
        <f t="shared" si="88"/>
        <v>387.43200000000002</v>
      </c>
      <c r="M279" s="136">
        <f t="shared" si="89"/>
        <v>387.43200000000002</v>
      </c>
      <c r="N279" s="33">
        <f t="shared" si="90"/>
        <v>0</v>
      </c>
      <c r="Q279">
        <v>1</v>
      </c>
      <c r="T279" s="29">
        <f t="shared" si="96"/>
        <v>0</v>
      </c>
      <c r="U279" s="29">
        <f t="shared" si="97"/>
        <v>0</v>
      </c>
      <c r="V279" s="29">
        <f t="shared" si="98"/>
        <v>387.43200000000002</v>
      </c>
      <c r="W279" s="29">
        <f t="shared" si="99"/>
        <v>0</v>
      </c>
      <c r="X279" s="29">
        <f t="shared" si="100"/>
        <v>0</v>
      </c>
      <c r="Z279" s="29"/>
    </row>
    <row r="280" spans="1:26" x14ac:dyDescent="0.3">
      <c r="A280" s="5" t="s">
        <v>3210</v>
      </c>
      <c r="B280" s="5" t="s">
        <v>3211</v>
      </c>
      <c r="C280" s="5">
        <v>8</v>
      </c>
      <c r="D280" s="166">
        <v>968.58</v>
      </c>
      <c r="E280" s="5" t="s">
        <v>8469</v>
      </c>
      <c r="F280" s="118">
        <v>44725</v>
      </c>
      <c r="G280" s="13">
        <v>0.6</v>
      </c>
      <c r="H280" s="5" t="s">
        <v>8331</v>
      </c>
      <c r="I280" s="22">
        <f t="shared" si="87"/>
        <v>3.2</v>
      </c>
      <c r="J280" s="5"/>
      <c r="K280" s="5"/>
      <c r="L280" s="136">
        <f t="shared" si="88"/>
        <v>387.43200000000002</v>
      </c>
      <c r="M280" s="136">
        <f t="shared" si="89"/>
        <v>387.43200000000002</v>
      </c>
      <c r="N280" s="33">
        <f t="shared" si="90"/>
        <v>0</v>
      </c>
      <c r="Q280">
        <v>1</v>
      </c>
      <c r="T280" s="29">
        <f t="shared" si="96"/>
        <v>0</v>
      </c>
      <c r="U280" s="29">
        <f t="shared" si="97"/>
        <v>0</v>
      </c>
      <c r="V280" s="29">
        <f t="shared" si="98"/>
        <v>387.43200000000002</v>
      </c>
      <c r="W280" s="29">
        <f t="shared" si="99"/>
        <v>0</v>
      </c>
      <c r="X280" s="29">
        <f t="shared" si="100"/>
        <v>0</v>
      </c>
      <c r="Z280" s="29"/>
    </row>
    <row r="281" spans="1:26" x14ac:dyDescent="0.3">
      <c r="A281" s="5" t="s">
        <v>3210</v>
      </c>
      <c r="B281" s="5" t="s">
        <v>3211</v>
      </c>
      <c r="C281" s="5">
        <v>8</v>
      </c>
      <c r="D281" s="166">
        <v>1249.8699999999999</v>
      </c>
      <c r="E281" s="5" t="s">
        <v>8469</v>
      </c>
      <c r="F281" s="118">
        <v>44725</v>
      </c>
      <c r="G281" s="13">
        <v>0.6</v>
      </c>
      <c r="H281" s="5" t="s">
        <v>8326</v>
      </c>
      <c r="I281" s="22">
        <f t="shared" si="87"/>
        <v>3.2</v>
      </c>
      <c r="J281" s="5"/>
      <c r="K281" s="5"/>
      <c r="L281" s="136">
        <f t="shared" si="88"/>
        <v>499.94799999999998</v>
      </c>
      <c r="M281" s="136">
        <f t="shared" si="89"/>
        <v>499.94799999999998</v>
      </c>
      <c r="N281" s="33">
        <f t="shared" si="90"/>
        <v>0</v>
      </c>
      <c r="Q281">
        <v>1</v>
      </c>
      <c r="T281" s="29">
        <f t="shared" si="96"/>
        <v>0</v>
      </c>
      <c r="U281" s="29">
        <f t="shared" si="97"/>
        <v>0</v>
      </c>
      <c r="V281" s="29">
        <f t="shared" si="98"/>
        <v>499.94799999999998</v>
      </c>
      <c r="W281" s="29">
        <f t="shared" si="99"/>
        <v>0</v>
      </c>
      <c r="X281" s="29">
        <f t="shared" si="100"/>
        <v>0</v>
      </c>
      <c r="Z281" s="29"/>
    </row>
    <row r="282" spans="1:26" x14ac:dyDescent="0.3">
      <c r="A282" s="5" t="s">
        <v>3210</v>
      </c>
      <c r="B282" s="5" t="s">
        <v>3211</v>
      </c>
      <c r="C282" s="5">
        <v>8</v>
      </c>
      <c r="D282" s="166">
        <v>968.58</v>
      </c>
      <c r="E282" s="5" t="s">
        <v>8469</v>
      </c>
      <c r="F282" s="118">
        <v>44725</v>
      </c>
      <c r="G282" s="13">
        <v>0.6</v>
      </c>
      <c r="H282" s="5" t="s">
        <v>8328</v>
      </c>
      <c r="I282" s="22">
        <f t="shared" si="87"/>
        <v>3.2</v>
      </c>
      <c r="J282" s="5"/>
      <c r="K282" s="5"/>
      <c r="L282" s="136">
        <f t="shared" si="88"/>
        <v>387.43200000000002</v>
      </c>
      <c r="M282" s="136">
        <f t="shared" si="89"/>
        <v>387.43200000000002</v>
      </c>
      <c r="N282" s="33">
        <f t="shared" si="90"/>
        <v>0</v>
      </c>
      <c r="Q282">
        <v>1</v>
      </c>
      <c r="T282" s="29">
        <f t="shared" si="96"/>
        <v>0</v>
      </c>
      <c r="U282" s="29">
        <f t="shared" si="97"/>
        <v>0</v>
      </c>
      <c r="V282" s="29">
        <f t="shared" si="98"/>
        <v>387.43200000000002</v>
      </c>
      <c r="W282" s="29">
        <f t="shared" si="99"/>
        <v>0</v>
      </c>
      <c r="X282" s="29">
        <f t="shared" si="100"/>
        <v>0</v>
      </c>
      <c r="Z282" s="29"/>
    </row>
    <row r="283" spans="1:26" x14ac:dyDescent="0.3">
      <c r="A283" s="5" t="s">
        <v>3216</v>
      </c>
      <c r="B283" s="5" t="s">
        <v>3217</v>
      </c>
      <c r="C283" s="5">
        <v>50000</v>
      </c>
      <c r="D283" s="166">
        <v>59194.9</v>
      </c>
      <c r="E283" s="5" t="s">
        <v>8469</v>
      </c>
      <c r="F283" s="118">
        <v>44768</v>
      </c>
      <c r="G283" s="13">
        <v>0.6</v>
      </c>
      <c r="H283" s="5" t="s">
        <v>8305</v>
      </c>
      <c r="I283" s="22">
        <f t="shared" si="87"/>
        <v>20000</v>
      </c>
      <c r="J283" s="5"/>
      <c r="K283" s="5"/>
      <c r="L283" s="136">
        <f t="shared" si="88"/>
        <v>23677.960000000003</v>
      </c>
      <c r="M283" s="136">
        <f t="shared" si="89"/>
        <v>23677.960000000003</v>
      </c>
      <c r="N283" s="33">
        <f t="shared" si="90"/>
        <v>0</v>
      </c>
      <c r="P283">
        <v>1</v>
      </c>
      <c r="T283" s="29">
        <f t="shared" si="96"/>
        <v>0</v>
      </c>
      <c r="U283" s="29">
        <f t="shared" si="97"/>
        <v>23677.960000000003</v>
      </c>
      <c r="V283" s="29">
        <f t="shared" si="98"/>
        <v>0</v>
      </c>
      <c r="W283" s="29">
        <f t="shared" si="99"/>
        <v>0</v>
      </c>
      <c r="X283" s="29">
        <f t="shared" si="100"/>
        <v>0</v>
      </c>
      <c r="Z283" s="29"/>
    </row>
    <row r="284" spans="1:26" x14ac:dyDescent="0.3">
      <c r="A284" s="5" t="s">
        <v>3214</v>
      </c>
      <c r="B284" s="5" t="s">
        <v>3215</v>
      </c>
      <c r="C284" s="5">
        <v>2</v>
      </c>
      <c r="D284" s="166">
        <v>312.47000000000003</v>
      </c>
      <c r="E284" s="5" t="s">
        <v>8469</v>
      </c>
      <c r="F284" s="118">
        <v>44782</v>
      </c>
      <c r="G284" s="13">
        <v>0.6</v>
      </c>
      <c r="H284" s="5" t="s">
        <v>8325</v>
      </c>
      <c r="I284" s="22">
        <f t="shared" si="87"/>
        <v>0.8</v>
      </c>
      <c r="J284" s="5"/>
      <c r="K284" s="5"/>
      <c r="L284" s="136">
        <f t="shared" si="88"/>
        <v>124.98800000000001</v>
      </c>
      <c r="M284" s="136">
        <f t="shared" si="89"/>
        <v>124.98800000000001</v>
      </c>
      <c r="N284" s="33">
        <f t="shared" si="90"/>
        <v>0</v>
      </c>
      <c r="Q284">
        <v>1</v>
      </c>
      <c r="T284" s="29">
        <f t="shared" si="96"/>
        <v>0</v>
      </c>
      <c r="U284" s="29">
        <f t="shared" si="97"/>
        <v>0</v>
      </c>
      <c r="V284" s="29">
        <f t="shared" si="98"/>
        <v>124.98800000000001</v>
      </c>
      <c r="W284" s="29">
        <f t="shared" si="99"/>
        <v>0</v>
      </c>
      <c r="X284" s="29">
        <f t="shared" si="100"/>
        <v>0</v>
      </c>
      <c r="Z284" s="29"/>
    </row>
    <row r="285" spans="1:26" x14ac:dyDescent="0.3">
      <c r="A285" s="102" t="s">
        <v>8648</v>
      </c>
      <c r="B285" s="102"/>
      <c r="C285" s="102"/>
      <c r="D285" s="164"/>
      <c r="E285" s="157">
        <v>44837</v>
      </c>
      <c r="F285" s="157">
        <v>44838</v>
      </c>
      <c r="G285" s="165"/>
      <c r="H285" s="102"/>
      <c r="I285" s="106"/>
      <c r="J285" s="102"/>
      <c r="K285" s="102"/>
      <c r="L285" s="158"/>
      <c r="M285" s="158"/>
      <c r="N285" s="107"/>
      <c r="T285" s="29"/>
      <c r="U285" s="29"/>
      <c r="V285" s="29"/>
      <c r="W285" s="29"/>
      <c r="X285" s="29"/>
      <c r="Y285" s="99">
        <f>SUM(T286:T343)</f>
        <v>36108.888999999996</v>
      </c>
      <c r="Z285" s="29"/>
    </row>
    <row r="286" spans="1:26" x14ac:dyDescent="0.3">
      <c r="A286" s="5" t="s">
        <v>3006</v>
      </c>
      <c r="B286" s="5" t="s">
        <v>3007</v>
      </c>
      <c r="C286" s="5">
        <v>113</v>
      </c>
      <c r="D286" s="166">
        <v>20999.07</v>
      </c>
      <c r="E286" s="118">
        <v>44837</v>
      </c>
      <c r="F286" s="118">
        <v>44838</v>
      </c>
      <c r="G286" s="13">
        <v>0</v>
      </c>
      <c r="H286" s="5" t="s">
        <v>8316</v>
      </c>
      <c r="I286" s="22">
        <f t="shared" si="87"/>
        <v>113</v>
      </c>
      <c r="J286" s="5"/>
      <c r="K286" s="5"/>
      <c r="L286" s="136">
        <f t="shared" si="88"/>
        <v>20999.07</v>
      </c>
      <c r="M286" s="136">
        <f t="shared" si="89"/>
        <v>20999.07</v>
      </c>
      <c r="N286" s="33">
        <f t="shared" si="90"/>
        <v>0</v>
      </c>
      <c r="R286">
        <v>1</v>
      </c>
      <c r="T286" s="29">
        <f>O286*M286</f>
        <v>0</v>
      </c>
      <c r="U286" s="29">
        <f>P286*M286</f>
        <v>0</v>
      </c>
      <c r="V286" s="29">
        <f>Q286*M286</f>
        <v>0</v>
      </c>
      <c r="W286" s="29">
        <f>R286*M286</f>
        <v>20999.07</v>
      </c>
      <c r="X286" s="29">
        <f>S286*M286</f>
        <v>0</v>
      </c>
      <c r="Y286" s="93" t="s">
        <v>8219</v>
      </c>
      <c r="Z286" s="29"/>
    </row>
    <row r="287" spans="1:26" x14ac:dyDescent="0.3">
      <c r="A287" s="102" t="s">
        <v>8649</v>
      </c>
      <c r="B287" s="102"/>
      <c r="C287" s="102"/>
      <c r="D287" s="164"/>
      <c r="E287" s="102" t="s">
        <v>8369</v>
      </c>
      <c r="F287" s="157">
        <v>44834</v>
      </c>
      <c r="G287" s="165"/>
      <c r="H287" s="102"/>
      <c r="I287" s="106"/>
      <c r="J287" s="102"/>
      <c r="K287" s="102"/>
      <c r="L287" s="158"/>
      <c r="M287" s="158"/>
      <c r="N287" s="107"/>
      <c r="T287" s="29"/>
      <c r="U287" s="29"/>
      <c r="V287" s="29"/>
      <c r="W287" s="29"/>
      <c r="X287" s="29"/>
      <c r="Y287" s="93" t="s">
        <v>8215</v>
      </c>
      <c r="Z287" s="29"/>
    </row>
    <row r="288" spans="1:26" x14ac:dyDescent="0.3">
      <c r="A288" s="5" t="s">
        <v>2864</v>
      </c>
      <c r="B288" s="5" t="s">
        <v>7438</v>
      </c>
      <c r="C288" s="5">
        <v>36</v>
      </c>
      <c r="D288" s="166">
        <v>4358.6000000000004</v>
      </c>
      <c r="E288" s="118">
        <v>44683</v>
      </c>
      <c r="F288" s="118">
        <v>44825</v>
      </c>
      <c r="G288" s="13">
        <v>0</v>
      </c>
      <c r="H288" s="5" t="s">
        <v>8330</v>
      </c>
      <c r="I288" s="22">
        <f t="shared" si="87"/>
        <v>36</v>
      </c>
      <c r="J288" s="5"/>
      <c r="K288" s="5"/>
      <c r="L288" s="136">
        <f t="shared" si="88"/>
        <v>4358.6000000000004</v>
      </c>
      <c r="M288" s="136">
        <f t="shared" si="89"/>
        <v>4358.6000000000004</v>
      </c>
      <c r="N288" s="33">
        <f t="shared" si="90"/>
        <v>0</v>
      </c>
      <c r="S288">
        <v>1</v>
      </c>
      <c r="T288" s="29">
        <f>O288*M288</f>
        <v>0</v>
      </c>
      <c r="U288" s="29">
        <f>P288*M288</f>
        <v>0</v>
      </c>
      <c r="V288" s="29">
        <f>Q288*M288</f>
        <v>0</v>
      </c>
      <c r="W288" s="29">
        <f>R288*M288</f>
        <v>0</v>
      </c>
      <c r="X288" s="29">
        <f>S288*M288</f>
        <v>4358.6000000000004</v>
      </c>
      <c r="Z288" s="29"/>
    </row>
    <row r="289" spans="1:26" x14ac:dyDescent="0.3">
      <c r="A289" s="5" t="s">
        <v>2880</v>
      </c>
      <c r="B289" s="5" t="s">
        <v>7439</v>
      </c>
      <c r="C289" s="5">
        <v>26</v>
      </c>
      <c r="D289" s="166">
        <v>3113.28</v>
      </c>
      <c r="E289" s="118">
        <v>44683</v>
      </c>
      <c r="F289" s="118">
        <v>44825</v>
      </c>
      <c r="G289" s="13">
        <v>0</v>
      </c>
      <c r="H289" s="5" t="s">
        <v>8320</v>
      </c>
      <c r="I289" s="22">
        <f t="shared" si="87"/>
        <v>26</v>
      </c>
      <c r="J289" s="5"/>
      <c r="K289" s="5"/>
      <c r="L289" s="136">
        <f t="shared" si="88"/>
        <v>3113.28</v>
      </c>
      <c r="M289" s="136">
        <f t="shared" si="89"/>
        <v>3113.28</v>
      </c>
      <c r="N289" s="33">
        <f t="shared" si="90"/>
        <v>0</v>
      </c>
      <c r="S289">
        <v>1</v>
      </c>
      <c r="T289" s="29">
        <f>O289*M289</f>
        <v>0</v>
      </c>
      <c r="U289" s="29">
        <f>P289*M289</f>
        <v>0</v>
      </c>
      <c r="V289" s="29">
        <f>Q289*M289</f>
        <v>0</v>
      </c>
      <c r="W289" s="29">
        <f>R289*M289</f>
        <v>0</v>
      </c>
      <c r="X289" s="29">
        <f>S289*M289</f>
        <v>3113.28</v>
      </c>
      <c r="Z289" s="29"/>
    </row>
    <row r="290" spans="1:26" x14ac:dyDescent="0.3">
      <c r="A290" s="5" t="s">
        <v>2880</v>
      </c>
      <c r="B290" s="5" t="s">
        <v>7439</v>
      </c>
      <c r="C290" s="5">
        <v>10</v>
      </c>
      <c r="D290" s="166">
        <v>1606.97</v>
      </c>
      <c r="E290" s="118">
        <v>44683</v>
      </c>
      <c r="F290" s="118">
        <v>44825</v>
      </c>
      <c r="G290" s="13">
        <v>0</v>
      </c>
      <c r="H290" s="5" t="s">
        <v>8325</v>
      </c>
      <c r="I290" s="22">
        <f t="shared" si="87"/>
        <v>10</v>
      </c>
      <c r="J290" s="5"/>
      <c r="K290" s="5"/>
      <c r="L290" s="136">
        <f t="shared" si="88"/>
        <v>1606.97</v>
      </c>
      <c r="M290" s="136">
        <f t="shared" si="89"/>
        <v>1606.97</v>
      </c>
      <c r="N290" s="33">
        <f t="shared" si="90"/>
        <v>0</v>
      </c>
      <c r="S290">
        <v>1</v>
      </c>
      <c r="T290" s="29">
        <f>O290*M290</f>
        <v>0</v>
      </c>
      <c r="U290" s="29">
        <f>P290*M290</f>
        <v>0</v>
      </c>
      <c r="V290" s="29">
        <f>Q290*M290</f>
        <v>0</v>
      </c>
      <c r="W290" s="29">
        <f>R290*M290</f>
        <v>0</v>
      </c>
      <c r="X290" s="29">
        <f>S290*M290</f>
        <v>1606.97</v>
      </c>
      <c r="Z290" s="29"/>
    </row>
    <row r="291" spans="1:26" x14ac:dyDescent="0.3">
      <c r="A291" s="5" t="s">
        <v>2882</v>
      </c>
      <c r="B291" s="5" t="s">
        <v>2883</v>
      </c>
      <c r="C291" s="5">
        <v>100000</v>
      </c>
      <c r="D291" s="166">
        <v>111561.35</v>
      </c>
      <c r="E291" s="5" t="s">
        <v>8369</v>
      </c>
      <c r="F291" s="118">
        <v>44834</v>
      </c>
      <c r="G291" s="13">
        <v>0</v>
      </c>
      <c r="H291" s="5" t="s">
        <v>8308</v>
      </c>
      <c r="I291" s="22">
        <f t="shared" si="87"/>
        <v>100000</v>
      </c>
      <c r="J291" s="5"/>
      <c r="K291" s="5"/>
      <c r="L291" s="136">
        <f t="shared" si="88"/>
        <v>111561.35</v>
      </c>
      <c r="M291" s="136">
        <f t="shared" si="89"/>
        <v>111561.35</v>
      </c>
      <c r="N291" s="33">
        <f t="shared" si="90"/>
        <v>0</v>
      </c>
      <c r="P291">
        <v>1</v>
      </c>
      <c r="T291" s="29">
        <f>O291*M291</f>
        <v>0</v>
      </c>
      <c r="U291" s="29">
        <f>P291*M291</f>
        <v>111561.35</v>
      </c>
      <c r="V291" s="29">
        <f>Q291*M291</f>
        <v>0</v>
      </c>
      <c r="W291" s="29">
        <f>R291*M291</f>
        <v>0</v>
      </c>
      <c r="X291" s="29">
        <f>S291*M291</f>
        <v>0</v>
      </c>
      <c r="Z291" s="29"/>
    </row>
    <row r="292" spans="1:26" x14ac:dyDescent="0.3">
      <c r="A292" s="5" t="s">
        <v>8650</v>
      </c>
      <c r="B292" s="5" t="s">
        <v>2883</v>
      </c>
      <c r="C292" s="5">
        <v>240</v>
      </c>
      <c r="D292" s="166">
        <v>32211.35</v>
      </c>
      <c r="E292" s="118">
        <v>44804</v>
      </c>
      <c r="F292" s="118">
        <v>44834</v>
      </c>
      <c r="G292" s="13">
        <v>0</v>
      </c>
      <c r="H292" s="5" t="s">
        <v>8319</v>
      </c>
      <c r="I292" s="22">
        <f t="shared" si="87"/>
        <v>240</v>
      </c>
      <c r="J292" s="5"/>
      <c r="K292" s="5"/>
      <c r="L292" s="136">
        <f t="shared" si="88"/>
        <v>32211.35</v>
      </c>
      <c r="M292" s="136">
        <f t="shared" si="89"/>
        <v>32211.35</v>
      </c>
      <c r="N292" s="33">
        <f t="shared" si="90"/>
        <v>0</v>
      </c>
      <c r="S292">
        <v>1</v>
      </c>
      <c r="T292" s="29">
        <f t="shared" ref="T292:T293" si="101">O292*M292</f>
        <v>0</v>
      </c>
      <c r="U292" s="29">
        <f t="shared" ref="U292:U293" si="102">P292*M292</f>
        <v>0</v>
      </c>
      <c r="V292" s="29">
        <f t="shared" ref="V292:V293" si="103">Q292*M292</f>
        <v>0</v>
      </c>
      <c r="W292" s="29">
        <f t="shared" ref="W292:W293" si="104">R292*M292</f>
        <v>0</v>
      </c>
      <c r="X292" s="29">
        <f t="shared" ref="X292:X293" si="105">S292*M292</f>
        <v>32211.35</v>
      </c>
      <c r="Z292" s="29"/>
    </row>
    <row r="293" spans="1:26" x14ac:dyDescent="0.3">
      <c r="A293" s="5" t="s">
        <v>8650</v>
      </c>
      <c r="B293" s="5" t="s">
        <v>2883</v>
      </c>
      <c r="C293" s="5">
        <v>240</v>
      </c>
      <c r="D293" s="166">
        <v>29057.32</v>
      </c>
      <c r="E293" s="118">
        <v>44804</v>
      </c>
      <c r="F293" s="118">
        <v>44834</v>
      </c>
      <c r="G293" s="13">
        <v>0</v>
      </c>
      <c r="H293" s="5" t="s">
        <v>8320</v>
      </c>
      <c r="I293" s="22">
        <f t="shared" si="87"/>
        <v>240</v>
      </c>
      <c r="J293" s="5"/>
      <c r="K293" s="5"/>
      <c r="L293" s="136">
        <f t="shared" si="88"/>
        <v>29057.32</v>
      </c>
      <c r="M293" s="136">
        <f t="shared" si="89"/>
        <v>29057.32</v>
      </c>
      <c r="N293" s="33">
        <f t="shared" si="90"/>
        <v>0</v>
      </c>
      <c r="S293">
        <v>1</v>
      </c>
      <c r="T293" s="29">
        <f t="shared" si="101"/>
        <v>0</v>
      </c>
      <c r="U293" s="29">
        <f t="shared" si="102"/>
        <v>0</v>
      </c>
      <c r="V293" s="29">
        <f t="shared" si="103"/>
        <v>0</v>
      </c>
      <c r="W293" s="29">
        <f t="shared" si="104"/>
        <v>0</v>
      </c>
      <c r="X293" s="29">
        <f t="shared" si="105"/>
        <v>29057.32</v>
      </c>
      <c r="Z293" s="29"/>
    </row>
    <row r="294" spans="1:26" x14ac:dyDescent="0.3">
      <c r="A294" s="102" t="s">
        <v>8651</v>
      </c>
      <c r="B294" s="102"/>
      <c r="C294" s="102"/>
      <c r="D294" s="164"/>
      <c r="E294" s="102" t="s">
        <v>8339</v>
      </c>
      <c r="F294" s="157">
        <v>44736</v>
      </c>
      <c r="G294" s="165"/>
      <c r="H294" s="102"/>
      <c r="I294" s="106"/>
      <c r="J294" s="102"/>
      <c r="K294" s="102"/>
      <c r="L294" s="158"/>
      <c r="M294" s="158"/>
      <c r="N294" s="107"/>
      <c r="T294" s="29"/>
      <c r="U294" s="29"/>
      <c r="V294" s="29"/>
      <c r="W294" s="29"/>
      <c r="X294" s="29"/>
      <c r="Z294" s="29"/>
    </row>
    <row r="295" spans="1:26" x14ac:dyDescent="0.3">
      <c r="A295" s="5" t="s">
        <v>2826</v>
      </c>
      <c r="B295" s="5" t="s">
        <v>2827</v>
      </c>
      <c r="C295" s="5">
        <v>35000</v>
      </c>
      <c r="D295" s="166">
        <v>41436.43</v>
      </c>
      <c r="E295" s="5" t="s">
        <v>8391</v>
      </c>
      <c r="F295" s="118">
        <v>44722</v>
      </c>
      <c r="G295" s="13">
        <v>0.5</v>
      </c>
      <c r="H295" s="5" t="s">
        <v>8305</v>
      </c>
      <c r="I295" s="22">
        <f t="shared" si="87"/>
        <v>17500</v>
      </c>
      <c r="J295" s="5"/>
      <c r="K295" s="5"/>
      <c r="L295" s="136">
        <f t="shared" si="88"/>
        <v>20718.215</v>
      </c>
      <c r="M295" s="136">
        <f t="shared" si="89"/>
        <v>20718.215</v>
      </c>
      <c r="N295" s="33">
        <f t="shared" si="90"/>
        <v>0</v>
      </c>
      <c r="O295">
        <v>1</v>
      </c>
      <c r="T295" s="29">
        <f t="shared" ref="T295:T304" si="106">O295*M295</f>
        <v>20718.215</v>
      </c>
      <c r="U295" s="29">
        <f t="shared" ref="U295:U304" si="107">P295*M295</f>
        <v>0</v>
      </c>
      <c r="V295" s="29">
        <f t="shared" ref="V295:V304" si="108">Q295*M295</f>
        <v>0</v>
      </c>
      <c r="W295" s="29">
        <f t="shared" ref="W295:W304" si="109">R295*M295</f>
        <v>0</v>
      </c>
      <c r="X295" s="29">
        <f t="shared" ref="X295:X304" si="110">S295*M295</f>
        <v>0</v>
      </c>
      <c r="Z295" s="29"/>
    </row>
    <row r="296" spans="1:26" x14ac:dyDescent="0.3">
      <c r="A296" s="5" t="s">
        <v>2820</v>
      </c>
      <c r="B296" s="5" t="s">
        <v>2821</v>
      </c>
      <c r="C296" s="5">
        <v>16</v>
      </c>
      <c r="D296" s="166">
        <v>2216.77</v>
      </c>
      <c r="E296" s="5" t="s">
        <v>8339</v>
      </c>
      <c r="F296" s="118">
        <v>44708</v>
      </c>
      <c r="G296" s="13">
        <v>0.5</v>
      </c>
      <c r="H296" s="5" t="s">
        <v>8340</v>
      </c>
      <c r="I296" s="22">
        <f t="shared" si="87"/>
        <v>8</v>
      </c>
      <c r="J296" s="5"/>
      <c r="K296" s="5"/>
      <c r="L296" s="136">
        <f t="shared" si="88"/>
        <v>1108.385</v>
      </c>
      <c r="M296" s="136">
        <f t="shared" si="89"/>
        <v>1108.385</v>
      </c>
      <c r="N296" s="33">
        <f t="shared" si="90"/>
        <v>0</v>
      </c>
      <c r="Q296">
        <v>1</v>
      </c>
      <c r="T296" s="29">
        <f t="shared" si="106"/>
        <v>0</v>
      </c>
      <c r="U296" s="29">
        <f t="shared" si="107"/>
        <v>0</v>
      </c>
      <c r="V296" s="29">
        <f t="shared" si="108"/>
        <v>1108.385</v>
      </c>
      <c r="W296" s="29">
        <f t="shared" si="109"/>
        <v>0</v>
      </c>
      <c r="X296" s="29">
        <f t="shared" si="110"/>
        <v>0</v>
      </c>
      <c r="Z296" s="29"/>
    </row>
    <row r="297" spans="1:26" x14ac:dyDescent="0.3">
      <c r="A297" s="5" t="s">
        <v>2820</v>
      </c>
      <c r="B297" s="5" t="s">
        <v>2821</v>
      </c>
      <c r="C297" s="5">
        <v>32</v>
      </c>
      <c r="D297" s="166">
        <v>3402.32</v>
      </c>
      <c r="E297" s="5" t="s">
        <v>8339</v>
      </c>
      <c r="F297" s="118">
        <v>44708</v>
      </c>
      <c r="G297" s="13">
        <v>0.5</v>
      </c>
      <c r="H297" s="5" t="s">
        <v>8315</v>
      </c>
      <c r="I297" s="22">
        <f t="shared" si="87"/>
        <v>16</v>
      </c>
      <c r="J297" s="5"/>
      <c r="K297" s="5"/>
      <c r="L297" s="136">
        <f t="shared" si="88"/>
        <v>1701.16</v>
      </c>
      <c r="M297" s="136">
        <f t="shared" si="89"/>
        <v>1701.16</v>
      </c>
      <c r="N297" s="33">
        <f t="shared" si="90"/>
        <v>0</v>
      </c>
      <c r="Q297">
        <v>1</v>
      </c>
      <c r="T297" s="29">
        <f t="shared" si="106"/>
        <v>0</v>
      </c>
      <c r="U297" s="29">
        <f t="shared" si="107"/>
        <v>0</v>
      </c>
      <c r="V297" s="29">
        <f t="shared" si="108"/>
        <v>1701.16</v>
      </c>
      <c r="W297" s="29">
        <f t="shared" si="109"/>
        <v>0</v>
      </c>
      <c r="X297" s="29">
        <f t="shared" si="110"/>
        <v>0</v>
      </c>
      <c r="Z297" s="29"/>
    </row>
    <row r="298" spans="1:26" x14ac:dyDescent="0.3">
      <c r="A298" s="5" t="s">
        <v>2820</v>
      </c>
      <c r="B298" s="5" t="s">
        <v>2821</v>
      </c>
      <c r="C298" s="5">
        <v>4</v>
      </c>
      <c r="D298" s="166">
        <v>624.92999999999995</v>
      </c>
      <c r="E298" s="5" t="s">
        <v>8339</v>
      </c>
      <c r="F298" s="118">
        <v>44708</v>
      </c>
      <c r="G298" s="13">
        <v>0.5</v>
      </c>
      <c r="H298" s="5" t="s">
        <v>8325</v>
      </c>
      <c r="I298" s="22">
        <f t="shared" si="87"/>
        <v>2</v>
      </c>
      <c r="J298" s="5"/>
      <c r="K298" s="5"/>
      <c r="L298" s="136">
        <f t="shared" si="88"/>
        <v>312.46499999999997</v>
      </c>
      <c r="M298" s="136">
        <f t="shared" si="89"/>
        <v>312.46499999999997</v>
      </c>
      <c r="N298" s="33">
        <f t="shared" si="90"/>
        <v>0</v>
      </c>
      <c r="Q298">
        <v>1</v>
      </c>
      <c r="T298" s="29">
        <f t="shared" si="106"/>
        <v>0</v>
      </c>
      <c r="U298" s="29">
        <f t="shared" si="107"/>
        <v>0</v>
      </c>
      <c r="V298" s="29">
        <f t="shared" si="108"/>
        <v>312.46499999999997</v>
      </c>
      <c r="W298" s="29">
        <f t="shared" si="109"/>
        <v>0</v>
      </c>
      <c r="X298" s="29">
        <f t="shared" si="110"/>
        <v>0</v>
      </c>
      <c r="Z298" s="29"/>
    </row>
    <row r="299" spans="1:26" x14ac:dyDescent="0.3">
      <c r="A299" s="5" t="s">
        <v>2822</v>
      </c>
      <c r="B299" s="5" t="s">
        <v>2823</v>
      </c>
      <c r="C299" s="5">
        <v>48</v>
      </c>
      <c r="D299" s="166">
        <v>6650.3</v>
      </c>
      <c r="E299" s="5" t="s">
        <v>8391</v>
      </c>
      <c r="F299" s="118">
        <v>44722</v>
      </c>
      <c r="G299" s="13">
        <v>0.5</v>
      </c>
      <c r="H299" s="5" t="s">
        <v>8340</v>
      </c>
      <c r="I299" s="22">
        <f t="shared" si="87"/>
        <v>24</v>
      </c>
      <c r="J299" s="5"/>
      <c r="K299" s="5"/>
      <c r="L299" s="136">
        <f t="shared" si="88"/>
        <v>3325.15</v>
      </c>
      <c r="M299" s="136">
        <f t="shared" si="89"/>
        <v>3325.15</v>
      </c>
      <c r="N299" s="33">
        <f t="shared" si="90"/>
        <v>0</v>
      </c>
      <c r="Q299">
        <v>1</v>
      </c>
      <c r="T299" s="29">
        <f t="shared" si="106"/>
        <v>0</v>
      </c>
      <c r="U299" s="29">
        <f t="shared" si="107"/>
        <v>0</v>
      </c>
      <c r="V299" s="29">
        <f t="shared" si="108"/>
        <v>3325.15</v>
      </c>
      <c r="W299" s="29">
        <f t="shared" si="109"/>
        <v>0</v>
      </c>
      <c r="X299" s="29">
        <f t="shared" si="110"/>
        <v>0</v>
      </c>
      <c r="Z299" s="29"/>
    </row>
    <row r="300" spans="1:26" x14ac:dyDescent="0.3">
      <c r="A300" s="5" t="s">
        <v>2822</v>
      </c>
      <c r="B300" s="5" t="s">
        <v>2823</v>
      </c>
      <c r="C300" s="5">
        <v>96</v>
      </c>
      <c r="D300" s="166">
        <v>10206.969999999999</v>
      </c>
      <c r="E300" s="5" t="s">
        <v>8391</v>
      </c>
      <c r="F300" s="118">
        <v>44722</v>
      </c>
      <c r="G300" s="13">
        <v>0.5</v>
      </c>
      <c r="H300" s="5" t="s">
        <v>8315</v>
      </c>
      <c r="I300" s="22">
        <f t="shared" si="87"/>
        <v>48</v>
      </c>
      <c r="J300" s="5"/>
      <c r="K300" s="5"/>
      <c r="L300" s="136">
        <f t="shared" si="88"/>
        <v>5103.4849999999997</v>
      </c>
      <c r="M300" s="136">
        <f t="shared" si="89"/>
        <v>5103.4849999999997</v>
      </c>
      <c r="N300" s="33">
        <f t="shared" si="90"/>
        <v>0</v>
      </c>
      <c r="Q300">
        <v>1</v>
      </c>
      <c r="T300" s="29">
        <f t="shared" si="106"/>
        <v>0</v>
      </c>
      <c r="U300" s="29">
        <f t="shared" si="107"/>
        <v>0</v>
      </c>
      <c r="V300" s="29">
        <f t="shared" si="108"/>
        <v>5103.4849999999997</v>
      </c>
      <c r="W300" s="29">
        <f t="shared" si="109"/>
        <v>0</v>
      </c>
      <c r="X300" s="29">
        <f t="shared" si="110"/>
        <v>0</v>
      </c>
      <c r="Z300" s="29"/>
    </row>
    <row r="301" spans="1:26" x14ac:dyDescent="0.3">
      <c r="A301" s="5" t="s">
        <v>2824</v>
      </c>
      <c r="B301" s="5" t="s">
        <v>2825</v>
      </c>
      <c r="C301" s="5">
        <v>40</v>
      </c>
      <c r="D301" s="166">
        <v>4842.8900000000003</v>
      </c>
      <c r="E301" s="5" t="s">
        <v>8394</v>
      </c>
      <c r="F301" s="118">
        <v>44736</v>
      </c>
      <c r="G301" s="13">
        <v>0.5</v>
      </c>
      <c r="H301" s="5" t="s">
        <v>8320</v>
      </c>
      <c r="I301" s="22">
        <f t="shared" si="87"/>
        <v>20</v>
      </c>
      <c r="J301" s="5"/>
      <c r="K301" s="5"/>
      <c r="L301" s="136">
        <f t="shared" si="88"/>
        <v>2421.4450000000002</v>
      </c>
      <c r="M301" s="136">
        <f t="shared" si="89"/>
        <v>2421.4450000000002</v>
      </c>
      <c r="N301" s="33">
        <f t="shared" si="90"/>
        <v>0</v>
      </c>
      <c r="Q301">
        <v>1</v>
      </c>
      <c r="T301" s="29">
        <f t="shared" si="106"/>
        <v>0</v>
      </c>
      <c r="U301" s="29">
        <f t="shared" si="107"/>
        <v>0</v>
      </c>
      <c r="V301" s="29">
        <f t="shared" si="108"/>
        <v>2421.4450000000002</v>
      </c>
      <c r="W301" s="29">
        <f t="shared" si="109"/>
        <v>0</v>
      </c>
      <c r="X301" s="29">
        <f t="shared" si="110"/>
        <v>0</v>
      </c>
      <c r="Z301" s="29"/>
    </row>
    <row r="302" spans="1:26" x14ac:dyDescent="0.3">
      <c r="A302" s="5" t="s">
        <v>2824</v>
      </c>
      <c r="B302" s="5" t="s">
        <v>2825</v>
      </c>
      <c r="C302" s="5">
        <v>8</v>
      </c>
      <c r="D302" s="166">
        <v>1108.3800000000001</v>
      </c>
      <c r="E302" s="5" t="s">
        <v>8394</v>
      </c>
      <c r="F302" s="118">
        <v>44736</v>
      </c>
      <c r="G302" s="13">
        <v>0.5</v>
      </c>
      <c r="H302" s="5" t="s">
        <v>8340</v>
      </c>
      <c r="I302" s="22">
        <f t="shared" si="87"/>
        <v>4</v>
      </c>
      <c r="J302" s="5"/>
      <c r="K302" s="5"/>
      <c r="L302" s="136">
        <f t="shared" si="88"/>
        <v>554.19000000000005</v>
      </c>
      <c r="M302" s="136">
        <f t="shared" si="89"/>
        <v>554.19000000000005</v>
      </c>
      <c r="N302" s="33">
        <f t="shared" si="90"/>
        <v>0</v>
      </c>
      <c r="Q302">
        <v>1</v>
      </c>
      <c r="T302" s="29">
        <f t="shared" si="106"/>
        <v>0</v>
      </c>
      <c r="U302" s="29">
        <f t="shared" si="107"/>
        <v>0</v>
      </c>
      <c r="V302" s="29">
        <f t="shared" si="108"/>
        <v>554.19000000000005</v>
      </c>
      <c r="W302" s="29">
        <f t="shared" si="109"/>
        <v>0</v>
      </c>
      <c r="X302" s="29">
        <f t="shared" si="110"/>
        <v>0</v>
      </c>
      <c r="Z302" s="29"/>
    </row>
    <row r="303" spans="1:26" x14ac:dyDescent="0.3">
      <c r="A303" s="5" t="s">
        <v>2824</v>
      </c>
      <c r="B303" s="5" t="s">
        <v>2825</v>
      </c>
      <c r="C303" s="5">
        <v>16</v>
      </c>
      <c r="D303" s="166">
        <v>1701.16</v>
      </c>
      <c r="E303" s="5" t="s">
        <v>8394</v>
      </c>
      <c r="F303" s="118">
        <v>44736</v>
      </c>
      <c r="G303" s="13">
        <v>0.5</v>
      </c>
      <c r="H303" s="5" t="s">
        <v>8315</v>
      </c>
      <c r="I303" s="22">
        <f t="shared" si="87"/>
        <v>8</v>
      </c>
      <c r="J303" s="5"/>
      <c r="K303" s="5"/>
      <c r="L303" s="136">
        <f t="shared" si="88"/>
        <v>850.58</v>
      </c>
      <c r="M303" s="136">
        <f t="shared" si="89"/>
        <v>850.58</v>
      </c>
      <c r="N303" s="33">
        <f t="shared" si="90"/>
        <v>0</v>
      </c>
      <c r="Q303">
        <v>1</v>
      </c>
      <c r="T303" s="29">
        <f t="shared" si="106"/>
        <v>0</v>
      </c>
      <c r="U303" s="29">
        <f t="shared" si="107"/>
        <v>0</v>
      </c>
      <c r="V303" s="29">
        <f t="shared" si="108"/>
        <v>850.58</v>
      </c>
      <c r="W303" s="29">
        <f t="shared" si="109"/>
        <v>0</v>
      </c>
      <c r="X303" s="29">
        <f t="shared" si="110"/>
        <v>0</v>
      </c>
      <c r="Z303" s="29"/>
    </row>
    <row r="304" spans="1:26" x14ac:dyDescent="0.3">
      <c r="A304" s="5" t="s">
        <v>2824</v>
      </c>
      <c r="B304" s="5" t="s">
        <v>2825</v>
      </c>
      <c r="C304" s="5">
        <v>2</v>
      </c>
      <c r="D304" s="166">
        <v>312.47000000000003</v>
      </c>
      <c r="E304" s="5" t="s">
        <v>8394</v>
      </c>
      <c r="F304" s="118">
        <v>44736</v>
      </c>
      <c r="G304" s="13">
        <v>0.5</v>
      </c>
      <c r="H304" s="5" t="s">
        <v>8325</v>
      </c>
      <c r="I304" s="22">
        <f t="shared" si="87"/>
        <v>1</v>
      </c>
      <c r="J304" s="5"/>
      <c r="K304" s="5"/>
      <c r="L304" s="136">
        <f t="shared" si="88"/>
        <v>156.23500000000001</v>
      </c>
      <c r="M304" s="136">
        <f t="shared" si="89"/>
        <v>156.23500000000001</v>
      </c>
      <c r="N304" s="33">
        <f t="shared" si="90"/>
        <v>0</v>
      </c>
      <c r="Q304">
        <v>1</v>
      </c>
      <c r="T304" s="29">
        <f t="shared" si="106"/>
        <v>0</v>
      </c>
      <c r="U304" s="29">
        <f t="shared" si="107"/>
        <v>0</v>
      </c>
      <c r="V304" s="29">
        <f t="shared" si="108"/>
        <v>156.23500000000001</v>
      </c>
      <c r="W304" s="29">
        <f t="shared" si="109"/>
        <v>0</v>
      </c>
      <c r="X304" s="29">
        <f t="shared" si="110"/>
        <v>0</v>
      </c>
      <c r="Z304" s="29"/>
    </row>
    <row r="305" spans="1:26" x14ac:dyDescent="0.3">
      <c r="A305" s="102" t="s">
        <v>8652</v>
      </c>
      <c r="B305" s="102"/>
      <c r="C305" s="102"/>
      <c r="D305" s="164"/>
      <c r="E305" s="102" t="s">
        <v>6886</v>
      </c>
      <c r="F305" s="157">
        <v>44760</v>
      </c>
      <c r="G305" s="165"/>
      <c r="H305" s="102"/>
      <c r="I305" s="106"/>
      <c r="J305" s="102"/>
      <c r="K305" s="102"/>
      <c r="L305" s="158"/>
      <c r="M305" s="158"/>
      <c r="N305" s="107"/>
      <c r="T305" s="29"/>
      <c r="U305" s="29"/>
      <c r="V305" s="29"/>
      <c r="W305" s="29"/>
      <c r="X305" s="29"/>
      <c r="Z305" s="29"/>
    </row>
    <row r="306" spans="1:26" x14ac:dyDescent="0.3">
      <c r="A306" s="5" t="s">
        <v>2842</v>
      </c>
      <c r="B306" s="5" t="s">
        <v>2843</v>
      </c>
      <c r="C306" s="5">
        <v>65000</v>
      </c>
      <c r="D306" s="166">
        <v>76953.37</v>
      </c>
      <c r="E306" s="5" t="s">
        <v>6886</v>
      </c>
      <c r="F306" s="118">
        <v>44736</v>
      </c>
      <c r="G306" s="13">
        <v>0.8</v>
      </c>
      <c r="H306" s="5" t="s">
        <v>8305</v>
      </c>
      <c r="I306" s="22">
        <f t="shared" si="87"/>
        <v>12999.999999999996</v>
      </c>
      <c r="J306" s="5"/>
      <c r="K306" s="5"/>
      <c r="L306" s="136">
        <f t="shared" si="88"/>
        <v>15390.673999999995</v>
      </c>
      <c r="M306" s="136">
        <f t="shared" si="89"/>
        <v>15390.673999999995</v>
      </c>
      <c r="N306" s="33">
        <f t="shared" si="90"/>
        <v>0</v>
      </c>
      <c r="O306">
        <v>1</v>
      </c>
      <c r="T306" s="29">
        <f t="shared" ref="T306:T313" si="111">O306*M306</f>
        <v>15390.673999999995</v>
      </c>
      <c r="U306" s="29">
        <f t="shared" ref="U306:U313" si="112">P306*M306</f>
        <v>0</v>
      </c>
      <c r="V306" s="29">
        <f t="shared" ref="V306:V313" si="113">Q306*M306</f>
        <v>0</v>
      </c>
      <c r="W306" s="29">
        <f t="shared" ref="W306:W313" si="114">R306*M306</f>
        <v>0</v>
      </c>
      <c r="X306" s="29">
        <f t="shared" ref="X306:X313" si="115">S306*M306</f>
        <v>0</v>
      </c>
      <c r="Z306" s="29"/>
    </row>
    <row r="307" spans="1:26" x14ac:dyDescent="0.3">
      <c r="A307" s="5" t="s">
        <v>2838</v>
      </c>
      <c r="B307" s="5" t="s">
        <v>2839</v>
      </c>
      <c r="C307" s="5">
        <v>40</v>
      </c>
      <c r="D307" s="166">
        <v>5435.38</v>
      </c>
      <c r="E307" s="5" t="s">
        <v>6886</v>
      </c>
      <c r="F307" s="118">
        <v>44708</v>
      </c>
      <c r="G307" s="13">
        <v>0.8</v>
      </c>
      <c r="H307" s="5" t="s">
        <v>8340</v>
      </c>
      <c r="I307" s="22">
        <f t="shared" si="87"/>
        <v>7.9999999999999982</v>
      </c>
      <c r="J307" s="5"/>
      <c r="K307" s="5"/>
      <c r="L307" s="136">
        <f t="shared" si="88"/>
        <v>1087.0759999999998</v>
      </c>
      <c r="M307" s="136">
        <f t="shared" si="89"/>
        <v>1087.0759999999998</v>
      </c>
      <c r="N307" s="33">
        <f t="shared" si="90"/>
        <v>0</v>
      </c>
      <c r="Q307">
        <v>1</v>
      </c>
      <c r="T307" s="29">
        <f t="shared" si="111"/>
        <v>0</v>
      </c>
      <c r="U307" s="29">
        <f t="shared" si="112"/>
        <v>0</v>
      </c>
      <c r="V307" s="29">
        <f t="shared" si="113"/>
        <v>1087.0759999999998</v>
      </c>
      <c r="W307" s="29">
        <f t="shared" si="114"/>
        <v>0</v>
      </c>
      <c r="X307" s="29">
        <f t="shared" si="115"/>
        <v>0</v>
      </c>
      <c r="Z307" s="29"/>
    </row>
    <row r="308" spans="1:26" x14ac:dyDescent="0.3">
      <c r="A308" s="5" t="s">
        <v>2838</v>
      </c>
      <c r="B308" s="5" t="s">
        <v>2839</v>
      </c>
      <c r="C308" s="5">
        <v>80</v>
      </c>
      <c r="D308" s="166">
        <v>8342.2999999999993</v>
      </c>
      <c r="E308" s="5" t="s">
        <v>6886</v>
      </c>
      <c r="F308" s="118">
        <v>44708</v>
      </c>
      <c r="G308" s="13">
        <v>0.8</v>
      </c>
      <c r="H308" s="5" t="s">
        <v>8315</v>
      </c>
      <c r="I308" s="22">
        <f t="shared" si="87"/>
        <v>15.999999999999996</v>
      </c>
      <c r="J308" s="5"/>
      <c r="K308" s="5"/>
      <c r="L308" s="136">
        <f t="shared" si="88"/>
        <v>1668.4599999999996</v>
      </c>
      <c r="M308" s="136">
        <f t="shared" si="89"/>
        <v>1668.4599999999996</v>
      </c>
      <c r="N308" s="33">
        <f t="shared" si="90"/>
        <v>0</v>
      </c>
      <c r="Q308">
        <v>1</v>
      </c>
      <c r="T308" s="29">
        <f t="shared" si="111"/>
        <v>0</v>
      </c>
      <c r="U308" s="29">
        <f t="shared" si="112"/>
        <v>0</v>
      </c>
      <c r="V308" s="29">
        <f t="shared" si="113"/>
        <v>1668.4599999999996</v>
      </c>
      <c r="W308" s="29">
        <f t="shared" si="114"/>
        <v>0</v>
      </c>
      <c r="X308" s="29">
        <f t="shared" si="115"/>
        <v>0</v>
      </c>
      <c r="Z308" s="29"/>
    </row>
    <row r="309" spans="1:26" x14ac:dyDescent="0.3">
      <c r="A309" s="5" t="s">
        <v>2838</v>
      </c>
      <c r="B309" s="5" t="s">
        <v>2839</v>
      </c>
      <c r="C309" s="5">
        <v>2</v>
      </c>
      <c r="D309" s="166">
        <v>306.45999999999998</v>
      </c>
      <c r="E309" s="5" t="s">
        <v>6886</v>
      </c>
      <c r="F309" s="118">
        <v>44708</v>
      </c>
      <c r="G309" s="13">
        <v>0.8</v>
      </c>
      <c r="H309" s="5" t="s">
        <v>8325</v>
      </c>
      <c r="I309" s="22">
        <f t="shared" si="87"/>
        <v>0.39999999999999991</v>
      </c>
      <c r="J309" s="5"/>
      <c r="K309" s="5"/>
      <c r="L309" s="136">
        <f t="shared" si="88"/>
        <v>61.29199999999998</v>
      </c>
      <c r="M309" s="136">
        <f t="shared" si="89"/>
        <v>61.29199999999998</v>
      </c>
      <c r="N309" s="33">
        <f t="shared" si="90"/>
        <v>0</v>
      </c>
      <c r="Q309">
        <v>1</v>
      </c>
      <c r="T309" s="29">
        <f t="shared" si="111"/>
        <v>0</v>
      </c>
      <c r="U309" s="29">
        <f t="shared" si="112"/>
        <v>0</v>
      </c>
      <c r="V309" s="29">
        <f t="shared" si="113"/>
        <v>61.29199999999998</v>
      </c>
      <c r="W309" s="29">
        <f t="shared" si="114"/>
        <v>0</v>
      </c>
      <c r="X309" s="29">
        <f t="shared" si="115"/>
        <v>0</v>
      </c>
      <c r="Z309" s="29"/>
    </row>
    <row r="310" spans="1:26" x14ac:dyDescent="0.3">
      <c r="A310" s="5" t="s">
        <v>2840</v>
      </c>
      <c r="B310" s="5" t="s">
        <v>2841</v>
      </c>
      <c r="C310" s="5">
        <v>20</v>
      </c>
      <c r="D310" s="166">
        <v>2421.44</v>
      </c>
      <c r="E310" s="5" t="s">
        <v>8395</v>
      </c>
      <c r="F310" s="118">
        <v>44760</v>
      </c>
      <c r="G310" s="13">
        <v>0.8</v>
      </c>
      <c r="H310" s="5" t="s">
        <v>8320</v>
      </c>
      <c r="I310" s="22">
        <f t="shared" si="87"/>
        <v>3.9999999999999991</v>
      </c>
      <c r="J310" s="5"/>
      <c r="K310" s="5"/>
      <c r="L310" s="136">
        <f t="shared" si="88"/>
        <v>484.2879999999999</v>
      </c>
      <c r="M310" s="136">
        <f t="shared" si="89"/>
        <v>484.2879999999999</v>
      </c>
      <c r="N310" s="33">
        <f t="shared" si="90"/>
        <v>0</v>
      </c>
      <c r="Q310">
        <v>1</v>
      </c>
      <c r="T310" s="29">
        <f t="shared" si="111"/>
        <v>0</v>
      </c>
      <c r="U310" s="29">
        <f t="shared" si="112"/>
        <v>0</v>
      </c>
      <c r="V310" s="29">
        <f t="shared" si="113"/>
        <v>484.2879999999999</v>
      </c>
      <c r="W310" s="29">
        <f t="shared" si="114"/>
        <v>0</v>
      </c>
      <c r="X310" s="29">
        <f t="shared" si="115"/>
        <v>0</v>
      </c>
      <c r="Z310" s="29"/>
    </row>
    <row r="311" spans="1:26" x14ac:dyDescent="0.3">
      <c r="A311" s="5" t="s">
        <v>2840</v>
      </c>
      <c r="B311" s="5" t="s">
        <v>2841</v>
      </c>
      <c r="C311" s="5">
        <v>4</v>
      </c>
      <c r="D311" s="166">
        <v>554.19000000000005</v>
      </c>
      <c r="E311" s="5" t="s">
        <v>8395</v>
      </c>
      <c r="F311" s="118">
        <v>44760</v>
      </c>
      <c r="G311" s="13">
        <v>0.8</v>
      </c>
      <c r="H311" s="5" t="s">
        <v>8340</v>
      </c>
      <c r="I311" s="22">
        <f t="shared" si="87"/>
        <v>0.79999999999999982</v>
      </c>
      <c r="J311" s="5"/>
      <c r="K311" s="5"/>
      <c r="L311" s="136">
        <f t="shared" si="88"/>
        <v>110.83799999999998</v>
      </c>
      <c r="M311" s="136">
        <f t="shared" si="89"/>
        <v>110.83799999999998</v>
      </c>
      <c r="N311" s="33">
        <f t="shared" si="90"/>
        <v>0</v>
      </c>
      <c r="Q311">
        <v>1</v>
      </c>
      <c r="T311" s="29">
        <f t="shared" si="111"/>
        <v>0</v>
      </c>
      <c r="U311" s="29">
        <f t="shared" si="112"/>
        <v>0</v>
      </c>
      <c r="V311" s="29">
        <f t="shared" si="113"/>
        <v>110.83799999999998</v>
      </c>
      <c r="W311" s="29">
        <f t="shared" si="114"/>
        <v>0</v>
      </c>
      <c r="X311" s="29">
        <f t="shared" si="115"/>
        <v>0</v>
      </c>
      <c r="Z311" s="29"/>
    </row>
    <row r="312" spans="1:26" x14ac:dyDescent="0.3">
      <c r="A312" s="5" t="s">
        <v>2840</v>
      </c>
      <c r="B312" s="5" t="s">
        <v>2841</v>
      </c>
      <c r="C312" s="5">
        <v>8</v>
      </c>
      <c r="D312" s="166">
        <v>850.58</v>
      </c>
      <c r="E312" s="5" t="s">
        <v>8395</v>
      </c>
      <c r="F312" s="118">
        <v>44760</v>
      </c>
      <c r="G312" s="13">
        <v>0.8</v>
      </c>
      <c r="H312" s="5" t="s">
        <v>8315</v>
      </c>
      <c r="I312" s="22">
        <f t="shared" si="87"/>
        <v>1.5999999999999996</v>
      </c>
      <c r="J312" s="5"/>
      <c r="K312" s="5"/>
      <c r="L312" s="136">
        <f t="shared" si="88"/>
        <v>170.11599999999996</v>
      </c>
      <c r="M312" s="136">
        <f t="shared" si="89"/>
        <v>170.11599999999996</v>
      </c>
      <c r="N312" s="33">
        <f t="shared" si="90"/>
        <v>0</v>
      </c>
      <c r="Q312">
        <v>1</v>
      </c>
      <c r="T312" s="29">
        <f t="shared" si="111"/>
        <v>0</v>
      </c>
      <c r="U312" s="29">
        <f t="shared" si="112"/>
        <v>0</v>
      </c>
      <c r="V312" s="29">
        <f t="shared" si="113"/>
        <v>170.11599999999996</v>
      </c>
      <c r="W312" s="29">
        <f t="shared" si="114"/>
        <v>0</v>
      </c>
      <c r="X312" s="29">
        <f t="shared" si="115"/>
        <v>0</v>
      </c>
      <c r="Z312" s="29"/>
    </row>
    <row r="313" spans="1:26" x14ac:dyDescent="0.3">
      <c r="A313" s="5" t="s">
        <v>2840</v>
      </c>
      <c r="B313" s="5" t="s">
        <v>2841</v>
      </c>
      <c r="C313" s="5">
        <v>4</v>
      </c>
      <c r="D313" s="166">
        <v>624.92999999999995</v>
      </c>
      <c r="E313" s="5" t="s">
        <v>8395</v>
      </c>
      <c r="F313" s="118">
        <v>44760</v>
      </c>
      <c r="G313" s="13">
        <v>0.8</v>
      </c>
      <c r="H313" s="5" t="s">
        <v>8325</v>
      </c>
      <c r="I313" s="22">
        <f t="shared" si="87"/>
        <v>0.79999999999999982</v>
      </c>
      <c r="J313" s="5"/>
      <c r="K313" s="5"/>
      <c r="L313" s="136">
        <f t="shared" si="88"/>
        <v>124.98599999999996</v>
      </c>
      <c r="M313" s="136">
        <f t="shared" si="89"/>
        <v>124.98599999999996</v>
      </c>
      <c r="N313" s="33">
        <f t="shared" si="90"/>
        <v>0</v>
      </c>
      <c r="Q313">
        <v>1</v>
      </c>
      <c r="T313" s="29">
        <f t="shared" si="111"/>
        <v>0</v>
      </c>
      <c r="U313" s="29">
        <f t="shared" si="112"/>
        <v>0</v>
      </c>
      <c r="V313" s="29">
        <f t="shared" si="113"/>
        <v>124.98599999999996</v>
      </c>
      <c r="W313" s="29">
        <f t="shared" si="114"/>
        <v>0</v>
      </c>
      <c r="X313" s="29">
        <f t="shared" si="115"/>
        <v>0</v>
      </c>
      <c r="Z313" s="29"/>
    </row>
    <row r="314" spans="1:26" x14ac:dyDescent="0.3">
      <c r="A314" s="102" t="s">
        <v>8653</v>
      </c>
      <c r="B314" s="102"/>
      <c r="C314" s="102"/>
      <c r="D314" s="164"/>
      <c r="E314" s="102" t="s">
        <v>8603</v>
      </c>
      <c r="F314" s="157">
        <v>44901</v>
      </c>
      <c r="G314" s="165"/>
      <c r="H314" s="102"/>
      <c r="I314" s="106"/>
      <c r="J314" s="102"/>
      <c r="K314" s="102"/>
      <c r="L314" s="158"/>
      <c r="M314" s="158"/>
      <c r="N314" s="107"/>
      <c r="T314" s="29"/>
      <c r="U314" s="29"/>
      <c r="V314" s="29"/>
      <c r="W314" s="29"/>
      <c r="X314" s="29"/>
      <c r="Z314" s="29"/>
    </row>
    <row r="315" spans="1:26" x14ac:dyDescent="0.3">
      <c r="A315" s="5" t="s">
        <v>2736</v>
      </c>
      <c r="B315" s="5" t="s">
        <v>2737</v>
      </c>
      <c r="C315" s="5">
        <v>32000</v>
      </c>
      <c r="D315" s="166">
        <v>38642.42</v>
      </c>
      <c r="E315" s="118">
        <v>44797</v>
      </c>
      <c r="F315" s="118">
        <v>44883</v>
      </c>
      <c r="G315" s="13">
        <v>0</v>
      </c>
      <c r="H315" s="5" t="s">
        <v>8305</v>
      </c>
      <c r="I315" s="22">
        <f t="shared" si="87"/>
        <v>32000</v>
      </c>
      <c r="J315" s="5"/>
      <c r="K315" s="5"/>
      <c r="L315" s="136">
        <f t="shared" si="88"/>
        <v>38642.42</v>
      </c>
      <c r="M315" s="136">
        <f t="shared" si="89"/>
        <v>38642.42</v>
      </c>
      <c r="N315" s="33">
        <f t="shared" si="90"/>
        <v>0</v>
      </c>
      <c r="P315">
        <v>1</v>
      </c>
      <c r="T315" s="29">
        <f t="shared" ref="T315:T336" si="116">O315*M315</f>
        <v>0</v>
      </c>
      <c r="U315" s="29">
        <f t="shared" ref="U315:U336" si="117">P315*M315</f>
        <v>38642.42</v>
      </c>
      <c r="V315" s="29">
        <f t="shared" ref="V315:V336" si="118">Q315*M315</f>
        <v>0</v>
      </c>
      <c r="W315" s="29">
        <f t="shared" ref="W315:W336" si="119">R315*M315</f>
        <v>0</v>
      </c>
      <c r="X315" s="29">
        <f t="shared" ref="X315:X336" si="120">S315*M315</f>
        <v>0</v>
      </c>
      <c r="Z315" s="29"/>
    </row>
    <row r="316" spans="1:26" x14ac:dyDescent="0.3">
      <c r="A316" s="5" t="s">
        <v>2722</v>
      </c>
      <c r="B316" s="5" t="s">
        <v>2723</v>
      </c>
      <c r="C316" s="5">
        <v>60</v>
      </c>
      <c r="D316" s="166">
        <v>8312.8799999999992</v>
      </c>
      <c r="E316" s="5" t="s">
        <v>8603</v>
      </c>
      <c r="F316" s="118">
        <v>44708</v>
      </c>
      <c r="G316" s="13">
        <v>0.5</v>
      </c>
      <c r="H316" s="5" t="s">
        <v>8340</v>
      </c>
      <c r="I316" s="22">
        <f t="shared" si="87"/>
        <v>30</v>
      </c>
      <c r="J316" s="5"/>
      <c r="K316" s="5"/>
      <c r="L316" s="136">
        <f t="shared" si="88"/>
        <v>4156.4399999999996</v>
      </c>
      <c r="M316" s="136">
        <f t="shared" si="89"/>
        <v>4156.4399999999996</v>
      </c>
      <c r="N316" s="33">
        <f t="shared" si="90"/>
        <v>0</v>
      </c>
      <c r="S316">
        <v>1</v>
      </c>
      <c r="T316" s="29">
        <f t="shared" si="116"/>
        <v>0</v>
      </c>
      <c r="U316" s="29">
        <f t="shared" si="117"/>
        <v>0</v>
      </c>
      <c r="V316" s="29">
        <f t="shared" si="118"/>
        <v>0</v>
      </c>
      <c r="W316" s="29">
        <f t="shared" si="119"/>
        <v>0</v>
      </c>
      <c r="X316" s="29">
        <f t="shared" si="120"/>
        <v>4156.4399999999996</v>
      </c>
      <c r="Z316" s="29"/>
    </row>
    <row r="317" spans="1:26" x14ac:dyDescent="0.3">
      <c r="A317" s="5" t="s">
        <v>2722</v>
      </c>
      <c r="B317" s="5" t="s">
        <v>2723</v>
      </c>
      <c r="C317" s="5">
        <v>96</v>
      </c>
      <c r="D317" s="166">
        <v>10206.969999999999</v>
      </c>
      <c r="E317" s="5" t="s">
        <v>8603</v>
      </c>
      <c r="F317" s="118">
        <v>44708</v>
      </c>
      <c r="G317" s="13">
        <v>0.5</v>
      </c>
      <c r="H317" s="5" t="s">
        <v>8315</v>
      </c>
      <c r="I317" s="22">
        <f t="shared" si="87"/>
        <v>48</v>
      </c>
      <c r="J317" s="5"/>
      <c r="K317" s="5"/>
      <c r="L317" s="136">
        <f t="shared" si="88"/>
        <v>5103.4849999999997</v>
      </c>
      <c r="M317" s="136">
        <f t="shared" si="89"/>
        <v>5103.4849999999997</v>
      </c>
      <c r="N317" s="33">
        <f t="shared" si="90"/>
        <v>0</v>
      </c>
      <c r="S317">
        <v>1</v>
      </c>
      <c r="T317" s="29">
        <f t="shared" si="116"/>
        <v>0</v>
      </c>
      <c r="U317" s="29">
        <f t="shared" si="117"/>
        <v>0</v>
      </c>
      <c r="V317" s="29">
        <f t="shared" si="118"/>
        <v>0</v>
      </c>
      <c r="W317" s="29">
        <f t="shared" si="119"/>
        <v>0</v>
      </c>
      <c r="X317" s="29">
        <f t="shared" si="120"/>
        <v>5103.4849999999997</v>
      </c>
      <c r="Z317" s="29"/>
    </row>
    <row r="318" spans="1:26" x14ac:dyDescent="0.3">
      <c r="A318" s="5" t="s">
        <v>2722</v>
      </c>
      <c r="B318" s="5" t="s">
        <v>2723</v>
      </c>
      <c r="C318" s="5">
        <v>8</v>
      </c>
      <c r="D318" s="166">
        <v>1249.8699999999999</v>
      </c>
      <c r="E318" s="5" t="s">
        <v>8603</v>
      </c>
      <c r="F318" s="118">
        <v>44708</v>
      </c>
      <c r="G318" s="13">
        <v>0.5</v>
      </c>
      <c r="H318" s="5" t="s">
        <v>8325</v>
      </c>
      <c r="I318" s="22">
        <f t="shared" si="87"/>
        <v>4</v>
      </c>
      <c r="J318" s="5"/>
      <c r="K318" s="5"/>
      <c r="L318" s="136">
        <f t="shared" si="88"/>
        <v>624.93499999999995</v>
      </c>
      <c r="M318" s="136">
        <f t="shared" si="89"/>
        <v>624.93499999999995</v>
      </c>
      <c r="N318" s="33">
        <f t="shared" si="90"/>
        <v>0</v>
      </c>
      <c r="S318">
        <v>1</v>
      </c>
      <c r="T318" s="29">
        <f t="shared" si="116"/>
        <v>0</v>
      </c>
      <c r="U318" s="29">
        <f t="shared" si="117"/>
        <v>0</v>
      </c>
      <c r="V318" s="29">
        <f t="shared" si="118"/>
        <v>0</v>
      </c>
      <c r="W318" s="29">
        <f t="shared" si="119"/>
        <v>0</v>
      </c>
      <c r="X318" s="29">
        <f t="shared" si="120"/>
        <v>624.93499999999995</v>
      </c>
      <c r="Z318" s="29"/>
    </row>
    <row r="319" spans="1:26" x14ac:dyDescent="0.3">
      <c r="A319" s="5" t="s">
        <v>2724</v>
      </c>
      <c r="B319" s="5" t="s">
        <v>2725</v>
      </c>
      <c r="C319" s="5">
        <v>8</v>
      </c>
      <c r="D319" s="166">
        <v>1108.3800000000001</v>
      </c>
      <c r="E319" s="118">
        <v>44712</v>
      </c>
      <c r="F319" s="118">
        <v>44725</v>
      </c>
      <c r="G319" s="13">
        <v>0</v>
      </c>
      <c r="H319" s="5" t="s">
        <v>8340</v>
      </c>
      <c r="I319" s="22">
        <f t="shared" si="87"/>
        <v>8</v>
      </c>
      <c r="J319" s="5"/>
      <c r="K319" s="5"/>
      <c r="L319" s="136">
        <f t="shared" si="88"/>
        <v>1108.3800000000001</v>
      </c>
      <c r="M319" s="136">
        <f t="shared" si="89"/>
        <v>1108.3800000000001</v>
      </c>
      <c r="N319" s="33">
        <f t="shared" si="90"/>
        <v>0</v>
      </c>
      <c r="S319">
        <v>1</v>
      </c>
      <c r="T319" s="29">
        <f t="shared" si="116"/>
        <v>0</v>
      </c>
      <c r="U319" s="29">
        <f t="shared" si="117"/>
        <v>0</v>
      </c>
      <c r="V319" s="29">
        <f t="shared" si="118"/>
        <v>0</v>
      </c>
      <c r="W319" s="29">
        <f t="shared" si="119"/>
        <v>0</v>
      </c>
      <c r="X319" s="29">
        <f t="shared" si="120"/>
        <v>1108.3800000000001</v>
      </c>
      <c r="Z319" s="29"/>
    </row>
    <row r="320" spans="1:26" x14ac:dyDescent="0.3">
      <c r="A320" s="5" t="s">
        <v>2724</v>
      </c>
      <c r="B320" s="5" t="s">
        <v>2725</v>
      </c>
      <c r="C320" s="5">
        <v>32</v>
      </c>
      <c r="D320" s="166">
        <v>3402.32</v>
      </c>
      <c r="E320" s="118">
        <v>44712</v>
      </c>
      <c r="F320" s="118">
        <v>44725</v>
      </c>
      <c r="G320" s="13">
        <v>0</v>
      </c>
      <c r="H320" s="5" t="s">
        <v>8315</v>
      </c>
      <c r="I320" s="22">
        <f t="shared" si="87"/>
        <v>32</v>
      </c>
      <c r="J320" s="5"/>
      <c r="K320" s="5"/>
      <c r="L320" s="136">
        <f t="shared" si="88"/>
        <v>3402.32</v>
      </c>
      <c r="M320" s="136">
        <f t="shared" si="89"/>
        <v>3402.32</v>
      </c>
      <c r="N320" s="33">
        <f t="shared" si="90"/>
        <v>0</v>
      </c>
      <c r="S320">
        <v>1</v>
      </c>
      <c r="T320" s="29">
        <f t="shared" si="116"/>
        <v>0</v>
      </c>
      <c r="U320" s="29">
        <f t="shared" si="117"/>
        <v>0</v>
      </c>
      <c r="V320" s="29">
        <f t="shared" si="118"/>
        <v>0</v>
      </c>
      <c r="W320" s="29">
        <f t="shared" si="119"/>
        <v>0</v>
      </c>
      <c r="X320" s="29">
        <f t="shared" si="120"/>
        <v>3402.32</v>
      </c>
      <c r="Z320" s="29"/>
    </row>
    <row r="321" spans="1:26" x14ac:dyDescent="0.3">
      <c r="A321" s="5" t="s">
        <v>2724</v>
      </c>
      <c r="B321" s="5" t="s">
        <v>2725</v>
      </c>
      <c r="C321" s="5">
        <v>8</v>
      </c>
      <c r="D321" s="166">
        <v>1249.8699999999999</v>
      </c>
      <c r="E321" s="118">
        <v>44712</v>
      </c>
      <c r="F321" s="118">
        <v>44725</v>
      </c>
      <c r="G321" s="13">
        <v>0</v>
      </c>
      <c r="H321" s="5" t="s">
        <v>8325</v>
      </c>
      <c r="I321" s="22">
        <f t="shared" si="87"/>
        <v>8</v>
      </c>
      <c r="J321" s="5"/>
      <c r="K321" s="5"/>
      <c r="L321" s="136">
        <f t="shared" si="88"/>
        <v>1249.8699999999999</v>
      </c>
      <c r="M321" s="136">
        <f t="shared" si="89"/>
        <v>1249.8699999999999</v>
      </c>
      <c r="N321" s="33">
        <f t="shared" si="90"/>
        <v>0</v>
      </c>
      <c r="S321">
        <v>1</v>
      </c>
      <c r="T321" s="29">
        <f t="shared" si="116"/>
        <v>0</v>
      </c>
      <c r="U321" s="29">
        <f t="shared" si="117"/>
        <v>0</v>
      </c>
      <c r="V321" s="29">
        <f t="shared" si="118"/>
        <v>0</v>
      </c>
      <c r="W321" s="29">
        <f t="shared" si="119"/>
        <v>0</v>
      </c>
      <c r="X321" s="29">
        <f t="shared" si="120"/>
        <v>1249.8699999999999</v>
      </c>
      <c r="Z321" s="29"/>
    </row>
    <row r="322" spans="1:26" x14ac:dyDescent="0.3">
      <c r="A322" s="5" t="s">
        <v>2726</v>
      </c>
      <c r="B322" s="5" t="s">
        <v>2727</v>
      </c>
      <c r="C322" s="5">
        <v>8</v>
      </c>
      <c r="D322" s="166">
        <v>1108.3800000000001</v>
      </c>
      <c r="E322" s="118">
        <v>44726</v>
      </c>
      <c r="F322" s="118">
        <v>44739</v>
      </c>
      <c r="G322" s="13">
        <v>0</v>
      </c>
      <c r="H322" s="5" t="s">
        <v>8340</v>
      </c>
      <c r="I322" s="22">
        <f t="shared" si="87"/>
        <v>8</v>
      </c>
      <c r="J322" s="5"/>
      <c r="K322" s="5"/>
      <c r="L322" s="136">
        <f t="shared" si="88"/>
        <v>1108.3800000000001</v>
      </c>
      <c r="M322" s="136">
        <f t="shared" si="89"/>
        <v>1108.3800000000001</v>
      </c>
      <c r="N322" s="33">
        <f t="shared" si="90"/>
        <v>0</v>
      </c>
      <c r="S322">
        <v>1</v>
      </c>
      <c r="T322" s="29">
        <f t="shared" si="116"/>
        <v>0</v>
      </c>
      <c r="U322" s="29">
        <f t="shared" si="117"/>
        <v>0</v>
      </c>
      <c r="V322" s="29">
        <f t="shared" si="118"/>
        <v>0</v>
      </c>
      <c r="W322" s="29">
        <f t="shared" si="119"/>
        <v>0</v>
      </c>
      <c r="X322" s="29">
        <f t="shared" si="120"/>
        <v>1108.3800000000001</v>
      </c>
      <c r="Z322" s="29"/>
    </row>
    <row r="323" spans="1:26" x14ac:dyDescent="0.3">
      <c r="A323" s="5" t="s">
        <v>2726</v>
      </c>
      <c r="B323" s="5" t="s">
        <v>2727</v>
      </c>
      <c r="C323" s="5">
        <v>32</v>
      </c>
      <c r="D323" s="166">
        <v>3402.32</v>
      </c>
      <c r="E323" s="118">
        <v>44726</v>
      </c>
      <c r="F323" s="118">
        <v>44739</v>
      </c>
      <c r="G323" s="13">
        <v>0</v>
      </c>
      <c r="H323" s="5" t="s">
        <v>8315</v>
      </c>
      <c r="I323" s="22">
        <f t="shared" si="87"/>
        <v>32</v>
      </c>
      <c r="J323" s="5"/>
      <c r="K323" s="5"/>
      <c r="L323" s="136">
        <f t="shared" si="88"/>
        <v>3402.32</v>
      </c>
      <c r="M323" s="136">
        <f t="shared" si="89"/>
        <v>3402.32</v>
      </c>
      <c r="N323" s="33">
        <f t="shared" si="90"/>
        <v>0</v>
      </c>
      <c r="S323">
        <v>1</v>
      </c>
      <c r="T323" s="29">
        <f t="shared" si="116"/>
        <v>0</v>
      </c>
      <c r="U323" s="29">
        <f t="shared" si="117"/>
        <v>0</v>
      </c>
      <c r="V323" s="29">
        <f t="shared" si="118"/>
        <v>0</v>
      </c>
      <c r="W323" s="29">
        <f t="shared" si="119"/>
        <v>0</v>
      </c>
      <c r="X323" s="29">
        <f t="shared" si="120"/>
        <v>3402.32</v>
      </c>
      <c r="Z323" s="29"/>
    </row>
    <row r="324" spans="1:26" x14ac:dyDescent="0.3">
      <c r="A324" s="5" t="s">
        <v>2726</v>
      </c>
      <c r="B324" s="5" t="s">
        <v>2727</v>
      </c>
      <c r="C324" s="5">
        <v>4</v>
      </c>
      <c r="D324" s="166">
        <v>624.92999999999995</v>
      </c>
      <c r="E324" s="118">
        <v>44726</v>
      </c>
      <c r="F324" s="118">
        <v>44739</v>
      </c>
      <c r="G324" s="13">
        <v>0</v>
      </c>
      <c r="H324" s="5" t="s">
        <v>8325</v>
      </c>
      <c r="I324" s="22">
        <f t="shared" si="87"/>
        <v>4</v>
      </c>
      <c r="J324" s="5"/>
      <c r="K324" s="5"/>
      <c r="L324" s="136">
        <f t="shared" si="88"/>
        <v>624.92999999999995</v>
      </c>
      <c r="M324" s="136">
        <f t="shared" si="89"/>
        <v>624.92999999999995</v>
      </c>
      <c r="N324" s="33">
        <f t="shared" si="90"/>
        <v>0</v>
      </c>
      <c r="S324">
        <v>1</v>
      </c>
      <c r="T324" s="29">
        <f t="shared" si="116"/>
        <v>0</v>
      </c>
      <c r="U324" s="29">
        <f t="shared" si="117"/>
        <v>0</v>
      </c>
      <c r="V324" s="29">
        <f t="shared" si="118"/>
        <v>0</v>
      </c>
      <c r="W324" s="29">
        <f t="shared" si="119"/>
        <v>0</v>
      </c>
      <c r="X324" s="29">
        <f t="shared" si="120"/>
        <v>624.92999999999995</v>
      </c>
      <c r="Z324" s="29"/>
    </row>
    <row r="325" spans="1:26" x14ac:dyDescent="0.3">
      <c r="A325" s="5" t="s">
        <v>2728</v>
      </c>
      <c r="B325" s="5" t="s">
        <v>2729</v>
      </c>
      <c r="C325" s="5">
        <v>8</v>
      </c>
      <c r="D325" s="166">
        <v>1108.3800000000001</v>
      </c>
      <c r="E325" s="118">
        <v>44740</v>
      </c>
      <c r="F325" s="118">
        <v>44754</v>
      </c>
      <c r="G325" s="13">
        <v>0</v>
      </c>
      <c r="H325" s="5" t="s">
        <v>8340</v>
      </c>
      <c r="I325" s="22">
        <f t="shared" si="87"/>
        <v>8</v>
      </c>
      <c r="J325" s="5"/>
      <c r="K325" s="5"/>
      <c r="L325" s="136">
        <f t="shared" si="88"/>
        <v>1108.3800000000001</v>
      </c>
      <c r="M325" s="136">
        <f t="shared" si="89"/>
        <v>1108.3800000000001</v>
      </c>
      <c r="N325" s="33">
        <f t="shared" si="90"/>
        <v>0</v>
      </c>
      <c r="S325">
        <v>1</v>
      </c>
      <c r="T325" s="29">
        <f t="shared" si="116"/>
        <v>0</v>
      </c>
      <c r="U325" s="29">
        <f t="shared" si="117"/>
        <v>0</v>
      </c>
      <c r="V325" s="29">
        <f t="shared" si="118"/>
        <v>0</v>
      </c>
      <c r="W325" s="29">
        <f t="shared" si="119"/>
        <v>0</v>
      </c>
      <c r="X325" s="29">
        <f t="shared" si="120"/>
        <v>1108.3800000000001</v>
      </c>
      <c r="Z325" s="29"/>
    </row>
    <row r="326" spans="1:26" x14ac:dyDescent="0.3">
      <c r="A326" s="5" t="s">
        <v>2728</v>
      </c>
      <c r="B326" s="5" t="s">
        <v>2729</v>
      </c>
      <c r="C326" s="5">
        <v>16</v>
      </c>
      <c r="D326" s="166">
        <v>1701.16</v>
      </c>
      <c r="E326" s="118">
        <v>44740</v>
      </c>
      <c r="F326" s="118">
        <v>44754</v>
      </c>
      <c r="G326" s="13">
        <v>0</v>
      </c>
      <c r="H326" s="5" t="s">
        <v>8315</v>
      </c>
      <c r="I326" s="22">
        <f t="shared" si="87"/>
        <v>16</v>
      </c>
      <c r="J326" s="5"/>
      <c r="K326" s="5"/>
      <c r="L326" s="136">
        <f t="shared" si="88"/>
        <v>1701.16</v>
      </c>
      <c r="M326" s="136">
        <f t="shared" si="89"/>
        <v>1701.16</v>
      </c>
      <c r="N326" s="33">
        <f t="shared" si="90"/>
        <v>0</v>
      </c>
      <c r="S326">
        <v>1</v>
      </c>
      <c r="T326" s="29">
        <f t="shared" si="116"/>
        <v>0</v>
      </c>
      <c r="U326" s="29">
        <f t="shared" si="117"/>
        <v>0</v>
      </c>
      <c r="V326" s="29">
        <f t="shared" si="118"/>
        <v>0</v>
      </c>
      <c r="W326" s="29">
        <f t="shared" si="119"/>
        <v>0</v>
      </c>
      <c r="X326" s="29">
        <f t="shared" si="120"/>
        <v>1701.16</v>
      </c>
      <c r="Z326" s="29"/>
    </row>
    <row r="327" spans="1:26" x14ac:dyDescent="0.3">
      <c r="A327" s="5" t="s">
        <v>2728</v>
      </c>
      <c r="B327" s="5" t="s">
        <v>2729</v>
      </c>
      <c r="C327" s="5">
        <v>4</v>
      </c>
      <c r="D327" s="166">
        <v>624.92999999999995</v>
      </c>
      <c r="E327" s="118">
        <v>44740</v>
      </c>
      <c r="F327" s="118">
        <v>44754</v>
      </c>
      <c r="G327" s="13">
        <v>0</v>
      </c>
      <c r="H327" s="5" t="s">
        <v>8325</v>
      </c>
      <c r="I327" s="22">
        <f t="shared" ref="I327:I390" si="121">C327*(1-G327)</f>
        <v>4</v>
      </c>
      <c r="J327" s="5"/>
      <c r="K327" s="5"/>
      <c r="L327" s="136">
        <f t="shared" ref="L327:L390" si="122">D327*(1-G327)</f>
        <v>624.92999999999995</v>
      </c>
      <c r="M327" s="136">
        <f t="shared" ref="M327:M390" si="123">IF(J327="",L327,(D327/C327)*J327)</f>
        <v>624.92999999999995</v>
      </c>
      <c r="N327" s="33">
        <f t="shared" ref="N327:N390" si="124">L327-M327</f>
        <v>0</v>
      </c>
      <c r="S327">
        <v>1</v>
      </c>
      <c r="T327" s="29">
        <f t="shared" si="116"/>
        <v>0</v>
      </c>
      <c r="U327" s="29">
        <f t="shared" si="117"/>
        <v>0</v>
      </c>
      <c r="V327" s="29">
        <f t="shared" si="118"/>
        <v>0</v>
      </c>
      <c r="W327" s="29">
        <f t="shared" si="119"/>
        <v>0</v>
      </c>
      <c r="X327" s="29">
        <f t="shared" si="120"/>
        <v>624.92999999999995</v>
      </c>
      <c r="Z327" s="29"/>
    </row>
    <row r="328" spans="1:26" x14ac:dyDescent="0.3">
      <c r="A328" s="5" t="s">
        <v>2730</v>
      </c>
      <c r="B328" s="5" t="s">
        <v>2731</v>
      </c>
      <c r="C328" s="5">
        <v>24</v>
      </c>
      <c r="D328" s="166">
        <v>3338.45</v>
      </c>
      <c r="E328" s="118">
        <v>44755</v>
      </c>
      <c r="F328" s="118">
        <v>44796</v>
      </c>
      <c r="G328" s="13">
        <v>0</v>
      </c>
      <c r="H328" s="5" t="s">
        <v>8340</v>
      </c>
      <c r="I328" s="22">
        <f t="shared" si="121"/>
        <v>24</v>
      </c>
      <c r="J328" s="5"/>
      <c r="K328" s="5"/>
      <c r="L328" s="136">
        <f t="shared" si="122"/>
        <v>3338.45</v>
      </c>
      <c r="M328" s="136">
        <f t="shared" si="123"/>
        <v>3338.45</v>
      </c>
      <c r="N328" s="33">
        <f t="shared" si="124"/>
        <v>0</v>
      </c>
      <c r="S328">
        <v>1</v>
      </c>
      <c r="T328" s="29">
        <f t="shared" si="116"/>
        <v>0</v>
      </c>
      <c r="U328" s="29">
        <f t="shared" si="117"/>
        <v>0</v>
      </c>
      <c r="V328" s="29">
        <f t="shared" si="118"/>
        <v>0</v>
      </c>
      <c r="W328" s="29">
        <f t="shared" si="119"/>
        <v>0</v>
      </c>
      <c r="X328" s="29">
        <f t="shared" si="120"/>
        <v>3338.45</v>
      </c>
      <c r="Z328" s="29"/>
    </row>
    <row r="329" spans="1:26" x14ac:dyDescent="0.3">
      <c r="A329" s="5" t="s">
        <v>2730</v>
      </c>
      <c r="B329" s="5" t="s">
        <v>2731</v>
      </c>
      <c r="C329" s="5">
        <v>48</v>
      </c>
      <c r="D329" s="166">
        <v>5123.8999999999996</v>
      </c>
      <c r="E329" s="118">
        <v>44755</v>
      </c>
      <c r="F329" s="118">
        <v>44796</v>
      </c>
      <c r="G329" s="13">
        <v>0</v>
      </c>
      <c r="H329" s="5" t="s">
        <v>8315</v>
      </c>
      <c r="I329" s="22">
        <f t="shared" si="121"/>
        <v>48</v>
      </c>
      <c r="J329" s="5"/>
      <c r="K329" s="5"/>
      <c r="L329" s="136">
        <f t="shared" si="122"/>
        <v>5123.8999999999996</v>
      </c>
      <c r="M329" s="136">
        <f t="shared" si="123"/>
        <v>5123.8999999999996</v>
      </c>
      <c r="N329" s="33">
        <f t="shared" si="124"/>
        <v>0</v>
      </c>
      <c r="S329">
        <v>1</v>
      </c>
      <c r="T329" s="29">
        <f t="shared" si="116"/>
        <v>0</v>
      </c>
      <c r="U329" s="29">
        <f t="shared" si="117"/>
        <v>0</v>
      </c>
      <c r="V329" s="29">
        <f t="shared" si="118"/>
        <v>0</v>
      </c>
      <c r="W329" s="29">
        <f t="shared" si="119"/>
        <v>0</v>
      </c>
      <c r="X329" s="29">
        <f t="shared" si="120"/>
        <v>5123.8999999999996</v>
      </c>
      <c r="Z329" s="29"/>
    </row>
    <row r="330" spans="1:26" x14ac:dyDescent="0.3">
      <c r="A330" s="5" t="s">
        <v>2730</v>
      </c>
      <c r="B330" s="5" t="s">
        <v>2731</v>
      </c>
      <c r="C330" s="5">
        <v>4</v>
      </c>
      <c r="D330" s="166">
        <v>627.42999999999995</v>
      </c>
      <c r="E330" s="118">
        <v>44755</v>
      </c>
      <c r="F330" s="118">
        <v>44796</v>
      </c>
      <c r="G330" s="13">
        <v>0</v>
      </c>
      <c r="H330" s="5" t="s">
        <v>8325</v>
      </c>
      <c r="I330" s="22">
        <f t="shared" si="121"/>
        <v>4</v>
      </c>
      <c r="J330" s="5"/>
      <c r="K330" s="5"/>
      <c r="L330" s="136">
        <f t="shared" si="122"/>
        <v>627.42999999999995</v>
      </c>
      <c r="M330" s="136">
        <f t="shared" si="123"/>
        <v>627.42999999999995</v>
      </c>
      <c r="N330" s="33">
        <f t="shared" si="124"/>
        <v>0</v>
      </c>
      <c r="S330">
        <v>1</v>
      </c>
      <c r="T330" s="29">
        <f t="shared" si="116"/>
        <v>0</v>
      </c>
      <c r="U330" s="29">
        <f t="shared" si="117"/>
        <v>0</v>
      </c>
      <c r="V330" s="29">
        <f t="shared" si="118"/>
        <v>0</v>
      </c>
      <c r="W330" s="29">
        <f t="shared" si="119"/>
        <v>0</v>
      </c>
      <c r="X330" s="29">
        <f t="shared" si="120"/>
        <v>627.42999999999995</v>
      </c>
      <c r="Z330" s="29"/>
    </row>
    <row r="331" spans="1:26" x14ac:dyDescent="0.3">
      <c r="A331" s="5" t="s">
        <v>2732</v>
      </c>
      <c r="B331" s="5" t="s">
        <v>2733</v>
      </c>
      <c r="C331" s="5">
        <v>48</v>
      </c>
      <c r="D331" s="166">
        <v>6849.81</v>
      </c>
      <c r="E331" s="118">
        <v>44797</v>
      </c>
      <c r="F331" s="118">
        <v>44883</v>
      </c>
      <c r="G331" s="13">
        <v>0</v>
      </c>
      <c r="H331" s="5" t="s">
        <v>8340</v>
      </c>
      <c r="I331" s="22">
        <f t="shared" si="121"/>
        <v>48</v>
      </c>
      <c r="J331" s="5"/>
      <c r="K331" s="5"/>
      <c r="L331" s="136">
        <f t="shared" si="122"/>
        <v>6849.81</v>
      </c>
      <c r="M331" s="136">
        <f t="shared" si="123"/>
        <v>6849.81</v>
      </c>
      <c r="N331" s="33">
        <f t="shared" si="124"/>
        <v>0</v>
      </c>
      <c r="S331">
        <v>1</v>
      </c>
      <c r="T331" s="29">
        <f t="shared" si="116"/>
        <v>0</v>
      </c>
      <c r="U331" s="29">
        <f t="shared" si="117"/>
        <v>0</v>
      </c>
      <c r="V331" s="29">
        <f t="shared" si="118"/>
        <v>0</v>
      </c>
      <c r="W331" s="29">
        <f t="shared" si="119"/>
        <v>0</v>
      </c>
      <c r="X331" s="29">
        <f t="shared" si="120"/>
        <v>6849.81</v>
      </c>
      <c r="Z331" s="29"/>
    </row>
    <row r="332" spans="1:26" x14ac:dyDescent="0.3">
      <c r="A332" s="5" t="s">
        <v>2732</v>
      </c>
      <c r="B332" s="5" t="s">
        <v>2733</v>
      </c>
      <c r="C332" s="5">
        <v>96</v>
      </c>
      <c r="D332" s="166">
        <v>10513.18</v>
      </c>
      <c r="E332" s="118">
        <v>44797</v>
      </c>
      <c r="F332" s="118">
        <v>44883</v>
      </c>
      <c r="G332" s="13">
        <v>0</v>
      </c>
      <c r="H332" s="5" t="s">
        <v>8315</v>
      </c>
      <c r="I332" s="22">
        <f t="shared" si="121"/>
        <v>96</v>
      </c>
      <c r="J332" s="5"/>
      <c r="K332" s="5"/>
      <c r="L332" s="136">
        <f t="shared" si="122"/>
        <v>10513.18</v>
      </c>
      <c r="M332" s="136">
        <f t="shared" si="123"/>
        <v>10513.18</v>
      </c>
      <c r="N332" s="33">
        <f t="shared" si="124"/>
        <v>0</v>
      </c>
      <c r="S332">
        <v>1</v>
      </c>
      <c r="T332" s="29">
        <f t="shared" si="116"/>
        <v>0</v>
      </c>
      <c r="U332" s="29">
        <f t="shared" si="117"/>
        <v>0</v>
      </c>
      <c r="V332" s="29">
        <f t="shared" si="118"/>
        <v>0</v>
      </c>
      <c r="W332" s="29">
        <f t="shared" si="119"/>
        <v>0</v>
      </c>
      <c r="X332" s="29">
        <f t="shared" si="120"/>
        <v>10513.18</v>
      </c>
      <c r="Z332" s="29"/>
    </row>
    <row r="333" spans="1:26" x14ac:dyDescent="0.3">
      <c r="A333" s="5" t="s">
        <v>2732</v>
      </c>
      <c r="B333" s="5" t="s">
        <v>2733</v>
      </c>
      <c r="C333" s="5">
        <v>2</v>
      </c>
      <c r="D333" s="166">
        <v>321.83999999999997</v>
      </c>
      <c r="E333" s="118">
        <v>44797</v>
      </c>
      <c r="F333" s="118">
        <v>44883</v>
      </c>
      <c r="G333" s="13">
        <v>0</v>
      </c>
      <c r="H333" s="5" t="s">
        <v>8325</v>
      </c>
      <c r="I333" s="22">
        <f t="shared" si="121"/>
        <v>2</v>
      </c>
      <c r="J333" s="5"/>
      <c r="K333" s="5"/>
      <c r="L333" s="136">
        <f t="shared" si="122"/>
        <v>321.83999999999997</v>
      </c>
      <c r="M333" s="136">
        <f t="shared" si="123"/>
        <v>321.83999999999997</v>
      </c>
      <c r="N333" s="33">
        <f t="shared" si="124"/>
        <v>0</v>
      </c>
      <c r="S333">
        <v>1</v>
      </c>
      <c r="T333" s="29">
        <f t="shared" si="116"/>
        <v>0</v>
      </c>
      <c r="U333" s="29">
        <f t="shared" si="117"/>
        <v>0</v>
      </c>
      <c r="V333" s="29">
        <f t="shared" si="118"/>
        <v>0</v>
      </c>
      <c r="W333" s="29">
        <f t="shared" si="119"/>
        <v>0</v>
      </c>
      <c r="X333" s="29">
        <f t="shared" si="120"/>
        <v>321.83999999999997</v>
      </c>
      <c r="Z333" s="29"/>
    </row>
    <row r="334" spans="1:26" x14ac:dyDescent="0.3">
      <c r="A334" s="5" t="s">
        <v>2734</v>
      </c>
      <c r="B334" s="5" t="s">
        <v>2735</v>
      </c>
      <c r="C334" s="5">
        <v>88</v>
      </c>
      <c r="D334" s="166">
        <v>12557.99</v>
      </c>
      <c r="E334" s="118">
        <v>44886</v>
      </c>
      <c r="F334" s="118">
        <v>44901</v>
      </c>
      <c r="G334" s="13">
        <v>0</v>
      </c>
      <c r="H334" s="5" t="s">
        <v>8340</v>
      </c>
      <c r="I334" s="22">
        <f t="shared" si="121"/>
        <v>88</v>
      </c>
      <c r="J334" s="5"/>
      <c r="K334" s="5"/>
      <c r="L334" s="136">
        <f t="shared" si="122"/>
        <v>12557.99</v>
      </c>
      <c r="M334" s="136">
        <f t="shared" si="123"/>
        <v>12557.99</v>
      </c>
      <c r="N334" s="33">
        <f t="shared" si="124"/>
        <v>0</v>
      </c>
      <c r="S334">
        <v>1</v>
      </c>
      <c r="T334" s="29">
        <f t="shared" si="116"/>
        <v>0</v>
      </c>
      <c r="U334" s="29">
        <f t="shared" si="117"/>
        <v>0</v>
      </c>
      <c r="V334" s="29">
        <f t="shared" si="118"/>
        <v>0</v>
      </c>
      <c r="W334" s="29">
        <f t="shared" si="119"/>
        <v>0</v>
      </c>
      <c r="X334" s="29">
        <f t="shared" si="120"/>
        <v>12557.99</v>
      </c>
      <c r="Z334" s="29"/>
    </row>
    <row r="335" spans="1:26" x14ac:dyDescent="0.3">
      <c r="A335" s="5" t="s">
        <v>2734</v>
      </c>
      <c r="B335" s="5" t="s">
        <v>2735</v>
      </c>
      <c r="C335" s="5">
        <v>16</v>
      </c>
      <c r="D335" s="166">
        <v>1752.2</v>
      </c>
      <c r="E335" s="118">
        <v>44886</v>
      </c>
      <c r="F335" s="118">
        <v>44901</v>
      </c>
      <c r="G335" s="13">
        <v>0</v>
      </c>
      <c r="H335" s="5" t="s">
        <v>8315</v>
      </c>
      <c r="I335" s="22">
        <f t="shared" si="121"/>
        <v>16</v>
      </c>
      <c r="J335" s="5"/>
      <c r="K335" s="5"/>
      <c r="L335" s="136">
        <f t="shared" si="122"/>
        <v>1752.2</v>
      </c>
      <c r="M335" s="136">
        <f t="shared" si="123"/>
        <v>1752.2</v>
      </c>
      <c r="N335" s="33">
        <f t="shared" si="124"/>
        <v>0</v>
      </c>
      <c r="S335">
        <v>1</v>
      </c>
      <c r="T335" s="29">
        <f t="shared" si="116"/>
        <v>0</v>
      </c>
      <c r="U335" s="29">
        <f t="shared" si="117"/>
        <v>0</v>
      </c>
      <c r="V335" s="29">
        <f t="shared" si="118"/>
        <v>0</v>
      </c>
      <c r="W335" s="29">
        <f t="shared" si="119"/>
        <v>0</v>
      </c>
      <c r="X335" s="29">
        <f t="shared" si="120"/>
        <v>1752.2</v>
      </c>
      <c r="Z335" s="29"/>
    </row>
    <row r="336" spans="1:26" x14ac:dyDescent="0.3">
      <c r="A336" s="5" t="s">
        <v>2734</v>
      </c>
      <c r="B336" s="5" t="s">
        <v>2735</v>
      </c>
      <c r="C336" s="5">
        <v>4</v>
      </c>
      <c r="D336" s="166">
        <v>643.67999999999995</v>
      </c>
      <c r="E336" s="118">
        <v>44886</v>
      </c>
      <c r="F336" s="118">
        <v>44901</v>
      </c>
      <c r="G336" s="13">
        <v>0</v>
      </c>
      <c r="H336" s="5" t="s">
        <v>8325</v>
      </c>
      <c r="I336" s="22">
        <f t="shared" si="121"/>
        <v>4</v>
      </c>
      <c r="J336" s="5"/>
      <c r="K336" s="5"/>
      <c r="L336" s="136">
        <f t="shared" si="122"/>
        <v>643.67999999999995</v>
      </c>
      <c r="M336" s="136">
        <f t="shared" si="123"/>
        <v>643.67999999999995</v>
      </c>
      <c r="N336" s="33">
        <f t="shared" si="124"/>
        <v>0</v>
      </c>
      <c r="S336">
        <v>1</v>
      </c>
      <c r="T336" s="29">
        <f t="shared" si="116"/>
        <v>0</v>
      </c>
      <c r="U336" s="29">
        <f t="shared" si="117"/>
        <v>0</v>
      </c>
      <c r="V336" s="29">
        <f t="shared" si="118"/>
        <v>0</v>
      </c>
      <c r="W336" s="29">
        <f t="shared" si="119"/>
        <v>0</v>
      </c>
      <c r="X336" s="29">
        <f t="shared" si="120"/>
        <v>643.67999999999995</v>
      </c>
      <c r="Z336" s="29"/>
    </row>
    <row r="337" spans="1:26" x14ac:dyDescent="0.3">
      <c r="A337" s="102" t="s">
        <v>8654</v>
      </c>
      <c r="B337" s="102"/>
      <c r="C337" s="102"/>
      <c r="D337" s="164"/>
      <c r="E337" s="157">
        <v>44683</v>
      </c>
      <c r="F337" s="157">
        <v>44782</v>
      </c>
      <c r="G337" s="165"/>
      <c r="H337" s="102"/>
      <c r="I337" s="106"/>
      <c r="J337" s="102"/>
      <c r="K337" s="102"/>
      <c r="L337" s="158"/>
      <c r="M337" s="158"/>
      <c r="N337" s="107"/>
      <c r="T337" s="29"/>
      <c r="U337" s="29"/>
      <c r="V337" s="29"/>
      <c r="W337" s="29"/>
      <c r="X337" s="29"/>
      <c r="Z337" s="29"/>
    </row>
    <row r="338" spans="1:26" x14ac:dyDescent="0.3">
      <c r="A338" s="5" t="s">
        <v>2756</v>
      </c>
      <c r="B338" s="5" t="s">
        <v>2757</v>
      </c>
      <c r="C338" s="5">
        <v>10000</v>
      </c>
      <c r="D338" s="166">
        <v>11838.98</v>
      </c>
      <c r="E338" s="118">
        <v>44683</v>
      </c>
      <c r="F338" s="118">
        <v>44768</v>
      </c>
      <c r="G338" s="13">
        <v>0</v>
      </c>
      <c r="H338" s="5" t="s">
        <v>8305</v>
      </c>
      <c r="I338" s="22">
        <f t="shared" si="121"/>
        <v>10000</v>
      </c>
      <c r="J338" s="5"/>
      <c r="K338" s="5"/>
      <c r="L338" s="136">
        <f t="shared" si="122"/>
        <v>11838.98</v>
      </c>
      <c r="M338" s="136">
        <f t="shared" si="123"/>
        <v>11838.98</v>
      </c>
      <c r="N338" s="33">
        <f t="shared" si="124"/>
        <v>0</v>
      </c>
      <c r="P338">
        <v>1</v>
      </c>
      <c r="T338" s="29">
        <f t="shared" ref="T338:T343" si="125">O338*M338</f>
        <v>0</v>
      </c>
      <c r="U338" s="29">
        <f t="shared" ref="U338:U343" si="126">P338*M338</f>
        <v>11838.98</v>
      </c>
      <c r="V338" s="29">
        <f t="shared" ref="V338:V343" si="127">Q338*M338</f>
        <v>0</v>
      </c>
      <c r="W338" s="29">
        <f t="shared" ref="W338:W343" si="128">R338*M338</f>
        <v>0</v>
      </c>
      <c r="X338" s="29">
        <f t="shared" ref="X338:X343" si="129">S338*M338</f>
        <v>0</v>
      </c>
      <c r="Z338" s="29"/>
    </row>
    <row r="339" spans="1:26" x14ac:dyDescent="0.3">
      <c r="A339" s="5" t="s">
        <v>2752</v>
      </c>
      <c r="B339" s="5" t="s">
        <v>2753</v>
      </c>
      <c r="C339" s="5">
        <v>72</v>
      </c>
      <c r="D339" s="166">
        <v>9975.4500000000007</v>
      </c>
      <c r="E339" s="118">
        <v>44683</v>
      </c>
      <c r="F339" s="118">
        <v>44768</v>
      </c>
      <c r="G339" s="13">
        <v>0</v>
      </c>
      <c r="H339" s="5" t="s">
        <v>8340</v>
      </c>
      <c r="I339" s="22">
        <f t="shared" si="121"/>
        <v>72</v>
      </c>
      <c r="J339" s="5"/>
      <c r="K339" s="5"/>
      <c r="L339" s="136">
        <f t="shared" si="122"/>
        <v>9975.4500000000007</v>
      </c>
      <c r="M339" s="136">
        <f t="shared" si="123"/>
        <v>9975.4500000000007</v>
      </c>
      <c r="N339" s="33">
        <f t="shared" si="124"/>
        <v>0</v>
      </c>
      <c r="S339">
        <v>1</v>
      </c>
      <c r="T339" s="29">
        <f t="shared" si="125"/>
        <v>0</v>
      </c>
      <c r="U339" s="29">
        <f t="shared" si="126"/>
        <v>0</v>
      </c>
      <c r="V339" s="29">
        <f t="shared" si="127"/>
        <v>0</v>
      </c>
      <c r="W339" s="29">
        <f t="shared" si="128"/>
        <v>0</v>
      </c>
      <c r="X339" s="29">
        <f t="shared" si="129"/>
        <v>9975.4500000000007</v>
      </c>
      <c r="Z339" s="29"/>
    </row>
    <row r="340" spans="1:26" x14ac:dyDescent="0.3">
      <c r="A340" s="5" t="s">
        <v>2752</v>
      </c>
      <c r="B340" s="5" t="s">
        <v>2753</v>
      </c>
      <c r="C340" s="5">
        <v>144</v>
      </c>
      <c r="D340" s="166">
        <v>15310.46</v>
      </c>
      <c r="E340" s="118">
        <v>44683</v>
      </c>
      <c r="F340" s="118">
        <v>44768</v>
      </c>
      <c r="G340" s="13">
        <v>0</v>
      </c>
      <c r="H340" s="5" t="s">
        <v>8315</v>
      </c>
      <c r="I340" s="22">
        <f t="shared" si="121"/>
        <v>144</v>
      </c>
      <c r="J340" s="5"/>
      <c r="K340" s="5"/>
      <c r="L340" s="136">
        <f t="shared" si="122"/>
        <v>15310.46</v>
      </c>
      <c r="M340" s="136">
        <f t="shared" si="123"/>
        <v>15310.46</v>
      </c>
      <c r="N340" s="33">
        <f t="shared" si="124"/>
        <v>0</v>
      </c>
      <c r="S340">
        <v>1</v>
      </c>
      <c r="T340" s="29">
        <f t="shared" si="125"/>
        <v>0</v>
      </c>
      <c r="U340" s="29">
        <f t="shared" si="126"/>
        <v>0</v>
      </c>
      <c r="V340" s="29">
        <f t="shared" si="127"/>
        <v>0</v>
      </c>
      <c r="W340" s="29">
        <f t="shared" si="128"/>
        <v>0</v>
      </c>
      <c r="X340" s="29">
        <f t="shared" si="129"/>
        <v>15310.46</v>
      </c>
      <c r="Z340" s="29"/>
    </row>
    <row r="341" spans="1:26" x14ac:dyDescent="0.3">
      <c r="A341" s="5" t="s">
        <v>2752</v>
      </c>
      <c r="B341" s="5" t="s">
        <v>2753</v>
      </c>
      <c r="C341" s="5">
        <v>8</v>
      </c>
      <c r="D341" s="166">
        <v>1249.8699999999999</v>
      </c>
      <c r="E341" s="118">
        <v>44683</v>
      </c>
      <c r="F341" s="118">
        <v>44768</v>
      </c>
      <c r="G341" s="13">
        <v>0</v>
      </c>
      <c r="H341" s="5" t="s">
        <v>8325</v>
      </c>
      <c r="I341" s="22">
        <f t="shared" si="121"/>
        <v>8</v>
      </c>
      <c r="J341" s="5"/>
      <c r="K341" s="5"/>
      <c r="L341" s="136">
        <f t="shared" si="122"/>
        <v>1249.8699999999999</v>
      </c>
      <c r="M341" s="136">
        <f t="shared" si="123"/>
        <v>1249.8699999999999</v>
      </c>
      <c r="N341" s="33">
        <f t="shared" si="124"/>
        <v>0</v>
      </c>
      <c r="S341">
        <v>1</v>
      </c>
      <c r="T341" s="29">
        <f t="shared" si="125"/>
        <v>0</v>
      </c>
      <c r="U341" s="29">
        <f t="shared" si="126"/>
        <v>0</v>
      </c>
      <c r="V341" s="29">
        <f t="shared" si="127"/>
        <v>0</v>
      </c>
      <c r="W341" s="29">
        <f t="shared" si="128"/>
        <v>0</v>
      </c>
      <c r="X341" s="29">
        <f t="shared" si="129"/>
        <v>1249.8699999999999</v>
      </c>
      <c r="Z341" s="29"/>
    </row>
    <row r="342" spans="1:26" x14ac:dyDescent="0.3">
      <c r="A342" s="5" t="s">
        <v>2754</v>
      </c>
      <c r="B342" s="5" t="s">
        <v>2755</v>
      </c>
      <c r="C342" s="5">
        <v>24</v>
      </c>
      <c r="D342" s="166">
        <v>3325.15</v>
      </c>
      <c r="E342" s="118">
        <v>44769</v>
      </c>
      <c r="F342" s="118">
        <v>44782</v>
      </c>
      <c r="G342" s="13">
        <v>0</v>
      </c>
      <c r="H342" s="5" t="s">
        <v>8340</v>
      </c>
      <c r="I342" s="22">
        <f t="shared" si="121"/>
        <v>24</v>
      </c>
      <c r="J342" s="5"/>
      <c r="K342" s="5"/>
      <c r="L342" s="136">
        <f t="shared" si="122"/>
        <v>3325.15</v>
      </c>
      <c r="M342" s="136">
        <f t="shared" si="123"/>
        <v>3325.15</v>
      </c>
      <c r="N342" s="33">
        <f t="shared" si="124"/>
        <v>0</v>
      </c>
      <c r="S342">
        <v>1</v>
      </c>
      <c r="T342" s="29">
        <f t="shared" si="125"/>
        <v>0</v>
      </c>
      <c r="U342" s="29">
        <f t="shared" si="126"/>
        <v>0</v>
      </c>
      <c r="V342" s="29">
        <f t="shared" si="127"/>
        <v>0</v>
      </c>
      <c r="W342" s="29">
        <f t="shared" si="128"/>
        <v>0</v>
      </c>
      <c r="X342" s="29">
        <f t="shared" si="129"/>
        <v>3325.15</v>
      </c>
      <c r="Z342" s="29"/>
    </row>
    <row r="343" spans="1:26" x14ac:dyDescent="0.3">
      <c r="A343" s="5" t="s">
        <v>2754</v>
      </c>
      <c r="B343" s="5" t="s">
        <v>2755</v>
      </c>
      <c r="C343" s="5">
        <v>16</v>
      </c>
      <c r="D343" s="166">
        <v>1701.16</v>
      </c>
      <c r="E343" s="118">
        <v>44769</v>
      </c>
      <c r="F343" s="118">
        <v>44782</v>
      </c>
      <c r="G343" s="13">
        <v>0</v>
      </c>
      <c r="H343" s="5" t="s">
        <v>8315</v>
      </c>
      <c r="I343" s="22">
        <f t="shared" si="121"/>
        <v>16</v>
      </c>
      <c r="J343" s="5"/>
      <c r="K343" s="5"/>
      <c r="L343" s="136">
        <f t="shared" si="122"/>
        <v>1701.16</v>
      </c>
      <c r="M343" s="136">
        <f t="shared" si="123"/>
        <v>1701.16</v>
      </c>
      <c r="N343" s="33">
        <f t="shared" si="124"/>
        <v>0</v>
      </c>
      <c r="S343">
        <v>1</v>
      </c>
      <c r="T343" s="29">
        <f t="shared" si="125"/>
        <v>0</v>
      </c>
      <c r="U343" s="29">
        <f t="shared" si="126"/>
        <v>0</v>
      </c>
      <c r="V343" s="29">
        <f t="shared" si="127"/>
        <v>0</v>
      </c>
      <c r="W343" s="29">
        <f t="shared" si="128"/>
        <v>0</v>
      </c>
      <c r="X343" s="29">
        <f t="shared" si="129"/>
        <v>1701.16</v>
      </c>
      <c r="Z343" s="29"/>
    </row>
    <row r="344" spans="1:26" s="79" customFormat="1" x14ac:dyDescent="0.3">
      <c r="A344" s="102" t="s">
        <v>8655</v>
      </c>
      <c r="B344" s="102"/>
      <c r="C344" s="102"/>
      <c r="D344" s="164"/>
      <c r="E344" s="102" t="s">
        <v>8341</v>
      </c>
      <c r="F344" s="157">
        <v>44949</v>
      </c>
      <c r="G344" s="165"/>
      <c r="H344" s="102"/>
      <c r="I344" s="106"/>
      <c r="J344" s="102"/>
      <c r="K344" s="102"/>
      <c r="L344" s="158"/>
      <c r="M344" s="158"/>
      <c r="N344" s="107"/>
      <c r="T344" s="115"/>
      <c r="U344" s="115"/>
      <c r="V344" s="115"/>
      <c r="W344" s="115"/>
      <c r="X344" s="115"/>
      <c r="Y344" s="115">
        <f>SUM(T345:T709)</f>
        <v>36286.475000000006</v>
      </c>
      <c r="Z344" s="115"/>
    </row>
    <row r="345" spans="1:26" x14ac:dyDescent="0.3">
      <c r="A345" s="5" t="s">
        <v>2186</v>
      </c>
      <c r="B345" s="5" t="s">
        <v>2187</v>
      </c>
      <c r="C345" s="5">
        <v>32</v>
      </c>
      <c r="D345" s="166">
        <v>3874.31</v>
      </c>
      <c r="E345" s="5" t="s">
        <v>8603</v>
      </c>
      <c r="F345" s="118">
        <v>44743</v>
      </c>
      <c r="G345" s="13">
        <v>0.25</v>
      </c>
      <c r="H345" s="5" t="s">
        <v>8330</v>
      </c>
      <c r="I345" s="22">
        <f t="shared" si="121"/>
        <v>24</v>
      </c>
      <c r="J345" s="5"/>
      <c r="K345" s="5"/>
      <c r="L345" s="136">
        <f t="shared" si="122"/>
        <v>2905.7325000000001</v>
      </c>
      <c r="M345" s="136">
        <f t="shared" si="123"/>
        <v>2905.7325000000001</v>
      </c>
      <c r="N345" s="33">
        <f t="shared" si="124"/>
        <v>0</v>
      </c>
      <c r="S345">
        <v>1</v>
      </c>
      <c r="T345" s="29">
        <f t="shared" ref="T345:T376" si="130">O345*M345</f>
        <v>0</v>
      </c>
      <c r="U345" s="29">
        <f t="shared" ref="U345:U376" si="131">P345*M345</f>
        <v>0</v>
      </c>
      <c r="V345" s="29">
        <f t="shared" ref="V345:V376" si="132">Q345*M345</f>
        <v>0</v>
      </c>
      <c r="W345" s="29">
        <f t="shared" ref="W345:W376" si="133">R345*M345</f>
        <v>0</v>
      </c>
      <c r="X345" s="29">
        <f t="shared" ref="X345:X376" si="134">S345*M345</f>
        <v>2905.7325000000001</v>
      </c>
      <c r="Y345" s="93" t="s">
        <v>8220</v>
      </c>
      <c r="Z345" s="29"/>
    </row>
    <row r="346" spans="1:26" x14ac:dyDescent="0.3">
      <c r="A346" s="5" t="s">
        <v>2186</v>
      </c>
      <c r="B346" s="5" t="s">
        <v>2187</v>
      </c>
      <c r="C346" s="5">
        <v>200</v>
      </c>
      <c r="D346" s="166">
        <v>26537.63</v>
      </c>
      <c r="E346" s="5" t="s">
        <v>8603</v>
      </c>
      <c r="F346" s="118">
        <v>44743</v>
      </c>
      <c r="G346" s="13">
        <v>0.25</v>
      </c>
      <c r="H346" s="5" t="s">
        <v>8322</v>
      </c>
      <c r="I346" s="22">
        <f t="shared" si="121"/>
        <v>150</v>
      </c>
      <c r="J346" s="5"/>
      <c r="K346" s="5"/>
      <c r="L346" s="136">
        <f t="shared" si="122"/>
        <v>19903.2225</v>
      </c>
      <c r="M346" s="136">
        <f t="shared" si="123"/>
        <v>19903.2225</v>
      </c>
      <c r="N346" s="33">
        <f t="shared" si="124"/>
        <v>0</v>
      </c>
      <c r="S346">
        <v>1</v>
      </c>
      <c r="T346" s="29">
        <f t="shared" si="130"/>
        <v>0</v>
      </c>
      <c r="U346" s="29">
        <f t="shared" si="131"/>
        <v>0</v>
      </c>
      <c r="V346" s="29">
        <f t="shared" si="132"/>
        <v>0</v>
      </c>
      <c r="W346" s="29">
        <f t="shared" si="133"/>
        <v>0</v>
      </c>
      <c r="X346" s="29">
        <f t="shared" si="134"/>
        <v>19903.2225</v>
      </c>
      <c r="Y346" s="93" t="s">
        <v>8215</v>
      </c>
      <c r="Z346" s="29"/>
    </row>
    <row r="347" spans="1:26" x14ac:dyDescent="0.3">
      <c r="A347" s="5" t="s">
        <v>2186</v>
      </c>
      <c r="B347" s="5" t="s">
        <v>2187</v>
      </c>
      <c r="C347" s="5">
        <v>80</v>
      </c>
      <c r="D347" s="166">
        <v>12498.68</v>
      </c>
      <c r="E347" s="5" t="s">
        <v>8603</v>
      </c>
      <c r="F347" s="118">
        <v>44743</v>
      </c>
      <c r="G347" s="13">
        <v>0.25</v>
      </c>
      <c r="H347" s="5" t="s">
        <v>8326</v>
      </c>
      <c r="I347" s="22">
        <f t="shared" si="121"/>
        <v>60</v>
      </c>
      <c r="J347" s="5"/>
      <c r="K347" s="5"/>
      <c r="L347" s="136">
        <f t="shared" si="122"/>
        <v>9374.01</v>
      </c>
      <c r="M347" s="136">
        <f t="shared" si="123"/>
        <v>9374.01</v>
      </c>
      <c r="N347" s="33">
        <f t="shared" si="124"/>
        <v>0</v>
      </c>
      <c r="S347">
        <v>1</v>
      </c>
      <c r="T347" s="29">
        <f t="shared" si="130"/>
        <v>0</v>
      </c>
      <c r="U347" s="29">
        <f t="shared" si="131"/>
        <v>0</v>
      </c>
      <c r="V347" s="29">
        <f t="shared" si="132"/>
        <v>0</v>
      </c>
      <c r="W347" s="29">
        <f t="shared" si="133"/>
        <v>0</v>
      </c>
      <c r="X347" s="29">
        <f t="shared" si="134"/>
        <v>9374.01</v>
      </c>
      <c r="Z347" s="29"/>
    </row>
    <row r="348" spans="1:26" x14ac:dyDescent="0.3">
      <c r="A348" s="5" t="s">
        <v>2186</v>
      </c>
      <c r="B348" s="5" t="s">
        <v>2187</v>
      </c>
      <c r="C348" s="5">
        <v>200</v>
      </c>
      <c r="D348" s="166">
        <v>24214.44</v>
      </c>
      <c r="E348" s="5" t="s">
        <v>8603</v>
      </c>
      <c r="F348" s="118">
        <v>44743</v>
      </c>
      <c r="G348" s="13">
        <v>0.25</v>
      </c>
      <c r="H348" s="5" t="s">
        <v>8328</v>
      </c>
      <c r="I348" s="22">
        <f t="shared" si="121"/>
        <v>150</v>
      </c>
      <c r="J348" s="5"/>
      <c r="K348" s="5"/>
      <c r="L348" s="136">
        <f t="shared" si="122"/>
        <v>18160.829999999998</v>
      </c>
      <c r="M348" s="136">
        <f t="shared" si="123"/>
        <v>18160.829999999998</v>
      </c>
      <c r="N348" s="33">
        <f t="shared" si="124"/>
        <v>0</v>
      </c>
      <c r="S348">
        <v>1</v>
      </c>
      <c r="T348" s="29">
        <f t="shared" si="130"/>
        <v>0</v>
      </c>
      <c r="U348" s="29">
        <f t="shared" si="131"/>
        <v>0</v>
      </c>
      <c r="V348" s="29">
        <f t="shared" si="132"/>
        <v>0</v>
      </c>
      <c r="W348" s="29">
        <f t="shared" si="133"/>
        <v>0</v>
      </c>
      <c r="X348" s="29">
        <f t="shared" si="134"/>
        <v>18160.829999999998</v>
      </c>
      <c r="Z348" s="29"/>
    </row>
    <row r="349" spans="1:26" x14ac:dyDescent="0.3">
      <c r="A349" s="5" t="s">
        <v>2186</v>
      </c>
      <c r="B349" s="5" t="s">
        <v>2187</v>
      </c>
      <c r="C349" s="5">
        <v>200</v>
      </c>
      <c r="D349" s="166">
        <v>24214.44</v>
      </c>
      <c r="E349" s="5" t="s">
        <v>8603</v>
      </c>
      <c r="F349" s="118">
        <v>44743</v>
      </c>
      <c r="G349" s="13">
        <v>0.25</v>
      </c>
      <c r="H349" s="5" t="s">
        <v>8331</v>
      </c>
      <c r="I349" s="22">
        <f t="shared" si="121"/>
        <v>150</v>
      </c>
      <c r="J349" s="5"/>
      <c r="K349" s="5"/>
      <c r="L349" s="136">
        <f t="shared" si="122"/>
        <v>18160.829999999998</v>
      </c>
      <c r="M349" s="136">
        <f t="shared" si="123"/>
        <v>18160.829999999998</v>
      </c>
      <c r="N349" s="33">
        <f t="shared" si="124"/>
        <v>0</v>
      </c>
      <c r="S349">
        <v>1</v>
      </c>
      <c r="T349" s="29">
        <f t="shared" si="130"/>
        <v>0</v>
      </c>
      <c r="U349" s="29">
        <f t="shared" si="131"/>
        <v>0</v>
      </c>
      <c r="V349" s="29">
        <f t="shared" si="132"/>
        <v>0</v>
      </c>
      <c r="W349" s="29">
        <f t="shared" si="133"/>
        <v>0</v>
      </c>
      <c r="X349" s="29">
        <f t="shared" si="134"/>
        <v>18160.829999999998</v>
      </c>
      <c r="Z349" s="29"/>
    </row>
    <row r="350" spans="1:26" x14ac:dyDescent="0.3">
      <c r="A350" s="5" t="s">
        <v>2188</v>
      </c>
      <c r="B350" s="5" t="s">
        <v>2189</v>
      </c>
      <c r="C350" s="5">
        <v>160</v>
      </c>
      <c r="D350" s="166">
        <v>21230.1</v>
      </c>
      <c r="E350" s="5" t="s">
        <v>8341</v>
      </c>
      <c r="F350" s="118">
        <v>44742</v>
      </c>
      <c r="G350" s="13">
        <v>0.4</v>
      </c>
      <c r="H350" s="5" t="s">
        <v>8322</v>
      </c>
      <c r="I350" s="22">
        <f t="shared" si="121"/>
        <v>96</v>
      </c>
      <c r="J350" s="5"/>
      <c r="K350" s="5"/>
      <c r="L350" s="136">
        <f t="shared" si="122"/>
        <v>12738.06</v>
      </c>
      <c r="M350" s="136">
        <f t="shared" si="123"/>
        <v>12738.06</v>
      </c>
      <c r="N350" s="33">
        <f t="shared" si="124"/>
        <v>0</v>
      </c>
      <c r="Q350">
        <v>1</v>
      </c>
      <c r="T350" s="29">
        <f t="shared" si="130"/>
        <v>0</v>
      </c>
      <c r="U350" s="29">
        <f t="shared" si="131"/>
        <v>0</v>
      </c>
      <c r="V350" s="29">
        <f t="shared" si="132"/>
        <v>12738.06</v>
      </c>
      <c r="W350" s="29">
        <f t="shared" si="133"/>
        <v>0</v>
      </c>
      <c r="X350" s="29">
        <f t="shared" si="134"/>
        <v>0</v>
      </c>
      <c r="Z350" s="29"/>
    </row>
    <row r="351" spans="1:26" x14ac:dyDescent="0.3">
      <c r="A351" s="5" t="s">
        <v>2188</v>
      </c>
      <c r="B351" s="5" t="s">
        <v>2189</v>
      </c>
      <c r="C351" s="5">
        <v>40</v>
      </c>
      <c r="D351" s="166">
        <v>6249.34</v>
      </c>
      <c r="E351" s="5" t="s">
        <v>8341</v>
      </c>
      <c r="F351" s="118">
        <v>44742</v>
      </c>
      <c r="G351" s="13">
        <v>0.4</v>
      </c>
      <c r="H351" s="5" t="s">
        <v>8326</v>
      </c>
      <c r="I351" s="22">
        <f t="shared" si="121"/>
        <v>24</v>
      </c>
      <c r="J351" s="5"/>
      <c r="K351" s="5"/>
      <c r="L351" s="136">
        <f t="shared" si="122"/>
        <v>3749.6039999999998</v>
      </c>
      <c r="M351" s="136">
        <f t="shared" si="123"/>
        <v>3749.6039999999998</v>
      </c>
      <c r="N351" s="33">
        <f t="shared" si="124"/>
        <v>0</v>
      </c>
      <c r="Q351">
        <v>1</v>
      </c>
      <c r="T351" s="29">
        <f t="shared" si="130"/>
        <v>0</v>
      </c>
      <c r="U351" s="29">
        <f t="shared" si="131"/>
        <v>0</v>
      </c>
      <c r="V351" s="29">
        <f t="shared" si="132"/>
        <v>3749.6039999999998</v>
      </c>
      <c r="W351" s="29">
        <f t="shared" si="133"/>
        <v>0</v>
      </c>
      <c r="X351" s="29">
        <f t="shared" si="134"/>
        <v>0</v>
      </c>
      <c r="Z351" s="29"/>
    </row>
    <row r="352" spans="1:26" x14ac:dyDescent="0.3">
      <c r="A352" s="5" t="s">
        <v>2188</v>
      </c>
      <c r="B352" s="5" t="s">
        <v>2189</v>
      </c>
      <c r="C352" s="5">
        <v>4</v>
      </c>
      <c r="D352" s="166">
        <v>818.98</v>
      </c>
      <c r="E352" s="5" t="s">
        <v>8341</v>
      </c>
      <c r="F352" s="118">
        <v>44742</v>
      </c>
      <c r="G352" s="13">
        <v>0.4</v>
      </c>
      <c r="H352" s="5" t="s">
        <v>8318</v>
      </c>
      <c r="I352" s="22">
        <f t="shared" si="121"/>
        <v>2.4</v>
      </c>
      <c r="J352" s="5"/>
      <c r="K352" s="5"/>
      <c r="L352" s="136">
        <f t="shared" si="122"/>
        <v>491.38799999999998</v>
      </c>
      <c r="M352" s="136">
        <f t="shared" si="123"/>
        <v>491.38799999999998</v>
      </c>
      <c r="N352" s="33">
        <f t="shared" si="124"/>
        <v>0</v>
      </c>
      <c r="Q352">
        <v>1</v>
      </c>
      <c r="T352" s="29">
        <f t="shared" si="130"/>
        <v>0</v>
      </c>
      <c r="U352" s="29">
        <f t="shared" si="131"/>
        <v>0</v>
      </c>
      <c r="V352" s="29">
        <f t="shared" si="132"/>
        <v>491.38799999999998</v>
      </c>
      <c r="W352" s="29">
        <f t="shared" si="133"/>
        <v>0</v>
      </c>
      <c r="X352" s="29">
        <f t="shared" si="134"/>
        <v>0</v>
      </c>
      <c r="Z352" s="29"/>
    </row>
    <row r="353" spans="1:26" x14ac:dyDescent="0.3">
      <c r="A353" s="5" t="s">
        <v>2190</v>
      </c>
      <c r="B353" s="5" t="s">
        <v>2191</v>
      </c>
      <c r="C353" s="5">
        <v>80</v>
      </c>
      <c r="D353" s="166">
        <v>10615.05</v>
      </c>
      <c r="E353" s="118">
        <v>44743</v>
      </c>
      <c r="F353" s="118">
        <v>44771</v>
      </c>
      <c r="G353" s="13">
        <v>0</v>
      </c>
      <c r="H353" s="5" t="s">
        <v>8322</v>
      </c>
      <c r="I353" s="22">
        <f t="shared" si="121"/>
        <v>80</v>
      </c>
      <c r="J353" s="5"/>
      <c r="K353" s="5"/>
      <c r="L353" s="136">
        <f t="shared" si="122"/>
        <v>10615.05</v>
      </c>
      <c r="M353" s="136">
        <f t="shared" si="123"/>
        <v>10615.05</v>
      </c>
      <c r="N353" s="33">
        <f t="shared" si="124"/>
        <v>0</v>
      </c>
      <c r="S353">
        <v>1</v>
      </c>
      <c r="T353" s="29">
        <f t="shared" si="130"/>
        <v>0</v>
      </c>
      <c r="U353" s="29">
        <f t="shared" si="131"/>
        <v>0</v>
      </c>
      <c r="V353" s="29">
        <f t="shared" si="132"/>
        <v>0</v>
      </c>
      <c r="W353" s="29">
        <f t="shared" si="133"/>
        <v>0</v>
      </c>
      <c r="X353" s="29">
        <f t="shared" si="134"/>
        <v>10615.05</v>
      </c>
      <c r="Z353" s="29"/>
    </row>
    <row r="354" spans="1:26" x14ac:dyDescent="0.3">
      <c r="A354" s="5" t="s">
        <v>2190</v>
      </c>
      <c r="B354" s="5" t="s">
        <v>2191</v>
      </c>
      <c r="C354" s="5">
        <v>40</v>
      </c>
      <c r="D354" s="166">
        <v>6249.34</v>
      </c>
      <c r="E354" s="118">
        <v>44743</v>
      </c>
      <c r="F354" s="118">
        <v>44771</v>
      </c>
      <c r="G354" s="13">
        <v>0</v>
      </c>
      <c r="H354" s="5" t="s">
        <v>8326</v>
      </c>
      <c r="I354" s="22">
        <f t="shared" si="121"/>
        <v>40</v>
      </c>
      <c r="J354" s="5"/>
      <c r="K354" s="5"/>
      <c r="L354" s="136">
        <f t="shared" si="122"/>
        <v>6249.34</v>
      </c>
      <c r="M354" s="136">
        <f t="shared" si="123"/>
        <v>6249.34</v>
      </c>
      <c r="N354" s="33">
        <f t="shared" si="124"/>
        <v>0</v>
      </c>
      <c r="S354">
        <v>1</v>
      </c>
      <c r="T354" s="29">
        <f t="shared" si="130"/>
        <v>0</v>
      </c>
      <c r="U354" s="29">
        <f t="shared" si="131"/>
        <v>0</v>
      </c>
      <c r="V354" s="29">
        <f t="shared" si="132"/>
        <v>0</v>
      </c>
      <c r="W354" s="29">
        <f t="shared" si="133"/>
        <v>0</v>
      </c>
      <c r="X354" s="29">
        <f t="shared" si="134"/>
        <v>6249.34</v>
      </c>
      <c r="Z354" s="29"/>
    </row>
    <row r="355" spans="1:26" x14ac:dyDescent="0.3">
      <c r="A355" s="5" t="s">
        <v>2130</v>
      </c>
      <c r="B355" s="5" t="s">
        <v>2131</v>
      </c>
      <c r="C355" s="5">
        <v>40</v>
      </c>
      <c r="D355" s="166">
        <v>4842.8900000000003</v>
      </c>
      <c r="E355" s="5" t="s">
        <v>8430</v>
      </c>
      <c r="F355" s="118">
        <v>44771</v>
      </c>
      <c r="G355" s="13">
        <v>0.5</v>
      </c>
      <c r="H355" s="5" t="s">
        <v>8320</v>
      </c>
      <c r="I355" s="22">
        <f t="shared" si="121"/>
        <v>20</v>
      </c>
      <c r="J355" s="5"/>
      <c r="K355" s="5"/>
      <c r="L355" s="136">
        <f t="shared" si="122"/>
        <v>2421.4450000000002</v>
      </c>
      <c r="M355" s="136">
        <f t="shared" si="123"/>
        <v>2421.4450000000002</v>
      </c>
      <c r="N355" s="33">
        <f t="shared" si="124"/>
        <v>0</v>
      </c>
      <c r="Q355">
        <v>1</v>
      </c>
      <c r="T355" s="29">
        <f t="shared" si="130"/>
        <v>0</v>
      </c>
      <c r="U355" s="29">
        <f t="shared" si="131"/>
        <v>0</v>
      </c>
      <c r="V355" s="29">
        <f t="shared" si="132"/>
        <v>2421.4450000000002</v>
      </c>
      <c r="W355" s="29">
        <f t="shared" si="133"/>
        <v>0</v>
      </c>
      <c r="X355" s="29">
        <f t="shared" si="134"/>
        <v>0</v>
      </c>
      <c r="Z355" s="29"/>
    </row>
    <row r="356" spans="1:26" x14ac:dyDescent="0.3">
      <c r="A356" s="5" t="s">
        <v>2130</v>
      </c>
      <c r="B356" s="5" t="s">
        <v>2131</v>
      </c>
      <c r="C356" s="5">
        <v>64</v>
      </c>
      <c r="D356" s="166">
        <v>8492.0400000000009</v>
      </c>
      <c r="E356" s="5" t="s">
        <v>8430</v>
      </c>
      <c r="F356" s="118">
        <v>44771</v>
      </c>
      <c r="G356" s="13">
        <v>0.5</v>
      </c>
      <c r="H356" s="5" t="s">
        <v>8322</v>
      </c>
      <c r="I356" s="22">
        <f t="shared" si="121"/>
        <v>32</v>
      </c>
      <c r="J356" s="5"/>
      <c r="K356" s="5"/>
      <c r="L356" s="136">
        <f t="shared" si="122"/>
        <v>4246.0200000000004</v>
      </c>
      <c r="M356" s="136">
        <f t="shared" si="123"/>
        <v>4246.0200000000004</v>
      </c>
      <c r="N356" s="33">
        <f t="shared" si="124"/>
        <v>0</v>
      </c>
      <c r="Q356">
        <v>1</v>
      </c>
      <c r="T356" s="29">
        <f t="shared" si="130"/>
        <v>0</v>
      </c>
      <c r="U356" s="29">
        <f t="shared" si="131"/>
        <v>0</v>
      </c>
      <c r="V356" s="29">
        <f t="shared" si="132"/>
        <v>4246.0200000000004</v>
      </c>
      <c r="W356" s="29">
        <f t="shared" si="133"/>
        <v>0</v>
      </c>
      <c r="X356" s="29">
        <f t="shared" si="134"/>
        <v>0</v>
      </c>
      <c r="Z356" s="29"/>
    </row>
    <row r="357" spans="1:26" x14ac:dyDescent="0.3">
      <c r="A357" s="5" t="s">
        <v>2130</v>
      </c>
      <c r="B357" s="5" t="s">
        <v>2131</v>
      </c>
      <c r="C357" s="5">
        <v>40</v>
      </c>
      <c r="D357" s="166">
        <v>4252.91</v>
      </c>
      <c r="E357" s="5" t="s">
        <v>8430</v>
      </c>
      <c r="F357" s="118">
        <v>44771</v>
      </c>
      <c r="G357" s="13">
        <v>0.5</v>
      </c>
      <c r="H357" s="5" t="s">
        <v>8315</v>
      </c>
      <c r="I357" s="22">
        <f t="shared" si="121"/>
        <v>20</v>
      </c>
      <c r="J357" s="5"/>
      <c r="K357" s="5"/>
      <c r="L357" s="136">
        <f t="shared" si="122"/>
        <v>2126.4549999999999</v>
      </c>
      <c r="M357" s="136">
        <f t="shared" si="123"/>
        <v>2126.4549999999999</v>
      </c>
      <c r="N357" s="33">
        <f t="shared" si="124"/>
        <v>0</v>
      </c>
      <c r="Q357">
        <v>1</v>
      </c>
      <c r="T357" s="29">
        <f t="shared" si="130"/>
        <v>0</v>
      </c>
      <c r="U357" s="29">
        <f t="shared" si="131"/>
        <v>0</v>
      </c>
      <c r="V357" s="29">
        <f t="shared" si="132"/>
        <v>2126.4549999999999</v>
      </c>
      <c r="W357" s="29">
        <f t="shared" si="133"/>
        <v>0</v>
      </c>
      <c r="X357" s="29">
        <f t="shared" si="134"/>
        <v>0</v>
      </c>
      <c r="Z357" s="29"/>
    </row>
    <row r="358" spans="1:26" x14ac:dyDescent="0.3">
      <c r="A358" s="5" t="s">
        <v>2130</v>
      </c>
      <c r="B358" s="5" t="s">
        <v>2131</v>
      </c>
      <c r="C358" s="5">
        <v>40</v>
      </c>
      <c r="D358" s="166">
        <v>6249.34</v>
      </c>
      <c r="E358" s="5" t="s">
        <v>8430</v>
      </c>
      <c r="F358" s="118">
        <v>44771</v>
      </c>
      <c r="G358" s="13">
        <v>0.5</v>
      </c>
      <c r="H358" s="5" t="s">
        <v>8325</v>
      </c>
      <c r="I358" s="22">
        <f t="shared" si="121"/>
        <v>20</v>
      </c>
      <c r="J358" s="5"/>
      <c r="K358" s="5"/>
      <c r="L358" s="136">
        <f t="shared" si="122"/>
        <v>3124.67</v>
      </c>
      <c r="M358" s="136">
        <f t="shared" si="123"/>
        <v>3124.67</v>
      </c>
      <c r="N358" s="33">
        <f t="shared" si="124"/>
        <v>0</v>
      </c>
      <c r="Q358">
        <v>1</v>
      </c>
      <c r="T358" s="29">
        <f t="shared" si="130"/>
        <v>0</v>
      </c>
      <c r="U358" s="29">
        <f t="shared" si="131"/>
        <v>0</v>
      </c>
      <c r="V358" s="29">
        <f t="shared" si="132"/>
        <v>3124.67</v>
      </c>
      <c r="W358" s="29">
        <f t="shared" si="133"/>
        <v>0</v>
      </c>
      <c r="X358" s="29">
        <f t="shared" si="134"/>
        <v>0</v>
      </c>
      <c r="Z358" s="29"/>
    </row>
    <row r="359" spans="1:26" x14ac:dyDescent="0.3">
      <c r="A359" s="5" t="s">
        <v>2150</v>
      </c>
      <c r="B359" s="5" t="s">
        <v>2151</v>
      </c>
      <c r="C359" s="5">
        <v>250</v>
      </c>
      <c r="D359" s="166">
        <v>295.97000000000003</v>
      </c>
      <c r="E359" s="5" t="s">
        <v>8430</v>
      </c>
      <c r="F359" s="118">
        <v>44771</v>
      </c>
      <c r="G359" s="13">
        <v>0.5</v>
      </c>
      <c r="H359" s="5" t="s">
        <v>8305</v>
      </c>
      <c r="I359" s="22">
        <f t="shared" si="121"/>
        <v>125</v>
      </c>
      <c r="J359" s="5"/>
      <c r="K359" s="5"/>
      <c r="L359" s="136">
        <f t="shared" si="122"/>
        <v>147.98500000000001</v>
      </c>
      <c r="M359" s="136">
        <f t="shared" si="123"/>
        <v>147.98500000000001</v>
      </c>
      <c r="N359" s="33">
        <f t="shared" si="124"/>
        <v>0</v>
      </c>
      <c r="P359">
        <v>1</v>
      </c>
      <c r="T359" s="29">
        <f t="shared" si="130"/>
        <v>0</v>
      </c>
      <c r="U359" s="29">
        <f t="shared" si="131"/>
        <v>147.98500000000001</v>
      </c>
      <c r="V359" s="29">
        <f t="shared" si="132"/>
        <v>0</v>
      </c>
      <c r="W359" s="29">
        <f t="shared" si="133"/>
        <v>0</v>
      </c>
      <c r="X359" s="29">
        <f t="shared" si="134"/>
        <v>0</v>
      </c>
      <c r="Z359" s="29"/>
    </row>
    <row r="360" spans="1:26" x14ac:dyDescent="0.3">
      <c r="A360" s="5" t="s">
        <v>2164</v>
      </c>
      <c r="B360" s="5" t="s">
        <v>8544</v>
      </c>
      <c r="C360" s="5">
        <v>80</v>
      </c>
      <c r="D360" s="166">
        <v>9976.35</v>
      </c>
      <c r="E360" s="5" t="s">
        <v>8603</v>
      </c>
      <c r="F360" s="118">
        <v>44931</v>
      </c>
      <c r="G360" s="13">
        <v>0.25</v>
      </c>
      <c r="H360" s="5" t="s">
        <v>8320</v>
      </c>
      <c r="I360" s="22">
        <f t="shared" si="121"/>
        <v>60</v>
      </c>
      <c r="J360" s="5"/>
      <c r="K360" s="5"/>
      <c r="L360" s="136">
        <f t="shared" si="122"/>
        <v>7482.2625000000007</v>
      </c>
      <c r="M360" s="136">
        <f t="shared" si="123"/>
        <v>7482.2625000000007</v>
      </c>
      <c r="N360" s="33">
        <f t="shared" si="124"/>
        <v>0</v>
      </c>
      <c r="S360">
        <v>1</v>
      </c>
      <c r="T360" s="29">
        <f t="shared" si="130"/>
        <v>0</v>
      </c>
      <c r="U360" s="29">
        <f t="shared" si="131"/>
        <v>0</v>
      </c>
      <c r="V360" s="29">
        <f t="shared" si="132"/>
        <v>0</v>
      </c>
      <c r="W360" s="29">
        <f t="shared" si="133"/>
        <v>0</v>
      </c>
      <c r="X360" s="29">
        <f t="shared" si="134"/>
        <v>7482.2625000000007</v>
      </c>
      <c r="Z360" s="29"/>
    </row>
    <row r="361" spans="1:26" x14ac:dyDescent="0.3">
      <c r="A361" s="5" t="s">
        <v>2164</v>
      </c>
      <c r="B361" s="5" t="s">
        <v>8544</v>
      </c>
      <c r="C361" s="5">
        <v>16</v>
      </c>
      <c r="D361" s="166">
        <v>2574.73</v>
      </c>
      <c r="E361" s="5" t="s">
        <v>8603</v>
      </c>
      <c r="F361" s="118">
        <v>44931</v>
      </c>
      <c r="G361" s="13">
        <v>0.25</v>
      </c>
      <c r="H361" s="5" t="s">
        <v>8325</v>
      </c>
      <c r="I361" s="22">
        <f t="shared" si="121"/>
        <v>12</v>
      </c>
      <c r="J361" s="5"/>
      <c r="K361" s="5"/>
      <c r="L361" s="136">
        <f t="shared" si="122"/>
        <v>1931.0475000000001</v>
      </c>
      <c r="M361" s="136">
        <f t="shared" si="123"/>
        <v>1931.0475000000001</v>
      </c>
      <c r="N361" s="33">
        <f t="shared" si="124"/>
        <v>0</v>
      </c>
      <c r="S361">
        <v>1</v>
      </c>
      <c r="T361" s="29">
        <f t="shared" si="130"/>
        <v>0</v>
      </c>
      <c r="U361" s="29">
        <f t="shared" si="131"/>
        <v>0</v>
      </c>
      <c r="V361" s="29">
        <f t="shared" si="132"/>
        <v>0</v>
      </c>
      <c r="W361" s="29">
        <f t="shared" si="133"/>
        <v>0</v>
      </c>
      <c r="X361" s="29">
        <f t="shared" si="134"/>
        <v>1931.0475000000001</v>
      </c>
      <c r="Z361" s="29"/>
    </row>
    <row r="362" spans="1:26" x14ac:dyDescent="0.3">
      <c r="A362" s="5" t="s">
        <v>2164</v>
      </c>
      <c r="B362" s="5" t="s">
        <v>8544</v>
      </c>
      <c r="C362" s="5">
        <v>24</v>
      </c>
      <c r="D362" s="166">
        <v>3280.05</v>
      </c>
      <c r="E362" s="5" t="s">
        <v>8603</v>
      </c>
      <c r="F362" s="118">
        <v>44931</v>
      </c>
      <c r="G362" s="13">
        <v>0.25</v>
      </c>
      <c r="H362" s="5" t="s">
        <v>8322</v>
      </c>
      <c r="I362" s="22">
        <f t="shared" si="121"/>
        <v>18</v>
      </c>
      <c r="J362" s="5"/>
      <c r="K362" s="5"/>
      <c r="L362" s="136">
        <f t="shared" si="122"/>
        <v>2460.0375000000004</v>
      </c>
      <c r="M362" s="136">
        <f t="shared" si="123"/>
        <v>2460.0375000000004</v>
      </c>
      <c r="N362" s="33">
        <f t="shared" si="124"/>
        <v>0</v>
      </c>
      <c r="S362">
        <v>1</v>
      </c>
      <c r="T362" s="29">
        <f t="shared" si="130"/>
        <v>0</v>
      </c>
      <c r="U362" s="29">
        <f t="shared" si="131"/>
        <v>0</v>
      </c>
      <c r="V362" s="29">
        <f t="shared" si="132"/>
        <v>0</v>
      </c>
      <c r="W362" s="29">
        <f t="shared" si="133"/>
        <v>0</v>
      </c>
      <c r="X362" s="29">
        <f t="shared" si="134"/>
        <v>2460.0375000000004</v>
      </c>
      <c r="Z362" s="29"/>
    </row>
    <row r="363" spans="1:26" x14ac:dyDescent="0.3">
      <c r="A363" s="5" t="s">
        <v>2164</v>
      </c>
      <c r="B363" s="5" t="s">
        <v>8544</v>
      </c>
      <c r="C363" s="5">
        <v>40</v>
      </c>
      <c r="D363" s="166">
        <v>4380.49</v>
      </c>
      <c r="E363" s="5" t="s">
        <v>8603</v>
      </c>
      <c r="F363" s="118">
        <v>44931</v>
      </c>
      <c r="G363" s="13">
        <v>0.25</v>
      </c>
      <c r="H363" s="5" t="s">
        <v>8315</v>
      </c>
      <c r="I363" s="22">
        <f t="shared" si="121"/>
        <v>30</v>
      </c>
      <c r="J363" s="5"/>
      <c r="K363" s="5"/>
      <c r="L363" s="136">
        <f t="shared" si="122"/>
        <v>3285.3674999999998</v>
      </c>
      <c r="M363" s="136">
        <f t="shared" si="123"/>
        <v>3285.3674999999998</v>
      </c>
      <c r="N363" s="33">
        <f t="shared" si="124"/>
        <v>0</v>
      </c>
      <c r="S363">
        <v>1</v>
      </c>
      <c r="T363" s="29">
        <f t="shared" si="130"/>
        <v>0</v>
      </c>
      <c r="U363" s="29">
        <f t="shared" si="131"/>
        <v>0</v>
      </c>
      <c r="V363" s="29">
        <f t="shared" si="132"/>
        <v>0</v>
      </c>
      <c r="W363" s="29">
        <f t="shared" si="133"/>
        <v>0</v>
      </c>
      <c r="X363" s="29">
        <f t="shared" si="134"/>
        <v>3285.3674999999998</v>
      </c>
      <c r="Z363" s="29"/>
    </row>
    <row r="364" spans="1:26" x14ac:dyDescent="0.3">
      <c r="A364" s="5" t="s">
        <v>2134</v>
      </c>
      <c r="B364" s="5" t="s">
        <v>2135</v>
      </c>
      <c r="C364" s="5">
        <v>80</v>
      </c>
      <c r="D364" s="166">
        <v>9976.35</v>
      </c>
      <c r="E364" s="118">
        <v>44855</v>
      </c>
      <c r="F364" s="118">
        <v>44883</v>
      </c>
      <c r="G364" s="13">
        <v>0</v>
      </c>
      <c r="H364" s="5" t="s">
        <v>8328</v>
      </c>
      <c r="I364" s="22">
        <f t="shared" si="121"/>
        <v>80</v>
      </c>
      <c r="J364" s="5"/>
      <c r="K364" s="5"/>
      <c r="L364" s="136">
        <f t="shared" si="122"/>
        <v>9976.35</v>
      </c>
      <c r="M364" s="136">
        <f t="shared" si="123"/>
        <v>9976.35</v>
      </c>
      <c r="N364" s="33">
        <f t="shared" si="124"/>
        <v>0</v>
      </c>
      <c r="S364">
        <v>1</v>
      </c>
      <c r="T364" s="29">
        <f t="shared" si="130"/>
        <v>0</v>
      </c>
      <c r="U364" s="29">
        <f t="shared" si="131"/>
        <v>0</v>
      </c>
      <c r="V364" s="29">
        <f t="shared" si="132"/>
        <v>0</v>
      </c>
      <c r="W364" s="29">
        <f t="shared" si="133"/>
        <v>0</v>
      </c>
      <c r="X364" s="29">
        <f t="shared" si="134"/>
        <v>9976.35</v>
      </c>
      <c r="Z364" s="29"/>
    </row>
    <row r="365" spans="1:26" x14ac:dyDescent="0.3">
      <c r="A365" s="5" t="s">
        <v>2134</v>
      </c>
      <c r="B365" s="5" t="s">
        <v>2135</v>
      </c>
      <c r="C365" s="5">
        <v>40</v>
      </c>
      <c r="D365" s="166">
        <v>4988.17</v>
      </c>
      <c r="E365" s="118">
        <v>44855</v>
      </c>
      <c r="F365" s="118">
        <v>44883</v>
      </c>
      <c r="G365" s="13">
        <v>0</v>
      </c>
      <c r="H365" s="5" t="s">
        <v>8331</v>
      </c>
      <c r="I365" s="22">
        <f t="shared" si="121"/>
        <v>40</v>
      </c>
      <c r="J365" s="5"/>
      <c r="K365" s="5"/>
      <c r="L365" s="136">
        <f t="shared" si="122"/>
        <v>4988.17</v>
      </c>
      <c r="M365" s="136">
        <f t="shared" si="123"/>
        <v>4988.17</v>
      </c>
      <c r="N365" s="33">
        <f t="shared" si="124"/>
        <v>0</v>
      </c>
      <c r="S365">
        <v>1</v>
      </c>
      <c r="T365" s="29">
        <f t="shared" si="130"/>
        <v>0</v>
      </c>
      <c r="U365" s="29">
        <f t="shared" si="131"/>
        <v>0</v>
      </c>
      <c r="V365" s="29">
        <f t="shared" si="132"/>
        <v>0</v>
      </c>
      <c r="W365" s="29">
        <f t="shared" si="133"/>
        <v>0</v>
      </c>
      <c r="X365" s="29">
        <f t="shared" si="134"/>
        <v>4988.17</v>
      </c>
      <c r="Z365" s="29"/>
    </row>
    <row r="366" spans="1:26" x14ac:dyDescent="0.3">
      <c r="A366" s="5" t="s">
        <v>2134</v>
      </c>
      <c r="B366" s="5" t="s">
        <v>2135</v>
      </c>
      <c r="C366" s="5">
        <v>20</v>
      </c>
      <c r="D366" s="166">
        <v>3218.41</v>
      </c>
      <c r="E366" s="118">
        <v>44855</v>
      </c>
      <c r="F366" s="118">
        <v>44883</v>
      </c>
      <c r="G366" s="13">
        <v>0</v>
      </c>
      <c r="H366" s="5" t="s">
        <v>8326</v>
      </c>
      <c r="I366" s="22">
        <f t="shared" si="121"/>
        <v>20</v>
      </c>
      <c r="J366" s="5"/>
      <c r="K366" s="5"/>
      <c r="L366" s="136">
        <f t="shared" si="122"/>
        <v>3218.41</v>
      </c>
      <c r="M366" s="136">
        <f t="shared" si="123"/>
        <v>3218.41</v>
      </c>
      <c r="N366" s="33">
        <f t="shared" si="124"/>
        <v>0</v>
      </c>
      <c r="S366">
        <v>1</v>
      </c>
      <c r="T366" s="29">
        <f t="shared" si="130"/>
        <v>0</v>
      </c>
      <c r="U366" s="29">
        <f t="shared" si="131"/>
        <v>0</v>
      </c>
      <c r="V366" s="29">
        <f t="shared" si="132"/>
        <v>0</v>
      </c>
      <c r="W366" s="29">
        <f t="shared" si="133"/>
        <v>0</v>
      </c>
      <c r="X366" s="29">
        <f t="shared" si="134"/>
        <v>3218.41</v>
      </c>
      <c r="Z366" s="29"/>
    </row>
    <row r="367" spans="1:26" x14ac:dyDescent="0.3">
      <c r="A367" s="5" t="s">
        <v>2134</v>
      </c>
      <c r="B367" s="5" t="s">
        <v>2135</v>
      </c>
      <c r="C367" s="5">
        <v>20</v>
      </c>
      <c r="D367" s="166">
        <v>3218.41</v>
      </c>
      <c r="E367" s="118">
        <v>44855</v>
      </c>
      <c r="F367" s="118">
        <v>44883</v>
      </c>
      <c r="G367" s="13">
        <v>0</v>
      </c>
      <c r="H367" s="5" t="s">
        <v>8329</v>
      </c>
      <c r="I367" s="22">
        <f t="shared" si="121"/>
        <v>20</v>
      </c>
      <c r="J367" s="5"/>
      <c r="K367" s="5"/>
      <c r="L367" s="136">
        <f t="shared" si="122"/>
        <v>3218.41</v>
      </c>
      <c r="M367" s="136">
        <f t="shared" si="123"/>
        <v>3218.41</v>
      </c>
      <c r="N367" s="33">
        <f t="shared" si="124"/>
        <v>0</v>
      </c>
      <c r="S367">
        <v>1</v>
      </c>
      <c r="T367" s="29">
        <f t="shared" si="130"/>
        <v>0</v>
      </c>
      <c r="U367" s="29">
        <f t="shared" si="131"/>
        <v>0</v>
      </c>
      <c r="V367" s="29">
        <f t="shared" si="132"/>
        <v>0</v>
      </c>
      <c r="W367" s="29">
        <f t="shared" si="133"/>
        <v>0</v>
      </c>
      <c r="X367" s="29">
        <f t="shared" si="134"/>
        <v>3218.41</v>
      </c>
      <c r="Z367" s="29"/>
    </row>
    <row r="368" spans="1:26" x14ac:dyDescent="0.3">
      <c r="A368" s="5" t="s">
        <v>2154</v>
      </c>
      <c r="B368" s="5" t="s">
        <v>2155</v>
      </c>
      <c r="C368" s="5">
        <v>500</v>
      </c>
      <c r="D368" s="166">
        <v>603.79</v>
      </c>
      <c r="E368" s="118">
        <v>44855</v>
      </c>
      <c r="F368" s="118">
        <v>44883</v>
      </c>
      <c r="G368" s="13">
        <v>0</v>
      </c>
      <c r="H368" s="5" t="s">
        <v>8305</v>
      </c>
      <c r="I368" s="22">
        <f t="shared" si="121"/>
        <v>500</v>
      </c>
      <c r="J368" s="5"/>
      <c r="K368" s="5"/>
      <c r="L368" s="136">
        <f t="shared" si="122"/>
        <v>603.79</v>
      </c>
      <c r="M368" s="136">
        <f t="shared" si="123"/>
        <v>603.79</v>
      </c>
      <c r="N368" s="33">
        <f t="shared" si="124"/>
        <v>0</v>
      </c>
      <c r="P368">
        <v>1</v>
      </c>
      <c r="T368" s="29">
        <f t="shared" si="130"/>
        <v>0</v>
      </c>
      <c r="U368" s="29">
        <f t="shared" si="131"/>
        <v>603.79</v>
      </c>
      <c r="V368" s="29">
        <f t="shared" si="132"/>
        <v>0</v>
      </c>
      <c r="W368" s="29">
        <f t="shared" si="133"/>
        <v>0</v>
      </c>
      <c r="X368" s="29">
        <f t="shared" si="134"/>
        <v>0</v>
      </c>
      <c r="Z368" s="29"/>
    </row>
    <row r="369" spans="1:26" x14ac:dyDescent="0.3">
      <c r="A369" s="5" t="s">
        <v>2172</v>
      </c>
      <c r="B369" s="5" t="s">
        <v>8545</v>
      </c>
      <c r="C369" s="5">
        <v>500</v>
      </c>
      <c r="D369" s="166">
        <v>603.79</v>
      </c>
      <c r="E369" s="5" t="s">
        <v>8603</v>
      </c>
      <c r="F369" s="118">
        <v>44931</v>
      </c>
      <c r="G369" s="13">
        <v>0.25</v>
      </c>
      <c r="H369" s="5" t="s">
        <v>8305</v>
      </c>
      <c r="I369" s="22">
        <f t="shared" si="121"/>
        <v>375</v>
      </c>
      <c r="J369" s="5"/>
      <c r="K369" s="5"/>
      <c r="L369" s="136">
        <f t="shared" si="122"/>
        <v>452.84249999999997</v>
      </c>
      <c r="M369" s="136">
        <f t="shared" si="123"/>
        <v>452.84249999999997</v>
      </c>
      <c r="N369" s="33">
        <f t="shared" si="124"/>
        <v>0</v>
      </c>
      <c r="P369">
        <v>1</v>
      </c>
      <c r="T369" s="29">
        <f t="shared" si="130"/>
        <v>0</v>
      </c>
      <c r="U369" s="29">
        <f t="shared" si="131"/>
        <v>452.84249999999997</v>
      </c>
      <c r="V369" s="29">
        <f t="shared" si="132"/>
        <v>0</v>
      </c>
      <c r="W369" s="29">
        <f t="shared" si="133"/>
        <v>0</v>
      </c>
      <c r="X369" s="29">
        <f t="shared" si="134"/>
        <v>0</v>
      </c>
      <c r="Z369" s="29"/>
    </row>
    <row r="370" spans="1:26" x14ac:dyDescent="0.3">
      <c r="A370" s="5" t="s">
        <v>2124</v>
      </c>
      <c r="B370" s="5" t="s">
        <v>2125</v>
      </c>
      <c r="C370" s="5">
        <v>32</v>
      </c>
      <c r="D370" s="166">
        <v>4999.47</v>
      </c>
      <c r="E370" s="5" t="s">
        <v>8341</v>
      </c>
      <c r="F370" s="118">
        <v>44742</v>
      </c>
      <c r="G370" s="13">
        <v>0.4</v>
      </c>
      <c r="H370" s="5" t="s">
        <v>8325</v>
      </c>
      <c r="I370" s="22">
        <f t="shared" si="121"/>
        <v>19.2</v>
      </c>
      <c r="J370" s="5"/>
      <c r="K370" s="5"/>
      <c r="L370" s="136">
        <f t="shared" si="122"/>
        <v>2999.6820000000002</v>
      </c>
      <c r="M370" s="136">
        <f t="shared" si="123"/>
        <v>2999.6820000000002</v>
      </c>
      <c r="N370" s="33">
        <f t="shared" si="124"/>
        <v>0</v>
      </c>
      <c r="Q370">
        <v>1</v>
      </c>
      <c r="T370" s="29">
        <f t="shared" si="130"/>
        <v>0</v>
      </c>
      <c r="U370" s="29">
        <f t="shared" si="131"/>
        <v>0</v>
      </c>
      <c r="V370" s="29">
        <f t="shared" si="132"/>
        <v>2999.6820000000002</v>
      </c>
      <c r="W370" s="29">
        <f t="shared" si="133"/>
        <v>0</v>
      </c>
      <c r="X370" s="29">
        <f t="shared" si="134"/>
        <v>0</v>
      </c>
      <c r="Z370" s="29"/>
    </row>
    <row r="371" spans="1:26" x14ac:dyDescent="0.3">
      <c r="A371" s="5" t="s">
        <v>2166</v>
      </c>
      <c r="B371" s="5" t="s">
        <v>2167</v>
      </c>
      <c r="C371" s="5">
        <v>32</v>
      </c>
      <c r="D371" s="166">
        <v>4999.47</v>
      </c>
      <c r="E371" s="118">
        <v>44743</v>
      </c>
      <c r="F371" s="118">
        <v>44771</v>
      </c>
      <c r="G371" s="13">
        <v>0</v>
      </c>
      <c r="H371" s="5" t="s">
        <v>8325</v>
      </c>
      <c r="I371" s="22">
        <f t="shared" si="121"/>
        <v>32</v>
      </c>
      <c r="J371" s="5"/>
      <c r="K371" s="5"/>
      <c r="L371" s="136">
        <f t="shared" si="122"/>
        <v>4999.47</v>
      </c>
      <c r="M371" s="136">
        <f t="shared" si="123"/>
        <v>4999.47</v>
      </c>
      <c r="N371" s="33">
        <f t="shared" si="124"/>
        <v>0</v>
      </c>
      <c r="S371">
        <v>1</v>
      </c>
      <c r="T371" s="29">
        <f t="shared" si="130"/>
        <v>0</v>
      </c>
      <c r="U371" s="29">
        <f t="shared" si="131"/>
        <v>0</v>
      </c>
      <c r="V371" s="29">
        <f t="shared" si="132"/>
        <v>0</v>
      </c>
      <c r="W371" s="29">
        <f t="shared" si="133"/>
        <v>0</v>
      </c>
      <c r="X371" s="29">
        <f t="shared" si="134"/>
        <v>4999.47</v>
      </c>
      <c r="Z371" s="29"/>
    </row>
    <row r="372" spans="1:26" x14ac:dyDescent="0.3">
      <c r="A372" s="5" t="s">
        <v>2166</v>
      </c>
      <c r="B372" s="5" t="s">
        <v>2167</v>
      </c>
      <c r="C372" s="5">
        <v>4</v>
      </c>
      <c r="D372" s="166">
        <v>818.98</v>
      </c>
      <c r="E372" s="118">
        <v>44743</v>
      </c>
      <c r="F372" s="118">
        <v>44771</v>
      </c>
      <c r="G372" s="13">
        <v>0</v>
      </c>
      <c r="H372" s="5" t="s">
        <v>8318</v>
      </c>
      <c r="I372" s="22">
        <f t="shared" si="121"/>
        <v>4</v>
      </c>
      <c r="J372" s="5"/>
      <c r="K372" s="5"/>
      <c r="L372" s="136">
        <f t="shared" si="122"/>
        <v>818.98</v>
      </c>
      <c r="M372" s="136">
        <f t="shared" si="123"/>
        <v>818.98</v>
      </c>
      <c r="N372" s="33">
        <f t="shared" si="124"/>
        <v>0</v>
      </c>
      <c r="S372">
        <v>1</v>
      </c>
      <c r="T372" s="29">
        <f t="shared" si="130"/>
        <v>0</v>
      </c>
      <c r="U372" s="29">
        <f t="shared" si="131"/>
        <v>0</v>
      </c>
      <c r="V372" s="29">
        <f t="shared" si="132"/>
        <v>0</v>
      </c>
      <c r="W372" s="29">
        <f t="shared" si="133"/>
        <v>0</v>
      </c>
      <c r="X372" s="29">
        <f t="shared" si="134"/>
        <v>818.98</v>
      </c>
      <c r="Z372" s="29"/>
    </row>
    <row r="373" spans="1:26" x14ac:dyDescent="0.3">
      <c r="A373" s="5" t="s">
        <v>2144</v>
      </c>
      <c r="B373" s="5" t="s">
        <v>2145</v>
      </c>
      <c r="C373" s="5">
        <v>500</v>
      </c>
      <c r="D373" s="166">
        <v>591.95000000000005</v>
      </c>
      <c r="E373" s="5" t="s">
        <v>8341</v>
      </c>
      <c r="F373" s="118">
        <v>44742</v>
      </c>
      <c r="G373" s="13">
        <v>0.4</v>
      </c>
      <c r="H373" s="5" t="s">
        <v>8305</v>
      </c>
      <c r="I373" s="22">
        <f t="shared" si="121"/>
        <v>300</v>
      </c>
      <c r="J373" s="5"/>
      <c r="K373" s="5"/>
      <c r="L373" s="136">
        <f t="shared" si="122"/>
        <v>355.17</v>
      </c>
      <c r="M373" s="136">
        <f t="shared" si="123"/>
        <v>355.17</v>
      </c>
      <c r="N373" s="33">
        <f t="shared" si="124"/>
        <v>0</v>
      </c>
      <c r="O373">
        <v>1</v>
      </c>
      <c r="T373" s="29">
        <f t="shared" si="130"/>
        <v>355.17</v>
      </c>
      <c r="U373" s="29">
        <f t="shared" si="131"/>
        <v>0</v>
      </c>
      <c r="V373" s="29">
        <f t="shared" si="132"/>
        <v>0</v>
      </c>
      <c r="W373" s="29">
        <f t="shared" si="133"/>
        <v>0</v>
      </c>
      <c r="X373" s="29">
        <f t="shared" si="134"/>
        <v>0</v>
      </c>
      <c r="Z373" s="29"/>
    </row>
    <row r="374" spans="1:26" x14ac:dyDescent="0.3">
      <c r="A374" s="5" t="s">
        <v>2174</v>
      </c>
      <c r="B374" s="5" t="s">
        <v>2175</v>
      </c>
      <c r="C374" s="5">
        <v>500</v>
      </c>
      <c r="D374" s="166">
        <v>591.95000000000005</v>
      </c>
      <c r="E374" s="118">
        <v>44743</v>
      </c>
      <c r="F374" s="118">
        <v>44771</v>
      </c>
      <c r="G374" s="13">
        <v>0</v>
      </c>
      <c r="H374" s="5" t="s">
        <v>8305</v>
      </c>
      <c r="I374" s="22">
        <f t="shared" si="121"/>
        <v>500</v>
      </c>
      <c r="J374" s="5"/>
      <c r="K374" s="5"/>
      <c r="L374" s="136">
        <f t="shared" si="122"/>
        <v>591.95000000000005</v>
      </c>
      <c r="M374" s="136">
        <f t="shared" si="123"/>
        <v>591.95000000000005</v>
      </c>
      <c r="N374" s="33">
        <f t="shared" si="124"/>
        <v>0</v>
      </c>
      <c r="P374">
        <v>1</v>
      </c>
      <c r="T374" s="29">
        <f t="shared" si="130"/>
        <v>0</v>
      </c>
      <c r="U374" s="29">
        <f t="shared" si="131"/>
        <v>591.95000000000005</v>
      </c>
      <c r="V374" s="29">
        <f t="shared" si="132"/>
        <v>0</v>
      </c>
      <c r="W374" s="29">
        <f t="shared" si="133"/>
        <v>0</v>
      </c>
      <c r="X374" s="29">
        <f t="shared" si="134"/>
        <v>0</v>
      </c>
      <c r="Z374" s="29"/>
    </row>
    <row r="375" spans="1:26" x14ac:dyDescent="0.3">
      <c r="A375" s="5" t="s">
        <v>8251</v>
      </c>
      <c r="B375" s="5" t="s">
        <v>8342</v>
      </c>
      <c r="C375" s="5">
        <v>30</v>
      </c>
      <c r="D375" s="166">
        <v>3741.13</v>
      </c>
      <c r="E375" s="118">
        <v>44882</v>
      </c>
      <c r="F375" s="118">
        <v>44888</v>
      </c>
      <c r="G375" s="13">
        <v>0</v>
      </c>
      <c r="H375" s="5" t="s">
        <v>8331</v>
      </c>
      <c r="I375" s="22">
        <f t="shared" si="121"/>
        <v>30</v>
      </c>
      <c r="J375" s="5"/>
      <c r="K375" s="5"/>
      <c r="L375" s="136">
        <f t="shared" si="122"/>
        <v>3741.13</v>
      </c>
      <c r="M375" s="136">
        <f t="shared" si="123"/>
        <v>3741.13</v>
      </c>
      <c r="N375" s="33">
        <f t="shared" si="124"/>
        <v>0</v>
      </c>
      <c r="S375">
        <v>1</v>
      </c>
      <c r="T375" s="29">
        <f t="shared" si="130"/>
        <v>0</v>
      </c>
      <c r="U375" s="29">
        <f t="shared" si="131"/>
        <v>0</v>
      </c>
      <c r="V375" s="29">
        <f t="shared" si="132"/>
        <v>0</v>
      </c>
      <c r="W375" s="29">
        <f t="shared" si="133"/>
        <v>0</v>
      </c>
      <c r="X375" s="29">
        <f t="shared" si="134"/>
        <v>3741.13</v>
      </c>
      <c r="Z375" s="29"/>
    </row>
    <row r="376" spans="1:26" x14ac:dyDescent="0.3">
      <c r="A376" s="5" t="s">
        <v>2128</v>
      </c>
      <c r="B376" s="5" t="s">
        <v>8246</v>
      </c>
      <c r="C376" s="5">
        <v>20</v>
      </c>
      <c r="D376" s="166">
        <v>3218.41</v>
      </c>
      <c r="E376" s="118">
        <v>44893</v>
      </c>
      <c r="F376" s="118">
        <v>44897</v>
      </c>
      <c r="G376" s="13">
        <v>0</v>
      </c>
      <c r="H376" s="5" t="s">
        <v>8329</v>
      </c>
      <c r="I376" s="22">
        <f t="shared" si="121"/>
        <v>20</v>
      </c>
      <c r="J376" s="5"/>
      <c r="K376" s="5"/>
      <c r="L376" s="136">
        <f t="shared" si="122"/>
        <v>3218.41</v>
      </c>
      <c r="M376" s="136">
        <f t="shared" si="123"/>
        <v>3218.41</v>
      </c>
      <c r="N376" s="33">
        <f t="shared" si="124"/>
        <v>0</v>
      </c>
      <c r="S376">
        <v>1</v>
      </c>
      <c r="T376" s="29">
        <f t="shared" si="130"/>
        <v>0</v>
      </c>
      <c r="U376" s="29">
        <f t="shared" si="131"/>
        <v>0</v>
      </c>
      <c r="V376" s="29">
        <f t="shared" si="132"/>
        <v>0</v>
      </c>
      <c r="W376" s="29">
        <f t="shared" si="133"/>
        <v>0</v>
      </c>
      <c r="X376" s="29">
        <f t="shared" si="134"/>
        <v>3218.41</v>
      </c>
      <c r="Z376" s="29"/>
    </row>
    <row r="377" spans="1:26" x14ac:dyDescent="0.3">
      <c r="A377" s="5" t="s">
        <v>2128</v>
      </c>
      <c r="B377" s="5" t="s">
        <v>8246</v>
      </c>
      <c r="C377" s="5">
        <v>40</v>
      </c>
      <c r="D377" s="166">
        <v>4988.17</v>
      </c>
      <c r="E377" s="118">
        <v>44893</v>
      </c>
      <c r="F377" s="118">
        <v>44897</v>
      </c>
      <c r="G377" s="13">
        <v>0</v>
      </c>
      <c r="H377" s="5" t="s">
        <v>8331</v>
      </c>
      <c r="I377" s="22">
        <f t="shared" si="121"/>
        <v>40</v>
      </c>
      <c r="J377" s="5"/>
      <c r="K377" s="5"/>
      <c r="L377" s="136">
        <f t="shared" si="122"/>
        <v>4988.17</v>
      </c>
      <c r="M377" s="136">
        <f t="shared" si="123"/>
        <v>4988.17</v>
      </c>
      <c r="N377" s="33">
        <f t="shared" si="124"/>
        <v>0</v>
      </c>
      <c r="S377">
        <v>1</v>
      </c>
      <c r="T377" s="29">
        <f t="shared" ref="T377:T405" si="135">O377*M377</f>
        <v>0</v>
      </c>
      <c r="U377" s="29">
        <f t="shared" ref="U377:U405" si="136">P377*M377</f>
        <v>0</v>
      </c>
      <c r="V377" s="29">
        <f t="shared" ref="V377:V405" si="137">Q377*M377</f>
        <v>0</v>
      </c>
      <c r="W377" s="29">
        <f t="shared" ref="W377:W405" si="138">R377*M377</f>
        <v>0</v>
      </c>
      <c r="X377" s="29">
        <f t="shared" ref="X377:X405" si="139">S377*M377</f>
        <v>4988.17</v>
      </c>
      <c r="Z377" s="29"/>
    </row>
    <row r="378" spans="1:26" x14ac:dyDescent="0.3">
      <c r="A378" s="5" t="s">
        <v>2128</v>
      </c>
      <c r="B378" s="5" t="s">
        <v>8246</v>
      </c>
      <c r="C378" s="5">
        <v>16</v>
      </c>
      <c r="D378" s="166">
        <v>1995.27</v>
      </c>
      <c r="E378" s="118">
        <v>44893</v>
      </c>
      <c r="F378" s="118">
        <v>44897</v>
      </c>
      <c r="G378" s="13">
        <v>0</v>
      </c>
      <c r="H378" s="5" t="s">
        <v>8330</v>
      </c>
      <c r="I378" s="22">
        <f t="shared" si="121"/>
        <v>16</v>
      </c>
      <c r="J378" s="5"/>
      <c r="K378" s="5"/>
      <c r="L378" s="136">
        <f t="shared" si="122"/>
        <v>1995.27</v>
      </c>
      <c r="M378" s="136">
        <f t="shared" si="123"/>
        <v>1995.27</v>
      </c>
      <c r="N378" s="33">
        <f t="shared" si="124"/>
        <v>0</v>
      </c>
      <c r="S378">
        <v>1</v>
      </c>
      <c r="T378" s="29">
        <f t="shared" si="135"/>
        <v>0</v>
      </c>
      <c r="U378" s="29">
        <f t="shared" si="136"/>
        <v>0</v>
      </c>
      <c r="V378" s="29">
        <f t="shared" si="137"/>
        <v>0</v>
      </c>
      <c r="W378" s="29">
        <f t="shared" si="138"/>
        <v>0</v>
      </c>
      <c r="X378" s="29">
        <f t="shared" si="139"/>
        <v>1995.27</v>
      </c>
      <c r="Z378" s="29"/>
    </row>
    <row r="379" spans="1:26" x14ac:dyDescent="0.3">
      <c r="A379" s="5" t="s">
        <v>2182</v>
      </c>
      <c r="B379" s="5" t="s">
        <v>8248</v>
      </c>
      <c r="C379" s="5">
        <v>104</v>
      </c>
      <c r="D379" s="166">
        <v>12969.25</v>
      </c>
      <c r="E379" s="118">
        <v>44893</v>
      </c>
      <c r="F379" s="118">
        <v>44897</v>
      </c>
      <c r="G379" s="13">
        <v>0</v>
      </c>
      <c r="H379" s="5" t="s">
        <v>8320</v>
      </c>
      <c r="I379" s="22">
        <f t="shared" si="121"/>
        <v>104</v>
      </c>
      <c r="J379" s="5"/>
      <c r="K379" s="5"/>
      <c r="L379" s="136">
        <f t="shared" si="122"/>
        <v>12969.25</v>
      </c>
      <c r="M379" s="136">
        <f t="shared" si="123"/>
        <v>12969.25</v>
      </c>
      <c r="N379" s="33">
        <f t="shared" si="124"/>
        <v>0</v>
      </c>
      <c r="S379">
        <v>1</v>
      </c>
      <c r="T379" s="29">
        <f t="shared" si="135"/>
        <v>0</v>
      </c>
      <c r="U379" s="29">
        <f t="shared" si="136"/>
        <v>0</v>
      </c>
      <c r="V379" s="29">
        <f t="shared" si="137"/>
        <v>0</v>
      </c>
      <c r="W379" s="29">
        <f t="shared" si="138"/>
        <v>0</v>
      </c>
      <c r="X379" s="29">
        <f t="shared" si="139"/>
        <v>12969.25</v>
      </c>
      <c r="Z379" s="29"/>
    </row>
    <row r="380" spans="1:26" x14ac:dyDescent="0.3">
      <c r="A380" s="5" t="s">
        <v>2182</v>
      </c>
      <c r="B380" s="5" t="s">
        <v>8248</v>
      </c>
      <c r="C380" s="5">
        <v>80</v>
      </c>
      <c r="D380" s="166">
        <v>8760.98</v>
      </c>
      <c r="E380" s="118">
        <v>44893</v>
      </c>
      <c r="F380" s="118">
        <v>44897</v>
      </c>
      <c r="G380" s="13">
        <v>0</v>
      </c>
      <c r="H380" s="5" t="s">
        <v>8315</v>
      </c>
      <c r="I380" s="22">
        <f t="shared" si="121"/>
        <v>80</v>
      </c>
      <c r="J380" s="5"/>
      <c r="K380" s="5"/>
      <c r="L380" s="136">
        <f t="shared" si="122"/>
        <v>8760.98</v>
      </c>
      <c r="M380" s="136">
        <f t="shared" si="123"/>
        <v>8760.98</v>
      </c>
      <c r="N380" s="33">
        <f t="shared" si="124"/>
        <v>0</v>
      </c>
      <c r="S380">
        <v>1</v>
      </c>
      <c r="T380" s="29">
        <f t="shared" si="135"/>
        <v>0</v>
      </c>
      <c r="U380" s="29">
        <f t="shared" si="136"/>
        <v>0</v>
      </c>
      <c r="V380" s="29">
        <f t="shared" si="137"/>
        <v>0</v>
      </c>
      <c r="W380" s="29">
        <f t="shared" si="138"/>
        <v>0</v>
      </c>
      <c r="X380" s="29">
        <f t="shared" si="139"/>
        <v>8760.98</v>
      </c>
      <c r="Z380" s="29"/>
    </row>
    <row r="381" spans="1:26" x14ac:dyDescent="0.3">
      <c r="A381" s="5" t="s">
        <v>2182</v>
      </c>
      <c r="B381" s="5" t="s">
        <v>8248</v>
      </c>
      <c r="C381" s="5">
        <v>40</v>
      </c>
      <c r="D381" s="166">
        <v>6436.82</v>
      </c>
      <c r="E381" s="118">
        <v>44893</v>
      </c>
      <c r="F381" s="118">
        <v>44897</v>
      </c>
      <c r="G381" s="13">
        <v>0</v>
      </c>
      <c r="H381" s="5" t="s">
        <v>8325</v>
      </c>
      <c r="I381" s="22">
        <f t="shared" si="121"/>
        <v>40</v>
      </c>
      <c r="J381" s="5"/>
      <c r="K381" s="5"/>
      <c r="L381" s="136">
        <f t="shared" si="122"/>
        <v>6436.82</v>
      </c>
      <c r="M381" s="136">
        <f t="shared" si="123"/>
        <v>6436.82</v>
      </c>
      <c r="N381" s="33">
        <f t="shared" si="124"/>
        <v>0</v>
      </c>
      <c r="S381">
        <v>1</v>
      </c>
      <c r="T381" s="29">
        <f t="shared" si="135"/>
        <v>0</v>
      </c>
      <c r="U381" s="29">
        <f t="shared" si="136"/>
        <v>0</v>
      </c>
      <c r="V381" s="29">
        <f t="shared" si="137"/>
        <v>0</v>
      </c>
      <c r="W381" s="29">
        <f t="shared" si="138"/>
        <v>0</v>
      </c>
      <c r="X381" s="29">
        <f t="shared" si="139"/>
        <v>6436.82</v>
      </c>
      <c r="Z381" s="29"/>
    </row>
    <row r="382" spans="1:26" x14ac:dyDescent="0.3">
      <c r="A382" s="5" t="s">
        <v>2148</v>
      </c>
      <c r="B382" s="5" t="s">
        <v>8343</v>
      </c>
      <c r="C382" s="5">
        <v>500</v>
      </c>
      <c r="D382" s="166">
        <v>603.79</v>
      </c>
      <c r="E382" s="118">
        <v>44893</v>
      </c>
      <c r="F382" s="118">
        <v>44897</v>
      </c>
      <c r="G382" s="13">
        <v>0</v>
      </c>
      <c r="H382" s="5" t="s">
        <v>8305</v>
      </c>
      <c r="I382" s="22">
        <f t="shared" si="121"/>
        <v>500</v>
      </c>
      <c r="J382" s="5"/>
      <c r="K382" s="5"/>
      <c r="L382" s="136">
        <f t="shared" si="122"/>
        <v>603.79</v>
      </c>
      <c r="M382" s="136">
        <f t="shared" si="123"/>
        <v>603.79</v>
      </c>
      <c r="N382" s="33">
        <f t="shared" si="124"/>
        <v>0</v>
      </c>
      <c r="P382">
        <v>1</v>
      </c>
      <c r="T382" s="29">
        <f t="shared" si="135"/>
        <v>0</v>
      </c>
      <c r="U382" s="29">
        <f t="shared" si="136"/>
        <v>603.79</v>
      </c>
      <c r="V382" s="29">
        <f t="shared" si="137"/>
        <v>0</v>
      </c>
      <c r="W382" s="29">
        <f t="shared" si="138"/>
        <v>0</v>
      </c>
      <c r="X382" s="29">
        <f t="shared" si="139"/>
        <v>0</v>
      </c>
      <c r="Z382" s="29"/>
    </row>
    <row r="383" spans="1:26" x14ac:dyDescent="0.3">
      <c r="A383" s="5" t="s">
        <v>8249</v>
      </c>
      <c r="B383" s="5" t="s">
        <v>8344</v>
      </c>
      <c r="C383" s="5">
        <v>500</v>
      </c>
      <c r="D383" s="166">
        <v>603.79</v>
      </c>
      <c r="E383" s="118">
        <v>44900</v>
      </c>
      <c r="F383" s="118">
        <v>44911</v>
      </c>
      <c r="G383" s="13">
        <v>0</v>
      </c>
      <c r="H383" s="5" t="s">
        <v>8305</v>
      </c>
      <c r="I383" s="22">
        <f t="shared" si="121"/>
        <v>500</v>
      </c>
      <c r="J383" s="5"/>
      <c r="K383" s="5"/>
      <c r="L383" s="136">
        <f t="shared" si="122"/>
        <v>603.79</v>
      </c>
      <c r="M383" s="136">
        <f t="shared" si="123"/>
        <v>603.79</v>
      </c>
      <c r="N383" s="33">
        <f t="shared" si="124"/>
        <v>0</v>
      </c>
      <c r="P383">
        <v>1</v>
      </c>
      <c r="T383" s="29">
        <f t="shared" si="135"/>
        <v>0</v>
      </c>
      <c r="U383" s="29">
        <f t="shared" si="136"/>
        <v>603.79</v>
      </c>
      <c r="V383" s="29">
        <f t="shared" si="137"/>
        <v>0</v>
      </c>
      <c r="W383" s="29">
        <f t="shared" si="138"/>
        <v>0</v>
      </c>
      <c r="X383" s="29">
        <f t="shared" si="139"/>
        <v>0</v>
      </c>
      <c r="Z383" s="29"/>
    </row>
    <row r="384" spans="1:26" x14ac:dyDescent="0.3">
      <c r="A384" s="5" t="s">
        <v>8250</v>
      </c>
      <c r="B384" s="5" t="s">
        <v>8345</v>
      </c>
      <c r="C384" s="5">
        <v>500</v>
      </c>
      <c r="D384" s="166">
        <v>603.79</v>
      </c>
      <c r="E384" s="118">
        <v>44946</v>
      </c>
      <c r="F384" s="118">
        <v>44946</v>
      </c>
      <c r="G384" s="13">
        <v>0</v>
      </c>
      <c r="H384" s="5" t="s">
        <v>8305</v>
      </c>
      <c r="I384" s="22">
        <f t="shared" si="121"/>
        <v>500</v>
      </c>
      <c r="J384" s="5"/>
      <c r="K384" s="5"/>
      <c r="L384" s="136">
        <f t="shared" si="122"/>
        <v>603.79</v>
      </c>
      <c r="M384" s="136">
        <f t="shared" si="123"/>
        <v>603.79</v>
      </c>
      <c r="N384" s="33">
        <f t="shared" si="124"/>
        <v>0</v>
      </c>
      <c r="P384">
        <v>1</v>
      </c>
      <c r="T384" s="29">
        <f t="shared" si="135"/>
        <v>0</v>
      </c>
      <c r="U384" s="29">
        <f t="shared" si="136"/>
        <v>603.79</v>
      </c>
      <c r="V384" s="29">
        <f t="shared" si="137"/>
        <v>0</v>
      </c>
      <c r="W384" s="29">
        <f t="shared" si="138"/>
        <v>0</v>
      </c>
      <c r="X384" s="29">
        <f t="shared" si="139"/>
        <v>0</v>
      </c>
      <c r="Z384" s="29"/>
    </row>
    <row r="385" spans="1:26" x14ac:dyDescent="0.3">
      <c r="A385" s="5" t="s">
        <v>2142</v>
      </c>
      <c r="B385" s="5" t="s">
        <v>2143</v>
      </c>
      <c r="C385" s="5">
        <v>80</v>
      </c>
      <c r="D385" s="166">
        <v>9793.39</v>
      </c>
      <c r="E385" s="5" t="s">
        <v>8603</v>
      </c>
      <c r="F385" s="118">
        <v>44851</v>
      </c>
      <c r="G385" s="13">
        <v>0.4</v>
      </c>
      <c r="H385" s="5" t="s">
        <v>8328</v>
      </c>
      <c r="I385" s="22">
        <f t="shared" si="121"/>
        <v>48</v>
      </c>
      <c r="J385" s="5"/>
      <c r="K385" s="5"/>
      <c r="L385" s="136">
        <f t="shared" si="122"/>
        <v>5876.0339999999997</v>
      </c>
      <c r="M385" s="136">
        <f t="shared" si="123"/>
        <v>5876.0339999999997</v>
      </c>
      <c r="N385" s="33">
        <f t="shared" si="124"/>
        <v>0</v>
      </c>
      <c r="S385">
        <v>1</v>
      </c>
      <c r="T385" s="29">
        <f t="shared" si="135"/>
        <v>0</v>
      </c>
      <c r="U385" s="29">
        <f t="shared" si="136"/>
        <v>0</v>
      </c>
      <c r="V385" s="29">
        <f t="shared" si="137"/>
        <v>0</v>
      </c>
      <c r="W385" s="29">
        <f t="shared" si="138"/>
        <v>0</v>
      </c>
      <c r="X385" s="29">
        <f t="shared" si="139"/>
        <v>5876.0339999999997</v>
      </c>
      <c r="Z385" s="29"/>
    </row>
    <row r="386" spans="1:26" x14ac:dyDescent="0.3">
      <c r="A386" s="5" t="s">
        <v>2142</v>
      </c>
      <c r="B386" s="5" t="s">
        <v>2143</v>
      </c>
      <c r="C386" s="5">
        <v>80</v>
      </c>
      <c r="D386" s="166">
        <v>9793.39</v>
      </c>
      <c r="E386" s="5" t="s">
        <v>8603</v>
      </c>
      <c r="F386" s="118">
        <v>44851</v>
      </c>
      <c r="G386" s="13">
        <v>0.4</v>
      </c>
      <c r="H386" s="5" t="s">
        <v>8331</v>
      </c>
      <c r="I386" s="22">
        <f t="shared" si="121"/>
        <v>48</v>
      </c>
      <c r="J386" s="5"/>
      <c r="K386" s="5"/>
      <c r="L386" s="136">
        <f t="shared" si="122"/>
        <v>5876.0339999999997</v>
      </c>
      <c r="M386" s="136">
        <f t="shared" si="123"/>
        <v>5876.0339999999997</v>
      </c>
      <c r="N386" s="33">
        <f t="shared" si="124"/>
        <v>0</v>
      </c>
      <c r="S386">
        <v>1</v>
      </c>
      <c r="T386" s="29">
        <f t="shared" si="135"/>
        <v>0</v>
      </c>
      <c r="U386" s="29">
        <f t="shared" si="136"/>
        <v>0</v>
      </c>
      <c r="V386" s="29">
        <f t="shared" si="137"/>
        <v>0</v>
      </c>
      <c r="W386" s="29">
        <f t="shared" si="138"/>
        <v>0</v>
      </c>
      <c r="X386" s="29">
        <f t="shared" si="139"/>
        <v>5876.0339999999997</v>
      </c>
      <c r="Z386" s="29"/>
    </row>
    <row r="387" spans="1:26" x14ac:dyDescent="0.3">
      <c r="A387" s="5" t="s">
        <v>2142</v>
      </c>
      <c r="B387" s="5" t="s">
        <v>2143</v>
      </c>
      <c r="C387" s="5">
        <v>80</v>
      </c>
      <c r="D387" s="166">
        <v>12637.55</v>
      </c>
      <c r="E387" s="5" t="s">
        <v>8603</v>
      </c>
      <c r="F387" s="118">
        <v>44851</v>
      </c>
      <c r="G387" s="13">
        <v>0.4</v>
      </c>
      <c r="H387" s="5" t="s">
        <v>8326</v>
      </c>
      <c r="I387" s="22">
        <f t="shared" si="121"/>
        <v>48</v>
      </c>
      <c r="J387" s="5"/>
      <c r="K387" s="5"/>
      <c r="L387" s="136">
        <f t="shared" si="122"/>
        <v>7582.5299999999988</v>
      </c>
      <c r="M387" s="136">
        <f t="shared" si="123"/>
        <v>7582.5299999999988</v>
      </c>
      <c r="N387" s="33">
        <f t="shared" si="124"/>
        <v>0</v>
      </c>
      <c r="S387">
        <v>1</v>
      </c>
      <c r="T387" s="29">
        <f t="shared" si="135"/>
        <v>0</v>
      </c>
      <c r="U387" s="29">
        <f t="shared" si="136"/>
        <v>0</v>
      </c>
      <c r="V387" s="29">
        <f t="shared" si="137"/>
        <v>0</v>
      </c>
      <c r="W387" s="29">
        <f t="shared" si="138"/>
        <v>0</v>
      </c>
      <c r="X387" s="29">
        <f t="shared" si="139"/>
        <v>7582.5299999999988</v>
      </c>
      <c r="Z387" s="29"/>
    </row>
    <row r="388" spans="1:26" x14ac:dyDescent="0.3">
      <c r="A388" s="5" t="s">
        <v>2184</v>
      </c>
      <c r="B388" s="5" t="s">
        <v>2185</v>
      </c>
      <c r="C388" s="5">
        <v>160</v>
      </c>
      <c r="D388" s="166">
        <v>19586.79</v>
      </c>
      <c r="E388" s="5" t="s">
        <v>8603</v>
      </c>
      <c r="F388" s="118">
        <v>44851</v>
      </c>
      <c r="G388" s="13">
        <v>0.4</v>
      </c>
      <c r="H388" s="5" t="s">
        <v>8320</v>
      </c>
      <c r="I388" s="22">
        <f t="shared" si="121"/>
        <v>96</v>
      </c>
      <c r="J388" s="5"/>
      <c r="K388" s="5"/>
      <c r="L388" s="136">
        <f t="shared" si="122"/>
        <v>11752.074000000001</v>
      </c>
      <c r="M388" s="136">
        <f t="shared" si="123"/>
        <v>11752.074000000001</v>
      </c>
      <c r="N388" s="33">
        <f t="shared" si="124"/>
        <v>0</v>
      </c>
      <c r="S388">
        <v>1</v>
      </c>
      <c r="T388" s="29">
        <f t="shared" si="135"/>
        <v>0</v>
      </c>
      <c r="U388" s="29">
        <f t="shared" si="136"/>
        <v>0</v>
      </c>
      <c r="V388" s="29">
        <f t="shared" si="137"/>
        <v>0</v>
      </c>
      <c r="W388" s="29">
        <f t="shared" si="138"/>
        <v>0</v>
      </c>
      <c r="X388" s="29">
        <f t="shared" si="139"/>
        <v>11752.074000000001</v>
      </c>
      <c r="Z388" s="29"/>
    </row>
    <row r="389" spans="1:26" x14ac:dyDescent="0.3">
      <c r="A389" s="5" t="s">
        <v>2184</v>
      </c>
      <c r="B389" s="5" t="s">
        <v>2185</v>
      </c>
      <c r="C389" s="5">
        <v>80</v>
      </c>
      <c r="D389" s="166">
        <v>10733</v>
      </c>
      <c r="E389" s="5" t="s">
        <v>8603</v>
      </c>
      <c r="F389" s="118">
        <v>44851</v>
      </c>
      <c r="G389" s="13">
        <v>0.4</v>
      </c>
      <c r="H389" s="5" t="s">
        <v>8322</v>
      </c>
      <c r="I389" s="22">
        <f t="shared" si="121"/>
        <v>48</v>
      </c>
      <c r="J389" s="5"/>
      <c r="K389" s="5"/>
      <c r="L389" s="136">
        <f t="shared" si="122"/>
        <v>6439.8</v>
      </c>
      <c r="M389" s="136">
        <f t="shared" si="123"/>
        <v>6439.8</v>
      </c>
      <c r="N389" s="33">
        <f t="shared" si="124"/>
        <v>0</v>
      </c>
      <c r="S389">
        <v>1</v>
      </c>
      <c r="T389" s="29">
        <f t="shared" si="135"/>
        <v>0</v>
      </c>
      <c r="U389" s="29">
        <f t="shared" si="136"/>
        <v>0</v>
      </c>
      <c r="V389" s="29">
        <f t="shared" si="137"/>
        <v>0</v>
      </c>
      <c r="W389" s="29">
        <f t="shared" si="138"/>
        <v>0</v>
      </c>
      <c r="X389" s="29">
        <f t="shared" si="139"/>
        <v>6439.8</v>
      </c>
      <c r="Z389" s="29"/>
    </row>
    <row r="390" spans="1:26" x14ac:dyDescent="0.3">
      <c r="A390" s="5" t="s">
        <v>2184</v>
      </c>
      <c r="B390" s="5" t="s">
        <v>2185</v>
      </c>
      <c r="C390" s="5">
        <v>20</v>
      </c>
      <c r="D390" s="166">
        <v>2150.08</v>
      </c>
      <c r="E390" s="5" t="s">
        <v>8603</v>
      </c>
      <c r="F390" s="118">
        <v>44851</v>
      </c>
      <c r="G390" s="13">
        <v>0.4</v>
      </c>
      <c r="H390" s="5" t="s">
        <v>8315</v>
      </c>
      <c r="I390" s="22">
        <f t="shared" si="121"/>
        <v>12</v>
      </c>
      <c r="J390" s="5"/>
      <c r="K390" s="5"/>
      <c r="L390" s="136">
        <f t="shared" si="122"/>
        <v>1290.048</v>
      </c>
      <c r="M390" s="136">
        <f t="shared" si="123"/>
        <v>1290.048</v>
      </c>
      <c r="N390" s="33">
        <f t="shared" si="124"/>
        <v>0</v>
      </c>
      <c r="S390">
        <v>1</v>
      </c>
      <c r="T390" s="29">
        <f t="shared" si="135"/>
        <v>0</v>
      </c>
      <c r="U390" s="29">
        <f t="shared" si="136"/>
        <v>0</v>
      </c>
      <c r="V390" s="29">
        <f t="shared" si="137"/>
        <v>0</v>
      </c>
      <c r="W390" s="29">
        <f t="shared" si="138"/>
        <v>0</v>
      </c>
      <c r="X390" s="29">
        <f t="shared" si="139"/>
        <v>1290.048</v>
      </c>
      <c r="Z390" s="29"/>
    </row>
    <row r="391" spans="1:26" x14ac:dyDescent="0.3">
      <c r="A391" s="5" t="s">
        <v>2162</v>
      </c>
      <c r="B391" s="5" t="s">
        <v>2163</v>
      </c>
      <c r="C391" s="5">
        <v>500</v>
      </c>
      <c r="D391" s="166">
        <v>600.95000000000005</v>
      </c>
      <c r="E391" s="5" t="s">
        <v>8603</v>
      </c>
      <c r="F391" s="118">
        <v>44916</v>
      </c>
      <c r="G391" s="13">
        <v>0.4</v>
      </c>
      <c r="H391" s="5" t="s">
        <v>8305</v>
      </c>
      <c r="I391" s="22">
        <f t="shared" ref="I391:I454" si="140">C391*(1-G391)</f>
        <v>300</v>
      </c>
      <c r="J391" s="5"/>
      <c r="K391" s="5"/>
      <c r="L391" s="136">
        <f t="shared" ref="L391:L454" si="141">D391*(1-G391)</f>
        <v>360.57</v>
      </c>
      <c r="M391" s="136">
        <f t="shared" ref="M391:M454" si="142">IF(J391="",L391,(D391/C391)*J391)</f>
        <v>360.57</v>
      </c>
      <c r="N391" s="33">
        <f t="shared" ref="N391:N454" si="143">L391-M391</f>
        <v>0</v>
      </c>
      <c r="P391">
        <v>1</v>
      </c>
      <c r="T391" s="29">
        <f t="shared" si="135"/>
        <v>0</v>
      </c>
      <c r="U391" s="29">
        <f t="shared" si="136"/>
        <v>360.57</v>
      </c>
      <c r="V391" s="29">
        <f t="shared" si="137"/>
        <v>0</v>
      </c>
      <c r="W391" s="29">
        <f t="shared" si="138"/>
        <v>0</v>
      </c>
      <c r="X391" s="29">
        <f t="shared" si="139"/>
        <v>0</v>
      </c>
      <c r="Z391" s="29"/>
    </row>
    <row r="392" spans="1:26" x14ac:dyDescent="0.3">
      <c r="A392" s="5" t="s">
        <v>2136</v>
      </c>
      <c r="B392" s="5" t="s">
        <v>2137</v>
      </c>
      <c r="C392" s="5">
        <v>40</v>
      </c>
      <c r="D392" s="166">
        <v>4252.91</v>
      </c>
      <c r="E392" s="5" t="s">
        <v>8603</v>
      </c>
      <c r="F392" s="118">
        <v>44743</v>
      </c>
      <c r="G392" s="13">
        <v>0.25</v>
      </c>
      <c r="H392" s="5" t="s">
        <v>8315</v>
      </c>
      <c r="I392" s="22">
        <f t="shared" si="140"/>
        <v>30</v>
      </c>
      <c r="J392" s="5"/>
      <c r="K392" s="5"/>
      <c r="L392" s="136">
        <f t="shared" si="141"/>
        <v>3189.6824999999999</v>
      </c>
      <c r="M392" s="136">
        <f t="shared" si="142"/>
        <v>3189.6824999999999</v>
      </c>
      <c r="N392" s="33">
        <f t="shared" si="143"/>
        <v>0</v>
      </c>
      <c r="S392">
        <v>1</v>
      </c>
      <c r="T392" s="29">
        <f t="shared" si="135"/>
        <v>0</v>
      </c>
      <c r="U392" s="29">
        <f t="shared" si="136"/>
        <v>0</v>
      </c>
      <c r="V392" s="29">
        <f t="shared" si="137"/>
        <v>0</v>
      </c>
      <c r="W392" s="29">
        <f t="shared" si="138"/>
        <v>0</v>
      </c>
      <c r="X392" s="29">
        <f t="shared" si="139"/>
        <v>3189.6824999999999</v>
      </c>
      <c r="Z392" s="29"/>
    </row>
    <row r="393" spans="1:26" x14ac:dyDescent="0.3">
      <c r="A393" s="5" t="s">
        <v>2156</v>
      </c>
      <c r="B393" s="5" t="s">
        <v>2157</v>
      </c>
      <c r="C393" s="5">
        <v>500</v>
      </c>
      <c r="D393" s="166">
        <v>591.95000000000005</v>
      </c>
      <c r="E393" s="5" t="s">
        <v>8603</v>
      </c>
      <c r="F393" s="118">
        <v>44768</v>
      </c>
      <c r="G393" s="13">
        <v>0.25</v>
      </c>
      <c r="H393" s="5" t="s">
        <v>8305</v>
      </c>
      <c r="I393" s="22">
        <f t="shared" si="140"/>
        <v>375</v>
      </c>
      <c r="J393" s="5"/>
      <c r="K393" s="5"/>
      <c r="L393" s="136">
        <f t="shared" si="141"/>
        <v>443.96250000000003</v>
      </c>
      <c r="M393" s="136">
        <f t="shared" si="142"/>
        <v>443.96250000000003</v>
      </c>
      <c r="N393" s="33">
        <f t="shared" si="143"/>
        <v>0</v>
      </c>
      <c r="P393">
        <v>1</v>
      </c>
      <c r="T393" s="29">
        <f t="shared" si="135"/>
        <v>0</v>
      </c>
      <c r="U393" s="29">
        <f t="shared" si="136"/>
        <v>443.96250000000003</v>
      </c>
      <c r="V393" s="29">
        <f t="shared" si="137"/>
        <v>0</v>
      </c>
      <c r="W393" s="29">
        <f t="shared" si="138"/>
        <v>0</v>
      </c>
      <c r="X393" s="29">
        <f t="shared" si="139"/>
        <v>0</v>
      </c>
      <c r="Z393" s="29"/>
    </row>
    <row r="394" spans="1:26" x14ac:dyDescent="0.3">
      <c r="A394" s="5" t="s">
        <v>2138</v>
      </c>
      <c r="B394" s="5" t="s">
        <v>2139</v>
      </c>
      <c r="C394" s="5">
        <v>120</v>
      </c>
      <c r="D394" s="166">
        <v>18748.009999999998</v>
      </c>
      <c r="E394" s="5" t="s">
        <v>8334</v>
      </c>
      <c r="F394" s="118">
        <v>44767</v>
      </c>
      <c r="G394" s="13">
        <v>0.8</v>
      </c>
      <c r="H394" s="5" t="s">
        <v>8329</v>
      </c>
      <c r="I394" s="22">
        <f t="shared" si="140"/>
        <v>23.999999999999993</v>
      </c>
      <c r="J394" s="5"/>
      <c r="K394" s="5"/>
      <c r="L394" s="136">
        <f t="shared" si="141"/>
        <v>3749.601999999999</v>
      </c>
      <c r="M394" s="136">
        <f t="shared" si="142"/>
        <v>3749.601999999999</v>
      </c>
      <c r="N394" s="33">
        <f t="shared" si="143"/>
        <v>0</v>
      </c>
      <c r="Q394">
        <v>1</v>
      </c>
      <c r="T394" s="29">
        <f t="shared" si="135"/>
        <v>0</v>
      </c>
      <c r="U394" s="29">
        <f t="shared" si="136"/>
        <v>0</v>
      </c>
      <c r="V394" s="29">
        <f t="shared" si="137"/>
        <v>3749.601999999999</v>
      </c>
      <c r="W394" s="29">
        <f t="shared" si="138"/>
        <v>0</v>
      </c>
      <c r="X394" s="29">
        <f t="shared" si="139"/>
        <v>0</v>
      </c>
      <c r="Z394" s="29"/>
    </row>
    <row r="395" spans="1:26" x14ac:dyDescent="0.3">
      <c r="A395" s="5" t="s">
        <v>2138</v>
      </c>
      <c r="B395" s="5" t="s">
        <v>2139</v>
      </c>
      <c r="C395" s="5">
        <v>280</v>
      </c>
      <c r="D395" s="166">
        <v>33900.21</v>
      </c>
      <c r="E395" s="5" t="s">
        <v>8334</v>
      </c>
      <c r="F395" s="118">
        <v>44767</v>
      </c>
      <c r="G395" s="13">
        <v>0.8</v>
      </c>
      <c r="H395" s="5" t="s">
        <v>8328</v>
      </c>
      <c r="I395" s="22">
        <f t="shared" si="140"/>
        <v>55.999999999999986</v>
      </c>
      <c r="J395" s="5"/>
      <c r="K395" s="5"/>
      <c r="L395" s="136">
        <f t="shared" si="141"/>
        <v>6780.0419999999986</v>
      </c>
      <c r="M395" s="136">
        <f t="shared" si="142"/>
        <v>6780.0419999999986</v>
      </c>
      <c r="N395" s="33">
        <f t="shared" si="143"/>
        <v>0</v>
      </c>
      <c r="Q395">
        <v>1</v>
      </c>
      <c r="T395" s="29">
        <f t="shared" si="135"/>
        <v>0</v>
      </c>
      <c r="U395" s="29">
        <f t="shared" si="136"/>
        <v>0</v>
      </c>
      <c r="V395" s="29">
        <f t="shared" si="137"/>
        <v>6780.0419999999986</v>
      </c>
      <c r="W395" s="29">
        <f t="shared" si="138"/>
        <v>0</v>
      </c>
      <c r="X395" s="29">
        <f t="shared" si="139"/>
        <v>0</v>
      </c>
      <c r="Z395" s="29"/>
    </row>
    <row r="396" spans="1:26" x14ac:dyDescent="0.3">
      <c r="A396" s="5" t="s">
        <v>2138</v>
      </c>
      <c r="B396" s="5" t="s">
        <v>2139</v>
      </c>
      <c r="C396" s="5">
        <v>280</v>
      </c>
      <c r="D396" s="166">
        <v>33900.21</v>
      </c>
      <c r="E396" s="5" t="s">
        <v>8334</v>
      </c>
      <c r="F396" s="118">
        <v>44767</v>
      </c>
      <c r="G396" s="13">
        <v>0.8</v>
      </c>
      <c r="H396" s="5" t="s">
        <v>8331</v>
      </c>
      <c r="I396" s="22">
        <f t="shared" si="140"/>
        <v>55.999999999999986</v>
      </c>
      <c r="J396" s="5"/>
      <c r="K396" s="5"/>
      <c r="L396" s="136">
        <f t="shared" si="141"/>
        <v>6780.0419999999986</v>
      </c>
      <c r="M396" s="136">
        <f t="shared" si="142"/>
        <v>6780.0419999999986</v>
      </c>
      <c r="N396" s="33">
        <f t="shared" si="143"/>
        <v>0</v>
      </c>
      <c r="Q396">
        <v>1</v>
      </c>
      <c r="T396" s="29">
        <f t="shared" si="135"/>
        <v>0</v>
      </c>
      <c r="U396" s="29">
        <f t="shared" si="136"/>
        <v>0</v>
      </c>
      <c r="V396" s="29">
        <f t="shared" si="137"/>
        <v>6780.0419999999986</v>
      </c>
      <c r="W396" s="29">
        <f t="shared" si="138"/>
        <v>0</v>
      </c>
      <c r="X396" s="29">
        <f t="shared" si="139"/>
        <v>0</v>
      </c>
      <c r="Z396" s="29"/>
    </row>
    <row r="397" spans="1:26" x14ac:dyDescent="0.3">
      <c r="A397" s="5" t="s">
        <v>2138</v>
      </c>
      <c r="B397" s="5" t="s">
        <v>2139</v>
      </c>
      <c r="C397" s="5">
        <v>48</v>
      </c>
      <c r="D397" s="166">
        <v>5811.46</v>
      </c>
      <c r="E397" s="5" t="s">
        <v>8334</v>
      </c>
      <c r="F397" s="118">
        <v>44767</v>
      </c>
      <c r="G397" s="13">
        <v>0.8</v>
      </c>
      <c r="H397" s="5" t="s">
        <v>8330</v>
      </c>
      <c r="I397" s="22">
        <f t="shared" si="140"/>
        <v>9.5999999999999979</v>
      </c>
      <c r="J397" s="5"/>
      <c r="K397" s="5"/>
      <c r="L397" s="136">
        <f t="shared" si="141"/>
        <v>1162.2919999999997</v>
      </c>
      <c r="M397" s="136">
        <f t="shared" si="142"/>
        <v>1162.2919999999997</v>
      </c>
      <c r="N397" s="33">
        <f t="shared" si="143"/>
        <v>0</v>
      </c>
      <c r="Q397">
        <v>1</v>
      </c>
      <c r="T397" s="29">
        <f t="shared" si="135"/>
        <v>0</v>
      </c>
      <c r="U397" s="29">
        <f t="shared" si="136"/>
        <v>0</v>
      </c>
      <c r="V397" s="29">
        <f t="shared" si="137"/>
        <v>1162.2919999999997</v>
      </c>
      <c r="W397" s="29">
        <f t="shared" si="138"/>
        <v>0</v>
      </c>
      <c r="X397" s="29">
        <f t="shared" si="139"/>
        <v>0</v>
      </c>
      <c r="Z397" s="29"/>
    </row>
    <row r="398" spans="1:26" x14ac:dyDescent="0.3">
      <c r="A398" s="5" t="s">
        <v>2138</v>
      </c>
      <c r="B398" s="5" t="s">
        <v>2139</v>
      </c>
      <c r="C398" s="5">
        <v>120</v>
      </c>
      <c r="D398" s="166">
        <v>18748.009999999998</v>
      </c>
      <c r="E398" s="5" t="s">
        <v>8334</v>
      </c>
      <c r="F398" s="118">
        <v>44767</v>
      </c>
      <c r="G398" s="13">
        <v>0.8</v>
      </c>
      <c r="H398" s="5" t="s">
        <v>8326</v>
      </c>
      <c r="I398" s="22">
        <f t="shared" si="140"/>
        <v>23.999999999999993</v>
      </c>
      <c r="J398" s="5"/>
      <c r="K398" s="5"/>
      <c r="L398" s="136">
        <f t="shared" si="141"/>
        <v>3749.601999999999</v>
      </c>
      <c r="M398" s="136">
        <f t="shared" si="142"/>
        <v>3749.601999999999</v>
      </c>
      <c r="N398" s="33">
        <f t="shared" si="143"/>
        <v>0</v>
      </c>
      <c r="Q398">
        <v>1</v>
      </c>
      <c r="T398" s="29">
        <f t="shared" si="135"/>
        <v>0</v>
      </c>
      <c r="U398" s="29">
        <f t="shared" si="136"/>
        <v>0</v>
      </c>
      <c r="V398" s="29">
        <f t="shared" si="137"/>
        <v>3749.601999999999</v>
      </c>
      <c r="W398" s="29">
        <f t="shared" si="138"/>
        <v>0</v>
      </c>
      <c r="X398" s="29">
        <f t="shared" si="139"/>
        <v>0</v>
      </c>
      <c r="Z398" s="29"/>
    </row>
    <row r="399" spans="1:26" x14ac:dyDescent="0.3">
      <c r="A399" s="5" t="s">
        <v>2168</v>
      </c>
      <c r="B399" s="5" t="s">
        <v>2169</v>
      </c>
      <c r="C399" s="5">
        <v>120</v>
      </c>
      <c r="D399" s="166">
        <v>18860.5</v>
      </c>
      <c r="E399" s="5" t="s">
        <v>8603</v>
      </c>
      <c r="F399" s="118">
        <v>44853</v>
      </c>
      <c r="G399" s="13">
        <v>0.08</v>
      </c>
      <c r="H399" s="5" t="s">
        <v>8329</v>
      </c>
      <c r="I399" s="22">
        <f t="shared" si="140"/>
        <v>110.4</v>
      </c>
      <c r="J399" s="5"/>
      <c r="K399" s="5"/>
      <c r="L399" s="136">
        <f t="shared" si="141"/>
        <v>17351.66</v>
      </c>
      <c r="M399" s="136">
        <f t="shared" si="142"/>
        <v>17351.66</v>
      </c>
      <c r="N399" s="33">
        <f t="shared" si="143"/>
        <v>0</v>
      </c>
      <c r="S399">
        <v>1</v>
      </c>
      <c r="T399" s="29">
        <f t="shared" si="135"/>
        <v>0</v>
      </c>
      <c r="U399" s="29">
        <f t="shared" si="136"/>
        <v>0</v>
      </c>
      <c r="V399" s="29">
        <f t="shared" si="137"/>
        <v>0</v>
      </c>
      <c r="W399" s="29">
        <f t="shared" si="138"/>
        <v>0</v>
      </c>
      <c r="X399" s="29">
        <f t="shared" si="139"/>
        <v>17351.66</v>
      </c>
      <c r="Z399" s="29"/>
    </row>
    <row r="400" spans="1:26" x14ac:dyDescent="0.3">
      <c r="A400" s="5" t="s">
        <v>2168</v>
      </c>
      <c r="B400" s="5" t="s">
        <v>2169</v>
      </c>
      <c r="C400" s="5">
        <v>280</v>
      </c>
      <c r="D400" s="166">
        <v>34103.61</v>
      </c>
      <c r="E400" s="5" t="s">
        <v>8603</v>
      </c>
      <c r="F400" s="118">
        <v>44853</v>
      </c>
      <c r="G400" s="13">
        <v>0.08</v>
      </c>
      <c r="H400" s="5" t="s">
        <v>8328</v>
      </c>
      <c r="I400" s="22">
        <f t="shared" si="140"/>
        <v>257.60000000000002</v>
      </c>
      <c r="J400" s="5"/>
      <c r="K400" s="5"/>
      <c r="L400" s="136">
        <f t="shared" si="141"/>
        <v>31375.321200000002</v>
      </c>
      <c r="M400" s="136">
        <f t="shared" si="142"/>
        <v>31375.321200000002</v>
      </c>
      <c r="N400" s="33">
        <f t="shared" si="143"/>
        <v>0</v>
      </c>
      <c r="S400">
        <v>1</v>
      </c>
      <c r="T400" s="29">
        <f t="shared" si="135"/>
        <v>0</v>
      </c>
      <c r="U400" s="29">
        <f t="shared" si="136"/>
        <v>0</v>
      </c>
      <c r="V400" s="29">
        <f t="shared" si="137"/>
        <v>0</v>
      </c>
      <c r="W400" s="29">
        <f t="shared" si="138"/>
        <v>0</v>
      </c>
      <c r="X400" s="29">
        <f t="shared" si="139"/>
        <v>31375.321200000002</v>
      </c>
      <c r="Z400" s="29"/>
    </row>
    <row r="401" spans="1:26" x14ac:dyDescent="0.3">
      <c r="A401" s="5" t="s">
        <v>2168</v>
      </c>
      <c r="B401" s="5" t="s">
        <v>2169</v>
      </c>
      <c r="C401" s="5">
        <v>280</v>
      </c>
      <c r="D401" s="166">
        <v>34103.61</v>
      </c>
      <c r="E401" s="5" t="s">
        <v>8603</v>
      </c>
      <c r="F401" s="118">
        <v>44853</v>
      </c>
      <c r="G401" s="13">
        <v>0.08</v>
      </c>
      <c r="H401" s="5" t="s">
        <v>8331</v>
      </c>
      <c r="I401" s="22">
        <f t="shared" si="140"/>
        <v>257.60000000000002</v>
      </c>
      <c r="J401" s="5"/>
      <c r="K401" s="5"/>
      <c r="L401" s="136">
        <f t="shared" si="141"/>
        <v>31375.321200000002</v>
      </c>
      <c r="M401" s="136">
        <f t="shared" si="142"/>
        <v>31375.321200000002</v>
      </c>
      <c r="N401" s="33">
        <f t="shared" si="143"/>
        <v>0</v>
      </c>
      <c r="S401">
        <v>1</v>
      </c>
      <c r="T401" s="29">
        <f t="shared" si="135"/>
        <v>0</v>
      </c>
      <c r="U401" s="29">
        <f t="shared" si="136"/>
        <v>0</v>
      </c>
      <c r="V401" s="29">
        <f t="shared" si="137"/>
        <v>0</v>
      </c>
      <c r="W401" s="29">
        <f t="shared" si="138"/>
        <v>0</v>
      </c>
      <c r="X401" s="29">
        <f t="shared" si="139"/>
        <v>31375.321200000002</v>
      </c>
      <c r="Z401" s="29"/>
    </row>
    <row r="402" spans="1:26" x14ac:dyDescent="0.3">
      <c r="A402" s="5" t="s">
        <v>2168</v>
      </c>
      <c r="B402" s="5" t="s">
        <v>2169</v>
      </c>
      <c r="C402" s="5">
        <v>48</v>
      </c>
      <c r="D402" s="166">
        <v>5846.33</v>
      </c>
      <c r="E402" s="5" t="s">
        <v>8603</v>
      </c>
      <c r="F402" s="118">
        <v>44853</v>
      </c>
      <c r="G402" s="13">
        <v>0.08</v>
      </c>
      <c r="H402" s="5" t="s">
        <v>8330</v>
      </c>
      <c r="I402" s="22">
        <f t="shared" si="140"/>
        <v>44.160000000000004</v>
      </c>
      <c r="J402" s="5"/>
      <c r="K402" s="5"/>
      <c r="L402" s="136">
        <f t="shared" si="141"/>
        <v>5378.6235999999999</v>
      </c>
      <c r="M402" s="136">
        <f t="shared" si="142"/>
        <v>5378.6235999999999</v>
      </c>
      <c r="N402" s="33">
        <f t="shared" si="143"/>
        <v>0</v>
      </c>
      <c r="S402">
        <v>1</v>
      </c>
      <c r="T402" s="29">
        <f t="shared" si="135"/>
        <v>0</v>
      </c>
      <c r="U402" s="29">
        <f t="shared" si="136"/>
        <v>0</v>
      </c>
      <c r="V402" s="29">
        <f t="shared" si="137"/>
        <v>0</v>
      </c>
      <c r="W402" s="29">
        <f t="shared" si="138"/>
        <v>0</v>
      </c>
      <c r="X402" s="29">
        <f t="shared" si="139"/>
        <v>5378.6235999999999</v>
      </c>
      <c r="Z402" s="29"/>
    </row>
    <row r="403" spans="1:26" x14ac:dyDescent="0.3">
      <c r="A403" s="5" t="s">
        <v>2168</v>
      </c>
      <c r="B403" s="5" t="s">
        <v>2169</v>
      </c>
      <c r="C403" s="5">
        <v>120</v>
      </c>
      <c r="D403" s="166">
        <v>18860.5</v>
      </c>
      <c r="E403" s="5" t="s">
        <v>8603</v>
      </c>
      <c r="F403" s="118">
        <v>44853</v>
      </c>
      <c r="G403" s="13">
        <v>0.08</v>
      </c>
      <c r="H403" s="5" t="s">
        <v>8326</v>
      </c>
      <c r="I403" s="22">
        <f t="shared" si="140"/>
        <v>110.4</v>
      </c>
      <c r="J403" s="5"/>
      <c r="K403" s="5"/>
      <c r="L403" s="136">
        <f t="shared" si="141"/>
        <v>17351.66</v>
      </c>
      <c r="M403" s="136">
        <f t="shared" si="142"/>
        <v>17351.66</v>
      </c>
      <c r="N403" s="33">
        <f t="shared" si="143"/>
        <v>0</v>
      </c>
      <c r="S403">
        <v>1</v>
      </c>
      <c r="T403" s="29">
        <f t="shared" si="135"/>
        <v>0</v>
      </c>
      <c r="U403" s="29">
        <f t="shared" si="136"/>
        <v>0</v>
      </c>
      <c r="V403" s="29">
        <f t="shared" si="137"/>
        <v>0</v>
      </c>
      <c r="W403" s="29">
        <f t="shared" si="138"/>
        <v>0</v>
      </c>
      <c r="X403" s="29">
        <f t="shared" si="139"/>
        <v>17351.66</v>
      </c>
      <c r="Z403" s="29"/>
    </row>
    <row r="404" spans="1:26" x14ac:dyDescent="0.3">
      <c r="A404" s="5" t="s">
        <v>2158</v>
      </c>
      <c r="B404" s="5" t="s">
        <v>2159</v>
      </c>
      <c r="C404" s="5">
        <v>500</v>
      </c>
      <c r="D404" s="166">
        <v>591.95000000000005</v>
      </c>
      <c r="E404" s="5" t="s">
        <v>8334</v>
      </c>
      <c r="F404" s="118">
        <v>44767</v>
      </c>
      <c r="G404" s="13">
        <v>0.8</v>
      </c>
      <c r="H404" s="5" t="s">
        <v>8305</v>
      </c>
      <c r="I404" s="22">
        <f t="shared" si="140"/>
        <v>99.999999999999972</v>
      </c>
      <c r="J404" s="5"/>
      <c r="K404" s="5"/>
      <c r="L404" s="136">
        <f t="shared" si="141"/>
        <v>118.38999999999999</v>
      </c>
      <c r="M404" s="136">
        <f t="shared" si="142"/>
        <v>118.38999999999999</v>
      </c>
      <c r="N404" s="33">
        <f t="shared" si="143"/>
        <v>0</v>
      </c>
      <c r="O404">
        <v>1</v>
      </c>
      <c r="T404" s="29">
        <f t="shared" si="135"/>
        <v>118.38999999999999</v>
      </c>
      <c r="U404" s="29">
        <f t="shared" si="136"/>
        <v>0</v>
      </c>
      <c r="V404" s="29">
        <f t="shared" si="137"/>
        <v>0</v>
      </c>
      <c r="W404" s="29">
        <f t="shared" si="138"/>
        <v>0</v>
      </c>
      <c r="X404" s="29">
        <f t="shared" si="139"/>
        <v>0</v>
      </c>
      <c r="Z404" s="29"/>
    </row>
    <row r="405" spans="1:26" x14ac:dyDescent="0.3">
      <c r="A405" s="5" t="s">
        <v>2178</v>
      </c>
      <c r="B405" s="5" t="s">
        <v>2179</v>
      </c>
      <c r="C405" s="5">
        <v>500</v>
      </c>
      <c r="D405" s="166">
        <v>594.32000000000005</v>
      </c>
      <c r="E405" s="5" t="s">
        <v>8603</v>
      </c>
      <c r="F405" s="118">
        <v>44853</v>
      </c>
      <c r="G405" s="13">
        <v>0.08</v>
      </c>
      <c r="H405" s="5" t="s">
        <v>8305</v>
      </c>
      <c r="I405" s="22">
        <f t="shared" si="140"/>
        <v>460</v>
      </c>
      <c r="J405" s="5"/>
      <c r="K405" s="5"/>
      <c r="L405" s="136">
        <f t="shared" si="141"/>
        <v>546.77440000000001</v>
      </c>
      <c r="M405" s="136">
        <f t="shared" si="142"/>
        <v>546.77440000000001</v>
      </c>
      <c r="N405" s="33">
        <f t="shared" si="143"/>
        <v>0</v>
      </c>
      <c r="P405">
        <v>1</v>
      </c>
      <c r="T405" s="29">
        <f t="shared" si="135"/>
        <v>0</v>
      </c>
      <c r="U405" s="29">
        <f t="shared" si="136"/>
        <v>546.77440000000001</v>
      </c>
      <c r="V405" s="29">
        <f t="shared" si="137"/>
        <v>0</v>
      </c>
      <c r="W405" s="29">
        <f t="shared" si="138"/>
        <v>0</v>
      </c>
      <c r="X405" s="29">
        <f t="shared" si="139"/>
        <v>0</v>
      </c>
      <c r="Z405" s="29"/>
    </row>
    <row r="406" spans="1:26" x14ac:dyDescent="0.3">
      <c r="A406" s="5" t="s">
        <v>2140</v>
      </c>
      <c r="B406" s="5" t="s">
        <v>2141</v>
      </c>
      <c r="C406" s="5">
        <v>120</v>
      </c>
      <c r="D406" s="166">
        <v>19310.45</v>
      </c>
      <c r="E406" s="118">
        <v>44887</v>
      </c>
      <c r="F406" s="118">
        <v>44949</v>
      </c>
      <c r="G406" s="13">
        <v>0</v>
      </c>
      <c r="H406" s="5" t="s">
        <v>8329</v>
      </c>
      <c r="I406" s="22">
        <f t="shared" si="140"/>
        <v>120</v>
      </c>
      <c r="J406" s="5"/>
      <c r="K406" s="5"/>
      <c r="L406" s="136">
        <f t="shared" si="141"/>
        <v>19310.45</v>
      </c>
      <c r="M406" s="136">
        <f t="shared" si="142"/>
        <v>19310.45</v>
      </c>
      <c r="N406" s="33">
        <f t="shared" si="143"/>
        <v>0</v>
      </c>
      <c r="S406">
        <v>1</v>
      </c>
      <c r="T406" s="29">
        <f t="shared" ref="T406:T419" si="144">O406*M406</f>
        <v>0</v>
      </c>
      <c r="U406" s="29">
        <f t="shared" ref="U406:U419" si="145">P406*M406</f>
        <v>0</v>
      </c>
      <c r="V406" s="29">
        <f t="shared" ref="V406:V419" si="146">Q406*M406</f>
        <v>0</v>
      </c>
      <c r="W406" s="29">
        <f t="shared" ref="W406:W419" si="147">R406*M406</f>
        <v>0</v>
      </c>
      <c r="X406" s="29">
        <f t="shared" ref="X406:X419" si="148">S406*M406</f>
        <v>19310.45</v>
      </c>
      <c r="Z406" s="29"/>
    </row>
    <row r="407" spans="1:26" x14ac:dyDescent="0.3">
      <c r="A407" s="5" t="s">
        <v>2140</v>
      </c>
      <c r="B407" s="5" t="s">
        <v>2141</v>
      </c>
      <c r="C407" s="5">
        <v>720</v>
      </c>
      <c r="D407" s="166">
        <v>89787.13</v>
      </c>
      <c r="E407" s="118">
        <v>44887</v>
      </c>
      <c r="F407" s="118">
        <v>44949</v>
      </c>
      <c r="G407" s="13">
        <v>0</v>
      </c>
      <c r="H407" s="5" t="s">
        <v>8331</v>
      </c>
      <c r="I407" s="22">
        <f t="shared" si="140"/>
        <v>720</v>
      </c>
      <c r="J407" s="5"/>
      <c r="K407" s="5"/>
      <c r="L407" s="136">
        <f t="shared" si="141"/>
        <v>89787.13</v>
      </c>
      <c r="M407" s="136">
        <f t="shared" si="142"/>
        <v>89787.13</v>
      </c>
      <c r="N407" s="33">
        <f t="shared" si="143"/>
        <v>0</v>
      </c>
      <c r="S407">
        <v>1</v>
      </c>
      <c r="T407" s="29">
        <f t="shared" si="144"/>
        <v>0</v>
      </c>
      <c r="U407" s="29">
        <f t="shared" si="145"/>
        <v>0</v>
      </c>
      <c r="V407" s="29">
        <f t="shared" si="146"/>
        <v>0</v>
      </c>
      <c r="W407" s="29">
        <f t="shared" si="147"/>
        <v>0</v>
      </c>
      <c r="X407" s="29">
        <f t="shared" si="148"/>
        <v>89787.13</v>
      </c>
      <c r="Z407" s="29"/>
    </row>
    <row r="408" spans="1:26" x14ac:dyDescent="0.3">
      <c r="A408" s="5" t="s">
        <v>2140</v>
      </c>
      <c r="B408" s="5" t="s">
        <v>2141</v>
      </c>
      <c r="C408" s="5">
        <v>96</v>
      </c>
      <c r="D408" s="166">
        <v>11971.62</v>
      </c>
      <c r="E408" s="118">
        <v>44887</v>
      </c>
      <c r="F408" s="118">
        <v>44949</v>
      </c>
      <c r="G408" s="13">
        <v>0</v>
      </c>
      <c r="H408" s="5" t="s">
        <v>8330</v>
      </c>
      <c r="I408" s="22">
        <f t="shared" si="140"/>
        <v>96</v>
      </c>
      <c r="J408" s="5"/>
      <c r="K408" s="5"/>
      <c r="L408" s="136">
        <f t="shared" si="141"/>
        <v>11971.62</v>
      </c>
      <c r="M408" s="136">
        <f t="shared" si="142"/>
        <v>11971.62</v>
      </c>
      <c r="N408" s="33">
        <f t="shared" si="143"/>
        <v>0</v>
      </c>
      <c r="S408">
        <v>1</v>
      </c>
      <c r="T408" s="29">
        <f t="shared" si="144"/>
        <v>0</v>
      </c>
      <c r="U408" s="29">
        <f t="shared" si="145"/>
        <v>0</v>
      </c>
      <c r="V408" s="29">
        <f t="shared" si="146"/>
        <v>0</v>
      </c>
      <c r="W408" s="29">
        <f t="shared" si="147"/>
        <v>0</v>
      </c>
      <c r="X408" s="29">
        <f t="shared" si="148"/>
        <v>11971.62</v>
      </c>
      <c r="Z408" s="29"/>
    </row>
    <row r="409" spans="1:26" x14ac:dyDescent="0.3">
      <c r="A409" s="5" t="s">
        <v>2160</v>
      </c>
      <c r="B409" s="5" t="s">
        <v>2161</v>
      </c>
      <c r="C409" s="5">
        <v>500</v>
      </c>
      <c r="D409" s="166">
        <v>603.79</v>
      </c>
      <c r="E409" s="118">
        <v>44887</v>
      </c>
      <c r="F409" s="118">
        <v>44949</v>
      </c>
      <c r="G409" s="13">
        <v>0</v>
      </c>
      <c r="H409" s="5" t="s">
        <v>8305</v>
      </c>
      <c r="I409" s="22">
        <f t="shared" si="140"/>
        <v>500</v>
      </c>
      <c r="J409" s="5"/>
      <c r="K409" s="5"/>
      <c r="L409" s="136">
        <f t="shared" si="141"/>
        <v>603.79</v>
      </c>
      <c r="M409" s="136">
        <f t="shared" si="142"/>
        <v>603.79</v>
      </c>
      <c r="N409" s="33">
        <f t="shared" si="143"/>
        <v>0</v>
      </c>
      <c r="P409">
        <v>1</v>
      </c>
      <c r="T409" s="29">
        <f t="shared" si="144"/>
        <v>0</v>
      </c>
      <c r="U409" s="29">
        <f t="shared" si="145"/>
        <v>603.79</v>
      </c>
      <c r="V409" s="29">
        <f t="shared" si="146"/>
        <v>0</v>
      </c>
      <c r="W409" s="29">
        <f t="shared" si="147"/>
        <v>0</v>
      </c>
      <c r="X409" s="29">
        <f t="shared" si="148"/>
        <v>0</v>
      </c>
      <c r="Z409" s="29"/>
    </row>
    <row r="410" spans="1:26" x14ac:dyDescent="0.3">
      <c r="A410" s="5" t="s">
        <v>2132</v>
      </c>
      <c r="B410" s="5" t="s">
        <v>2133</v>
      </c>
      <c r="C410" s="5">
        <v>80</v>
      </c>
      <c r="D410" s="166">
        <v>9685.77</v>
      </c>
      <c r="E410" s="5" t="s">
        <v>8603</v>
      </c>
      <c r="F410" s="118">
        <v>44788</v>
      </c>
      <c r="G410" s="13">
        <v>0.5</v>
      </c>
      <c r="H410" s="5" t="s">
        <v>8320</v>
      </c>
      <c r="I410" s="22">
        <f t="shared" si="140"/>
        <v>40</v>
      </c>
      <c r="J410" s="5"/>
      <c r="K410" s="5"/>
      <c r="L410" s="136">
        <f t="shared" si="141"/>
        <v>4842.8850000000002</v>
      </c>
      <c r="M410" s="136">
        <f t="shared" si="142"/>
        <v>4842.8850000000002</v>
      </c>
      <c r="N410" s="33">
        <f t="shared" si="143"/>
        <v>0</v>
      </c>
      <c r="S410">
        <v>1</v>
      </c>
      <c r="T410" s="29">
        <f t="shared" si="144"/>
        <v>0</v>
      </c>
      <c r="U410" s="29">
        <f t="shared" si="145"/>
        <v>0</v>
      </c>
      <c r="V410" s="29">
        <f t="shared" si="146"/>
        <v>0</v>
      </c>
      <c r="W410" s="29">
        <f t="shared" si="147"/>
        <v>0</v>
      </c>
      <c r="X410" s="29">
        <f t="shared" si="148"/>
        <v>4842.8850000000002</v>
      </c>
      <c r="Z410" s="29"/>
    </row>
    <row r="411" spans="1:26" x14ac:dyDescent="0.3">
      <c r="A411" s="5" t="s">
        <v>2132</v>
      </c>
      <c r="B411" s="5" t="s">
        <v>2133</v>
      </c>
      <c r="C411" s="5">
        <v>80</v>
      </c>
      <c r="D411" s="166">
        <v>10615.05</v>
      </c>
      <c r="E411" s="5" t="s">
        <v>8603</v>
      </c>
      <c r="F411" s="118">
        <v>44788</v>
      </c>
      <c r="G411" s="13">
        <v>0.5</v>
      </c>
      <c r="H411" s="5" t="s">
        <v>8322</v>
      </c>
      <c r="I411" s="22">
        <f t="shared" si="140"/>
        <v>40</v>
      </c>
      <c r="J411" s="5"/>
      <c r="K411" s="5"/>
      <c r="L411" s="136">
        <f t="shared" si="141"/>
        <v>5307.5249999999996</v>
      </c>
      <c r="M411" s="136">
        <f t="shared" si="142"/>
        <v>5307.5249999999996</v>
      </c>
      <c r="N411" s="33">
        <f t="shared" si="143"/>
        <v>0</v>
      </c>
      <c r="S411">
        <v>1</v>
      </c>
      <c r="T411" s="29">
        <f t="shared" si="144"/>
        <v>0</v>
      </c>
      <c r="U411" s="29">
        <f t="shared" si="145"/>
        <v>0</v>
      </c>
      <c r="V411" s="29">
        <f t="shared" si="146"/>
        <v>0</v>
      </c>
      <c r="W411" s="29">
        <f t="shared" si="147"/>
        <v>0</v>
      </c>
      <c r="X411" s="29">
        <f t="shared" si="148"/>
        <v>5307.5249999999996</v>
      </c>
      <c r="Z411" s="29"/>
    </row>
    <row r="412" spans="1:26" x14ac:dyDescent="0.3">
      <c r="A412" s="5" t="s">
        <v>2132</v>
      </c>
      <c r="B412" s="5" t="s">
        <v>2133</v>
      </c>
      <c r="C412" s="5">
        <v>20</v>
      </c>
      <c r="D412" s="166">
        <v>2126.4499999999998</v>
      </c>
      <c r="E412" s="5" t="s">
        <v>8603</v>
      </c>
      <c r="F412" s="118">
        <v>44788</v>
      </c>
      <c r="G412" s="13">
        <v>0.5</v>
      </c>
      <c r="H412" s="5" t="s">
        <v>8315</v>
      </c>
      <c r="I412" s="22">
        <f t="shared" si="140"/>
        <v>10</v>
      </c>
      <c r="J412" s="5"/>
      <c r="K412" s="5"/>
      <c r="L412" s="136">
        <f t="shared" si="141"/>
        <v>1063.2249999999999</v>
      </c>
      <c r="M412" s="136">
        <f t="shared" si="142"/>
        <v>1063.2249999999999</v>
      </c>
      <c r="N412" s="33">
        <f t="shared" si="143"/>
        <v>0</v>
      </c>
      <c r="S412">
        <v>1</v>
      </c>
      <c r="T412" s="29">
        <f t="shared" si="144"/>
        <v>0</v>
      </c>
      <c r="U412" s="29">
        <f t="shared" si="145"/>
        <v>0</v>
      </c>
      <c r="V412" s="29">
        <f t="shared" si="146"/>
        <v>0</v>
      </c>
      <c r="W412" s="29">
        <f t="shared" si="147"/>
        <v>0</v>
      </c>
      <c r="X412" s="29">
        <f t="shared" si="148"/>
        <v>1063.2249999999999</v>
      </c>
      <c r="Z412" s="29"/>
    </row>
    <row r="413" spans="1:26" x14ac:dyDescent="0.3">
      <c r="A413" s="5" t="s">
        <v>2132</v>
      </c>
      <c r="B413" s="5" t="s">
        <v>2133</v>
      </c>
      <c r="C413" s="5">
        <v>8</v>
      </c>
      <c r="D413" s="166">
        <v>1249.8699999999999</v>
      </c>
      <c r="E413" s="5" t="s">
        <v>8603</v>
      </c>
      <c r="F413" s="118">
        <v>44788</v>
      </c>
      <c r="G413" s="13">
        <v>0.5</v>
      </c>
      <c r="H413" s="5" t="s">
        <v>8325</v>
      </c>
      <c r="I413" s="22">
        <f t="shared" si="140"/>
        <v>4</v>
      </c>
      <c r="J413" s="5"/>
      <c r="K413" s="5"/>
      <c r="L413" s="136">
        <f t="shared" si="141"/>
        <v>624.93499999999995</v>
      </c>
      <c r="M413" s="136">
        <f t="shared" si="142"/>
        <v>624.93499999999995</v>
      </c>
      <c r="N413" s="33">
        <f t="shared" si="143"/>
        <v>0</v>
      </c>
      <c r="S413">
        <v>1</v>
      </c>
      <c r="T413" s="29">
        <f t="shared" si="144"/>
        <v>0</v>
      </c>
      <c r="U413" s="29">
        <f t="shared" si="145"/>
        <v>0</v>
      </c>
      <c r="V413" s="29">
        <f t="shared" si="146"/>
        <v>0</v>
      </c>
      <c r="W413" s="29">
        <f t="shared" si="147"/>
        <v>0</v>
      </c>
      <c r="X413" s="29">
        <f t="shared" si="148"/>
        <v>624.93499999999995</v>
      </c>
      <c r="Z413" s="29"/>
    </row>
    <row r="414" spans="1:26" x14ac:dyDescent="0.3">
      <c r="A414" s="5" t="s">
        <v>2170</v>
      </c>
      <c r="B414" s="5" t="s">
        <v>2171</v>
      </c>
      <c r="C414" s="5">
        <v>80</v>
      </c>
      <c r="D414" s="166">
        <v>9685.77</v>
      </c>
      <c r="E414" s="118">
        <v>44718</v>
      </c>
      <c r="F414" s="118">
        <v>44743</v>
      </c>
      <c r="G414" s="13">
        <v>0</v>
      </c>
      <c r="H414" s="5" t="s">
        <v>8331</v>
      </c>
      <c r="I414" s="22">
        <f t="shared" si="140"/>
        <v>80</v>
      </c>
      <c r="J414" s="5"/>
      <c r="K414" s="5"/>
      <c r="L414" s="136">
        <f t="shared" si="141"/>
        <v>9685.77</v>
      </c>
      <c r="M414" s="136">
        <f t="shared" si="142"/>
        <v>9685.77</v>
      </c>
      <c r="N414" s="33">
        <f t="shared" si="143"/>
        <v>0</v>
      </c>
      <c r="S414">
        <v>1</v>
      </c>
      <c r="T414" s="29">
        <f t="shared" si="144"/>
        <v>0</v>
      </c>
      <c r="U414" s="29">
        <f t="shared" si="145"/>
        <v>0</v>
      </c>
      <c r="V414" s="29">
        <f t="shared" si="146"/>
        <v>0</v>
      </c>
      <c r="W414" s="29">
        <f t="shared" si="147"/>
        <v>0</v>
      </c>
      <c r="X414" s="29">
        <f t="shared" si="148"/>
        <v>9685.77</v>
      </c>
      <c r="Z414" s="29"/>
    </row>
    <row r="415" spans="1:26" x14ac:dyDescent="0.3">
      <c r="A415" s="5" t="s">
        <v>2170</v>
      </c>
      <c r="B415" s="5" t="s">
        <v>2171</v>
      </c>
      <c r="C415" s="5">
        <v>16</v>
      </c>
      <c r="D415" s="166">
        <v>1937.15</v>
      </c>
      <c r="E415" s="118">
        <v>44718</v>
      </c>
      <c r="F415" s="118">
        <v>44743</v>
      </c>
      <c r="G415" s="13">
        <v>0</v>
      </c>
      <c r="H415" s="5" t="s">
        <v>8330</v>
      </c>
      <c r="I415" s="22">
        <f t="shared" si="140"/>
        <v>16</v>
      </c>
      <c r="J415" s="5"/>
      <c r="K415" s="5"/>
      <c r="L415" s="136">
        <f t="shared" si="141"/>
        <v>1937.15</v>
      </c>
      <c r="M415" s="136">
        <f t="shared" si="142"/>
        <v>1937.15</v>
      </c>
      <c r="N415" s="33">
        <f t="shared" si="143"/>
        <v>0</v>
      </c>
      <c r="S415">
        <v>1</v>
      </c>
      <c r="T415" s="29">
        <f t="shared" si="144"/>
        <v>0</v>
      </c>
      <c r="U415" s="29">
        <f t="shared" si="145"/>
        <v>0</v>
      </c>
      <c r="V415" s="29">
        <f t="shared" si="146"/>
        <v>0</v>
      </c>
      <c r="W415" s="29">
        <f t="shared" si="147"/>
        <v>0</v>
      </c>
      <c r="X415" s="29">
        <f t="shared" si="148"/>
        <v>1937.15</v>
      </c>
      <c r="Z415" s="29"/>
    </row>
    <row r="416" spans="1:26" x14ac:dyDescent="0.3">
      <c r="A416" s="5" t="s">
        <v>2170</v>
      </c>
      <c r="B416" s="5" t="s">
        <v>2171</v>
      </c>
      <c r="C416" s="5">
        <v>32</v>
      </c>
      <c r="D416" s="166">
        <v>4246.0200000000004</v>
      </c>
      <c r="E416" s="118">
        <v>44718</v>
      </c>
      <c r="F416" s="118">
        <v>44743</v>
      </c>
      <c r="G416" s="13">
        <v>0</v>
      </c>
      <c r="H416" s="5" t="s">
        <v>8322</v>
      </c>
      <c r="I416" s="22">
        <f t="shared" si="140"/>
        <v>32</v>
      </c>
      <c r="J416" s="5"/>
      <c r="K416" s="5"/>
      <c r="L416" s="136">
        <f t="shared" si="141"/>
        <v>4246.0200000000004</v>
      </c>
      <c r="M416" s="136">
        <f t="shared" si="142"/>
        <v>4246.0200000000004</v>
      </c>
      <c r="N416" s="33">
        <f t="shared" si="143"/>
        <v>0</v>
      </c>
      <c r="S416">
        <v>1</v>
      </c>
      <c r="T416" s="29">
        <f t="shared" si="144"/>
        <v>0</v>
      </c>
      <c r="U416" s="29">
        <f t="shared" si="145"/>
        <v>0</v>
      </c>
      <c r="V416" s="29">
        <f t="shared" si="146"/>
        <v>0</v>
      </c>
      <c r="W416" s="29">
        <f t="shared" si="147"/>
        <v>0</v>
      </c>
      <c r="X416" s="29">
        <f t="shared" si="148"/>
        <v>4246.0200000000004</v>
      </c>
      <c r="Z416" s="29"/>
    </row>
    <row r="417" spans="1:26" x14ac:dyDescent="0.3">
      <c r="A417" s="5" t="s">
        <v>2170</v>
      </c>
      <c r="B417" s="5" t="s">
        <v>2171</v>
      </c>
      <c r="C417" s="5">
        <v>20</v>
      </c>
      <c r="D417" s="166">
        <v>3124.67</v>
      </c>
      <c r="E417" s="118">
        <v>44718</v>
      </c>
      <c r="F417" s="118">
        <v>44743</v>
      </c>
      <c r="G417" s="13">
        <v>0</v>
      </c>
      <c r="H417" s="5" t="s">
        <v>8326</v>
      </c>
      <c r="I417" s="22">
        <f t="shared" si="140"/>
        <v>20</v>
      </c>
      <c r="J417" s="5"/>
      <c r="K417" s="5"/>
      <c r="L417" s="136">
        <f t="shared" si="141"/>
        <v>3124.67</v>
      </c>
      <c r="M417" s="136">
        <f t="shared" si="142"/>
        <v>3124.67</v>
      </c>
      <c r="N417" s="33">
        <f t="shared" si="143"/>
        <v>0</v>
      </c>
      <c r="S417">
        <v>1</v>
      </c>
      <c r="T417" s="29">
        <f t="shared" si="144"/>
        <v>0</v>
      </c>
      <c r="U417" s="29">
        <f t="shared" si="145"/>
        <v>0</v>
      </c>
      <c r="V417" s="29">
        <f t="shared" si="146"/>
        <v>0</v>
      </c>
      <c r="W417" s="29">
        <f t="shared" si="147"/>
        <v>0</v>
      </c>
      <c r="X417" s="29">
        <f t="shared" si="148"/>
        <v>3124.67</v>
      </c>
      <c r="Z417" s="29"/>
    </row>
    <row r="418" spans="1:26" x14ac:dyDescent="0.3">
      <c r="A418" s="5" t="s">
        <v>2152</v>
      </c>
      <c r="B418" s="5" t="s">
        <v>2153</v>
      </c>
      <c r="C418" s="5">
        <v>500</v>
      </c>
      <c r="D418" s="166">
        <v>591.95000000000005</v>
      </c>
      <c r="E418" s="5" t="s">
        <v>8603</v>
      </c>
      <c r="F418" s="118">
        <v>44788</v>
      </c>
      <c r="G418" s="13">
        <v>0.5</v>
      </c>
      <c r="H418" s="5" t="s">
        <v>8305</v>
      </c>
      <c r="I418" s="22">
        <f t="shared" si="140"/>
        <v>250</v>
      </c>
      <c r="J418" s="5"/>
      <c r="K418" s="5"/>
      <c r="L418" s="136">
        <f t="shared" si="141"/>
        <v>295.97500000000002</v>
      </c>
      <c r="M418" s="136">
        <f t="shared" si="142"/>
        <v>295.97500000000002</v>
      </c>
      <c r="N418" s="33">
        <f t="shared" si="143"/>
        <v>0</v>
      </c>
      <c r="O418">
        <v>1</v>
      </c>
      <c r="T418" s="29">
        <f t="shared" si="144"/>
        <v>295.97500000000002</v>
      </c>
      <c r="U418" s="29">
        <f t="shared" si="145"/>
        <v>0</v>
      </c>
      <c r="V418" s="29">
        <f t="shared" si="146"/>
        <v>0</v>
      </c>
      <c r="W418" s="29">
        <f t="shared" si="147"/>
        <v>0</v>
      </c>
      <c r="X418" s="29">
        <f t="shared" si="148"/>
        <v>0</v>
      </c>
      <c r="Z418" s="29"/>
    </row>
    <row r="419" spans="1:26" x14ac:dyDescent="0.3">
      <c r="A419" s="5" t="s">
        <v>2176</v>
      </c>
      <c r="B419" s="5" t="s">
        <v>2177</v>
      </c>
      <c r="C419" s="5">
        <v>500</v>
      </c>
      <c r="D419" s="166">
        <v>591.95000000000005</v>
      </c>
      <c r="E419" s="118">
        <v>44718</v>
      </c>
      <c r="F419" s="118">
        <v>44743</v>
      </c>
      <c r="G419" s="13">
        <v>0</v>
      </c>
      <c r="H419" s="5" t="s">
        <v>8305</v>
      </c>
      <c r="I419" s="22">
        <f t="shared" si="140"/>
        <v>500</v>
      </c>
      <c r="J419" s="5"/>
      <c r="K419" s="5"/>
      <c r="L419" s="136">
        <f t="shared" si="141"/>
        <v>591.95000000000005</v>
      </c>
      <c r="M419" s="136">
        <f t="shared" si="142"/>
        <v>591.95000000000005</v>
      </c>
      <c r="N419" s="33">
        <f t="shared" si="143"/>
        <v>0</v>
      </c>
      <c r="P419">
        <v>1</v>
      </c>
      <c r="T419" s="29">
        <f t="shared" si="144"/>
        <v>0</v>
      </c>
      <c r="U419" s="29">
        <f t="shared" si="145"/>
        <v>591.95000000000005</v>
      </c>
      <c r="V419" s="29">
        <f t="shared" si="146"/>
        <v>0</v>
      </c>
      <c r="W419" s="29">
        <f t="shared" si="147"/>
        <v>0</v>
      </c>
      <c r="X419" s="29">
        <f t="shared" si="148"/>
        <v>0</v>
      </c>
      <c r="Z419" s="29"/>
    </row>
    <row r="420" spans="1:26" x14ac:dyDescent="0.3">
      <c r="A420" s="102" t="s">
        <v>8656</v>
      </c>
      <c r="B420" s="102"/>
      <c r="C420" s="102"/>
      <c r="D420" s="164"/>
      <c r="E420" s="102" t="s">
        <v>8542</v>
      </c>
      <c r="F420" s="157">
        <v>44741</v>
      </c>
      <c r="G420" s="165"/>
      <c r="H420" s="102"/>
      <c r="I420" s="106"/>
      <c r="J420" s="102"/>
      <c r="K420" s="102"/>
      <c r="L420" s="158"/>
      <c r="M420" s="158"/>
      <c r="N420" s="107"/>
      <c r="T420" s="29"/>
      <c r="U420" s="29"/>
      <c r="V420" s="29"/>
      <c r="W420" s="29"/>
      <c r="X420" s="29"/>
      <c r="Z420" s="29"/>
    </row>
    <row r="421" spans="1:26" x14ac:dyDescent="0.3">
      <c r="A421" s="5" t="s">
        <v>2309</v>
      </c>
      <c r="B421" s="5" t="s">
        <v>2310</v>
      </c>
      <c r="C421" s="5">
        <v>16</v>
      </c>
      <c r="D421" s="166">
        <v>2499.7399999999998</v>
      </c>
      <c r="E421" s="5" t="s">
        <v>8542</v>
      </c>
      <c r="F421" s="118">
        <v>44715</v>
      </c>
      <c r="G421" s="13">
        <v>0.4</v>
      </c>
      <c r="H421" s="5" t="s">
        <v>8329</v>
      </c>
      <c r="I421" s="22">
        <f t="shared" si="140"/>
        <v>9.6</v>
      </c>
      <c r="J421" s="5"/>
      <c r="K421" s="5"/>
      <c r="L421" s="136">
        <f t="shared" si="141"/>
        <v>1499.8439999999998</v>
      </c>
      <c r="M421" s="136">
        <f t="shared" si="142"/>
        <v>1499.8439999999998</v>
      </c>
      <c r="N421" s="33">
        <f t="shared" si="143"/>
        <v>0</v>
      </c>
      <c r="S421">
        <v>1</v>
      </c>
      <c r="T421" s="29">
        <f t="shared" ref="T421:T434" si="149">O421*M421</f>
        <v>0</v>
      </c>
      <c r="U421" s="29">
        <f t="shared" ref="U421:U434" si="150">P421*M421</f>
        <v>0</v>
      </c>
      <c r="V421" s="29">
        <f t="shared" ref="V421:V434" si="151">Q421*M421</f>
        <v>0</v>
      </c>
      <c r="W421" s="29">
        <f t="shared" ref="W421:W434" si="152">R421*M421</f>
        <v>0</v>
      </c>
      <c r="X421" s="29">
        <f t="shared" ref="X421:X434" si="153">S421*M421</f>
        <v>1499.8439999999998</v>
      </c>
      <c r="Z421" s="29"/>
    </row>
    <row r="422" spans="1:26" x14ac:dyDescent="0.3">
      <c r="A422" s="5" t="s">
        <v>2309</v>
      </c>
      <c r="B422" s="5" t="s">
        <v>2310</v>
      </c>
      <c r="C422" s="5">
        <v>240</v>
      </c>
      <c r="D422" s="166">
        <v>29057.32</v>
      </c>
      <c r="E422" s="5" t="s">
        <v>8542</v>
      </c>
      <c r="F422" s="118">
        <v>44715</v>
      </c>
      <c r="G422" s="13">
        <v>0.4</v>
      </c>
      <c r="H422" s="5" t="s">
        <v>8331</v>
      </c>
      <c r="I422" s="22">
        <f t="shared" si="140"/>
        <v>144</v>
      </c>
      <c r="J422" s="5"/>
      <c r="K422" s="5"/>
      <c r="L422" s="136">
        <f t="shared" si="141"/>
        <v>17434.392</v>
      </c>
      <c r="M422" s="136">
        <f t="shared" si="142"/>
        <v>17434.392</v>
      </c>
      <c r="N422" s="33">
        <f t="shared" si="143"/>
        <v>0</v>
      </c>
      <c r="S422">
        <v>1</v>
      </c>
      <c r="T422" s="29">
        <f t="shared" si="149"/>
        <v>0</v>
      </c>
      <c r="U422" s="29">
        <f t="shared" si="150"/>
        <v>0</v>
      </c>
      <c r="V422" s="29">
        <f t="shared" si="151"/>
        <v>0</v>
      </c>
      <c r="W422" s="29">
        <f t="shared" si="152"/>
        <v>0</v>
      </c>
      <c r="X422" s="29">
        <f t="shared" si="153"/>
        <v>17434.392</v>
      </c>
      <c r="Z422" s="29"/>
    </row>
    <row r="423" spans="1:26" x14ac:dyDescent="0.3">
      <c r="A423" s="5" t="s">
        <v>2309</v>
      </c>
      <c r="B423" s="5" t="s">
        <v>2310</v>
      </c>
      <c r="C423" s="5">
        <v>16</v>
      </c>
      <c r="D423" s="166">
        <v>1937.15</v>
      </c>
      <c r="E423" s="5" t="s">
        <v>8542</v>
      </c>
      <c r="F423" s="118">
        <v>44715</v>
      </c>
      <c r="G423" s="13">
        <v>0.4</v>
      </c>
      <c r="H423" s="5" t="s">
        <v>8330</v>
      </c>
      <c r="I423" s="22">
        <f t="shared" si="140"/>
        <v>9.6</v>
      </c>
      <c r="J423" s="5"/>
      <c r="K423" s="5"/>
      <c r="L423" s="136">
        <f t="shared" si="141"/>
        <v>1162.29</v>
      </c>
      <c r="M423" s="136">
        <f t="shared" si="142"/>
        <v>1162.29</v>
      </c>
      <c r="N423" s="33">
        <f t="shared" si="143"/>
        <v>0</v>
      </c>
      <c r="S423">
        <v>1</v>
      </c>
      <c r="T423" s="29">
        <f t="shared" si="149"/>
        <v>0</v>
      </c>
      <c r="U423" s="29">
        <f t="shared" si="150"/>
        <v>0</v>
      </c>
      <c r="V423" s="29">
        <f t="shared" si="151"/>
        <v>0</v>
      </c>
      <c r="W423" s="29">
        <f t="shared" si="152"/>
        <v>0</v>
      </c>
      <c r="X423" s="29">
        <f t="shared" si="153"/>
        <v>1162.29</v>
      </c>
      <c r="Z423" s="29"/>
    </row>
    <row r="424" spans="1:26" x14ac:dyDescent="0.3">
      <c r="A424" s="5" t="s">
        <v>2339</v>
      </c>
      <c r="B424" s="5" t="s">
        <v>2340</v>
      </c>
      <c r="C424" s="5">
        <v>176</v>
      </c>
      <c r="D424" s="166">
        <v>27497.09</v>
      </c>
      <c r="E424" s="5" t="s">
        <v>8542</v>
      </c>
      <c r="F424" s="118">
        <v>44715</v>
      </c>
      <c r="G424" s="13">
        <v>0.4</v>
      </c>
      <c r="H424" s="5" t="s">
        <v>8325</v>
      </c>
      <c r="I424" s="22">
        <f t="shared" si="140"/>
        <v>105.6</v>
      </c>
      <c r="J424" s="5"/>
      <c r="K424" s="5"/>
      <c r="L424" s="136">
        <f t="shared" si="141"/>
        <v>16498.254000000001</v>
      </c>
      <c r="M424" s="136">
        <f t="shared" si="142"/>
        <v>16498.254000000001</v>
      </c>
      <c r="N424" s="33">
        <f t="shared" si="143"/>
        <v>0</v>
      </c>
      <c r="S424">
        <v>1</v>
      </c>
      <c r="T424" s="29">
        <f t="shared" si="149"/>
        <v>0</v>
      </c>
      <c r="U424" s="29">
        <f t="shared" si="150"/>
        <v>0</v>
      </c>
      <c r="V424" s="29">
        <f t="shared" si="151"/>
        <v>0</v>
      </c>
      <c r="W424" s="29">
        <f t="shared" si="152"/>
        <v>0</v>
      </c>
      <c r="X424" s="29">
        <f t="shared" si="153"/>
        <v>16498.254000000001</v>
      </c>
      <c r="Z424" s="29"/>
    </row>
    <row r="425" spans="1:26" x14ac:dyDescent="0.3">
      <c r="A425" s="5" t="s">
        <v>2339</v>
      </c>
      <c r="B425" s="5" t="s">
        <v>2340</v>
      </c>
      <c r="C425" s="5">
        <v>72</v>
      </c>
      <c r="D425" s="166">
        <v>8717.2000000000007</v>
      </c>
      <c r="E425" s="5" t="s">
        <v>8542</v>
      </c>
      <c r="F425" s="118">
        <v>44715</v>
      </c>
      <c r="G425" s="13">
        <v>0.4</v>
      </c>
      <c r="H425" s="5" t="s">
        <v>8320</v>
      </c>
      <c r="I425" s="22">
        <f t="shared" si="140"/>
        <v>43.199999999999996</v>
      </c>
      <c r="J425" s="5"/>
      <c r="K425" s="5"/>
      <c r="L425" s="136">
        <f t="shared" si="141"/>
        <v>5230.3200000000006</v>
      </c>
      <c r="M425" s="136">
        <f t="shared" si="142"/>
        <v>5230.3200000000006</v>
      </c>
      <c r="N425" s="33">
        <f t="shared" si="143"/>
        <v>0</v>
      </c>
      <c r="S425">
        <v>1</v>
      </c>
      <c r="T425" s="29">
        <f t="shared" si="149"/>
        <v>0</v>
      </c>
      <c r="U425" s="29">
        <f t="shared" si="150"/>
        <v>0</v>
      </c>
      <c r="V425" s="29">
        <f t="shared" si="151"/>
        <v>0</v>
      </c>
      <c r="W425" s="29">
        <f t="shared" si="152"/>
        <v>0</v>
      </c>
      <c r="X425" s="29">
        <f t="shared" si="153"/>
        <v>5230.3200000000006</v>
      </c>
      <c r="Z425" s="29"/>
    </row>
    <row r="426" spans="1:26" x14ac:dyDescent="0.3">
      <c r="A426" s="5" t="s">
        <v>2339</v>
      </c>
      <c r="B426" s="5" t="s">
        <v>2340</v>
      </c>
      <c r="C426" s="5">
        <v>80</v>
      </c>
      <c r="D426" s="166">
        <v>11083.84</v>
      </c>
      <c r="E426" s="5" t="s">
        <v>8542</v>
      </c>
      <c r="F426" s="118">
        <v>44715</v>
      </c>
      <c r="G426" s="13">
        <v>0.4</v>
      </c>
      <c r="H426" s="5" t="s">
        <v>8340</v>
      </c>
      <c r="I426" s="22">
        <f t="shared" si="140"/>
        <v>48</v>
      </c>
      <c r="J426" s="5"/>
      <c r="K426" s="5"/>
      <c r="L426" s="136">
        <f t="shared" si="141"/>
        <v>6650.3040000000001</v>
      </c>
      <c r="M426" s="136">
        <f t="shared" si="142"/>
        <v>6650.3040000000001</v>
      </c>
      <c r="N426" s="33">
        <f t="shared" si="143"/>
        <v>0</v>
      </c>
      <c r="S426">
        <v>1</v>
      </c>
      <c r="T426" s="29">
        <f t="shared" si="149"/>
        <v>0</v>
      </c>
      <c r="U426" s="29">
        <f t="shared" si="150"/>
        <v>0</v>
      </c>
      <c r="V426" s="29">
        <f t="shared" si="151"/>
        <v>0</v>
      </c>
      <c r="W426" s="29">
        <f t="shared" si="152"/>
        <v>0</v>
      </c>
      <c r="X426" s="29">
        <f t="shared" si="153"/>
        <v>6650.3040000000001</v>
      </c>
      <c r="Z426" s="29"/>
    </row>
    <row r="427" spans="1:26" x14ac:dyDescent="0.3">
      <c r="A427" s="5" t="s">
        <v>2321</v>
      </c>
      <c r="B427" s="5" t="s">
        <v>2322</v>
      </c>
      <c r="C427" s="5">
        <v>1000</v>
      </c>
      <c r="D427" s="166">
        <v>1183.9000000000001</v>
      </c>
      <c r="E427" s="5" t="s">
        <v>8542</v>
      </c>
      <c r="F427" s="118">
        <v>44715</v>
      </c>
      <c r="G427" s="13">
        <v>0.4</v>
      </c>
      <c r="H427" s="5" t="s">
        <v>8305</v>
      </c>
      <c r="I427" s="22">
        <f t="shared" si="140"/>
        <v>600</v>
      </c>
      <c r="J427" s="5"/>
      <c r="K427" s="5"/>
      <c r="L427" s="136">
        <f t="shared" si="141"/>
        <v>710.34</v>
      </c>
      <c r="M427" s="136">
        <f t="shared" si="142"/>
        <v>710.34</v>
      </c>
      <c r="N427" s="33">
        <f t="shared" si="143"/>
        <v>0</v>
      </c>
      <c r="P427">
        <v>1</v>
      </c>
      <c r="T427" s="29">
        <f t="shared" si="149"/>
        <v>0</v>
      </c>
      <c r="U427" s="29">
        <f t="shared" si="150"/>
        <v>710.34</v>
      </c>
      <c r="V427" s="29">
        <f t="shared" si="151"/>
        <v>0</v>
      </c>
      <c r="W427" s="29">
        <f t="shared" si="152"/>
        <v>0</v>
      </c>
      <c r="X427" s="29">
        <f t="shared" si="153"/>
        <v>0</v>
      </c>
      <c r="Z427" s="29"/>
    </row>
    <row r="428" spans="1:26" x14ac:dyDescent="0.3">
      <c r="A428" s="5" t="s">
        <v>2311</v>
      </c>
      <c r="B428" s="5" t="s">
        <v>2312</v>
      </c>
      <c r="C428" s="5">
        <v>8</v>
      </c>
      <c r="D428" s="166">
        <v>1249.8699999999999</v>
      </c>
      <c r="E428" s="5" t="s">
        <v>8542</v>
      </c>
      <c r="F428" s="118">
        <v>44708</v>
      </c>
      <c r="G428" s="13">
        <v>0.25</v>
      </c>
      <c r="H428" s="5" t="s">
        <v>8329</v>
      </c>
      <c r="I428" s="22">
        <f t="shared" si="140"/>
        <v>6</v>
      </c>
      <c r="J428" s="5"/>
      <c r="K428" s="5"/>
      <c r="L428" s="136">
        <f t="shared" si="141"/>
        <v>937.40249999999992</v>
      </c>
      <c r="M428" s="136">
        <f t="shared" si="142"/>
        <v>937.40249999999992</v>
      </c>
      <c r="N428" s="33">
        <f t="shared" si="143"/>
        <v>0</v>
      </c>
      <c r="S428">
        <v>1</v>
      </c>
      <c r="T428" s="29">
        <f t="shared" si="149"/>
        <v>0</v>
      </c>
      <c r="U428" s="29">
        <f t="shared" si="150"/>
        <v>0</v>
      </c>
      <c r="V428" s="29">
        <f t="shared" si="151"/>
        <v>0</v>
      </c>
      <c r="W428" s="29">
        <f t="shared" si="152"/>
        <v>0</v>
      </c>
      <c r="X428" s="29">
        <f t="shared" si="153"/>
        <v>937.40249999999992</v>
      </c>
      <c r="Z428" s="29"/>
    </row>
    <row r="429" spans="1:26" x14ac:dyDescent="0.3">
      <c r="A429" s="5" t="s">
        <v>2311</v>
      </c>
      <c r="B429" s="5" t="s">
        <v>2312</v>
      </c>
      <c r="C429" s="5">
        <v>64</v>
      </c>
      <c r="D429" s="166">
        <v>7748.62</v>
      </c>
      <c r="E429" s="5" t="s">
        <v>8542</v>
      </c>
      <c r="F429" s="118">
        <v>44708</v>
      </c>
      <c r="G429" s="13">
        <v>0.25</v>
      </c>
      <c r="H429" s="5" t="s">
        <v>8331</v>
      </c>
      <c r="I429" s="22">
        <f t="shared" si="140"/>
        <v>48</v>
      </c>
      <c r="J429" s="5"/>
      <c r="K429" s="5"/>
      <c r="L429" s="136">
        <f t="shared" si="141"/>
        <v>5811.4650000000001</v>
      </c>
      <c r="M429" s="136">
        <f t="shared" si="142"/>
        <v>5811.4650000000001</v>
      </c>
      <c r="N429" s="33">
        <f t="shared" si="143"/>
        <v>0</v>
      </c>
      <c r="S429">
        <v>1</v>
      </c>
      <c r="T429" s="29">
        <f t="shared" si="149"/>
        <v>0</v>
      </c>
      <c r="U429" s="29">
        <f t="shared" si="150"/>
        <v>0</v>
      </c>
      <c r="V429" s="29">
        <f t="shared" si="151"/>
        <v>0</v>
      </c>
      <c r="W429" s="29">
        <f t="shared" si="152"/>
        <v>0</v>
      </c>
      <c r="X429" s="29">
        <f t="shared" si="153"/>
        <v>5811.4650000000001</v>
      </c>
      <c r="Z429" s="29"/>
    </row>
    <row r="430" spans="1:26" x14ac:dyDescent="0.3">
      <c r="A430" s="5" t="s">
        <v>2311</v>
      </c>
      <c r="B430" s="5" t="s">
        <v>2312</v>
      </c>
      <c r="C430" s="5">
        <v>8</v>
      </c>
      <c r="D430" s="166">
        <v>968.58</v>
      </c>
      <c r="E430" s="5" t="s">
        <v>8542</v>
      </c>
      <c r="F430" s="118">
        <v>44708</v>
      </c>
      <c r="G430" s="13">
        <v>0.25</v>
      </c>
      <c r="H430" s="5" t="s">
        <v>8330</v>
      </c>
      <c r="I430" s="22">
        <f t="shared" si="140"/>
        <v>6</v>
      </c>
      <c r="J430" s="5"/>
      <c r="K430" s="5"/>
      <c r="L430" s="136">
        <f t="shared" si="141"/>
        <v>726.43500000000006</v>
      </c>
      <c r="M430" s="136">
        <f t="shared" si="142"/>
        <v>726.43500000000006</v>
      </c>
      <c r="N430" s="33">
        <f t="shared" si="143"/>
        <v>0</v>
      </c>
      <c r="S430">
        <v>1</v>
      </c>
      <c r="T430" s="29">
        <f t="shared" si="149"/>
        <v>0</v>
      </c>
      <c r="U430" s="29">
        <f t="shared" si="150"/>
        <v>0</v>
      </c>
      <c r="V430" s="29">
        <f t="shared" si="151"/>
        <v>0</v>
      </c>
      <c r="W430" s="29">
        <f t="shared" si="152"/>
        <v>0</v>
      </c>
      <c r="X430" s="29">
        <f t="shared" si="153"/>
        <v>726.43500000000006</v>
      </c>
      <c r="Z430" s="29"/>
    </row>
    <row r="431" spans="1:26" x14ac:dyDescent="0.3">
      <c r="A431" s="5" t="s">
        <v>2341</v>
      </c>
      <c r="B431" s="5" t="s">
        <v>2342</v>
      </c>
      <c r="C431" s="5">
        <v>136</v>
      </c>
      <c r="D431" s="166">
        <v>21247.75</v>
      </c>
      <c r="E431" s="5" t="s">
        <v>8542</v>
      </c>
      <c r="F431" s="118">
        <v>44708</v>
      </c>
      <c r="G431" s="13">
        <v>0.25</v>
      </c>
      <c r="H431" s="5" t="s">
        <v>8325</v>
      </c>
      <c r="I431" s="22">
        <f t="shared" si="140"/>
        <v>102</v>
      </c>
      <c r="J431" s="5"/>
      <c r="K431" s="5"/>
      <c r="L431" s="136">
        <f t="shared" si="141"/>
        <v>15935.8125</v>
      </c>
      <c r="M431" s="136">
        <f t="shared" si="142"/>
        <v>15935.8125</v>
      </c>
      <c r="N431" s="33">
        <f t="shared" si="143"/>
        <v>0</v>
      </c>
      <c r="S431">
        <v>1</v>
      </c>
      <c r="T431" s="29">
        <f t="shared" si="149"/>
        <v>0</v>
      </c>
      <c r="U431" s="29">
        <f t="shared" si="150"/>
        <v>0</v>
      </c>
      <c r="V431" s="29">
        <f t="shared" si="151"/>
        <v>0</v>
      </c>
      <c r="W431" s="29">
        <f t="shared" si="152"/>
        <v>0</v>
      </c>
      <c r="X431" s="29">
        <f t="shared" si="153"/>
        <v>15935.8125</v>
      </c>
      <c r="Z431" s="29"/>
    </row>
    <row r="432" spans="1:26" x14ac:dyDescent="0.3">
      <c r="A432" s="5" t="s">
        <v>2341</v>
      </c>
      <c r="B432" s="5" t="s">
        <v>2342</v>
      </c>
      <c r="C432" s="5">
        <v>120</v>
      </c>
      <c r="D432" s="166">
        <v>15922.58</v>
      </c>
      <c r="E432" s="5" t="s">
        <v>8542</v>
      </c>
      <c r="F432" s="118">
        <v>44708</v>
      </c>
      <c r="G432" s="13">
        <v>0.25</v>
      </c>
      <c r="H432" s="5" t="s">
        <v>8322</v>
      </c>
      <c r="I432" s="22">
        <f t="shared" si="140"/>
        <v>90</v>
      </c>
      <c r="J432" s="5"/>
      <c r="K432" s="5"/>
      <c r="L432" s="136">
        <f t="shared" si="141"/>
        <v>11941.934999999999</v>
      </c>
      <c r="M432" s="136">
        <f t="shared" si="142"/>
        <v>11941.934999999999</v>
      </c>
      <c r="N432" s="33">
        <f t="shared" si="143"/>
        <v>0</v>
      </c>
      <c r="S432">
        <v>1</v>
      </c>
      <c r="T432" s="29">
        <f t="shared" si="149"/>
        <v>0</v>
      </c>
      <c r="U432" s="29">
        <f t="shared" si="150"/>
        <v>0</v>
      </c>
      <c r="V432" s="29">
        <f t="shared" si="151"/>
        <v>0</v>
      </c>
      <c r="W432" s="29">
        <f t="shared" si="152"/>
        <v>0</v>
      </c>
      <c r="X432" s="29">
        <f t="shared" si="153"/>
        <v>11941.934999999999</v>
      </c>
      <c r="Z432" s="29"/>
    </row>
    <row r="433" spans="1:26" x14ac:dyDescent="0.3">
      <c r="A433" s="5" t="s">
        <v>2341</v>
      </c>
      <c r="B433" s="5" t="s">
        <v>2342</v>
      </c>
      <c r="C433" s="5">
        <v>80</v>
      </c>
      <c r="D433" s="166">
        <v>11083.84</v>
      </c>
      <c r="E433" s="5" t="s">
        <v>8542</v>
      </c>
      <c r="F433" s="118">
        <v>44708</v>
      </c>
      <c r="G433" s="13">
        <v>0.25</v>
      </c>
      <c r="H433" s="5" t="s">
        <v>8340</v>
      </c>
      <c r="I433" s="22">
        <f t="shared" si="140"/>
        <v>60</v>
      </c>
      <c r="J433" s="5"/>
      <c r="K433" s="5"/>
      <c r="L433" s="136">
        <f t="shared" si="141"/>
        <v>8312.880000000001</v>
      </c>
      <c r="M433" s="136">
        <f t="shared" si="142"/>
        <v>8312.880000000001</v>
      </c>
      <c r="N433" s="33">
        <f t="shared" si="143"/>
        <v>0</v>
      </c>
      <c r="S433">
        <v>1</v>
      </c>
      <c r="T433" s="29">
        <f t="shared" si="149"/>
        <v>0</v>
      </c>
      <c r="U433" s="29">
        <f t="shared" si="150"/>
        <v>0</v>
      </c>
      <c r="V433" s="29">
        <f t="shared" si="151"/>
        <v>0</v>
      </c>
      <c r="W433" s="29">
        <f t="shared" si="152"/>
        <v>0</v>
      </c>
      <c r="X433" s="29">
        <f t="shared" si="153"/>
        <v>8312.880000000001</v>
      </c>
      <c r="Z433" s="29"/>
    </row>
    <row r="434" spans="1:26" x14ac:dyDescent="0.3">
      <c r="A434" s="5" t="s">
        <v>2323</v>
      </c>
      <c r="B434" s="5" t="s">
        <v>2324</v>
      </c>
      <c r="C434" s="5">
        <v>3000</v>
      </c>
      <c r="D434" s="166">
        <v>3551.69</v>
      </c>
      <c r="E434" s="5" t="s">
        <v>8542</v>
      </c>
      <c r="F434" s="118">
        <v>44708</v>
      </c>
      <c r="G434" s="13">
        <v>0.25</v>
      </c>
      <c r="H434" s="5" t="s">
        <v>8305</v>
      </c>
      <c r="I434" s="22">
        <f t="shared" si="140"/>
        <v>2250</v>
      </c>
      <c r="J434" s="5"/>
      <c r="K434" s="5"/>
      <c r="L434" s="136">
        <f t="shared" si="141"/>
        <v>2663.7674999999999</v>
      </c>
      <c r="M434" s="136">
        <f t="shared" si="142"/>
        <v>2663.7674999999999</v>
      </c>
      <c r="N434" s="33">
        <f t="shared" si="143"/>
        <v>0</v>
      </c>
      <c r="P434">
        <v>1</v>
      </c>
      <c r="T434" s="29">
        <f t="shared" si="149"/>
        <v>0</v>
      </c>
      <c r="U434" s="29">
        <f t="shared" si="150"/>
        <v>2663.7674999999999</v>
      </c>
      <c r="V434" s="29">
        <f t="shared" si="151"/>
        <v>0</v>
      </c>
      <c r="W434" s="29">
        <f t="shared" si="152"/>
        <v>0</v>
      </c>
      <c r="X434" s="29">
        <f t="shared" si="153"/>
        <v>0</v>
      </c>
      <c r="Z434" s="29"/>
    </row>
    <row r="435" spans="1:26" x14ac:dyDescent="0.3">
      <c r="A435" s="5" t="s">
        <v>8657</v>
      </c>
      <c r="B435" s="5" t="s">
        <v>8658</v>
      </c>
      <c r="C435" s="5">
        <v>240</v>
      </c>
      <c r="D435" s="166">
        <v>29057.32</v>
      </c>
      <c r="E435" s="5" t="s">
        <v>8626</v>
      </c>
      <c r="F435" s="118">
        <v>44727</v>
      </c>
      <c r="G435" s="13">
        <v>0.1</v>
      </c>
      <c r="H435" s="5" t="s">
        <v>8320</v>
      </c>
      <c r="I435" s="22">
        <f t="shared" si="140"/>
        <v>216</v>
      </c>
      <c r="J435" s="5"/>
      <c r="K435" s="5"/>
      <c r="L435" s="136">
        <f t="shared" si="141"/>
        <v>26151.588</v>
      </c>
      <c r="M435" s="136">
        <f t="shared" si="142"/>
        <v>26151.588</v>
      </c>
      <c r="N435" s="33">
        <f t="shared" si="143"/>
        <v>0</v>
      </c>
      <c r="S435">
        <v>1</v>
      </c>
      <c r="T435" s="29">
        <f t="shared" ref="T435:T440" si="154">O435*M435</f>
        <v>0</v>
      </c>
      <c r="U435" s="29">
        <f t="shared" ref="U435:U440" si="155">P435*M435</f>
        <v>0</v>
      </c>
      <c r="V435" s="29">
        <f t="shared" ref="V435:V440" si="156">Q435*M435</f>
        <v>0</v>
      </c>
      <c r="W435" s="29">
        <f t="shared" ref="W435:W440" si="157">R435*M435</f>
        <v>0</v>
      </c>
      <c r="X435" s="29">
        <f t="shared" ref="X435:X440" si="158">S435*M435</f>
        <v>26151.588</v>
      </c>
      <c r="Z435" s="29"/>
    </row>
    <row r="436" spans="1:26" x14ac:dyDescent="0.3">
      <c r="A436" s="5" t="s">
        <v>8659</v>
      </c>
      <c r="B436" s="5" t="s">
        <v>8660</v>
      </c>
      <c r="C436" s="5">
        <v>240</v>
      </c>
      <c r="D436" s="166">
        <v>29057.32</v>
      </c>
      <c r="E436" s="5" t="s">
        <v>8626</v>
      </c>
      <c r="F436" s="118">
        <v>44733</v>
      </c>
      <c r="G436" s="13">
        <v>0.5</v>
      </c>
      <c r="H436" s="5" t="s">
        <v>8320</v>
      </c>
      <c r="I436" s="22">
        <f t="shared" si="140"/>
        <v>120</v>
      </c>
      <c r="J436" s="5"/>
      <c r="K436" s="5"/>
      <c r="L436" s="136">
        <f t="shared" si="141"/>
        <v>14528.66</v>
      </c>
      <c r="M436" s="136">
        <f t="shared" si="142"/>
        <v>14528.66</v>
      </c>
      <c r="N436" s="33">
        <f t="shared" si="143"/>
        <v>0</v>
      </c>
      <c r="S436">
        <v>1</v>
      </c>
      <c r="T436" s="29">
        <f t="shared" si="154"/>
        <v>0</v>
      </c>
      <c r="U436" s="29">
        <f t="shared" si="155"/>
        <v>0</v>
      </c>
      <c r="V436" s="29">
        <f t="shared" si="156"/>
        <v>0</v>
      </c>
      <c r="W436" s="29">
        <f t="shared" si="157"/>
        <v>0</v>
      </c>
      <c r="X436" s="29">
        <f t="shared" si="158"/>
        <v>14528.66</v>
      </c>
      <c r="Z436" s="29"/>
    </row>
    <row r="437" spans="1:26" x14ac:dyDescent="0.3">
      <c r="A437" s="5" t="s">
        <v>8661</v>
      </c>
      <c r="B437" s="5" t="s">
        <v>8662</v>
      </c>
      <c r="C437" s="5">
        <v>240</v>
      </c>
      <c r="D437" s="166">
        <v>29057.32</v>
      </c>
      <c r="E437" s="118">
        <v>44728</v>
      </c>
      <c r="F437" s="118">
        <v>44729</v>
      </c>
      <c r="G437" s="13">
        <v>0</v>
      </c>
      <c r="H437" s="5" t="s">
        <v>8320</v>
      </c>
      <c r="I437" s="22">
        <f t="shared" si="140"/>
        <v>240</v>
      </c>
      <c r="J437" s="5"/>
      <c r="K437" s="5"/>
      <c r="L437" s="136">
        <f t="shared" si="141"/>
        <v>29057.32</v>
      </c>
      <c r="M437" s="136">
        <f t="shared" si="142"/>
        <v>29057.32</v>
      </c>
      <c r="N437" s="33">
        <f t="shared" si="143"/>
        <v>0</v>
      </c>
      <c r="S437">
        <v>1</v>
      </c>
      <c r="T437" s="29">
        <f t="shared" si="154"/>
        <v>0</v>
      </c>
      <c r="U437" s="29">
        <f t="shared" si="155"/>
        <v>0</v>
      </c>
      <c r="V437" s="29">
        <f t="shared" si="156"/>
        <v>0</v>
      </c>
      <c r="W437" s="29">
        <f t="shared" si="157"/>
        <v>0</v>
      </c>
      <c r="X437" s="29">
        <f t="shared" si="158"/>
        <v>29057.32</v>
      </c>
      <c r="Z437" s="29"/>
    </row>
    <row r="438" spans="1:26" x14ac:dyDescent="0.3">
      <c r="A438" s="5" t="s">
        <v>8663</v>
      </c>
      <c r="B438" s="5" t="s">
        <v>8664</v>
      </c>
      <c r="C438" s="5">
        <v>240</v>
      </c>
      <c r="D438" s="166">
        <v>29057.32</v>
      </c>
      <c r="E438" s="118">
        <v>44728</v>
      </c>
      <c r="F438" s="118">
        <v>44741</v>
      </c>
      <c r="G438" s="13">
        <v>0</v>
      </c>
      <c r="H438" s="5" t="s">
        <v>8320</v>
      </c>
      <c r="I438" s="22">
        <f t="shared" si="140"/>
        <v>240</v>
      </c>
      <c r="J438" s="5"/>
      <c r="K438" s="5"/>
      <c r="L438" s="136">
        <f t="shared" si="141"/>
        <v>29057.32</v>
      </c>
      <c r="M438" s="136">
        <f t="shared" si="142"/>
        <v>29057.32</v>
      </c>
      <c r="N438" s="33">
        <f t="shared" si="143"/>
        <v>0</v>
      </c>
      <c r="S438">
        <v>1</v>
      </c>
      <c r="T438" s="29">
        <f t="shared" si="154"/>
        <v>0</v>
      </c>
      <c r="U438" s="29">
        <f t="shared" si="155"/>
        <v>0</v>
      </c>
      <c r="V438" s="29">
        <f t="shared" si="156"/>
        <v>0</v>
      </c>
      <c r="W438" s="29">
        <f t="shared" si="157"/>
        <v>0</v>
      </c>
      <c r="X438" s="29">
        <f t="shared" si="158"/>
        <v>29057.32</v>
      </c>
      <c r="Z438" s="29"/>
    </row>
    <row r="439" spans="1:26" x14ac:dyDescent="0.3">
      <c r="A439" s="5" t="s">
        <v>8665</v>
      </c>
      <c r="B439" s="5" t="s">
        <v>8666</v>
      </c>
      <c r="C439" s="5">
        <v>80</v>
      </c>
      <c r="D439" s="166">
        <v>9685.77</v>
      </c>
      <c r="E439" s="118">
        <v>44732</v>
      </c>
      <c r="F439" s="118">
        <v>44736</v>
      </c>
      <c r="G439" s="13">
        <v>0</v>
      </c>
      <c r="H439" s="5" t="s">
        <v>8320</v>
      </c>
      <c r="I439" s="22">
        <f t="shared" si="140"/>
        <v>80</v>
      </c>
      <c r="J439" s="5"/>
      <c r="K439" s="5"/>
      <c r="L439" s="136">
        <f t="shared" si="141"/>
        <v>9685.77</v>
      </c>
      <c r="M439" s="136">
        <f t="shared" si="142"/>
        <v>9685.77</v>
      </c>
      <c r="N439" s="33">
        <f t="shared" si="143"/>
        <v>0</v>
      </c>
      <c r="S439">
        <v>1</v>
      </c>
      <c r="T439" s="29">
        <f t="shared" si="154"/>
        <v>0</v>
      </c>
      <c r="U439" s="29">
        <f t="shared" si="155"/>
        <v>0</v>
      </c>
      <c r="V439" s="29">
        <f t="shared" si="156"/>
        <v>0</v>
      </c>
      <c r="W439" s="29">
        <f t="shared" si="157"/>
        <v>0</v>
      </c>
      <c r="X439" s="29">
        <f t="shared" si="158"/>
        <v>9685.77</v>
      </c>
      <c r="Z439" s="29"/>
    </row>
    <row r="440" spans="1:26" x14ac:dyDescent="0.3">
      <c r="A440" s="5" t="s">
        <v>8667</v>
      </c>
      <c r="B440" s="5" t="s">
        <v>8668</v>
      </c>
      <c r="C440" s="5">
        <v>80</v>
      </c>
      <c r="D440" s="166">
        <v>9685.77</v>
      </c>
      <c r="E440" s="5" t="s">
        <v>8623</v>
      </c>
      <c r="F440" s="118">
        <v>44740</v>
      </c>
      <c r="G440" s="13">
        <v>0.33</v>
      </c>
      <c r="H440" s="5" t="s">
        <v>8331</v>
      </c>
      <c r="I440" s="22">
        <f t="shared" si="140"/>
        <v>53.599999999999994</v>
      </c>
      <c r="J440" s="5"/>
      <c r="K440" s="5"/>
      <c r="L440" s="136">
        <f t="shared" si="141"/>
        <v>6489.4658999999992</v>
      </c>
      <c r="M440" s="136">
        <f t="shared" si="142"/>
        <v>6489.4658999999992</v>
      </c>
      <c r="N440" s="33">
        <f t="shared" si="143"/>
        <v>0</v>
      </c>
      <c r="S440">
        <v>1</v>
      </c>
      <c r="T440" s="29">
        <f t="shared" si="154"/>
        <v>0</v>
      </c>
      <c r="U440" s="29">
        <f t="shared" si="155"/>
        <v>0</v>
      </c>
      <c r="V440" s="29">
        <f t="shared" si="156"/>
        <v>0</v>
      </c>
      <c r="W440" s="29">
        <f t="shared" si="157"/>
        <v>0</v>
      </c>
      <c r="X440" s="29">
        <f t="shared" si="158"/>
        <v>6489.4658999999992</v>
      </c>
      <c r="Z440" s="29"/>
    </row>
    <row r="441" spans="1:26" x14ac:dyDescent="0.3">
      <c r="A441" s="102" t="s">
        <v>8669</v>
      </c>
      <c r="B441" s="102"/>
      <c r="C441" s="102"/>
      <c r="D441" s="164"/>
      <c r="E441" s="102" t="s">
        <v>8542</v>
      </c>
      <c r="F441" s="157">
        <v>44806</v>
      </c>
      <c r="G441" s="165"/>
      <c r="H441" s="102"/>
      <c r="I441" s="106"/>
      <c r="J441" s="102"/>
      <c r="K441" s="102"/>
      <c r="L441" s="158"/>
      <c r="M441" s="158"/>
      <c r="N441" s="107"/>
      <c r="T441" s="29"/>
      <c r="U441" s="29"/>
      <c r="V441" s="29"/>
      <c r="W441" s="29"/>
      <c r="X441" s="29"/>
      <c r="Z441" s="29"/>
    </row>
    <row r="442" spans="1:26" x14ac:dyDescent="0.3">
      <c r="A442" s="5" t="s">
        <v>2363</v>
      </c>
      <c r="B442" s="5" t="s">
        <v>2364</v>
      </c>
      <c r="C442" s="5">
        <v>80</v>
      </c>
      <c r="D442" s="166">
        <v>9685.77</v>
      </c>
      <c r="E442" s="5" t="s">
        <v>8542</v>
      </c>
      <c r="F442" s="118">
        <v>44806</v>
      </c>
      <c r="G442" s="13">
        <v>0.1</v>
      </c>
      <c r="H442" s="5" t="s">
        <v>8331</v>
      </c>
      <c r="I442" s="22">
        <f t="shared" si="140"/>
        <v>72</v>
      </c>
      <c r="J442" s="5"/>
      <c r="K442" s="5"/>
      <c r="L442" s="136">
        <f t="shared" si="141"/>
        <v>8717.1930000000011</v>
      </c>
      <c r="M442" s="136">
        <f t="shared" si="142"/>
        <v>8717.1930000000011</v>
      </c>
      <c r="N442" s="33">
        <f t="shared" si="143"/>
        <v>0</v>
      </c>
      <c r="S442">
        <v>1</v>
      </c>
      <c r="T442" s="29">
        <f t="shared" ref="T442:T445" si="159">O442*M442</f>
        <v>0</v>
      </c>
      <c r="U442" s="29">
        <f t="shared" ref="U442:U445" si="160">P442*M442</f>
        <v>0</v>
      </c>
      <c r="V442" s="29">
        <f t="shared" ref="V442:V445" si="161">Q442*M442</f>
        <v>0</v>
      </c>
      <c r="W442" s="29">
        <f t="shared" ref="W442:W445" si="162">R442*M442</f>
        <v>0</v>
      </c>
      <c r="X442" s="29">
        <f t="shared" ref="X442:X445" si="163">S442*M442</f>
        <v>8717.1930000000011</v>
      </c>
      <c r="Z442" s="29"/>
    </row>
    <row r="443" spans="1:26" x14ac:dyDescent="0.3">
      <c r="A443" s="5" t="s">
        <v>2363</v>
      </c>
      <c r="B443" s="5" t="s">
        <v>2364</v>
      </c>
      <c r="C443" s="5">
        <v>160</v>
      </c>
      <c r="D443" s="166">
        <v>19371.55</v>
      </c>
      <c r="E443" s="5" t="s">
        <v>8542</v>
      </c>
      <c r="F443" s="118">
        <v>44806</v>
      </c>
      <c r="G443" s="13">
        <v>0.1</v>
      </c>
      <c r="H443" s="5" t="s">
        <v>8328</v>
      </c>
      <c r="I443" s="22">
        <f t="shared" si="140"/>
        <v>144</v>
      </c>
      <c r="J443" s="5"/>
      <c r="K443" s="5"/>
      <c r="L443" s="136">
        <f t="shared" si="141"/>
        <v>17434.395</v>
      </c>
      <c r="M443" s="136">
        <f t="shared" si="142"/>
        <v>17434.395</v>
      </c>
      <c r="N443" s="33">
        <f t="shared" si="143"/>
        <v>0</v>
      </c>
      <c r="S443">
        <v>1</v>
      </c>
      <c r="T443" s="29">
        <f t="shared" si="159"/>
        <v>0</v>
      </c>
      <c r="U443" s="29">
        <f t="shared" si="160"/>
        <v>0</v>
      </c>
      <c r="V443" s="29">
        <f t="shared" si="161"/>
        <v>0</v>
      </c>
      <c r="W443" s="29">
        <f t="shared" si="162"/>
        <v>0</v>
      </c>
      <c r="X443" s="29">
        <f t="shared" si="163"/>
        <v>17434.395</v>
      </c>
      <c r="Z443" s="29"/>
    </row>
    <row r="444" spans="1:26" x14ac:dyDescent="0.3">
      <c r="A444" s="5" t="s">
        <v>2363</v>
      </c>
      <c r="B444" s="5" t="s">
        <v>2364</v>
      </c>
      <c r="C444" s="5">
        <v>80</v>
      </c>
      <c r="D444" s="166">
        <v>12498.68</v>
      </c>
      <c r="E444" s="5" t="s">
        <v>8542</v>
      </c>
      <c r="F444" s="118">
        <v>44806</v>
      </c>
      <c r="G444" s="13">
        <v>0.1</v>
      </c>
      <c r="H444" s="5" t="s">
        <v>8326</v>
      </c>
      <c r="I444" s="22">
        <f t="shared" si="140"/>
        <v>72</v>
      </c>
      <c r="J444" s="5"/>
      <c r="K444" s="5"/>
      <c r="L444" s="136">
        <f t="shared" si="141"/>
        <v>11248.812</v>
      </c>
      <c r="M444" s="136">
        <f t="shared" si="142"/>
        <v>11248.812</v>
      </c>
      <c r="N444" s="33">
        <f t="shared" si="143"/>
        <v>0</v>
      </c>
      <c r="S444">
        <v>1</v>
      </c>
      <c r="T444" s="29">
        <f t="shared" si="159"/>
        <v>0</v>
      </c>
      <c r="U444" s="29">
        <f t="shared" si="160"/>
        <v>0</v>
      </c>
      <c r="V444" s="29">
        <f t="shared" si="161"/>
        <v>0</v>
      </c>
      <c r="W444" s="29">
        <f t="shared" si="162"/>
        <v>0</v>
      </c>
      <c r="X444" s="29">
        <f t="shared" si="163"/>
        <v>11248.812</v>
      </c>
      <c r="Z444" s="29"/>
    </row>
    <row r="445" spans="1:26" x14ac:dyDescent="0.3">
      <c r="A445" s="5" t="s">
        <v>2383</v>
      </c>
      <c r="B445" s="5" t="s">
        <v>2384</v>
      </c>
      <c r="C445" s="5">
        <v>500</v>
      </c>
      <c r="D445" s="166">
        <v>591.95000000000005</v>
      </c>
      <c r="E445" s="5" t="s">
        <v>8542</v>
      </c>
      <c r="F445" s="118">
        <v>44806</v>
      </c>
      <c r="G445" s="13">
        <v>0.1</v>
      </c>
      <c r="H445" s="5" t="s">
        <v>8305</v>
      </c>
      <c r="I445" s="22">
        <f t="shared" si="140"/>
        <v>450</v>
      </c>
      <c r="J445" s="5"/>
      <c r="K445" s="5"/>
      <c r="L445" s="136">
        <f t="shared" si="141"/>
        <v>532.75500000000011</v>
      </c>
      <c r="M445" s="136">
        <f t="shared" si="142"/>
        <v>532.75500000000011</v>
      </c>
      <c r="N445" s="33">
        <f t="shared" si="143"/>
        <v>0</v>
      </c>
      <c r="P445">
        <v>1</v>
      </c>
      <c r="T445" s="29">
        <f t="shared" si="159"/>
        <v>0</v>
      </c>
      <c r="U445" s="29">
        <f t="shared" si="160"/>
        <v>532.75500000000011</v>
      </c>
      <c r="V445" s="29">
        <f t="shared" si="161"/>
        <v>0</v>
      </c>
      <c r="W445" s="29">
        <f t="shared" si="162"/>
        <v>0</v>
      </c>
      <c r="X445" s="29">
        <f t="shared" si="163"/>
        <v>0</v>
      </c>
      <c r="Z445" s="29"/>
    </row>
    <row r="446" spans="1:26" x14ac:dyDescent="0.3">
      <c r="A446" s="102" t="s">
        <v>8670</v>
      </c>
      <c r="B446" s="102"/>
      <c r="C446" s="102"/>
      <c r="D446" s="164"/>
      <c r="E446" s="102" t="s">
        <v>8603</v>
      </c>
      <c r="F446" s="157">
        <v>44855</v>
      </c>
      <c r="G446" s="165"/>
      <c r="H446" s="102"/>
      <c r="I446" s="106"/>
      <c r="J446" s="102"/>
      <c r="K446" s="102"/>
      <c r="L446" s="158"/>
      <c r="M446" s="158"/>
      <c r="N446" s="107"/>
      <c r="T446" s="29"/>
      <c r="U446" s="29"/>
      <c r="V446" s="29"/>
      <c r="W446" s="29"/>
      <c r="X446" s="29"/>
      <c r="Z446" s="29"/>
    </row>
    <row r="447" spans="1:26" x14ac:dyDescent="0.3">
      <c r="A447" s="5" t="s">
        <v>2504</v>
      </c>
      <c r="B447" s="5" t="s">
        <v>8396</v>
      </c>
      <c r="C447" s="5">
        <v>8</v>
      </c>
      <c r="D447" s="166">
        <v>1249.8699999999999</v>
      </c>
      <c r="E447" s="118">
        <v>44740</v>
      </c>
      <c r="F447" s="118">
        <v>44754</v>
      </c>
      <c r="G447" s="13">
        <v>0</v>
      </c>
      <c r="H447" s="5" t="s">
        <v>8329</v>
      </c>
      <c r="I447" s="22">
        <f t="shared" si="140"/>
        <v>8</v>
      </c>
      <c r="J447" s="5"/>
      <c r="K447" s="5"/>
      <c r="L447" s="136">
        <f t="shared" si="141"/>
        <v>1249.8699999999999</v>
      </c>
      <c r="M447" s="136">
        <f t="shared" si="142"/>
        <v>1249.8699999999999</v>
      </c>
      <c r="N447" s="33">
        <f t="shared" si="143"/>
        <v>0</v>
      </c>
      <c r="S447">
        <v>1</v>
      </c>
      <c r="T447" s="29">
        <f t="shared" ref="T447:T478" si="164">O447*M447</f>
        <v>0</v>
      </c>
      <c r="U447" s="29">
        <f t="shared" ref="U447:U478" si="165">P447*M447</f>
        <v>0</v>
      </c>
      <c r="V447" s="29">
        <f t="shared" ref="V447:V478" si="166">Q447*M447</f>
        <v>0</v>
      </c>
      <c r="W447" s="29">
        <f t="shared" ref="W447:W478" si="167">R447*M447</f>
        <v>0</v>
      </c>
      <c r="X447" s="29">
        <f t="shared" ref="X447:X478" si="168">S447*M447</f>
        <v>1249.8699999999999</v>
      </c>
      <c r="Z447" s="29"/>
    </row>
    <row r="448" spans="1:26" x14ac:dyDescent="0.3">
      <c r="A448" s="5" t="s">
        <v>2504</v>
      </c>
      <c r="B448" s="5" t="s">
        <v>8396</v>
      </c>
      <c r="C448" s="5">
        <v>2</v>
      </c>
      <c r="D448" s="166">
        <v>242.14</v>
      </c>
      <c r="E448" s="118">
        <v>44740</v>
      </c>
      <c r="F448" s="118">
        <v>44754</v>
      </c>
      <c r="G448" s="13">
        <v>0</v>
      </c>
      <c r="H448" s="5" t="s">
        <v>8330</v>
      </c>
      <c r="I448" s="22">
        <f t="shared" si="140"/>
        <v>2</v>
      </c>
      <c r="J448" s="5"/>
      <c r="K448" s="5"/>
      <c r="L448" s="136">
        <f t="shared" si="141"/>
        <v>242.14</v>
      </c>
      <c r="M448" s="136">
        <f t="shared" si="142"/>
        <v>242.14</v>
      </c>
      <c r="N448" s="33">
        <f t="shared" si="143"/>
        <v>0</v>
      </c>
      <c r="S448">
        <v>1</v>
      </c>
      <c r="T448" s="29">
        <f t="shared" si="164"/>
        <v>0</v>
      </c>
      <c r="U448" s="29">
        <f t="shared" si="165"/>
        <v>0</v>
      </c>
      <c r="V448" s="29">
        <f t="shared" si="166"/>
        <v>0</v>
      </c>
      <c r="W448" s="29">
        <f t="shared" si="167"/>
        <v>0</v>
      </c>
      <c r="X448" s="29">
        <f t="shared" si="168"/>
        <v>242.14</v>
      </c>
      <c r="Z448" s="29"/>
    </row>
    <row r="449" spans="1:26" x14ac:dyDescent="0.3">
      <c r="A449" s="5" t="s">
        <v>2504</v>
      </c>
      <c r="B449" s="5" t="s">
        <v>8396</v>
      </c>
      <c r="C449" s="5">
        <v>32</v>
      </c>
      <c r="D449" s="166">
        <v>3874.31</v>
      </c>
      <c r="E449" s="118">
        <v>44740</v>
      </c>
      <c r="F449" s="118">
        <v>44754</v>
      </c>
      <c r="G449" s="13">
        <v>0</v>
      </c>
      <c r="H449" s="5" t="s">
        <v>8331</v>
      </c>
      <c r="I449" s="22">
        <f t="shared" si="140"/>
        <v>32</v>
      </c>
      <c r="J449" s="5"/>
      <c r="K449" s="5"/>
      <c r="L449" s="136">
        <f t="shared" si="141"/>
        <v>3874.31</v>
      </c>
      <c r="M449" s="136">
        <f t="shared" si="142"/>
        <v>3874.31</v>
      </c>
      <c r="N449" s="33">
        <f t="shared" si="143"/>
        <v>0</v>
      </c>
      <c r="S449">
        <v>1</v>
      </c>
      <c r="T449" s="29">
        <f t="shared" si="164"/>
        <v>0</v>
      </c>
      <c r="U449" s="29">
        <f t="shared" si="165"/>
        <v>0</v>
      </c>
      <c r="V449" s="29">
        <f t="shared" si="166"/>
        <v>0</v>
      </c>
      <c r="W449" s="29">
        <f t="shared" si="167"/>
        <v>0</v>
      </c>
      <c r="X449" s="29">
        <f t="shared" si="168"/>
        <v>3874.31</v>
      </c>
      <c r="Z449" s="29"/>
    </row>
    <row r="450" spans="1:26" x14ac:dyDescent="0.3">
      <c r="A450" s="5" t="s">
        <v>2459</v>
      </c>
      <c r="B450" s="5" t="s">
        <v>8397</v>
      </c>
      <c r="C450" s="5">
        <v>64</v>
      </c>
      <c r="D450" s="166">
        <v>9998.94</v>
      </c>
      <c r="E450" s="5" t="s">
        <v>8603</v>
      </c>
      <c r="F450" s="118">
        <v>44739</v>
      </c>
      <c r="G450" s="13">
        <v>0.15</v>
      </c>
      <c r="H450" s="5" t="s">
        <v>8329</v>
      </c>
      <c r="I450" s="22">
        <f t="shared" si="140"/>
        <v>54.4</v>
      </c>
      <c r="J450" s="5"/>
      <c r="K450" s="5"/>
      <c r="L450" s="136">
        <f t="shared" si="141"/>
        <v>8499.0990000000002</v>
      </c>
      <c r="M450" s="136">
        <f t="shared" si="142"/>
        <v>8499.0990000000002</v>
      </c>
      <c r="N450" s="33">
        <f t="shared" si="143"/>
        <v>0</v>
      </c>
      <c r="S450">
        <v>1</v>
      </c>
      <c r="T450" s="29">
        <f t="shared" si="164"/>
        <v>0</v>
      </c>
      <c r="U450" s="29">
        <f t="shared" si="165"/>
        <v>0</v>
      </c>
      <c r="V450" s="29">
        <f t="shared" si="166"/>
        <v>0</v>
      </c>
      <c r="W450" s="29">
        <f t="shared" si="167"/>
        <v>0</v>
      </c>
      <c r="X450" s="29">
        <f t="shared" si="168"/>
        <v>8499.0990000000002</v>
      </c>
      <c r="Z450" s="29"/>
    </row>
    <row r="451" spans="1:26" x14ac:dyDescent="0.3">
      <c r="A451" s="5" t="s">
        <v>2459</v>
      </c>
      <c r="B451" s="5" t="s">
        <v>8397</v>
      </c>
      <c r="C451" s="5">
        <v>64</v>
      </c>
      <c r="D451" s="166">
        <v>7748.62</v>
      </c>
      <c r="E451" s="5" t="s">
        <v>8603</v>
      </c>
      <c r="F451" s="118">
        <v>44739</v>
      </c>
      <c r="G451" s="13">
        <v>0.15</v>
      </c>
      <c r="H451" s="5" t="s">
        <v>8330</v>
      </c>
      <c r="I451" s="22">
        <f t="shared" si="140"/>
        <v>54.4</v>
      </c>
      <c r="J451" s="5"/>
      <c r="K451" s="5"/>
      <c r="L451" s="136">
        <f t="shared" si="141"/>
        <v>6586.3269999999993</v>
      </c>
      <c r="M451" s="136">
        <f t="shared" si="142"/>
        <v>6586.3269999999993</v>
      </c>
      <c r="N451" s="33">
        <f t="shared" si="143"/>
        <v>0</v>
      </c>
      <c r="S451">
        <v>1</v>
      </c>
      <c r="T451" s="29">
        <f t="shared" si="164"/>
        <v>0</v>
      </c>
      <c r="U451" s="29">
        <f t="shared" si="165"/>
        <v>0</v>
      </c>
      <c r="V451" s="29">
        <f t="shared" si="166"/>
        <v>0</v>
      </c>
      <c r="W451" s="29">
        <f t="shared" si="167"/>
        <v>0</v>
      </c>
      <c r="X451" s="29">
        <f t="shared" si="168"/>
        <v>6586.3269999999993</v>
      </c>
      <c r="Z451" s="29"/>
    </row>
    <row r="452" spans="1:26" x14ac:dyDescent="0.3">
      <c r="A452" s="5" t="s">
        <v>2459</v>
      </c>
      <c r="B452" s="5" t="s">
        <v>8397</v>
      </c>
      <c r="C452" s="5">
        <v>512</v>
      </c>
      <c r="D452" s="166">
        <v>61988.959999999999</v>
      </c>
      <c r="E452" s="5" t="s">
        <v>8603</v>
      </c>
      <c r="F452" s="118">
        <v>44739</v>
      </c>
      <c r="G452" s="13">
        <v>0.15</v>
      </c>
      <c r="H452" s="5" t="s">
        <v>8331</v>
      </c>
      <c r="I452" s="22">
        <f t="shared" si="140"/>
        <v>435.2</v>
      </c>
      <c r="J452" s="5"/>
      <c r="K452" s="5"/>
      <c r="L452" s="136">
        <f t="shared" si="141"/>
        <v>52690.615999999995</v>
      </c>
      <c r="M452" s="136">
        <f t="shared" si="142"/>
        <v>52690.615999999995</v>
      </c>
      <c r="N452" s="33">
        <f t="shared" si="143"/>
        <v>0</v>
      </c>
      <c r="S452">
        <v>1</v>
      </c>
      <c r="T452" s="29">
        <f t="shared" si="164"/>
        <v>0</v>
      </c>
      <c r="U452" s="29">
        <f t="shared" si="165"/>
        <v>0</v>
      </c>
      <c r="V452" s="29">
        <f t="shared" si="166"/>
        <v>0</v>
      </c>
      <c r="W452" s="29">
        <f t="shared" si="167"/>
        <v>0</v>
      </c>
      <c r="X452" s="29">
        <f t="shared" si="168"/>
        <v>52690.615999999995</v>
      </c>
      <c r="Z452" s="29"/>
    </row>
    <row r="453" spans="1:26" x14ac:dyDescent="0.3">
      <c r="A453" s="5" t="s">
        <v>2483</v>
      </c>
      <c r="B453" s="5" t="s">
        <v>8398</v>
      </c>
      <c r="C453" s="5">
        <v>500</v>
      </c>
      <c r="D453" s="166">
        <v>591.95000000000005</v>
      </c>
      <c r="E453" s="5" t="s">
        <v>8603</v>
      </c>
      <c r="F453" s="118">
        <v>44739</v>
      </c>
      <c r="G453" s="13">
        <v>0.15</v>
      </c>
      <c r="H453" s="5" t="s">
        <v>8305</v>
      </c>
      <c r="I453" s="22">
        <f t="shared" si="140"/>
        <v>425</v>
      </c>
      <c r="J453" s="5"/>
      <c r="K453" s="5"/>
      <c r="L453" s="136">
        <f t="shared" si="141"/>
        <v>503.15750000000003</v>
      </c>
      <c r="M453" s="136">
        <f t="shared" si="142"/>
        <v>503.15750000000003</v>
      </c>
      <c r="N453" s="33">
        <f t="shared" si="143"/>
        <v>0</v>
      </c>
      <c r="P453">
        <v>1</v>
      </c>
      <c r="T453" s="29">
        <f t="shared" si="164"/>
        <v>0</v>
      </c>
      <c r="U453" s="29">
        <f t="shared" si="165"/>
        <v>503.15750000000003</v>
      </c>
      <c r="V453" s="29">
        <f t="shared" si="166"/>
        <v>0</v>
      </c>
      <c r="W453" s="29">
        <f t="shared" si="167"/>
        <v>0</v>
      </c>
      <c r="X453" s="29">
        <f t="shared" si="168"/>
        <v>0</v>
      </c>
      <c r="Z453" s="29"/>
    </row>
    <row r="454" spans="1:26" x14ac:dyDescent="0.3">
      <c r="A454" s="5" t="s">
        <v>2463</v>
      </c>
      <c r="B454" s="5" t="s">
        <v>8399</v>
      </c>
      <c r="C454" s="5">
        <v>4</v>
      </c>
      <c r="D454" s="166">
        <v>624.92999999999995</v>
      </c>
      <c r="E454" s="118">
        <v>44740</v>
      </c>
      <c r="F454" s="118">
        <v>44754</v>
      </c>
      <c r="G454" s="13">
        <v>0</v>
      </c>
      <c r="H454" s="5" t="s">
        <v>8325</v>
      </c>
      <c r="I454" s="22">
        <f t="shared" si="140"/>
        <v>4</v>
      </c>
      <c r="J454" s="5"/>
      <c r="K454" s="5"/>
      <c r="L454" s="136">
        <f t="shared" si="141"/>
        <v>624.92999999999995</v>
      </c>
      <c r="M454" s="136">
        <f t="shared" si="142"/>
        <v>624.92999999999995</v>
      </c>
      <c r="N454" s="33">
        <f t="shared" si="143"/>
        <v>0</v>
      </c>
      <c r="S454">
        <v>1</v>
      </c>
      <c r="T454" s="29">
        <f t="shared" si="164"/>
        <v>0</v>
      </c>
      <c r="U454" s="29">
        <f t="shared" si="165"/>
        <v>0</v>
      </c>
      <c r="V454" s="29">
        <f t="shared" si="166"/>
        <v>0</v>
      </c>
      <c r="W454" s="29">
        <f t="shared" si="167"/>
        <v>0</v>
      </c>
      <c r="X454" s="29">
        <f t="shared" si="168"/>
        <v>624.92999999999995</v>
      </c>
      <c r="Z454" s="29"/>
    </row>
    <row r="455" spans="1:26" x14ac:dyDescent="0.3">
      <c r="A455" s="5" t="s">
        <v>2463</v>
      </c>
      <c r="B455" s="5" t="s">
        <v>8399</v>
      </c>
      <c r="C455" s="5">
        <v>120</v>
      </c>
      <c r="D455" s="166">
        <v>16625.75</v>
      </c>
      <c r="E455" s="118">
        <v>44740</v>
      </c>
      <c r="F455" s="118">
        <v>44754</v>
      </c>
      <c r="G455" s="13">
        <v>0</v>
      </c>
      <c r="H455" s="5" t="s">
        <v>8340</v>
      </c>
      <c r="I455" s="22">
        <f t="shared" ref="I455:I518" si="169">C455*(1-G455)</f>
        <v>120</v>
      </c>
      <c r="J455" s="5"/>
      <c r="K455" s="5"/>
      <c r="L455" s="136">
        <f t="shared" ref="L455:L518" si="170">D455*(1-G455)</f>
        <v>16625.75</v>
      </c>
      <c r="M455" s="136">
        <f t="shared" ref="M455:M518" si="171">IF(J455="",L455,(D455/C455)*J455)</f>
        <v>16625.75</v>
      </c>
      <c r="N455" s="33">
        <f t="shared" ref="N455:N518" si="172">L455-M455</f>
        <v>0</v>
      </c>
      <c r="S455">
        <v>1</v>
      </c>
      <c r="T455" s="29">
        <f t="shared" si="164"/>
        <v>0</v>
      </c>
      <c r="U455" s="29">
        <f t="shared" si="165"/>
        <v>0</v>
      </c>
      <c r="V455" s="29">
        <f t="shared" si="166"/>
        <v>0</v>
      </c>
      <c r="W455" s="29">
        <f t="shared" si="167"/>
        <v>0</v>
      </c>
      <c r="X455" s="29">
        <f t="shared" si="168"/>
        <v>16625.75</v>
      </c>
      <c r="Z455" s="29"/>
    </row>
    <row r="456" spans="1:26" x14ac:dyDescent="0.3">
      <c r="A456" s="5" t="s">
        <v>2487</v>
      </c>
      <c r="B456" s="5" t="s">
        <v>8400</v>
      </c>
      <c r="C456" s="5">
        <v>500</v>
      </c>
      <c r="D456" s="166">
        <v>591.95000000000005</v>
      </c>
      <c r="E456" s="118">
        <v>44740</v>
      </c>
      <c r="F456" s="118">
        <v>44754</v>
      </c>
      <c r="G456" s="13">
        <v>0</v>
      </c>
      <c r="H456" s="5" t="s">
        <v>8305</v>
      </c>
      <c r="I456" s="22">
        <f t="shared" si="169"/>
        <v>500</v>
      </c>
      <c r="J456" s="5"/>
      <c r="K456" s="5"/>
      <c r="L456" s="136">
        <f t="shared" si="170"/>
        <v>591.95000000000005</v>
      </c>
      <c r="M456" s="136">
        <f t="shared" si="171"/>
        <v>591.95000000000005</v>
      </c>
      <c r="N456" s="33">
        <f t="shared" si="172"/>
        <v>0</v>
      </c>
      <c r="P456">
        <v>1</v>
      </c>
      <c r="T456" s="29">
        <f t="shared" si="164"/>
        <v>0</v>
      </c>
      <c r="U456" s="29">
        <f t="shared" si="165"/>
        <v>591.95000000000005</v>
      </c>
      <c r="V456" s="29">
        <f t="shared" si="166"/>
        <v>0</v>
      </c>
      <c r="W456" s="29">
        <f t="shared" si="167"/>
        <v>0</v>
      </c>
      <c r="X456" s="29">
        <f t="shared" si="168"/>
        <v>0</v>
      </c>
      <c r="Z456" s="29"/>
    </row>
    <row r="457" spans="1:26" x14ac:dyDescent="0.3">
      <c r="A457" s="5" t="s">
        <v>2467</v>
      </c>
      <c r="B457" s="5" t="s">
        <v>8401</v>
      </c>
      <c r="C457" s="5">
        <v>4</v>
      </c>
      <c r="D457" s="166">
        <v>484.29</v>
      </c>
      <c r="E457" s="118">
        <v>44755</v>
      </c>
      <c r="F457" s="118">
        <v>44762</v>
      </c>
      <c r="G457" s="13">
        <v>0</v>
      </c>
      <c r="H457" s="5" t="s">
        <v>8330</v>
      </c>
      <c r="I457" s="22">
        <f t="shared" si="169"/>
        <v>4</v>
      </c>
      <c r="J457" s="5"/>
      <c r="K457" s="5"/>
      <c r="L457" s="136">
        <f t="shared" si="170"/>
        <v>484.29</v>
      </c>
      <c r="M457" s="136">
        <f t="shared" si="171"/>
        <v>484.29</v>
      </c>
      <c r="N457" s="33">
        <f t="shared" si="172"/>
        <v>0</v>
      </c>
      <c r="S457">
        <v>1</v>
      </c>
      <c r="T457" s="29">
        <f t="shared" si="164"/>
        <v>0</v>
      </c>
      <c r="U457" s="29">
        <f t="shared" si="165"/>
        <v>0</v>
      </c>
      <c r="V457" s="29">
        <f t="shared" si="166"/>
        <v>0</v>
      </c>
      <c r="W457" s="29">
        <f t="shared" si="167"/>
        <v>0</v>
      </c>
      <c r="X457" s="29">
        <f t="shared" si="168"/>
        <v>484.29</v>
      </c>
      <c r="Z457" s="29"/>
    </row>
    <row r="458" spans="1:26" x14ac:dyDescent="0.3">
      <c r="A458" s="5" t="s">
        <v>2467</v>
      </c>
      <c r="B458" s="5" t="s">
        <v>8401</v>
      </c>
      <c r="C458" s="5">
        <v>20</v>
      </c>
      <c r="D458" s="166">
        <v>2421.44</v>
      </c>
      <c r="E458" s="118">
        <v>44755</v>
      </c>
      <c r="F458" s="118">
        <v>44762</v>
      </c>
      <c r="G458" s="13">
        <v>0</v>
      </c>
      <c r="H458" s="5" t="s">
        <v>8331</v>
      </c>
      <c r="I458" s="22">
        <f t="shared" si="169"/>
        <v>20</v>
      </c>
      <c r="J458" s="5"/>
      <c r="K458" s="5"/>
      <c r="L458" s="136">
        <f t="shared" si="170"/>
        <v>2421.44</v>
      </c>
      <c r="M458" s="136">
        <f t="shared" si="171"/>
        <v>2421.44</v>
      </c>
      <c r="N458" s="33">
        <f t="shared" si="172"/>
        <v>0</v>
      </c>
      <c r="S458">
        <v>1</v>
      </c>
      <c r="T458" s="29">
        <f t="shared" si="164"/>
        <v>0</v>
      </c>
      <c r="U458" s="29">
        <f t="shared" si="165"/>
        <v>0</v>
      </c>
      <c r="V458" s="29">
        <f t="shared" si="166"/>
        <v>0</v>
      </c>
      <c r="W458" s="29">
        <f t="shared" si="167"/>
        <v>0</v>
      </c>
      <c r="X458" s="29">
        <f t="shared" si="168"/>
        <v>2421.44</v>
      </c>
      <c r="Z458" s="29"/>
    </row>
    <row r="459" spans="1:26" x14ac:dyDescent="0.3">
      <c r="A459" s="5" t="s">
        <v>2500</v>
      </c>
      <c r="B459" s="5" t="s">
        <v>8402</v>
      </c>
      <c r="C459" s="5">
        <v>80</v>
      </c>
      <c r="D459" s="166">
        <v>10615.05</v>
      </c>
      <c r="E459" s="118">
        <v>44755</v>
      </c>
      <c r="F459" s="118">
        <v>44762</v>
      </c>
      <c r="G459" s="13">
        <v>0</v>
      </c>
      <c r="H459" s="5" t="s">
        <v>8322</v>
      </c>
      <c r="I459" s="22">
        <f t="shared" si="169"/>
        <v>80</v>
      </c>
      <c r="J459" s="5"/>
      <c r="K459" s="5"/>
      <c r="L459" s="136">
        <f t="shared" si="170"/>
        <v>10615.05</v>
      </c>
      <c r="M459" s="136">
        <f t="shared" si="171"/>
        <v>10615.05</v>
      </c>
      <c r="N459" s="33">
        <f t="shared" si="172"/>
        <v>0</v>
      </c>
      <c r="S459">
        <v>1</v>
      </c>
      <c r="T459" s="29">
        <f t="shared" si="164"/>
        <v>0</v>
      </c>
      <c r="U459" s="29">
        <f t="shared" si="165"/>
        <v>0</v>
      </c>
      <c r="V459" s="29">
        <f t="shared" si="166"/>
        <v>0</v>
      </c>
      <c r="W459" s="29">
        <f t="shared" si="167"/>
        <v>0</v>
      </c>
      <c r="X459" s="29">
        <f t="shared" si="168"/>
        <v>10615.05</v>
      </c>
      <c r="Z459" s="29"/>
    </row>
    <row r="460" spans="1:26" x14ac:dyDescent="0.3">
      <c r="A460" s="5" t="s">
        <v>2500</v>
      </c>
      <c r="B460" s="5" t="s">
        <v>8402</v>
      </c>
      <c r="C460" s="5">
        <v>60</v>
      </c>
      <c r="D460" s="166">
        <v>7264.33</v>
      </c>
      <c r="E460" s="118">
        <v>44755</v>
      </c>
      <c r="F460" s="118">
        <v>44762</v>
      </c>
      <c r="G460" s="13">
        <v>0</v>
      </c>
      <c r="H460" s="5" t="s">
        <v>8320</v>
      </c>
      <c r="I460" s="22">
        <f t="shared" si="169"/>
        <v>60</v>
      </c>
      <c r="J460" s="5"/>
      <c r="K460" s="5"/>
      <c r="L460" s="136">
        <f t="shared" si="170"/>
        <v>7264.33</v>
      </c>
      <c r="M460" s="136">
        <f t="shared" si="171"/>
        <v>7264.33</v>
      </c>
      <c r="N460" s="33">
        <f t="shared" si="172"/>
        <v>0</v>
      </c>
      <c r="S460">
        <v>1</v>
      </c>
      <c r="T460" s="29">
        <f t="shared" si="164"/>
        <v>0</v>
      </c>
      <c r="U460" s="29">
        <f t="shared" si="165"/>
        <v>0</v>
      </c>
      <c r="V460" s="29">
        <f t="shared" si="166"/>
        <v>0</v>
      </c>
      <c r="W460" s="29">
        <f t="shared" si="167"/>
        <v>0</v>
      </c>
      <c r="X460" s="29">
        <f t="shared" si="168"/>
        <v>7264.33</v>
      </c>
      <c r="Z460" s="29"/>
    </row>
    <row r="461" spans="1:26" x14ac:dyDescent="0.3">
      <c r="A461" s="5" t="s">
        <v>2500</v>
      </c>
      <c r="B461" s="5" t="s">
        <v>8402</v>
      </c>
      <c r="C461" s="5">
        <v>60</v>
      </c>
      <c r="D461" s="166">
        <v>8312.8799999999992</v>
      </c>
      <c r="E461" s="118">
        <v>44755</v>
      </c>
      <c r="F461" s="118">
        <v>44762</v>
      </c>
      <c r="G461" s="13">
        <v>0</v>
      </c>
      <c r="H461" s="5" t="s">
        <v>8340</v>
      </c>
      <c r="I461" s="22">
        <f t="shared" si="169"/>
        <v>60</v>
      </c>
      <c r="J461" s="5"/>
      <c r="K461" s="5"/>
      <c r="L461" s="136">
        <f t="shared" si="170"/>
        <v>8312.8799999999992</v>
      </c>
      <c r="M461" s="136">
        <f t="shared" si="171"/>
        <v>8312.8799999999992</v>
      </c>
      <c r="N461" s="33">
        <f t="shared" si="172"/>
        <v>0</v>
      </c>
      <c r="S461">
        <v>1</v>
      </c>
      <c r="T461" s="29">
        <f t="shared" si="164"/>
        <v>0</v>
      </c>
      <c r="U461" s="29">
        <f t="shared" si="165"/>
        <v>0</v>
      </c>
      <c r="V461" s="29">
        <f t="shared" si="166"/>
        <v>0</v>
      </c>
      <c r="W461" s="29">
        <f t="shared" si="167"/>
        <v>0</v>
      </c>
      <c r="X461" s="29">
        <f t="shared" si="168"/>
        <v>8312.8799999999992</v>
      </c>
      <c r="Z461" s="29"/>
    </row>
    <row r="462" spans="1:26" x14ac:dyDescent="0.3">
      <c r="A462" s="5" t="s">
        <v>2491</v>
      </c>
      <c r="B462" s="5" t="s">
        <v>8403</v>
      </c>
      <c r="C462" s="5">
        <v>500</v>
      </c>
      <c r="D462" s="166">
        <v>591.95000000000005</v>
      </c>
      <c r="E462" s="118">
        <v>44755</v>
      </c>
      <c r="F462" s="118">
        <v>44762</v>
      </c>
      <c r="G462" s="13">
        <v>0</v>
      </c>
      <c r="H462" s="5" t="s">
        <v>8305</v>
      </c>
      <c r="I462" s="22">
        <f t="shared" si="169"/>
        <v>500</v>
      </c>
      <c r="J462" s="5"/>
      <c r="K462" s="5"/>
      <c r="L462" s="136">
        <f t="shared" si="170"/>
        <v>591.95000000000005</v>
      </c>
      <c r="M462" s="136">
        <f t="shared" si="171"/>
        <v>591.95000000000005</v>
      </c>
      <c r="N462" s="33">
        <f t="shared" si="172"/>
        <v>0</v>
      </c>
      <c r="P462">
        <v>1</v>
      </c>
      <c r="T462" s="29">
        <f t="shared" si="164"/>
        <v>0</v>
      </c>
      <c r="U462" s="29">
        <f t="shared" si="165"/>
        <v>591.95000000000005</v>
      </c>
      <c r="V462" s="29">
        <f t="shared" si="166"/>
        <v>0</v>
      </c>
      <c r="W462" s="29">
        <f t="shared" si="167"/>
        <v>0</v>
      </c>
      <c r="X462" s="29">
        <f t="shared" si="168"/>
        <v>0</v>
      </c>
      <c r="Z462" s="29"/>
    </row>
    <row r="463" spans="1:26" x14ac:dyDescent="0.3">
      <c r="A463" s="5" t="s">
        <v>2469</v>
      </c>
      <c r="B463" s="5" t="s">
        <v>2470</v>
      </c>
      <c r="C463" s="5">
        <v>80</v>
      </c>
      <c r="D463" s="166">
        <v>9685.77</v>
      </c>
      <c r="E463" s="118">
        <v>44763</v>
      </c>
      <c r="F463" s="118">
        <v>44790</v>
      </c>
      <c r="G463" s="13">
        <v>0</v>
      </c>
      <c r="H463" s="5" t="s">
        <v>8331</v>
      </c>
      <c r="I463" s="22">
        <f t="shared" si="169"/>
        <v>80</v>
      </c>
      <c r="J463" s="5"/>
      <c r="K463" s="5"/>
      <c r="L463" s="136">
        <f t="shared" si="170"/>
        <v>9685.77</v>
      </c>
      <c r="M463" s="136">
        <f t="shared" si="171"/>
        <v>9685.77</v>
      </c>
      <c r="N463" s="33">
        <f t="shared" si="172"/>
        <v>0</v>
      </c>
      <c r="S463">
        <v>1</v>
      </c>
      <c r="T463" s="29">
        <f t="shared" si="164"/>
        <v>0</v>
      </c>
      <c r="U463" s="29">
        <f t="shared" si="165"/>
        <v>0</v>
      </c>
      <c r="V463" s="29">
        <f t="shared" si="166"/>
        <v>0</v>
      </c>
      <c r="W463" s="29">
        <f t="shared" si="167"/>
        <v>0</v>
      </c>
      <c r="X463" s="29">
        <f t="shared" si="168"/>
        <v>9685.77</v>
      </c>
      <c r="Z463" s="29"/>
    </row>
    <row r="464" spans="1:26" x14ac:dyDescent="0.3">
      <c r="A464" s="5" t="s">
        <v>2469</v>
      </c>
      <c r="B464" s="5" t="s">
        <v>2470</v>
      </c>
      <c r="C464" s="5">
        <v>160</v>
      </c>
      <c r="D464" s="166">
        <v>19371.55</v>
      </c>
      <c r="E464" s="118">
        <v>44763</v>
      </c>
      <c r="F464" s="118">
        <v>44790</v>
      </c>
      <c r="G464" s="13">
        <v>0</v>
      </c>
      <c r="H464" s="5" t="s">
        <v>8328</v>
      </c>
      <c r="I464" s="22">
        <f t="shared" si="169"/>
        <v>160</v>
      </c>
      <c r="J464" s="5"/>
      <c r="K464" s="5"/>
      <c r="L464" s="136">
        <f t="shared" si="170"/>
        <v>19371.55</v>
      </c>
      <c r="M464" s="136">
        <f t="shared" si="171"/>
        <v>19371.55</v>
      </c>
      <c r="N464" s="33">
        <f t="shared" si="172"/>
        <v>0</v>
      </c>
      <c r="S464">
        <v>1</v>
      </c>
      <c r="T464" s="29">
        <f t="shared" si="164"/>
        <v>0</v>
      </c>
      <c r="U464" s="29">
        <f t="shared" si="165"/>
        <v>0</v>
      </c>
      <c r="V464" s="29">
        <f t="shared" si="166"/>
        <v>0</v>
      </c>
      <c r="W464" s="29">
        <f t="shared" si="167"/>
        <v>0</v>
      </c>
      <c r="X464" s="29">
        <f t="shared" si="168"/>
        <v>19371.55</v>
      </c>
      <c r="Z464" s="29"/>
    </row>
    <row r="465" spans="1:26" x14ac:dyDescent="0.3">
      <c r="A465" s="5" t="s">
        <v>2469</v>
      </c>
      <c r="B465" s="5" t="s">
        <v>2470</v>
      </c>
      <c r="C465" s="5">
        <v>80</v>
      </c>
      <c r="D465" s="166">
        <v>12498.68</v>
      </c>
      <c r="E465" s="118">
        <v>44763</v>
      </c>
      <c r="F465" s="118">
        <v>44790</v>
      </c>
      <c r="G465" s="13">
        <v>0</v>
      </c>
      <c r="H465" s="5" t="s">
        <v>8326</v>
      </c>
      <c r="I465" s="22">
        <f t="shared" si="169"/>
        <v>80</v>
      </c>
      <c r="J465" s="5"/>
      <c r="K465" s="5"/>
      <c r="L465" s="136">
        <f t="shared" si="170"/>
        <v>12498.68</v>
      </c>
      <c r="M465" s="136">
        <f t="shared" si="171"/>
        <v>12498.68</v>
      </c>
      <c r="N465" s="33">
        <f t="shared" si="172"/>
        <v>0</v>
      </c>
      <c r="S465">
        <v>1</v>
      </c>
      <c r="T465" s="29">
        <f t="shared" si="164"/>
        <v>0</v>
      </c>
      <c r="U465" s="29">
        <f t="shared" si="165"/>
        <v>0</v>
      </c>
      <c r="V465" s="29">
        <f t="shared" si="166"/>
        <v>0</v>
      </c>
      <c r="W465" s="29">
        <f t="shared" si="167"/>
        <v>0</v>
      </c>
      <c r="X465" s="29">
        <f t="shared" si="168"/>
        <v>12498.68</v>
      </c>
      <c r="Z465" s="29"/>
    </row>
    <row r="466" spans="1:26" x14ac:dyDescent="0.3">
      <c r="A466" s="5" t="s">
        <v>2493</v>
      </c>
      <c r="B466" s="5" t="s">
        <v>2494</v>
      </c>
      <c r="C466" s="5">
        <v>500</v>
      </c>
      <c r="D466" s="166">
        <v>591.95000000000005</v>
      </c>
      <c r="E466" s="118">
        <v>44791</v>
      </c>
      <c r="F466" s="118">
        <v>44819</v>
      </c>
      <c r="G466" s="13">
        <v>0</v>
      </c>
      <c r="H466" s="5" t="s">
        <v>8305</v>
      </c>
      <c r="I466" s="22">
        <f t="shared" si="169"/>
        <v>500</v>
      </c>
      <c r="J466" s="5"/>
      <c r="K466" s="5"/>
      <c r="L466" s="136">
        <f t="shared" si="170"/>
        <v>591.95000000000005</v>
      </c>
      <c r="M466" s="136">
        <f t="shared" si="171"/>
        <v>591.95000000000005</v>
      </c>
      <c r="N466" s="33">
        <f t="shared" si="172"/>
        <v>0</v>
      </c>
      <c r="P466">
        <v>1</v>
      </c>
      <c r="T466" s="29">
        <f t="shared" si="164"/>
        <v>0</v>
      </c>
      <c r="U466" s="29">
        <f t="shared" si="165"/>
        <v>591.95000000000005</v>
      </c>
      <c r="V466" s="29">
        <f t="shared" si="166"/>
        <v>0</v>
      </c>
      <c r="W466" s="29">
        <f t="shared" si="167"/>
        <v>0</v>
      </c>
      <c r="X466" s="29">
        <f t="shared" si="168"/>
        <v>0</v>
      </c>
      <c r="Z466" s="29"/>
    </row>
    <row r="467" spans="1:26" x14ac:dyDescent="0.3">
      <c r="A467" s="5" t="s">
        <v>2471</v>
      </c>
      <c r="B467" s="5" t="s">
        <v>2472</v>
      </c>
      <c r="C467" s="5">
        <v>8</v>
      </c>
      <c r="D467" s="166">
        <v>1249.8699999999999</v>
      </c>
      <c r="E467" s="118">
        <v>44820</v>
      </c>
      <c r="F467" s="118">
        <v>44833</v>
      </c>
      <c r="G467" s="13">
        <v>0</v>
      </c>
      <c r="H467" s="5" t="s">
        <v>8326</v>
      </c>
      <c r="I467" s="22">
        <f t="shared" si="169"/>
        <v>8</v>
      </c>
      <c r="J467" s="5"/>
      <c r="K467" s="5"/>
      <c r="L467" s="136">
        <f t="shared" si="170"/>
        <v>1249.8699999999999</v>
      </c>
      <c r="M467" s="136">
        <f t="shared" si="171"/>
        <v>1249.8699999999999</v>
      </c>
      <c r="N467" s="33">
        <f t="shared" si="172"/>
        <v>0</v>
      </c>
      <c r="S467">
        <v>1</v>
      </c>
      <c r="T467" s="29">
        <f t="shared" si="164"/>
        <v>0</v>
      </c>
      <c r="U467" s="29">
        <f t="shared" si="165"/>
        <v>0</v>
      </c>
      <c r="V467" s="29">
        <f t="shared" si="166"/>
        <v>0</v>
      </c>
      <c r="W467" s="29">
        <f t="shared" si="167"/>
        <v>0</v>
      </c>
      <c r="X467" s="29">
        <f t="shared" si="168"/>
        <v>1249.8699999999999</v>
      </c>
      <c r="Z467" s="29"/>
    </row>
    <row r="468" spans="1:26" x14ac:dyDescent="0.3">
      <c r="A468" s="5" t="s">
        <v>2471</v>
      </c>
      <c r="B468" s="5" t="s">
        <v>2472</v>
      </c>
      <c r="C468" s="5">
        <v>8</v>
      </c>
      <c r="D468" s="166">
        <v>1249.8699999999999</v>
      </c>
      <c r="E468" s="118">
        <v>44820</v>
      </c>
      <c r="F468" s="118">
        <v>44833</v>
      </c>
      <c r="G468" s="13">
        <v>0</v>
      </c>
      <c r="H468" s="5" t="s">
        <v>8329</v>
      </c>
      <c r="I468" s="22">
        <f t="shared" si="169"/>
        <v>8</v>
      </c>
      <c r="J468" s="5"/>
      <c r="K468" s="5"/>
      <c r="L468" s="136">
        <f t="shared" si="170"/>
        <v>1249.8699999999999</v>
      </c>
      <c r="M468" s="136">
        <f t="shared" si="171"/>
        <v>1249.8699999999999</v>
      </c>
      <c r="N468" s="33">
        <f t="shared" si="172"/>
        <v>0</v>
      </c>
      <c r="S468">
        <v>1</v>
      </c>
      <c r="T468" s="29">
        <f t="shared" si="164"/>
        <v>0</v>
      </c>
      <c r="U468" s="29">
        <f t="shared" si="165"/>
        <v>0</v>
      </c>
      <c r="V468" s="29">
        <f t="shared" si="166"/>
        <v>0</v>
      </c>
      <c r="W468" s="29">
        <f t="shared" si="167"/>
        <v>0</v>
      </c>
      <c r="X468" s="29">
        <f t="shared" si="168"/>
        <v>1249.8699999999999</v>
      </c>
      <c r="Z468" s="29"/>
    </row>
    <row r="469" spans="1:26" x14ac:dyDescent="0.3">
      <c r="A469" s="5" t="s">
        <v>2471</v>
      </c>
      <c r="B469" s="5" t="s">
        <v>2472</v>
      </c>
      <c r="C469" s="5">
        <v>8</v>
      </c>
      <c r="D469" s="166">
        <v>968.58</v>
      </c>
      <c r="E469" s="118">
        <v>44820</v>
      </c>
      <c r="F469" s="118">
        <v>44833</v>
      </c>
      <c r="G469" s="13">
        <v>0</v>
      </c>
      <c r="H469" s="5" t="s">
        <v>8328</v>
      </c>
      <c r="I469" s="22">
        <f t="shared" si="169"/>
        <v>8</v>
      </c>
      <c r="J469" s="5"/>
      <c r="K469" s="5"/>
      <c r="L469" s="136">
        <f t="shared" si="170"/>
        <v>968.58</v>
      </c>
      <c r="M469" s="136">
        <f t="shared" si="171"/>
        <v>968.58</v>
      </c>
      <c r="N469" s="33">
        <f t="shared" si="172"/>
        <v>0</v>
      </c>
      <c r="S469">
        <v>1</v>
      </c>
      <c r="T469" s="29">
        <f t="shared" si="164"/>
        <v>0</v>
      </c>
      <c r="U469" s="29">
        <f t="shared" si="165"/>
        <v>0</v>
      </c>
      <c r="V469" s="29">
        <f t="shared" si="166"/>
        <v>0</v>
      </c>
      <c r="W469" s="29">
        <f t="shared" si="167"/>
        <v>0</v>
      </c>
      <c r="X469" s="29">
        <f t="shared" si="168"/>
        <v>968.58</v>
      </c>
      <c r="Z469" s="29"/>
    </row>
    <row r="470" spans="1:26" x14ac:dyDescent="0.3">
      <c r="A470" s="5" t="s">
        <v>2471</v>
      </c>
      <c r="B470" s="5" t="s">
        <v>2472</v>
      </c>
      <c r="C470" s="5">
        <v>8</v>
      </c>
      <c r="D470" s="166">
        <v>968.58</v>
      </c>
      <c r="E470" s="118">
        <v>44820</v>
      </c>
      <c r="F470" s="118">
        <v>44833</v>
      </c>
      <c r="G470" s="13">
        <v>0</v>
      </c>
      <c r="H470" s="5" t="s">
        <v>8330</v>
      </c>
      <c r="I470" s="22">
        <f t="shared" si="169"/>
        <v>8</v>
      </c>
      <c r="J470" s="5"/>
      <c r="K470" s="5"/>
      <c r="L470" s="136">
        <f t="shared" si="170"/>
        <v>968.58</v>
      </c>
      <c r="M470" s="136">
        <f t="shared" si="171"/>
        <v>968.58</v>
      </c>
      <c r="N470" s="33">
        <f t="shared" si="172"/>
        <v>0</v>
      </c>
      <c r="S470">
        <v>1</v>
      </c>
      <c r="T470" s="29">
        <f t="shared" si="164"/>
        <v>0</v>
      </c>
      <c r="U470" s="29">
        <f t="shared" si="165"/>
        <v>0</v>
      </c>
      <c r="V470" s="29">
        <f t="shared" si="166"/>
        <v>0</v>
      </c>
      <c r="W470" s="29">
        <f t="shared" si="167"/>
        <v>0</v>
      </c>
      <c r="X470" s="29">
        <f t="shared" si="168"/>
        <v>968.58</v>
      </c>
      <c r="Z470" s="29"/>
    </row>
    <row r="471" spans="1:26" x14ac:dyDescent="0.3">
      <c r="A471" s="5" t="s">
        <v>2471</v>
      </c>
      <c r="B471" s="5" t="s">
        <v>2472</v>
      </c>
      <c r="C471" s="5">
        <v>8</v>
      </c>
      <c r="D471" s="166">
        <v>968.58</v>
      </c>
      <c r="E471" s="118">
        <v>44820</v>
      </c>
      <c r="F471" s="118">
        <v>44833</v>
      </c>
      <c r="G471" s="13">
        <v>0</v>
      </c>
      <c r="H471" s="5" t="s">
        <v>8331</v>
      </c>
      <c r="I471" s="22">
        <f t="shared" si="169"/>
        <v>8</v>
      </c>
      <c r="J471" s="5"/>
      <c r="K471" s="5"/>
      <c r="L471" s="136">
        <f t="shared" si="170"/>
        <v>968.58</v>
      </c>
      <c r="M471" s="136">
        <f t="shared" si="171"/>
        <v>968.58</v>
      </c>
      <c r="N471" s="33">
        <f t="shared" si="172"/>
        <v>0</v>
      </c>
      <c r="S471">
        <v>1</v>
      </c>
      <c r="T471" s="29">
        <f t="shared" si="164"/>
        <v>0</v>
      </c>
      <c r="U471" s="29">
        <f t="shared" si="165"/>
        <v>0</v>
      </c>
      <c r="V471" s="29">
        <f t="shared" si="166"/>
        <v>0</v>
      </c>
      <c r="W471" s="29">
        <f t="shared" si="167"/>
        <v>0</v>
      </c>
      <c r="X471" s="29">
        <f t="shared" si="168"/>
        <v>968.58</v>
      </c>
      <c r="Z471" s="29"/>
    </row>
    <row r="472" spans="1:26" x14ac:dyDescent="0.3">
      <c r="A472" s="5" t="s">
        <v>2473</v>
      </c>
      <c r="B472" s="5" t="s">
        <v>2474</v>
      </c>
      <c r="C472" s="5">
        <v>8</v>
      </c>
      <c r="D472" s="166">
        <v>1283.6099999999999</v>
      </c>
      <c r="E472" s="118">
        <v>44834</v>
      </c>
      <c r="F472" s="118">
        <v>44848</v>
      </c>
      <c r="G472" s="13">
        <v>0</v>
      </c>
      <c r="H472" s="5" t="s">
        <v>8326</v>
      </c>
      <c r="I472" s="22">
        <f t="shared" si="169"/>
        <v>8</v>
      </c>
      <c r="J472" s="5"/>
      <c r="K472" s="5"/>
      <c r="L472" s="136">
        <f t="shared" si="170"/>
        <v>1283.6099999999999</v>
      </c>
      <c r="M472" s="136">
        <f t="shared" si="171"/>
        <v>1283.6099999999999</v>
      </c>
      <c r="N472" s="33">
        <f t="shared" si="172"/>
        <v>0</v>
      </c>
      <c r="S472">
        <v>1</v>
      </c>
      <c r="T472" s="29">
        <f t="shared" si="164"/>
        <v>0</v>
      </c>
      <c r="U472" s="29">
        <f t="shared" si="165"/>
        <v>0</v>
      </c>
      <c r="V472" s="29">
        <f t="shared" si="166"/>
        <v>0</v>
      </c>
      <c r="W472" s="29">
        <f t="shared" si="167"/>
        <v>0</v>
      </c>
      <c r="X472" s="29">
        <f t="shared" si="168"/>
        <v>1283.6099999999999</v>
      </c>
      <c r="Z472" s="29"/>
    </row>
    <row r="473" spans="1:26" x14ac:dyDescent="0.3">
      <c r="A473" s="5" t="s">
        <v>2473</v>
      </c>
      <c r="B473" s="5" t="s">
        <v>2474</v>
      </c>
      <c r="C473" s="5">
        <v>8</v>
      </c>
      <c r="D473" s="166">
        <v>1283.6099999999999</v>
      </c>
      <c r="E473" s="118">
        <v>44834</v>
      </c>
      <c r="F473" s="118">
        <v>44848</v>
      </c>
      <c r="G473" s="13">
        <v>0</v>
      </c>
      <c r="H473" s="5" t="s">
        <v>8329</v>
      </c>
      <c r="I473" s="22">
        <f t="shared" si="169"/>
        <v>8</v>
      </c>
      <c r="J473" s="5"/>
      <c r="K473" s="5"/>
      <c r="L473" s="136">
        <f t="shared" si="170"/>
        <v>1283.6099999999999</v>
      </c>
      <c r="M473" s="136">
        <f t="shared" si="171"/>
        <v>1283.6099999999999</v>
      </c>
      <c r="N473" s="33">
        <f t="shared" si="172"/>
        <v>0</v>
      </c>
      <c r="S473">
        <v>1</v>
      </c>
      <c r="T473" s="29">
        <f t="shared" si="164"/>
        <v>0</v>
      </c>
      <c r="U473" s="29">
        <f t="shared" si="165"/>
        <v>0</v>
      </c>
      <c r="V473" s="29">
        <f t="shared" si="166"/>
        <v>0</v>
      </c>
      <c r="W473" s="29">
        <f t="shared" si="167"/>
        <v>0</v>
      </c>
      <c r="X473" s="29">
        <f t="shared" si="168"/>
        <v>1283.6099999999999</v>
      </c>
      <c r="Z473" s="29"/>
    </row>
    <row r="474" spans="1:26" x14ac:dyDescent="0.3">
      <c r="A474" s="5" t="s">
        <v>2473</v>
      </c>
      <c r="B474" s="5" t="s">
        <v>2474</v>
      </c>
      <c r="C474" s="5">
        <v>8</v>
      </c>
      <c r="D474" s="166">
        <v>994.73</v>
      </c>
      <c r="E474" s="118">
        <v>44834</v>
      </c>
      <c r="F474" s="118">
        <v>44848</v>
      </c>
      <c r="G474" s="13">
        <v>0</v>
      </c>
      <c r="H474" s="5" t="s">
        <v>8328</v>
      </c>
      <c r="I474" s="22">
        <f t="shared" si="169"/>
        <v>8</v>
      </c>
      <c r="J474" s="5"/>
      <c r="K474" s="5"/>
      <c r="L474" s="136">
        <f t="shared" si="170"/>
        <v>994.73</v>
      </c>
      <c r="M474" s="136">
        <f t="shared" si="171"/>
        <v>994.73</v>
      </c>
      <c r="N474" s="33">
        <f t="shared" si="172"/>
        <v>0</v>
      </c>
      <c r="S474">
        <v>1</v>
      </c>
      <c r="T474" s="29">
        <f t="shared" si="164"/>
        <v>0</v>
      </c>
      <c r="U474" s="29">
        <f t="shared" si="165"/>
        <v>0</v>
      </c>
      <c r="V474" s="29">
        <f t="shared" si="166"/>
        <v>0</v>
      </c>
      <c r="W474" s="29">
        <f t="shared" si="167"/>
        <v>0</v>
      </c>
      <c r="X474" s="29">
        <f t="shared" si="168"/>
        <v>994.73</v>
      </c>
      <c r="Z474" s="29"/>
    </row>
    <row r="475" spans="1:26" x14ac:dyDescent="0.3">
      <c r="A475" s="5" t="s">
        <v>2473</v>
      </c>
      <c r="B475" s="5" t="s">
        <v>2474</v>
      </c>
      <c r="C475" s="5">
        <v>8</v>
      </c>
      <c r="D475" s="166">
        <v>994.73</v>
      </c>
      <c r="E475" s="118">
        <v>44834</v>
      </c>
      <c r="F475" s="118">
        <v>44848</v>
      </c>
      <c r="G475" s="13">
        <v>0</v>
      </c>
      <c r="H475" s="5" t="s">
        <v>8330</v>
      </c>
      <c r="I475" s="22">
        <f t="shared" si="169"/>
        <v>8</v>
      </c>
      <c r="J475" s="5"/>
      <c r="K475" s="5"/>
      <c r="L475" s="136">
        <f t="shared" si="170"/>
        <v>994.73</v>
      </c>
      <c r="M475" s="136">
        <f t="shared" si="171"/>
        <v>994.73</v>
      </c>
      <c r="N475" s="33">
        <f t="shared" si="172"/>
        <v>0</v>
      </c>
      <c r="S475">
        <v>1</v>
      </c>
      <c r="T475" s="29">
        <f t="shared" si="164"/>
        <v>0</v>
      </c>
      <c r="U475" s="29">
        <f t="shared" si="165"/>
        <v>0</v>
      </c>
      <c r="V475" s="29">
        <f t="shared" si="166"/>
        <v>0</v>
      </c>
      <c r="W475" s="29">
        <f t="shared" si="167"/>
        <v>0</v>
      </c>
      <c r="X475" s="29">
        <f t="shared" si="168"/>
        <v>994.73</v>
      </c>
      <c r="Z475" s="29"/>
    </row>
    <row r="476" spans="1:26" x14ac:dyDescent="0.3">
      <c r="A476" s="5" t="s">
        <v>2473</v>
      </c>
      <c r="B476" s="5" t="s">
        <v>2474</v>
      </c>
      <c r="C476" s="5">
        <v>8</v>
      </c>
      <c r="D476" s="166">
        <v>994.73</v>
      </c>
      <c r="E476" s="118">
        <v>44834</v>
      </c>
      <c r="F476" s="118">
        <v>44848</v>
      </c>
      <c r="G476" s="13">
        <v>0</v>
      </c>
      <c r="H476" s="5" t="s">
        <v>8331</v>
      </c>
      <c r="I476" s="22">
        <f t="shared" si="169"/>
        <v>8</v>
      </c>
      <c r="J476" s="5"/>
      <c r="K476" s="5"/>
      <c r="L476" s="136">
        <f t="shared" si="170"/>
        <v>994.73</v>
      </c>
      <c r="M476" s="136">
        <f t="shared" si="171"/>
        <v>994.73</v>
      </c>
      <c r="N476" s="33">
        <f t="shared" si="172"/>
        <v>0</v>
      </c>
      <c r="S476">
        <v>1</v>
      </c>
      <c r="T476" s="29">
        <f t="shared" si="164"/>
        <v>0</v>
      </c>
      <c r="U476" s="29">
        <f t="shared" si="165"/>
        <v>0</v>
      </c>
      <c r="V476" s="29">
        <f t="shared" si="166"/>
        <v>0</v>
      </c>
      <c r="W476" s="29">
        <f t="shared" si="167"/>
        <v>0</v>
      </c>
      <c r="X476" s="29">
        <f t="shared" si="168"/>
        <v>994.73</v>
      </c>
      <c r="Z476" s="29"/>
    </row>
    <row r="477" spans="1:26" x14ac:dyDescent="0.3">
      <c r="A477" s="5" t="s">
        <v>2475</v>
      </c>
      <c r="B477" s="5" t="s">
        <v>2476</v>
      </c>
      <c r="C477" s="5">
        <v>80</v>
      </c>
      <c r="D477" s="166">
        <v>15045.16</v>
      </c>
      <c r="E477" s="118">
        <v>44851</v>
      </c>
      <c r="F477" s="118">
        <v>44855</v>
      </c>
      <c r="G477" s="13">
        <v>0</v>
      </c>
      <c r="H477" s="5" t="s">
        <v>8333</v>
      </c>
      <c r="I477" s="22">
        <f t="shared" si="169"/>
        <v>80</v>
      </c>
      <c r="J477" s="5"/>
      <c r="K477" s="5"/>
      <c r="L477" s="136">
        <f t="shared" si="170"/>
        <v>15045.16</v>
      </c>
      <c r="M477" s="136">
        <f t="shared" si="171"/>
        <v>15045.16</v>
      </c>
      <c r="N477" s="33">
        <f t="shared" si="172"/>
        <v>0</v>
      </c>
      <c r="S477">
        <v>1</v>
      </c>
      <c r="T477" s="29">
        <f t="shared" si="164"/>
        <v>0</v>
      </c>
      <c r="U477" s="29">
        <f t="shared" si="165"/>
        <v>0</v>
      </c>
      <c r="V477" s="29">
        <f t="shared" si="166"/>
        <v>0</v>
      </c>
      <c r="W477" s="29">
        <f t="shared" si="167"/>
        <v>0</v>
      </c>
      <c r="X477" s="29">
        <f t="shared" si="168"/>
        <v>15045.16</v>
      </c>
      <c r="Z477" s="29"/>
    </row>
    <row r="478" spans="1:26" x14ac:dyDescent="0.3">
      <c r="A478" s="5" t="s">
        <v>2495</v>
      </c>
      <c r="B478" s="5" t="s">
        <v>2496</v>
      </c>
      <c r="C478" s="5">
        <v>500</v>
      </c>
      <c r="D478" s="166">
        <v>603.79</v>
      </c>
      <c r="E478" s="118">
        <v>44851</v>
      </c>
      <c r="F478" s="118">
        <v>44855</v>
      </c>
      <c r="G478" s="13">
        <v>0</v>
      </c>
      <c r="H478" s="5" t="s">
        <v>8305</v>
      </c>
      <c r="I478" s="22">
        <f t="shared" si="169"/>
        <v>500</v>
      </c>
      <c r="J478" s="5"/>
      <c r="K478" s="5"/>
      <c r="L478" s="136">
        <f t="shared" si="170"/>
        <v>603.79</v>
      </c>
      <c r="M478" s="136">
        <f t="shared" si="171"/>
        <v>603.79</v>
      </c>
      <c r="N478" s="33">
        <f t="shared" si="172"/>
        <v>0</v>
      </c>
      <c r="P478">
        <v>1</v>
      </c>
      <c r="T478" s="29">
        <f t="shared" si="164"/>
        <v>0</v>
      </c>
      <c r="U478" s="29">
        <f t="shared" si="165"/>
        <v>603.79</v>
      </c>
      <c r="V478" s="29">
        <f t="shared" si="166"/>
        <v>0</v>
      </c>
      <c r="W478" s="29">
        <f t="shared" si="167"/>
        <v>0</v>
      </c>
      <c r="X478" s="29">
        <f t="shared" si="168"/>
        <v>0</v>
      </c>
      <c r="Z478" s="29"/>
    </row>
    <row r="479" spans="1:26" x14ac:dyDescent="0.3">
      <c r="A479" s="102" t="s">
        <v>8671</v>
      </c>
      <c r="B479" s="102"/>
      <c r="C479" s="102"/>
      <c r="D479" s="164"/>
      <c r="E479" s="157">
        <v>44763</v>
      </c>
      <c r="F479" s="157">
        <v>44909</v>
      </c>
      <c r="G479" s="165"/>
      <c r="H479" s="102"/>
      <c r="I479" s="106"/>
      <c r="J479" s="102"/>
      <c r="K479" s="102"/>
      <c r="L479" s="158"/>
      <c r="M479" s="158"/>
      <c r="N479" s="107"/>
      <c r="T479" s="29"/>
      <c r="U479" s="29"/>
      <c r="V479" s="29"/>
      <c r="W479" s="29"/>
      <c r="X479" s="29"/>
      <c r="Z479" s="29"/>
    </row>
    <row r="480" spans="1:26" x14ac:dyDescent="0.3">
      <c r="A480" s="5" t="s">
        <v>2445</v>
      </c>
      <c r="B480" s="5" t="s">
        <v>2446</v>
      </c>
      <c r="C480" s="5">
        <v>120</v>
      </c>
      <c r="D480" s="166">
        <v>15922.58</v>
      </c>
      <c r="E480" s="118">
        <v>44763</v>
      </c>
      <c r="F480" s="118">
        <v>44784</v>
      </c>
      <c r="G480" s="13">
        <v>0</v>
      </c>
      <c r="H480" s="5" t="s">
        <v>8322</v>
      </c>
      <c r="I480" s="22">
        <f t="shared" si="169"/>
        <v>120</v>
      </c>
      <c r="J480" s="5"/>
      <c r="K480" s="5"/>
      <c r="L480" s="136">
        <f t="shared" si="170"/>
        <v>15922.58</v>
      </c>
      <c r="M480" s="136">
        <f t="shared" si="171"/>
        <v>15922.58</v>
      </c>
      <c r="N480" s="33">
        <f t="shared" si="172"/>
        <v>0</v>
      </c>
      <c r="S480">
        <v>1</v>
      </c>
      <c r="T480" s="29">
        <f t="shared" ref="T480:T513" si="173">O480*M480</f>
        <v>0</v>
      </c>
      <c r="U480" s="29">
        <f t="shared" ref="U480:U513" si="174">P480*M480</f>
        <v>0</v>
      </c>
      <c r="V480" s="29">
        <f t="shared" ref="V480:V513" si="175">Q480*M480</f>
        <v>0</v>
      </c>
      <c r="W480" s="29">
        <f t="shared" ref="W480:W513" si="176">R480*M480</f>
        <v>0</v>
      </c>
      <c r="X480" s="29">
        <f t="shared" ref="X480:X513" si="177">S480*M480</f>
        <v>15922.58</v>
      </c>
      <c r="Z480" s="29"/>
    </row>
    <row r="481" spans="1:26" x14ac:dyDescent="0.3">
      <c r="A481" s="5" t="s">
        <v>2445</v>
      </c>
      <c r="B481" s="5" t="s">
        <v>2446</v>
      </c>
      <c r="C481" s="5">
        <v>64</v>
      </c>
      <c r="D481" s="166">
        <v>7748.62</v>
      </c>
      <c r="E481" s="118">
        <v>44763</v>
      </c>
      <c r="F481" s="118">
        <v>44784</v>
      </c>
      <c r="G481" s="13">
        <v>0</v>
      </c>
      <c r="H481" s="5" t="s">
        <v>8331</v>
      </c>
      <c r="I481" s="22">
        <f t="shared" si="169"/>
        <v>64</v>
      </c>
      <c r="J481" s="5"/>
      <c r="K481" s="5"/>
      <c r="L481" s="136">
        <f t="shared" si="170"/>
        <v>7748.62</v>
      </c>
      <c r="M481" s="136">
        <f t="shared" si="171"/>
        <v>7748.62</v>
      </c>
      <c r="N481" s="33">
        <f t="shared" si="172"/>
        <v>0</v>
      </c>
      <c r="S481">
        <v>1</v>
      </c>
      <c r="T481" s="29">
        <f t="shared" si="173"/>
        <v>0</v>
      </c>
      <c r="U481" s="29">
        <f t="shared" si="174"/>
        <v>0</v>
      </c>
      <c r="V481" s="29">
        <f t="shared" si="175"/>
        <v>0</v>
      </c>
      <c r="W481" s="29">
        <f t="shared" si="176"/>
        <v>0</v>
      </c>
      <c r="X481" s="29">
        <f t="shared" si="177"/>
        <v>7748.62</v>
      </c>
      <c r="Z481" s="29"/>
    </row>
    <row r="482" spans="1:26" x14ac:dyDescent="0.3">
      <c r="A482" s="5" t="s">
        <v>2416</v>
      </c>
      <c r="B482" s="5" t="s">
        <v>2417</v>
      </c>
      <c r="C482" s="5">
        <v>8</v>
      </c>
      <c r="D482" s="166">
        <v>1249.8699999999999</v>
      </c>
      <c r="E482" s="118">
        <v>44763</v>
      </c>
      <c r="F482" s="118">
        <v>44806</v>
      </c>
      <c r="G482" s="13">
        <v>0</v>
      </c>
      <c r="H482" s="5" t="s">
        <v>8325</v>
      </c>
      <c r="I482" s="22">
        <f t="shared" si="169"/>
        <v>8</v>
      </c>
      <c r="J482" s="5"/>
      <c r="K482" s="5"/>
      <c r="L482" s="136">
        <f t="shared" si="170"/>
        <v>1249.8699999999999</v>
      </c>
      <c r="M482" s="136">
        <f t="shared" si="171"/>
        <v>1249.8699999999999</v>
      </c>
      <c r="N482" s="33">
        <f t="shared" si="172"/>
        <v>0</v>
      </c>
      <c r="S482">
        <v>1</v>
      </c>
      <c r="T482" s="29">
        <f t="shared" si="173"/>
        <v>0</v>
      </c>
      <c r="U482" s="29">
        <f t="shared" si="174"/>
        <v>0</v>
      </c>
      <c r="V482" s="29">
        <f t="shared" si="175"/>
        <v>0</v>
      </c>
      <c r="W482" s="29">
        <f t="shared" si="176"/>
        <v>0</v>
      </c>
      <c r="X482" s="29">
        <f t="shared" si="177"/>
        <v>1249.8699999999999</v>
      </c>
      <c r="Z482" s="29"/>
    </row>
    <row r="483" spans="1:26" x14ac:dyDescent="0.3">
      <c r="A483" s="5" t="s">
        <v>2432</v>
      </c>
      <c r="B483" s="5" t="s">
        <v>2433</v>
      </c>
      <c r="C483" s="5">
        <v>500</v>
      </c>
      <c r="D483" s="166">
        <v>591.95000000000005</v>
      </c>
      <c r="E483" s="118">
        <v>44763</v>
      </c>
      <c r="F483" s="118">
        <v>44806</v>
      </c>
      <c r="G483" s="13">
        <v>0</v>
      </c>
      <c r="H483" s="5" t="s">
        <v>8305</v>
      </c>
      <c r="I483" s="22">
        <f t="shared" si="169"/>
        <v>500</v>
      </c>
      <c r="J483" s="5"/>
      <c r="K483" s="5"/>
      <c r="L483" s="136">
        <f t="shared" si="170"/>
        <v>591.95000000000005</v>
      </c>
      <c r="M483" s="136">
        <f t="shared" si="171"/>
        <v>591.95000000000005</v>
      </c>
      <c r="N483" s="33">
        <f t="shared" si="172"/>
        <v>0</v>
      </c>
      <c r="P483">
        <v>1</v>
      </c>
      <c r="T483" s="29">
        <f t="shared" si="173"/>
        <v>0</v>
      </c>
      <c r="U483" s="29">
        <f t="shared" si="174"/>
        <v>591.95000000000005</v>
      </c>
      <c r="V483" s="29">
        <f t="shared" si="175"/>
        <v>0</v>
      </c>
      <c r="W483" s="29">
        <f t="shared" si="176"/>
        <v>0</v>
      </c>
      <c r="X483" s="29">
        <f t="shared" si="177"/>
        <v>0</v>
      </c>
      <c r="Z483" s="29"/>
    </row>
    <row r="484" spans="1:26" x14ac:dyDescent="0.3">
      <c r="A484" s="5" t="s">
        <v>2418</v>
      </c>
      <c r="B484" s="5" t="s">
        <v>2419</v>
      </c>
      <c r="C484" s="5">
        <v>64</v>
      </c>
      <c r="D484" s="166">
        <v>9998.94</v>
      </c>
      <c r="E484" s="118">
        <v>44763</v>
      </c>
      <c r="F484" s="118">
        <v>44824</v>
      </c>
      <c r="G484" s="13">
        <v>0</v>
      </c>
      <c r="H484" s="5" t="s">
        <v>8329</v>
      </c>
      <c r="I484" s="22">
        <f t="shared" si="169"/>
        <v>64</v>
      </c>
      <c r="J484" s="5"/>
      <c r="K484" s="5"/>
      <c r="L484" s="136">
        <f t="shared" si="170"/>
        <v>9998.94</v>
      </c>
      <c r="M484" s="136">
        <f t="shared" si="171"/>
        <v>9998.94</v>
      </c>
      <c r="N484" s="33">
        <f t="shared" si="172"/>
        <v>0</v>
      </c>
      <c r="S484">
        <v>1</v>
      </c>
      <c r="T484" s="29">
        <f t="shared" si="173"/>
        <v>0</v>
      </c>
      <c r="U484" s="29">
        <f t="shared" si="174"/>
        <v>0</v>
      </c>
      <c r="V484" s="29">
        <f t="shared" si="175"/>
        <v>0</v>
      </c>
      <c r="W484" s="29">
        <f t="shared" si="176"/>
        <v>0</v>
      </c>
      <c r="X484" s="29">
        <f t="shared" si="177"/>
        <v>9998.94</v>
      </c>
      <c r="Z484" s="29"/>
    </row>
    <row r="485" spans="1:26" x14ac:dyDescent="0.3">
      <c r="A485" s="5" t="s">
        <v>2418</v>
      </c>
      <c r="B485" s="5" t="s">
        <v>2419</v>
      </c>
      <c r="C485" s="5">
        <v>64</v>
      </c>
      <c r="D485" s="166">
        <v>7748.62</v>
      </c>
      <c r="E485" s="118">
        <v>44763</v>
      </c>
      <c r="F485" s="118">
        <v>44824</v>
      </c>
      <c r="G485" s="13">
        <v>0</v>
      </c>
      <c r="H485" s="5" t="s">
        <v>8330</v>
      </c>
      <c r="I485" s="22">
        <f t="shared" si="169"/>
        <v>64</v>
      </c>
      <c r="J485" s="5"/>
      <c r="K485" s="5"/>
      <c r="L485" s="136">
        <f t="shared" si="170"/>
        <v>7748.62</v>
      </c>
      <c r="M485" s="136">
        <f t="shared" si="171"/>
        <v>7748.62</v>
      </c>
      <c r="N485" s="33">
        <f t="shared" si="172"/>
        <v>0</v>
      </c>
      <c r="S485">
        <v>1</v>
      </c>
      <c r="T485" s="29">
        <f t="shared" si="173"/>
        <v>0</v>
      </c>
      <c r="U485" s="29">
        <f t="shared" si="174"/>
        <v>0</v>
      </c>
      <c r="V485" s="29">
        <f t="shared" si="175"/>
        <v>0</v>
      </c>
      <c r="W485" s="29">
        <f t="shared" si="176"/>
        <v>0</v>
      </c>
      <c r="X485" s="29">
        <f t="shared" si="177"/>
        <v>7748.62</v>
      </c>
      <c r="Z485" s="29"/>
    </row>
    <row r="486" spans="1:26" x14ac:dyDescent="0.3">
      <c r="A486" s="5" t="s">
        <v>2418</v>
      </c>
      <c r="B486" s="5" t="s">
        <v>2419</v>
      </c>
      <c r="C486" s="5">
        <v>512</v>
      </c>
      <c r="D486" s="166">
        <v>61988.959999999999</v>
      </c>
      <c r="E486" s="118">
        <v>44763</v>
      </c>
      <c r="F486" s="118">
        <v>44824</v>
      </c>
      <c r="G486" s="13">
        <v>0</v>
      </c>
      <c r="H486" s="5" t="s">
        <v>8331</v>
      </c>
      <c r="I486" s="22">
        <f t="shared" si="169"/>
        <v>512</v>
      </c>
      <c r="J486" s="5"/>
      <c r="K486" s="5"/>
      <c r="L486" s="136">
        <f t="shared" si="170"/>
        <v>61988.959999999999</v>
      </c>
      <c r="M486" s="136">
        <f t="shared" si="171"/>
        <v>61988.959999999999</v>
      </c>
      <c r="N486" s="33">
        <f t="shared" si="172"/>
        <v>0</v>
      </c>
      <c r="S486">
        <v>1</v>
      </c>
      <c r="T486" s="29">
        <f t="shared" si="173"/>
        <v>0</v>
      </c>
      <c r="U486" s="29">
        <f t="shared" si="174"/>
        <v>0</v>
      </c>
      <c r="V486" s="29">
        <f t="shared" si="175"/>
        <v>0</v>
      </c>
      <c r="W486" s="29">
        <f t="shared" si="176"/>
        <v>0</v>
      </c>
      <c r="X486" s="29">
        <f t="shared" si="177"/>
        <v>61988.959999999999</v>
      </c>
      <c r="Z486" s="29"/>
    </row>
    <row r="487" spans="1:26" x14ac:dyDescent="0.3">
      <c r="A487" s="5" t="s">
        <v>2434</v>
      </c>
      <c r="B487" s="5" t="s">
        <v>2435</v>
      </c>
      <c r="C487" s="5">
        <v>500</v>
      </c>
      <c r="D487" s="166">
        <v>591.95000000000005</v>
      </c>
      <c r="E487" s="118">
        <v>44763</v>
      </c>
      <c r="F487" s="118">
        <v>44824</v>
      </c>
      <c r="G487" s="13">
        <v>0</v>
      </c>
      <c r="H487" s="5" t="s">
        <v>8305</v>
      </c>
      <c r="I487" s="22">
        <f t="shared" si="169"/>
        <v>500</v>
      </c>
      <c r="J487" s="5"/>
      <c r="K487" s="5"/>
      <c r="L487" s="136">
        <f t="shared" si="170"/>
        <v>591.95000000000005</v>
      </c>
      <c r="M487" s="136">
        <f t="shared" si="171"/>
        <v>591.95000000000005</v>
      </c>
      <c r="N487" s="33">
        <f t="shared" si="172"/>
        <v>0</v>
      </c>
      <c r="P487">
        <v>1</v>
      </c>
      <c r="T487" s="29">
        <f t="shared" si="173"/>
        <v>0</v>
      </c>
      <c r="U487" s="29">
        <f t="shared" si="174"/>
        <v>591.95000000000005</v>
      </c>
      <c r="V487" s="29">
        <f t="shared" si="175"/>
        <v>0</v>
      </c>
      <c r="W487" s="29">
        <f t="shared" si="176"/>
        <v>0</v>
      </c>
      <c r="X487" s="29">
        <f t="shared" si="177"/>
        <v>0</v>
      </c>
      <c r="Z487" s="29"/>
    </row>
    <row r="488" spans="1:26" x14ac:dyDescent="0.3">
      <c r="A488" s="5" t="s">
        <v>2420</v>
      </c>
      <c r="B488" s="5" t="s">
        <v>2421</v>
      </c>
      <c r="C488" s="5">
        <v>20</v>
      </c>
      <c r="D488" s="166">
        <v>2421.44</v>
      </c>
      <c r="E488" s="118">
        <v>44825</v>
      </c>
      <c r="F488" s="118">
        <v>44825</v>
      </c>
      <c r="G488" s="13">
        <v>0</v>
      </c>
      <c r="H488" s="5" t="s">
        <v>8331</v>
      </c>
      <c r="I488" s="22">
        <f t="shared" si="169"/>
        <v>20</v>
      </c>
      <c r="J488" s="5"/>
      <c r="K488" s="5"/>
      <c r="L488" s="136">
        <f t="shared" si="170"/>
        <v>2421.44</v>
      </c>
      <c r="M488" s="136">
        <f t="shared" si="171"/>
        <v>2421.44</v>
      </c>
      <c r="N488" s="33">
        <f t="shared" si="172"/>
        <v>0</v>
      </c>
      <c r="S488">
        <v>1</v>
      </c>
      <c r="T488" s="29">
        <f t="shared" si="173"/>
        <v>0</v>
      </c>
      <c r="U488" s="29">
        <f t="shared" si="174"/>
        <v>0</v>
      </c>
      <c r="V488" s="29">
        <f t="shared" si="175"/>
        <v>0</v>
      </c>
      <c r="W488" s="29">
        <f t="shared" si="176"/>
        <v>0</v>
      </c>
      <c r="X488" s="29">
        <f t="shared" si="177"/>
        <v>2421.44</v>
      </c>
      <c r="Z488" s="29"/>
    </row>
    <row r="489" spans="1:26" x14ac:dyDescent="0.3">
      <c r="A489" s="5" t="s">
        <v>2443</v>
      </c>
      <c r="B489" s="5" t="s">
        <v>2444</v>
      </c>
      <c r="C489" s="5">
        <v>80</v>
      </c>
      <c r="D489" s="166">
        <v>10615.05</v>
      </c>
      <c r="E489" s="118">
        <v>44825</v>
      </c>
      <c r="F489" s="118">
        <v>44825</v>
      </c>
      <c r="G489" s="13">
        <v>0</v>
      </c>
      <c r="H489" s="5" t="s">
        <v>8322</v>
      </c>
      <c r="I489" s="22">
        <f t="shared" si="169"/>
        <v>80</v>
      </c>
      <c r="J489" s="5"/>
      <c r="K489" s="5"/>
      <c r="L489" s="136">
        <f t="shared" si="170"/>
        <v>10615.05</v>
      </c>
      <c r="M489" s="136">
        <f t="shared" si="171"/>
        <v>10615.05</v>
      </c>
      <c r="N489" s="33">
        <f t="shared" si="172"/>
        <v>0</v>
      </c>
      <c r="S489">
        <v>1</v>
      </c>
      <c r="T489" s="29">
        <f t="shared" si="173"/>
        <v>0</v>
      </c>
      <c r="U489" s="29">
        <f t="shared" si="174"/>
        <v>0</v>
      </c>
      <c r="V489" s="29">
        <f t="shared" si="175"/>
        <v>0</v>
      </c>
      <c r="W489" s="29">
        <f t="shared" si="176"/>
        <v>0</v>
      </c>
      <c r="X489" s="29">
        <f t="shared" si="177"/>
        <v>10615.05</v>
      </c>
      <c r="Z489" s="29"/>
    </row>
    <row r="490" spans="1:26" x14ac:dyDescent="0.3">
      <c r="A490" s="5" t="s">
        <v>2443</v>
      </c>
      <c r="B490" s="5" t="s">
        <v>2444</v>
      </c>
      <c r="C490" s="5">
        <v>60</v>
      </c>
      <c r="D490" s="166">
        <v>7264.33</v>
      </c>
      <c r="E490" s="118">
        <v>44825</v>
      </c>
      <c r="F490" s="118">
        <v>44825</v>
      </c>
      <c r="G490" s="13">
        <v>0</v>
      </c>
      <c r="H490" s="5" t="s">
        <v>8320</v>
      </c>
      <c r="I490" s="22">
        <f t="shared" si="169"/>
        <v>60</v>
      </c>
      <c r="J490" s="5"/>
      <c r="K490" s="5"/>
      <c r="L490" s="136">
        <f t="shared" si="170"/>
        <v>7264.33</v>
      </c>
      <c r="M490" s="136">
        <f t="shared" si="171"/>
        <v>7264.33</v>
      </c>
      <c r="N490" s="33">
        <f t="shared" si="172"/>
        <v>0</v>
      </c>
      <c r="S490">
        <v>1</v>
      </c>
      <c r="T490" s="29">
        <f t="shared" si="173"/>
        <v>0</v>
      </c>
      <c r="U490" s="29">
        <f t="shared" si="174"/>
        <v>0</v>
      </c>
      <c r="V490" s="29">
        <f t="shared" si="175"/>
        <v>0</v>
      </c>
      <c r="W490" s="29">
        <f t="shared" si="176"/>
        <v>0</v>
      </c>
      <c r="X490" s="29">
        <f t="shared" si="177"/>
        <v>7264.33</v>
      </c>
      <c r="Z490" s="29"/>
    </row>
    <row r="491" spans="1:26" x14ac:dyDescent="0.3">
      <c r="A491" s="5" t="s">
        <v>2443</v>
      </c>
      <c r="B491" s="5" t="s">
        <v>2444</v>
      </c>
      <c r="C491" s="5">
        <v>60</v>
      </c>
      <c r="D491" s="166">
        <v>8312.8799999999992</v>
      </c>
      <c r="E491" s="118">
        <v>44825</v>
      </c>
      <c r="F491" s="118">
        <v>44825</v>
      </c>
      <c r="G491" s="13">
        <v>0</v>
      </c>
      <c r="H491" s="5" t="s">
        <v>8340</v>
      </c>
      <c r="I491" s="22">
        <f t="shared" si="169"/>
        <v>60</v>
      </c>
      <c r="J491" s="5"/>
      <c r="K491" s="5"/>
      <c r="L491" s="136">
        <f t="shared" si="170"/>
        <v>8312.8799999999992</v>
      </c>
      <c r="M491" s="136">
        <f t="shared" si="171"/>
        <v>8312.8799999999992</v>
      </c>
      <c r="N491" s="33">
        <f t="shared" si="172"/>
        <v>0</v>
      </c>
      <c r="S491">
        <v>1</v>
      </c>
      <c r="T491" s="29">
        <f t="shared" si="173"/>
        <v>0</v>
      </c>
      <c r="U491" s="29">
        <f t="shared" si="174"/>
        <v>0</v>
      </c>
      <c r="V491" s="29">
        <f t="shared" si="175"/>
        <v>0</v>
      </c>
      <c r="W491" s="29">
        <f t="shared" si="176"/>
        <v>0</v>
      </c>
      <c r="X491" s="29">
        <f t="shared" si="177"/>
        <v>8312.8799999999992</v>
      </c>
      <c r="Z491" s="29"/>
    </row>
    <row r="492" spans="1:26" x14ac:dyDescent="0.3">
      <c r="A492" s="5" t="s">
        <v>2436</v>
      </c>
      <c r="B492" s="5" t="s">
        <v>2437</v>
      </c>
      <c r="C492" s="5">
        <v>500</v>
      </c>
      <c r="D492" s="166">
        <v>591.95000000000005</v>
      </c>
      <c r="E492" s="118">
        <v>44825</v>
      </c>
      <c r="F492" s="118">
        <v>44825</v>
      </c>
      <c r="G492" s="13">
        <v>0</v>
      </c>
      <c r="H492" s="5" t="s">
        <v>8305</v>
      </c>
      <c r="I492" s="22">
        <f t="shared" si="169"/>
        <v>500</v>
      </c>
      <c r="J492" s="5"/>
      <c r="K492" s="5"/>
      <c r="L492" s="136">
        <f t="shared" si="170"/>
        <v>591.95000000000005</v>
      </c>
      <c r="M492" s="136">
        <f t="shared" si="171"/>
        <v>591.95000000000005</v>
      </c>
      <c r="N492" s="33">
        <f t="shared" si="172"/>
        <v>0</v>
      </c>
      <c r="P492">
        <v>1</v>
      </c>
      <c r="T492" s="29">
        <f t="shared" si="173"/>
        <v>0</v>
      </c>
      <c r="U492" s="29">
        <f t="shared" si="174"/>
        <v>591.95000000000005</v>
      </c>
      <c r="V492" s="29">
        <f t="shared" si="175"/>
        <v>0</v>
      </c>
      <c r="W492" s="29">
        <f t="shared" si="176"/>
        <v>0</v>
      </c>
      <c r="X492" s="29">
        <f t="shared" si="177"/>
        <v>0</v>
      </c>
      <c r="Z492" s="29"/>
    </row>
    <row r="493" spans="1:26" x14ac:dyDescent="0.3">
      <c r="A493" s="5" t="s">
        <v>2422</v>
      </c>
      <c r="B493" s="5" t="s">
        <v>2423</v>
      </c>
      <c r="C493" s="5">
        <v>160</v>
      </c>
      <c r="D493" s="166">
        <v>19698.439999999999</v>
      </c>
      <c r="E493" s="118">
        <v>44826</v>
      </c>
      <c r="F493" s="118">
        <v>44848</v>
      </c>
      <c r="G493" s="13">
        <v>0</v>
      </c>
      <c r="H493" s="5" t="s">
        <v>8328</v>
      </c>
      <c r="I493" s="22">
        <f t="shared" si="169"/>
        <v>160</v>
      </c>
      <c r="J493" s="5"/>
      <c r="K493" s="5"/>
      <c r="L493" s="136">
        <f t="shared" si="170"/>
        <v>19698.439999999999</v>
      </c>
      <c r="M493" s="136">
        <f t="shared" si="171"/>
        <v>19698.439999999999</v>
      </c>
      <c r="N493" s="33">
        <f t="shared" si="172"/>
        <v>0</v>
      </c>
      <c r="S493">
        <v>1</v>
      </c>
      <c r="T493" s="29">
        <f t="shared" si="173"/>
        <v>0</v>
      </c>
      <c r="U493" s="29">
        <f t="shared" si="174"/>
        <v>0</v>
      </c>
      <c r="V493" s="29">
        <f t="shared" si="175"/>
        <v>0</v>
      </c>
      <c r="W493" s="29">
        <f t="shared" si="176"/>
        <v>0</v>
      </c>
      <c r="X493" s="29">
        <f t="shared" si="177"/>
        <v>19698.439999999999</v>
      </c>
      <c r="Z493" s="29"/>
    </row>
    <row r="494" spans="1:26" x14ac:dyDescent="0.3">
      <c r="A494" s="5" t="s">
        <v>2422</v>
      </c>
      <c r="B494" s="5" t="s">
        <v>2423</v>
      </c>
      <c r="C494" s="5">
        <v>64</v>
      </c>
      <c r="D494" s="166">
        <v>7879.38</v>
      </c>
      <c r="E494" s="118">
        <v>44826</v>
      </c>
      <c r="F494" s="118">
        <v>44848</v>
      </c>
      <c r="G494" s="13">
        <v>0</v>
      </c>
      <c r="H494" s="5" t="s">
        <v>8331</v>
      </c>
      <c r="I494" s="22">
        <f t="shared" si="169"/>
        <v>64</v>
      </c>
      <c r="J494" s="5"/>
      <c r="K494" s="5"/>
      <c r="L494" s="136">
        <f t="shared" si="170"/>
        <v>7879.38</v>
      </c>
      <c r="M494" s="136">
        <f t="shared" si="171"/>
        <v>7879.38</v>
      </c>
      <c r="N494" s="33">
        <f t="shared" si="172"/>
        <v>0</v>
      </c>
      <c r="S494">
        <v>1</v>
      </c>
      <c r="T494" s="29">
        <f t="shared" si="173"/>
        <v>0</v>
      </c>
      <c r="U494" s="29">
        <f t="shared" si="174"/>
        <v>0</v>
      </c>
      <c r="V494" s="29">
        <f t="shared" si="175"/>
        <v>0</v>
      </c>
      <c r="W494" s="29">
        <f t="shared" si="176"/>
        <v>0</v>
      </c>
      <c r="X494" s="29">
        <f t="shared" si="177"/>
        <v>7879.38</v>
      </c>
      <c r="Z494" s="29"/>
    </row>
    <row r="495" spans="1:26" x14ac:dyDescent="0.3">
      <c r="A495" s="5" t="s">
        <v>2422</v>
      </c>
      <c r="B495" s="5" t="s">
        <v>2423</v>
      </c>
      <c r="C495" s="5">
        <v>32</v>
      </c>
      <c r="D495" s="166">
        <v>5083.84</v>
      </c>
      <c r="E495" s="118">
        <v>44826</v>
      </c>
      <c r="F495" s="118">
        <v>44848</v>
      </c>
      <c r="G495" s="13">
        <v>0</v>
      </c>
      <c r="H495" s="5" t="s">
        <v>8329</v>
      </c>
      <c r="I495" s="22">
        <f t="shared" si="169"/>
        <v>32</v>
      </c>
      <c r="J495" s="5"/>
      <c r="K495" s="5"/>
      <c r="L495" s="136">
        <f t="shared" si="170"/>
        <v>5083.84</v>
      </c>
      <c r="M495" s="136">
        <f t="shared" si="171"/>
        <v>5083.84</v>
      </c>
      <c r="N495" s="33">
        <f t="shared" si="172"/>
        <v>0</v>
      </c>
      <c r="S495">
        <v>1</v>
      </c>
      <c r="T495" s="29">
        <f t="shared" si="173"/>
        <v>0</v>
      </c>
      <c r="U495" s="29">
        <f t="shared" si="174"/>
        <v>0</v>
      </c>
      <c r="V495" s="29">
        <f t="shared" si="175"/>
        <v>0</v>
      </c>
      <c r="W495" s="29">
        <f t="shared" si="176"/>
        <v>0</v>
      </c>
      <c r="X495" s="29">
        <f t="shared" si="177"/>
        <v>5083.84</v>
      </c>
      <c r="Z495" s="29"/>
    </row>
    <row r="496" spans="1:26" x14ac:dyDescent="0.3">
      <c r="A496" s="5" t="s">
        <v>2422</v>
      </c>
      <c r="B496" s="5" t="s">
        <v>2423</v>
      </c>
      <c r="C496" s="5">
        <v>32</v>
      </c>
      <c r="D496" s="166">
        <v>3939.69</v>
      </c>
      <c r="E496" s="118">
        <v>44826</v>
      </c>
      <c r="F496" s="118">
        <v>44848</v>
      </c>
      <c r="G496" s="13">
        <v>0</v>
      </c>
      <c r="H496" s="5" t="s">
        <v>8330</v>
      </c>
      <c r="I496" s="22">
        <f t="shared" si="169"/>
        <v>32</v>
      </c>
      <c r="J496" s="5"/>
      <c r="K496" s="5"/>
      <c r="L496" s="136">
        <f t="shared" si="170"/>
        <v>3939.69</v>
      </c>
      <c r="M496" s="136">
        <f t="shared" si="171"/>
        <v>3939.69</v>
      </c>
      <c r="N496" s="33">
        <f t="shared" si="172"/>
        <v>0</v>
      </c>
      <c r="S496">
        <v>1</v>
      </c>
      <c r="T496" s="29">
        <f t="shared" si="173"/>
        <v>0</v>
      </c>
      <c r="U496" s="29">
        <f t="shared" si="174"/>
        <v>0</v>
      </c>
      <c r="V496" s="29">
        <f t="shared" si="175"/>
        <v>0</v>
      </c>
      <c r="W496" s="29">
        <f t="shared" si="176"/>
        <v>0</v>
      </c>
      <c r="X496" s="29">
        <f t="shared" si="177"/>
        <v>3939.69</v>
      </c>
      <c r="Z496" s="29"/>
    </row>
    <row r="497" spans="1:26" x14ac:dyDescent="0.3">
      <c r="A497" s="5" t="s">
        <v>2422</v>
      </c>
      <c r="B497" s="5" t="s">
        <v>2423</v>
      </c>
      <c r="C497" s="5">
        <v>320</v>
      </c>
      <c r="D497" s="166">
        <v>43176.72</v>
      </c>
      <c r="E497" s="118">
        <v>44826</v>
      </c>
      <c r="F497" s="118">
        <v>44848</v>
      </c>
      <c r="G497" s="13">
        <v>0</v>
      </c>
      <c r="H497" s="5" t="s">
        <v>8322</v>
      </c>
      <c r="I497" s="22">
        <f t="shared" si="169"/>
        <v>320</v>
      </c>
      <c r="J497" s="5"/>
      <c r="K497" s="5"/>
      <c r="L497" s="136">
        <f t="shared" si="170"/>
        <v>43176.72</v>
      </c>
      <c r="M497" s="136">
        <f t="shared" si="171"/>
        <v>43176.72</v>
      </c>
      <c r="N497" s="33">
        <f t="shared" si="172"/>
        <v>0</v>
      </c>
      <c r="S497">
        <v>1</v>
      </c>
      <c r="T497" s="29">
        <f t="shared" si="173"/>
        <v>0</v>
      </c>
      <c r="U497" s="29">
        <f t="shared" si="174"/>
        <v>0</v>
      </c>
      <c r="V497" s="29">
        <f t="shared" si="175"/>
        <v>0</v>
      </c>
      <c r="W497" s="29">
        <f t="shared" si="176"/>
        <v>0</v>
      </c>
      <c r="X497" s="29">
        <f t="shared" si="177"/>
        <v>43176.72</v>
      </c>
      <c r="Z497" s="29"/>
    </row>
    <row r="498" spans="1:26" x14ac:dyDescent="0.3">
      <c r="A498" s="5" t="s">
        <v>2438</v>
      </c>
      <c r="B498" s="5" t="s">
        <v>2439</v>
      </c>
      <c r="C498" s="5">
        <v>500</v>
      </c>
      <c r="D498" s="166">
        <v>598.61</v>
      </c>
      <c r="E498" s="118">
        <v>44826</v>
      </c>
      <c r="F498" s="118">
        <v>44848</v>
      </c>
      <c r="G498" s="13">
        <v>0</v>
      </c>
      <c r="H498" s="5" t="s">
        <v>8305</v>
      </c>
      <c r="I498" s="22">
        <f t="shared" si="169"/>
        <v>500</v>
      </c>
      <c r="J498" s="5"/>
      <c r="K498" s="5"/>
      <c r="L498" s="136">
        <f t="shared" si="170"/>
        <v>598.61</v>
      </c>
      <c r="M498" s="136">
        <f t="shared" si="171"/>
        <v>598.61</v>
      </c>
      <c r="N498" s="33">
        <f t="shared" si="172"/>
        <v>0</v>
      </c>
      <c r="P498">
        <v>1</v>
      </c>
      <c r="T498" s="29">
        <f t="shared" si="173"/>
        <v>0</v>
      </c>
      <c r="U498" s="29">
        <f t="shared" si="174"/>
        <v>598.61</v>
      </c>
      <c r="V498" s="29">
        <f t="shared" si="175"/>
        <v>0</v>
      </c>
      <c r="W498" s="29">
        <f t="shared" si="176"/>
        <v>0</v>
      </c>
      <c r="X498" s="29">
        <f t="shared" si="177"/>
        <v>0</v>
      </c>
      <c r="Z498" s="29"/>
    </row>
    <row r="499" spans="1:26" x14ac:dyDescent="0.3">
      <c r="A499" s="5" t="s">
        <v>2424</v>
      </c>
      <c r="B499" s="5" t="s">
        <v>2425</v>
      </c>
      <c r="C499" s="5">
        <v>8</v>
      </c>
      <c r="D499" s="166">
        <v>1287.3599999999999</v>
      </c>
      <c r="E499" s="118">
        <v>44851</v>
      </c>
      <c r="F499" s="118">
        <v>44855</v>
      </c>
      <c r="G499" s="13">
        <v>0</v>
      </c>
      <c r="H499" s="5" t="s">
        <v>8329</v>
      </c>
      <c r="I499" s="22">
        <f t="shared" si="169"/>
        <v>8</v>
      </c>
      <c r="J499" s="5"/>
      <c r="K499" s="5"/>
      <c r="L499" s="136">
        <f t="shared" si="170"/>
        <v>1287.3599999999999</v>
      </c>
      <c r="M499" s="136">
        <f t="shared" si="171"/>
        <v>1287.3599999999999</v>
      </c>
      <c r="N499" s="33">
        <f t="shared" si="172"/>
        <v>0</v>
      </c>
      <c r="S499">
        <v>1</v>
      </c>
      <c r="T499" s="29">
        <f t="shared" si="173"/>
        <v>0</v>
      </c>
      <c r="U499" s="29">
        <f t="shared" si="174"/>
        <v>0</v>
      </c>
      <c r="V499" s="29">
        <f t="shared" si="175"/>
        <v>0</v>
      </c>
      <c r="W499" s="29">
        <f t="shared" si="176"/>
        <v>0</v>
      </c>
      <c r="X499" s="29">
        <f t="shared" si="177"/>
        <v>1287.3599999999999</v>
      </c>
      <c r="Z499" s="29"/>
    </row>
    <row r="500" spans="1:26" x14ac:dyDescent="0.3">
      <c r="A500" s="5" t="s">
        <v>2424</v>
      </c>
      <c r="B500" s="5" t="s">
        <v>2425</v>
      </c>
      <c r="C500" s="5">
        <v>8</v>
      </c>
      <c r="D500" s="166">
        <v>997.63</v>
      </c>
      <c r="E500" s="118">
        <v>44851</v>
      </c>
      <c r="F500" s="118">
        <v>44855</v>
      </c>
      <c r="G500" s="13">
        <v>0</v>
      </c>
      <c r="H500" s="5" t="s">
        <v>8328</v>
      </c>
      <c r="I500" s="22">
        <f t="shared" si="169"/>
        <v>8</v>
      </c>
      <c r="J500" s="5"/>
      <c r="K500" s="5"/>
      <c r="L500" s="136">
        <f t="shared" si="170"/>
        <v>997.63</v>
      </c>
      <c r="M500" s="136">
        <f t="shared" si="171"/>
        <v>997.63</v>
      </c>
      <c r="N500" s="33">
        <f t="shared" si="172"/>
        <v>0</v>
      </c>
      <c r="S500">
        <v>1</v>
      </c>
      <c r="T500" s="29">
        <f t="shared" si="173"/>
        <v>0</v>
      </c>
      <c r="U500" s="29">
        <f t="shared" si="174"/>
        <v>0</v>
      </c>
      <c r="V500" s="29">
        <f t="shared" si="175"/>
        <v>0</v>
      </c>
      <c r="W500" s="29">
        <f t="shared" si="176"/>
        <v>0</v>
      </c>
      <c r="X500" s="29">
        <f t="shared" si="177"/>
        <v>997.63</v>
      </c>
      <c r="Z500" s="29"/>
    </row>
    <row r="501" spans="1:26" x14ac:dyDescent="0.3">
      <c r="A501" s="5" t="s">
        <v>2424</v>
      </c>
      <c r="B501" s="5" t="s">
        <v>2425</v>
      </c>
      <c r="C501" s="5">
        <v>8</v>
      </c>
      <c r="D501" s="166">
        <v>997.63</v>
      </c>
      <c r="E501" s="118">
        <v>44851</v>
      </c>
      <c r="F501" s="118">
        <v>44855</v>
      </c>
      <c r="G501" s="13">
        <v>0</v>
      </c>
      <c r="H501" s="5" t="s">
        <v>8330</v>
      </c>
      <c r="I501" s="22">
        <f t="shared" si="169"/>
        <v>8</v>
      </c>
      <c r="J501" s="5"/>
      <c r="K501" s="5"/>
      <c r="L501" s="136">
        <f t="shared" si="170"/>
        <v>997.63</v>
      </c>
      <c r="M501" s="136">
        <f t="shared" si="171"/>
        <v>997.63</v>
      </c>
      <c r="N501" s="33">
        <f t="shared" si="172"/>
        <v>0</v>
      </c>
      <c r="S501">
        <v>1</v>
      </c>
      <c r="T501" s="29">
        <f t="shared" si="173"/>
        <v>0</v>
      </c>
      <c r="U501" s="29">
        <f t="shared" si="174"/>
        <v>0</v>
      </c>
      <c r="V501" s="29">
        <f t="shared" si="175"/>
        <v>0</v>
      </c>
      <c r="W501" s="29">
        <f t="shared" si="176"/>
        <v>0</v>
      </c>
      <c r="X501" s="29">
        <f t="shared" si="177"/>
        <v>997.63</v>
      </c>
      <c r="Z501" s="29"/>
    </row>
    <row r="502" spans="1:26" x14ac:dyDescent="0.3">
      <c r="A502" s="5" t="s">
        <v>2424</v>
      </c>
      <c r="B502" s="5" t="s">
        <v>2425</v>
      </c>
      <c r="C502" s="5">
        <v>8</v>
      </c>
      <c r="D502" s="166">
        <v>997.63</v>
      </c>
      <c r="E502" s="118">
        <v>44851</v>
      </c>
      <c r="F502" s="118">
        <v>44855</v>
      </c>
      <c r="G502" s="13">
        <v>0</v>
      </c>
      <c r="H502" s="5" t="s">
        <v>8331</v>
      </c>
      <c r="I502" s="22">
        <f t="shared" si="169"/>
        <v>8</v>
      </c>
      <c r="J502" s="5"/>
      <c r="K502" s="5"/>
      <c r="L502" s="136">
        <f t="shared" si="170"/>
        <v>997.63</v>
      </c>
      <c r="M502" s="136">
        <f t="shared" si="171"/>
        <v>997.63</v>
      </c>
      <c r="N502" s="33">
        <f t="shared" si="172"/>
        <v>0</v>
      </c>
      <c r="S502">
        <v>1</v>
      </c>
      <c r="T502" s="29">
        <f t="shared" si="173"/>
        <v>0</v>
      </c>
      <c r="U502" s="29">
        <f t="shared" si="174"/>
        <v>0</v>
      </c>
      <c r="V502" s="29">
        <f t="shared" si="175"/>
        <v>0</v>
      </c>
      <c r="W502" s="29">
        <f t="shared" si="176"/>
        <v>0</v>
      </c>
      <c r="X502" s="29">
        <f t="shared" si="177"/>
        <v>997.63</v>
      </c>
      <c r="Z502" s="29"/>
    </row>
    <row r="503" spans="1:26" x14ac:dyDescent="0.3">
      <c r="A503" s="5" t="s">
        <v>2426</v>
      </c>
      <c r="B503" s="5" t="s">
        <v>2427</v>
      </c>
      <c r="C503" s="5">
        <v>8</v>
      </c>
      <c r="D503" s="166">
        <v>1287.3599999999999</v>
      </c>
      <c r="E503" s="118">
        <v>44858</v>
      </c>
      <c r="F503" s="118">
        <v>44869</v>
      </c>
      <c r="G503" s="13">
        <v>0</v>
      </c>
      <c r="H503" s="5" t="s">
        <v>8329</v>
      </c>
      <c r="I503" s="22">
        <f t="shared" si="169"/>
        <v>8</v>
      </c>
      <c r="J503" s="5"/>
      <c r="K503" s="5"/>
      <c r="L503" s="136">
        <f t="shared" si="170"/>
        <v>1287.3599999999999</v>
      </c>
      <c r="M503" s="136">
        <f t="shared" si="171"/>
        <v>1287.3599999999999</v>
      </c>
      <c r="N503" s="33">
        <f t="shared" si="172"/>
        <v>0</v>
      </c>
      <c r="S503">
        <v>1</v>
      </c>
      <c r="T503" s="29">
        <f t="shared" si="173"/>
        <v>0</v>
      </c>
      <c r="U503" s="29">
        <f t="shared" si="174"/>
        <v>0</v>
      </c>
      <c r="V503" s="29">
        <f t="shared" si="175"/>
        <v>0</v>
      </c>
      <c r="W503" s="29">
        <f t="shared" si="176"/>
        <v>0</v>
      </c>
      <c r="X503" s="29">
        <f t="shared" si="177"/>
        <v>1287.3599999999999</v>
      </c>
      <c r="Z503" s="29"/>
    </row>
    <row r="504" spans="1:26" x14ac:dyDescent="0.3">
      <c r="A504" s="5" t="s">
        <v>2426</v>
      </c>
      <c r="B504" s="5" t="s">
        <v>2427</v>
      </c>
      <c r="C504" s="5">
        <v>8</v>
      </c>
      <c r="D504" s="166">
        <v>997.63</v>
      </c>
      <c r="E504" s="118">
        <v>44858</v>
      </c>
      <c r="F504" s="118">
        <v>44869</v>
      </c>
      <c r="G504" s="13">
        <v>0</v>
      </c>
      <c r="H504" s="5" t="s">
        <v>8328</v>
      </c>
      <c r="I504" s="22">
        <f t="shared" si="169"/>
        <v>8</v>
      </c>
      <c r="J504" s="5"/>
      <c r="K504" s="5"/>
      <c r="L504" s="136">
        <f t="shared" si="170"/>
        <v>997.63</v>
      </c>
      <c r="M504" s="136">
        <f t="shared" si="171"/>
        <v>997.63</v>
      </c>
      <c r="N504" s="33">
        <f t="shared" si="172"/>
        <v>0</v>
      </c>
      <c r="S504">
        <v>1</v>
      </c>
      <c r="T504" s="29">
        <f t="shared" si="173"/>
        <v>0</v>
      </c>
      <c r="U504" s="29">
        <f t="shared" si="174"/>
        <v>0</v>
      </c>
      <c r="V504" s="29">
        <f t="shared" si="175"/>
        <v>0</v>
      </c>
      <c r="W504" s="29">
        <f t="shared" si="176"/>
        <v>0</v>
      </c>
      <c r="X504" s="29">
        <f t="shared" si="177"/>
        <v>997.63</v>
      </c>
      <c r="Z504" s="29"/>
    </row>
    <row r="505" spans="1:26" x14ac:dyDescent="0.3">
      <c r="A505" s="5" t="s">
        <v>2426</v>
      </c>
      <c r="B505" s="5" t="s">
        <v>2427</v>
      </c>
      <c r="C505" s="5">
        <v>8</v>
      </c>
      <c r="D505" s="166">
        <v>997.63</v>
      </c>
      <c r="E505" s="118">
        <v>44858</v>
      </c>
      <c r="F505" s="118">
        <v>44869</v>
      </c>
      <c r="G505" s="13">
        <v>0</v>
      </c>
      <c r="H505" s="5" t="s">
        <v>8330</v>
      </c>
      <c r="I505" s="22">
        <f t="shared" si="169"/>
        <v>8</v>
      </c>
      <c r="J505" s="5"/>
      <c r="K505" s="5"/>
      <c r="L505" s="136">
        <f t="shared" si="170"/>
        <v>997.63</v>
      </c>
      <c r="M505" s="136">
        <f t="shared" si="171"/>
        <v>997.63</v>
      </c>
      <c r="N505" s="33">
        <f t="shared" si="172"/>
        <v>0</v>
      </c>
      <c r="S505">
        <v>1</v>
      </c>
      <c r="T505" s="29">
        <f t="shared" si="173"/>
        <v>0</v>
      </c>
      <c r="U505" s="29">
        <f t="shared" si="174"/>
        <v>0</v>
      </c>
      <c r="V505" s="29">
        <f t="shared" si="175"/>
        <v>0</v>
      </c>
      <c r="W505" s="29">
        <f t="shared" si="176"/>
        <v>0</v>
      </c>
      <c r="X505" s="29">
        <f t="shared" si="177"/>
        <v>997.63</v>
      </c>
      <c r="Z505" s="29"/>
    </row>
    <row r="506" spans="1:26" x14ac:dyDescent="0.3">
      <c r="A506" s="5" t="s">
        <v>2426</v>
      </c>
      <c r="B506" s="5" t="s">
        <v>2427</v>
      </c>
      <c r="C506" s="5">
        <v>8</v>
      </c>
      <c r="D506" s="166">
        <v>997.63</v>
      </c>
      <c r="E506" s="118">
        <v>44858</v>
      </c>
      <c r="F506" s="118">
        <v>44869</v>
      </c>
      <c r="G506" s="13">
        <v>0</v>
      </c>
      <c r="H506" s="5" t="s">
        <v>8331</v>
      </c>
      <c r="I506" s="22">
        <f t="shared" si="169"/>
        <v>8</v>
      </c>
      <c r="J506" s="5"/>
      <c r="K506" s="5"/>
      <c r="L506" s="136">
        <f t="shared" si="170"/>
        <v>997.63</v>
      </c>
      <c r="M506" s="136">
        <f t="shared" si="171"/>
        <v>997.63</v>
      </c>
      <c r="N506" s="33">
        <f t="shared" si="172"/>
        <v>0</v>
      </c>
      <c r="S506">
        <v>1</v>
      </c>
      <c r="T506" s="29">
        <f t="shared" si="173"/>
        <v>0</v>
      </c>
      <c r="U506" s="29">
        <f t="shared" si="174"/>
        <v>0</v>
      </c>
      <c r="V506" s="29">
        <f t="shared" si="175"/>
        <v>0</v>
      </c>
      <c r="W506" s="29">
        <f t="shared" si="176"/>
        <v>0</v>
      </c>
      <c r="X506" s="29">
        <f t="shared" si="177"/>
        <v>997.63</v>
      </c>
      <c r="Z506" s="29"/>
    </row>
    <row r="507" spans="1:26" x14ac:dyDescent="0.3">
      <c r="A507" s="5" t="s">
        <v>2428</v>
      </c>
      <c r="B507" s="5" t="s">
        <v>2429</v>
      </c>
      <c r="C507" s="5">
        <v>400</v>
      </c>
      <c r="D507" s="166">
        <v>75225.81</v>
      </c>
      <c r="E507" s="118">
        <v>44872</v>
      </c>
      <c r="F507" s="118">
        <v>44909</v>
      </c>
      <c r="G507" s="13">
        <v>0</v>
      </c>
      <c r="H507" s="5" t="s">
        <v>8333</v>
      </c>
      <c r="I507" s="22">
        <f t="shared" si="169"/>
        <v>400</v>
      </c>
      <c r="J507" s="5"/>
      <c r="K507" s="5"/>
      <c r="L507" s="136">
        <f t="shared" si="170"/>
        <v>75225.81</v>
      </c>
      <c r="M507" s="136">
        <f t="shared" si="171"/>
        <v>75225.81</v>
      </c>
      <c r="N507" s="33">
        <f t="shared" si="172"/>
        <v>0</v>
      </c>
      <c r="S507">
        <v>1</v>
      </c>
      <c r="T507" s="29">
        <f t="shared" si="173"/>
        <v>0</v>
      </c>
      <c r="U507" s="29">
        <f t="shared" si="174"/>
        <v>0</v>
      </c>
      <c r="V507" s="29">
        <f t="shared" si="175"/>
        <v>0</v>
      </c>
      <c r="W507" s="29">
        <f t="shared" si="176"/>
        <v>0</v>
      </c>
      <c r="X507" s="29">
        <f t="shared" si="177"/>
        <v>75225.81</v>
      </c>
      <c r="Z507" s="29"/>
    </row>
    <row r="508" spans="1:26" x14ac:dyDescent="0.3">
      <c r="A508" s="5" t="s">
        <v>2428</v>
      </c>
      <c r="B508" s="5" t="s">
        <v>2429</v>
      </c>
      <c r="C508" s="5">
        <v>40</v>
      </c>
      <c r="D508" s="166">
        <v>6436.82</v>
      </c>
      <c r="E508" s="118">
        <v>44872</v>
      </c>
      <c r="F508" s="118">
        <v>44909</v>
      </c>
      <c r="G508" s="13">
        <v>0</v>
      </c>
      <c r="H508" s="5" t="s">
        <v>8326</v>
      </c>
      <c r="I508" s="22">
        <f t="shared" si="169"/>
        <v>40</v>
      </c>
      <c r="J508" s="5"/>
      <c r="K508" s="5"/>
      <c r="L508" s="136">
        <f t="shared" si="170"/>
        <v>6436.82</v>
      </c>
      <c r="M508" s="136">
        <f t="shared" si="171"/>
        <v>6436.82</v>
      </c>
      <c r="N508" s="33">
        <f t="shared" si="172"/>
        <v>0</v>
      </c>
      <c r="S508">
        <v>1</v>
      </c>
      <c r="T508" s="29">
        <f t="shared" ref="T508:T512" si="178">O508*M508</f>
        <v>0</v>
      </c>
      <c r="U508" s="29">
        <f t="shared" ref="U508:U512" si="179">P508*M508</f>
        <v>0</v>
      </c>
      <c r="V508" s="29">
        <f t="shared" ref="V508:V512" si="180">Q508*M508</f>
        <v>0</v>
      </c>
      <c r="W508" s="29">
        <f t="shared" ref="W508:W512" si="181">R508*M508</f>
        <v>0</v>
      </c>
      <c r="X508" s="29">
        <f t="shared" ref="X508:X512" si="182">S508*M508</f>
        <v>6436.82</v>
      </c>
      <c r="Z508" s="29"/>
    </row>
    <row r="509" spans="1:26" x14ac:dyDescent="0.3">
      <c r="A509" s="5" t="s">
        <v>2428</v>
      </c>
      <c r="B509" s="5" t="s">
        <v>2429</v>
      </c>
      <c r="C509" s="5">
        <v>40</v>
      </c>
      <c r="D509" s="166">
        <v>4988.17</v>
      </c>
      <c r="E509" s="118">
        <v>44872</v>
      </c>
      <c r="F509" s="118">
        <v>44909</v>
      </c>
      <c r="G509" s="13">
        <v>0</v>
      </c>
      <c r="H509" s="5" t="s">
        <v>8328</v>
      </c>
      <c r="I509" s="22">
        <f t="shared" si="169"/>
        <v>40</v>
      </c>
      <c r="J509" s="5"/>
      <c r="K509" s="5"/>
      <c r="L509" s="136">
        <f t="shared" si="170"/>
        <v>4988.17</v>
      </c>
      <c r="M509" s="136">
        <f t="shared" si="171"/>
        <v>4988.17</v>
      </c>
      <c r="N509" s="33">
        <f t="shared" si="172"/>
        <v>0</v>
      </c>
      <c r="S509">
        <v>1</v>
      </c>
      <c r="T509" s="29">
        <f t="shared" si="178"/>
        <v>0</v>
      </c>
      <c r="U509" s="29">
        <f t="shared" si="179"/>
        <v>0</v>
      </c>
      <c r="V509" s="29">
        <f t="shared" si="180"/>
        <v>0</v>
      </c>
      <c r="W509" s="29">
        <f t="shared" si="181"/>
        <v>0</v>
      </c>
      <c r="X509" s="29">
        <f t="shared" si="182"/>
        <v>4988.17</v>
      </c>
      <c r="Z509" s="29"/>
    </row>
    <row r="510" spans="1:26" x14ac:dyDescent="0.3">
      <c r="A510" s="5" t="s">
        <v>2428</v>
      </c>
      <c r="B510" s="5" t="s">
        <v>2429</v>
      </c>
      <c r="C510" s="5">
        <v>40</v>
      </c>
      <c r="D510" s="166">
        <v>6436.82</v>
      </c>
      <c r="E510" s="118">
        <v>44872</v>
      </c>
      <c r="F510" s="118">
        <v>44909</v>
      </c>
      <c r="G510" s="13">
        <v>0</v>
      </c>
      <c r="H510" s="5" t="s">
        <v>8329</v>
      </c>
      <c r="I510" s="22">
        <f t="shared" si="169"/>
        <v>40</v>
      </c>
      <c r="J510" s="5"/>
      <c r="K510" s="5"/>
      <c r="L510" s="136">
        <f t="shared" si="170"/>
        <v>6436.82</v>
      </c>
      <c r="M510" s="136">
        <f t="shared" si="171"/>
        <v>6436.82</v>
      </c>
      <c r="N510" s="33">
        <f t="shared" si="172"/>
        <v>0</v>
      </c>
      <c r="S510">
        <v>1</v>
      </c>
      <c r="T510" s="29">
        <f t="shared" si="178"/>
        <v>0</v>
      </c>
      <c r="U510" s="29">
        <f t="shared" si="179"/>
        <v>0</v>
      </c>
      <c r="V510" s="29">
        <f t="shared" si="180"/>
        <v>0</v>
      </c>
      <c r="W510" s="29">
        <f t="shared" si="181"/>
        <v>0</v>
      </c>
      <c r="X510" s="29">
        <f t="shared" si="182"/>
        <v>6436.82</v>
      </c>
      <c r="Z510" s="29"/>
    </row>
    <row r="511" spans="1:26" x14ac:dyDescent="0.3">
      <c r="A511" s="5" t="s">
        <v>2428</v>
      </c>
      <c r="B511" s="5" t="s">
        <v>2429</v>
      </c>
      <c r="C511" s="5">
        <v>40</v>
      </c>
      <c r="D511" s="166">
        <v>4988.17</v>
      </c>
      <c r="E511" s="118">
        <v>44872</v>
      </c>
      <c r="F511" s="118">
        <v>44909</v>
      </c>
      <c r="G511" s="13">
        <v>0</v>
      </c>
      <c r="H511" s="5" t="s">
        <v>8330</v>
      </c>
      <c r="I511" s="22">
        <f t="shared" si="169"/>
        <v>40</v>
      </c>
      <c r="J511" s="5"/>
      <c r="K511" s="5"/>
      <c r="L511" s="136">
        <f t="shared" si="170"/>
        <v>4988.17</v>
      </c>
      <c r="M511" s="136">
        <f t="shared" si="171"/>
        <v>4988.17</v>
      </c>
      <c r="N511" s="33">
        <f t="shared" si="172"/>
        <v>0</v>
      </c>
      <c r="S511">
        <v>1</v>
      </c>
      <c r="T511" s="29">
        <f t="shared" si="178"/>
        <v>0</v>
      </c>
      <c r="U511" s="29">
        <f t="shared" si="179"/>
        <v>0</v>
      </c>
      <c r="V511" s="29">
        <f t="shared" si="180"/>
        <v>0</v>
      </c>
      <c r="W511" s="29">
        <f t="shared" si="181"/>
        <v>0</v>
      </c>
      <c r="X511" s="29">
        <f t="shared" si="182"/>
        <v>4988.17</v>
      </c>
      <c r="Z511" s="29"/>
    </row>
    <row r="512" spans="1:26" x14ac:dyDescent="0.3">
      <c r="A512" s="5" t="s">
        <v>2428</v>
      </c>
      <c r="B512" s="5" t="s">
        <v>2429</v>
      </c>
      <c r="C512" s="5">
        <v>40</v>
      </c>
      <c r="D512" s="166">
        <v>4988.17</v>
      </c>
      <c r="E512" s="118">
        <v>44872</v>
      </c>
      <c r="F512" s="118">
        <v>44909</v>
      </c>
      <c r="G512" s="13">
        <v>0</v>
      </c>
      <c r="H512" s="5" t="s">
        <v>8331</v>
      </c>
      <c r="I512" s="22">
        <f t="shared" si="169"/>
        <v>40</v>
      </c>
      <c r="J512" s="5"/>
      <c r="K512" s="5"/>
      <c r="L512" s="136">
        <f t="shared" si="170"/>
        <v>4988.17</v>
      </c>
      <c r="M512" s="136">
        <f t="shared" si="171"/>
        <v>4988.17</v>
      </c>
      <c r="N512" s="33">
        <f t="shared" si="172"/>
        <v>0</v>
      </c>
      <c r="S512">
        <v>1</v>
      </c>
      <c r="T512" s="29">
        <f t="shared" si="178"/>
        <v>0</v>
      </c>
      <c r="U512" s="29">
        <f t="shared" si="179"/>
        <v>0</v>
      </c>
      <c r="V512" s="29">
        <f t="shared" si="180"/>
        <v>0</v>
      </c>
      <c r="W512" s="29">
        <f t="shared" si="181"/>
        <v>0</v>
      </c>
      <c r="X512" s="29">
        <f t="shared" si="182"/>
        <v>4988.17</v>
      </c>
      <c r="Z512" s="29"/>
    </row>
    <row r="513" spans="1:26" x14ac:dyDescent="0.3">
      <c r="A513" s="5" t="s">
        <v>2440</v>
      </c>
      <c r="B513" s="5" t="s">
        <v>2441</v>
      </c>
      <c r="C513" s="5">
        <v>500</v>
      </c>
      <c r="D513" s="166">
        <v>603.79</v>
      </c>
      <c r="E513" s="118">
        <v>44872</v>
      </c>
      <c r="F513" s="118">
        <v>44909</v>
      </c>
      <c r="G513" s="13">
        <v>0</v>
      </c>
      <c r="H513" s="5" t="s">
        <v>8305</v>
      </c>
      <c r="I513" s="22">
        <f t="shared" si="169"/>
        <v>500</v>
      </c>
      <c r="J513" s="5"/>
      <c r="K513" s="5"/>
      <c r="L513" s="136">
        <f t="shared" si="170"/>
        <v>603.79</v>
      </c>
      <c r="M513" s="136">
        <f t="shared" si="171"/>
        <v>603.79</v>
      </c>
      <c r="N513" s="33">
        <f t="shared" si="172"/>
        <v>0</v>
      </c>
      <c r="P513">
        <v>1</v>
      </c>
      <c r="T513" s="29">
        <f t="shared" si="173"/>
        <v>0</v>
      </c>
      <c r="U513" s="29">
        <f t="shared" si="174"/>
        <v>603.79</v>
      </c>
      <c r="V513" s="29">
        <f t="shared" si="175"/>
        <v>0</v>
      </c>
      <c r="W513" s="29">
        <f t="shared" si="176"/>
        <v>0</v>
      </c>
      <c r="X513" s="29">
        <f t="shared" si="177"/>
        <v>0</v>
      </c>
      <c r="Z513" s="29"/>
    </row>
    <row r="514" spans="1:26" x14ac:dyDescent="0.3">
      <c r="A514" s="102" t="s">
        <v>8672</v>
      </c>
      <c r="B514" s="102"/>
      <c r="C514" s="102"/>
      <c r="D514" s="164"/>
      <c r="E514" s="102" t="s">
        <v>8430</v>
      </c>
      <c r="F514" s="157">
        <v>44918</v>
      </c>
      <c r="G514" s="165"/>
      <c r="H514" s="102"/>
      <c r="I514" s="106"/>
      <c r="J514" s="102"/>
      <c r="K514" s="102"/>
      <c r="L514" s="158"/>
      <c r="M514" s="158"/>
      <c r="N514" s="107"/>
      <c r="T514" s="29"/>
      <c r="U514" s="29"/>
      <c r="V514" s="29"/>
      <c r="W514" s="29"/>
      <c r="X514" s="29"/>
      <c r="Z514" s="29"/>
    </row>
    <row r="515" spans="1:26" x14ac:dyDescent="0.3">
      <c r="A515" s="5" t="s">
        <v>2650</v>
      </c>
      <c r="B515" s="5" t="s">
        <v>2651</v>
      </c>
      <c r="C515" s="5">
        <v>4</v>
      </c>
      <c r="D515" s="166">
        <v>643.67999999999995</v>
      </c>
      <c r="E515" s="118">
        <v>44860</v>
      </c>
      <c r="F515" s="118">
        <v>44866</v>
      </c>
      <c r="G515" s="13">
        <v>0</v>
      </c>
      <c r="H515" s="5" t="s">
        <v>8329</v>
      </c>
      <c r="I515" s="22">
        <f t="shared" si="169"/>
        <v>4</v>
      </c>
      <c r="J515" s="5"/>
      <c r="K515" s="5"/>
      <c r="L515" s="136">
        <f t="shared" si="170"/>
        <v>643.67999999999995</v>
      </c>
      <c r="M515" s="136">
        <f t="shared" si="171"/>
        <v>643.67999999999995</v>
      </c>
      <c r="N515" s="33">
        <f t="shared" si="172"/>
        <v>0</v>
      </c>
      <c r="S515">
        <v>1</v>
      </c>
      <c r="T515" s="29">
        <f t="shared" ref="T515:T546" si="183">O515*M515</f>
        <v>0</v>
      </c>
      <c r="U515" s="29">
        <f t="shared" ref="U515:U546" si="184">P515*M515</f>
        <v>0</v>
      </c>
      <c r="V515" s="29">
        <f t="shared" ref="V515:V546" si="185">Q515*M515</f>
        <v>0</v>
      </c>
      <c r="W515" s="29">
        <f t="shared" ref="W515:W546" si="186">R515*M515</f>
        <v>0</v>
      </c>
      <c r="X515" s="29">
        <f t="shared" ref="X515:X546" si="187">S515*M515</f>
        <v>643.67999999999995</v>
      </c>
      <c r="Z515" s="29"/>
    </row>
    <row r="516" spans="1:26" x14ac:dyDescent="0.3">
      <c r="A516" s="5" t="s">
        <v>2650</v>
      </c>
      <c r="B516" s="5" t="s">
        <v>2651</v>
      </c>
      <c r="C516" s="5">
        <v>16</v>
      </c>
      <c r="D516" s="166">
        <v>1995.27</v>
      </c>
      <c r="E516" s="118">
        <v>44860</v>
      </c>
      <c r="F516" s="118">
        <v>44866</v>
      </c>
      <c r="G516" s="13">
        <v>0</v>
      </c>
      <c r="H516" s="5" t="s">
        <v>8330</v>
      </c>
      <c r="I516" s="22">
        <f t="shared" si="169"/>
        <v>16</v>
      </c>
      <c r="J516" s="5"/>
      <c r="K516" s="5"/>
      <c r="L516" s="136">
        <f t="shared" si="170"/>
        <v>1995.27</v>
      </c>
      <c r="M516" s="136">
        <f t="shared" si="171"/>
        <v>1995.27</v>
      </c>
      <c r="N516" s="33">
        <f t="shared" si="172"/>
        <v>0</v>
      </c>
      <c r="S516">
        <v>1</v>
      </c>
      <c r="T516" s="29">
        <f t="shared" si="183"/>
        <v>0</v>
      </c>
      <c r="U516" s="29">
        <f t="shared" si="184"/>
        <v>0</v>
      </c>
      <c r="V516" s="29">
        <f t="shared" si="185"/>
        <v>0</v>
      </c>
      <c r="W516" s="29">
        <f t="shared" si="186"/>
        <v>0</v>
      </c>
      <c r="X516" s="29">
        <f t="shared" si="187"/>
        <v>1995.27</v>
      </c>
      <c r="Z516" s="29"/>
    </row>
    <row r="517" spans="1:26" x14ac:dyDescent="0.3">
      <c r="A517" s="5" t="s">
        <v>2650</v>
      </c>
      <c r="B517" s="5" t="s">
        <v>2651</v>
      </c>
      <c r="C517" s="5">
        <v>60</v>
      </c>
      <c r="D517" s="166">
        <v>7482.26</v>
      </c>
      <c r="E517" s="118">
        <v>44860</v>
      </c>
      <c r="F517" s="118">
        <v>44866</v>
      </c>
      <c r="G517" s="13">
        <v>0</v>
      </c>
      <c r="H517" s="5" t="s">
        <v>8331</v>
      </c>
      <c r="I517" s="22">
        <f t="shared" si="169"/>
        <v>60</v>
      </c>
      <c r="J517" s="5"/>
      <c r="K517" s="5"/>
      <c r="L517" s="136">
        <f t="shared" si="170"/>
        <v>7482.26</v>
      </c>
      <c r="M517" s="136">
        <f t="shared" si="171"/>
        <v>7482.26</v>
      </c>
      <c r="N517" s="33">
        <f t="shared" si="172"/>
        <v>0</v>
      </c>
      <c r="S517">
        <v>1</v>
      </c>
      <c r="T517" s="29">
        <f t="shared" si="183"/>
        <v>0</v>
      </c>
      <c r="U517" s="29">
        <f t="shared" si="184"/>
        <v>0</v>
      </c>
      <c r="V517" s="29">
        <f t="shared" si="185"/>
        <v>0</v>
      </c>
      <c r="W517" s="29">
        <f t="shared" si="186"/>
        <v>0</v>
      </c>
      <c r="X517" s="29">
        <f t="shared" si="187"/>
        <v>7482.26</v>
      </c>
      <c r="Z517" s="29"/>
    </row>
    <row r="518" spans="1:26" x14ac:dyDescent="0.3">
      <c r="A518" s="5" t="s">
        <v>2650</v>
      </c>
      <c r="B518" s="5" t="s">
        <v>2651</v>
      </c>
      <c r="C518" s="5">
        <v>36</v>
      </c>
      <c r="D518" s="166">
        <v>4920.08</v>
      </c>
      <c r="E518" s="118">
        <v>44860</v>
      </c>
      <c r="F518" s="118">
        <v>44866</v>
      </c>
      <c r="G518" s="13">
        <v>0</v>
      </c>
      <c r="H518" s="5" t="s">
        <v>8322</v>
      </c>
      <c r="I518" s="22">
        <f t="shared" si="169"/>
        <v>36</v>
      </c>
      <c r="J518" s="5"/>
      <c r="K518" s="5"/>
      <c r="L518" s="136">
        <f t="shared" si="170"/>
        <v>4920.08</v>
      </c>
      <c r="M518" s="136">
        <f t="shared" si="171"/>
        <v>4920.08</v>
      </c>
      <c r="N518" s="33">
        <f t="shared" si="172"/>
        <v>0</v>
      </c>
      <c r="S518">
        <v>1</v>
      </c>
      <c r="T518" s="29">
        <f t="shared" si="183"/>
        <v>0</v>
      </c>
      <c r="U518" s="29">
        <f t="shared" si="184"/>
        <v>0</v>
      </c>
      <c r="V518" s="29">
        <f t="shared" si="185"/>
        <v>0</v>
      </c>
      <c r="W518" s="29">
        <f t="shared" si="186"/>
        <v>0</v>
      </c>
      <c r="X518" s="29">
        <f t="shared" si="187"/>
        <v>4920.08</v>
      </c>
      <c r="Z518" s="29"/>
    </row>
    <row r="519" spans="1:26" x14ac:dyDescent="0.3">
      <c r="A519" s="5" t="s">
        <v>2602</v>
      </c>
      <c r="B519" s="5" t="s">
        <v>7447</v>
      </c>
      <c r="C519" s="5">
        <v>60</v>
      </c>
      <c r="D519" s="166">
        <v>9374.01</v>
      </c>
      <c r="E519" s="5" t="s">
        <v>8430</v>
      </c>
      <c r="F519" s="118">
        <v>44712</v>
      </c>
      <c r="G519" s="13">
        <v>0.5</v>
      </c>
      <c r="H519" s="5" t="s">
        <v>8329</v>
      </c>
      <c r="I519" s="22">
        <f t="shared" ref="I519:I582" si="188">C519*(1-G519)</f>
        <v>30</v>
      </c>
      <c r="J519" s="5"/>
      <c r="K519" s="5"/>
      <c r="L519" s="136">
        <f t="shared" ref="L519:L582" si="189">D519*(1-G519)</f>
        <v>4687.0050000000001</v>
      </c>
      <c r="M519" s="136">
        <f t="shared" ref="M519:M582" si="190">IF(J519="",L519,(D519/C519)*J519)</f>
        <v>4687.0050000000001</v>
      </c>
      <c r="N519" s="33">
        <f t="shared" ref="N519:N582" si="191">L519-M519</f>
        <v>0</v>
      </c>
      <c r="S519">
        <v>1</v>
      </c>
      <c r="T519" s="29">
        <f t="shared" si="183"/>
        <v>0</v>
      </c>
      <c r="U519" s="29">
        <f t="shared" si="184"/>
        <v>0</v>
      </c>
      <c r="V519" s="29">
        <f t="shared" si="185"/>
        <v>0</v>
      </c>
      <c r="W519" s="29">
        <f t="shared" si="186"/>
        <v>0</v>
      </c>
      <c r="X519" s="29">
        <f t="shared" si="187"/>
        <v>4687.0050000000001</v>
      </c>
      <c r="Z519" s="29"/>
    </row>
    <row r="520" spans="1:26" x14ac:dyDescent="0.3">
      <c r="A520" s="5" t="s">
        <v>2602</v>
      </c>
      <c r="B520" s="5" t="s">
        <v>7447</v>
      </c>
      <c r="C520" s="5">
        <v>20</v>
      </c>
      <c r="D520" s="166">
        <v>2421.44</v>
      </c>
      <c r="E520" s="5" t="s">
        <v>8430</v>
      </c>
      <c r="F520" s="118">
        <v>44712</v>
      </c>
      <c r="G520" s="13">
        <v>0.5</v>
      </c>
      <c r="H520" s="5" t="s">
        <v>8330</v>
      </c>
      <c r="I520" s="22">
        <f t="shared" si="188"/>
        <v>10</v>
      </c>
      <c r="J520" s="5"/>
      <c r="K520" s="5"/>
      <c r="L520" s="136">
        <f t="shared" si="189"/>
        <v>1210.72</v>
      </c>
      <c r="M520" s="136">
        <f t="shared" si="190"/>
        <v>1210.72</v>
      </c>
      <c r="N520" s="33">
        <f t="shared" si="191"/>
        <v>0</v>
      </c>
      <c r="S520">
        <v>1</v>
      </c>
      <c r="T520" s="29">
        <f t="shared" si="183"/>
        <v>0</v>
      </c>
      <c r="U520" s="29">
        <f t="shared" si="184"/>
        <v>0</v>
      </c>
      <c r="V520" s="29">
        <f t="shared" si="185"/>
        <v>0</v>
      </c>
      <c r="W520" s="29">
        <f t="shared" si="186"/>
        <v>0</v>
      </c>
      <c r="X520" s="29">
        <f t="shared" si="187"/>
        <v>1210.72</v>
      </c>
      <c r="Z520" s="29"/>
    </row>
    <row r="521" spans="1:26" x14ac:dyDescent="0.3">
      <c r="A521" s="5" t="s">
        <v>2626</v>
      </c>
      <c r="B521" s="5" t="s">
        <v>7448</v>
      </c>
      <c r="C521" s="5">
        <v>30000</v>
      </c>
      <c r="D521" s="166">
        <v>35516.94</v>
      </c>
      <c r="E521" s="5" t="s">
        <v>8430</v>
      </c>
      <c r="F521" s="118">
        <v>44712</v>
      </c>
      <c r="G521" s="13">
        <v>0.5</v>
      </c>
      <c r="H521" s="5" t="s">
        <v>8305</v>
      </c>
      <c r="I521" s="22">
        <f t="shared" si="188"/>
        <v>15000</v>
      </c>
      <c r="J521" s="5"/>
      <c r="K521" s="5"/>
      <c r="L521" s="136">
        <f t="shared" si="189"/>
        <v>17758.47</v>
      </c>
      <c r="M521" s="136">
        <f t="shared" si="190"/>
        <v>17758.47</v>
      </c>
      <c r="N521" s="33">
        <f t="shared" si="191"/>
        <v>0</v>
      </c>
      <c r="O521">
        <v>1</v>
      </c>
      <c r="T521" s="29">
        <f t="shared" si="183"/>
        <v>17758.47</v>
      </c>
      <c r="U521" s="29">
        <f t="shared" si="184"/>
        <v>0</v>
      </c>
      <c r="V521" s="29">
        <f t="shared" si="185"/>
        <v>0</v>
      </c>
      <c r="W521" s="29">
        <f t="shared" si="186"/>
        <v>0</v>
      </c>
      <c r="X521" s="29">
        <f t="shared" si="187"/>
        <v>0</v>
      </c>
      <c r="Z521" s="29"/>
    </row>
    <row r="522" spans="1:26" x14ac:dyDescent="0.3">
      <c r="A522" s="5" t="s">
        <v>2606</v>
      </c>
      <c r="B522" s="5" t="s">
        <v>2607</v>
      </c>
      <c r="C522" s="5">
        <v>8</v>
      </c>
      <c r="D522" s="166">
        <v>1249.8699999999999</v>
      </c>
      <c r="E522" s="5" t="s">
        <v>8432</v>
      </c>
      <c r="F522" s="118">
        <v>44776</v>
      </c>
      <c r="G522" s="13">
        <v>0.5</v>
      </c>
      <c r="H522" s="5" t="s">
        <v>8329</v>
      </c>
      <c r="I522" s="22">
        <f t="shared" si="188"/>
        <v>4</v>
      </c>
      <c r="J522" s="5"/>
      <c r="K522" s="5"/>
      <c r="L522" s="136">
        <f t="shared" si="189"/>
        <v>624.93499999999995</v>
      </c>
      <c r="M522" s="136">
        <f t="shared" si="190"/>
        <v>624.93499999999995</v>
      </c>
      <c r="N522" s="33">
        <f t="shared" si="191"/>
        <v>0</v>
      </c>
      <c r="S522">
        <v>1</v>
      </c>
      <c r="T522" s="29">
        <f t="shared" si="183"/>
        <v>0</v>
      </c>
      <c r="U522" s="29">
        <f t="shared" si="184"/>
        <v>0</v>
      </c>
      <c r="V522" s="29">
        <f t="shared" si="185"/>
        <v>0</v>
      </c>
      <c r="W522" s="29">
        <f t="shared" si="186"/>
        <v>0</v>
      </c>
      <c r="X522" s="29">
        <f t="shared" si="187"/>
        <v>624.93499999999995</v>
      </c>
      <c r="Z522" s="29"/>
    </row>
    <row r="523" spans="1:26" x14ac:dyDescent="0.3">
      <c r="A523" s="5" t="s">
        <v>2606</v>
      </c>
      <c r="B523" s="5" t="s">
        <v>2607</v>
      </c>
      <c r="C523" s="5">
        <v>8</v>
      </c>
      <c r="D523" s="166">
        <v>968.58</v>
      </c>
      <c r="E523" s="5" t="s">
        <v>8432</v>
      </c>
      <c r="F523" s="118">
        <v>44776</v>
      </c>
      <c r="G523" s="13">
        <v>0.5</v>
      </c>
      <c r="H523" s="5" t="s">
        <v>8331</v>
      </c>
      <c r="I523" s="22">
        <f t="shared" si="188"/>
        <v>4</v>
      </c>
      <c r="J523" s="5"/>
      <c r="K523" s="5"/>
      <c r="L523" s="136">
        <f t="shared" si="189"/>
        <v>484.29</v>
      </c>
      <c r="M523" s="136">
        <f t="shared" si="190"/>
        <v>484.29</v>
      </c>
      <c r="N523" s="33">
        <f t="shared" si="191"/>
        <v>0</v>
      </c>
      <c r="S523">
        <v>1</v>
      </c>
      <c r="T523" s="29">
        <f t="shared" si="183"/>
        <v>0</v>
      </c>
      <c r="U523" s="29">
        <f t="shared" si="184"/>
        <v>0</v>
      </c>
      <c r="V523" s="29">
        <f t="shared" si="185"/>
        <v>0</v>
      </c>
      <c r="W523" s="29">
        <f t="shared" si="186"/>
        <v>0</v>
      </c>
      <c r="X523" s="29">
        <f t="shared" si="187"/>
        <v>484.29</v>
      </c>
      <c r="Z523" s="29"/>
    </row>
    <row r="524" spans="1:26" x14ac:dyDescent="0.3">
      <c r="A524" s="5" t="s">
        <v>2606</v>
      </c>
      <c r="B524" s="5" t="s">
        <v>2607</v>
      </c>
      <c r="C524" s="5">
        <v>8</v>
      </c>
      <c r="D524" s="166">
        <v>968.58</v>
      </c>
      <c r="E524" s="5" t="s">
        <v>8432</v>
      </c>
      <c r="F524" s="118">
        <v>44776</v>
      </c>
      <c r="G524" s="13">
        <v>0.5</v>
      </c>
      <c r="H524" s="5" t="s">
        <v>8330</v>
      </c>
      <c r="I524" s="22">
        <f t="shared" si="188"/>
        <v>4</v>
      </c>
      <c r="J524" s="5"/>
      <c r="K524" s="5"/>
      <c r="L524" s="136">
        <f t="shared" si="189"/>
        <v>484.29</v>
      </c>
      <c r="M524" s="136">
        <f t="shared" si="190"/>
        <v>484.29</v>
      </c>
      <c r="N524" s="33">
        <f t="shared" si="191"/>
        <v>0</v>
      </c>
      <c r="S524">
        <v>1</v>
      </c>
      <c r="T524" s="29">
        <f t="shared" si="183"/>
        <v>0</v>
      </c>
      <c r="U524" s="29">
        <f t="shared" si="184"/>
        <v>0</v>
      </c>
      <c r="V524" s="29">
        <f t="shared" si="185"/>
        <v>0</v>
      </c>
      <c r="W524" s="29">
        <f t="shared" si="186"/>
        <v>0</v>
      </c>
      <c r="X524" s="29">
        <f t="shared" si="187"/>
        <v>484.29</v>
      </c>
      <c r="Z524" s="29"/>
    </row>
    <row r="525" spans="1:26" x14ac:dyDescent="0.3">
      <c r="A525" s="5" t="s">
        <v>2608</v>
      </c>
      <c r="B525" s="5" t="s">
        <v>2609</v>
      </c>
      <c r="C525" s="5">
        <v>8</v>
      </c>
      <c r="D525" s="166">
        <v>1249.8699999999999</v>
      </c>
      <c r="E525" s="118">
        <v>44777</v>
      </c>
      <c r="F525" s="118">
        <v>44790</v>
      </c>
      <c r="G525" s="13">
        <v>0</v>
      </c>
      <c r="H525" s="5" t="s">
        <v>8329</v>
      </c>
      <c r="I525" s="22">
        <f t="shared" si="188"/>
        <v>8</v>
      </c>
      <c r="J525" s="5"/>
      <c r="K525" s="5"/>
      <c r="L525" s="136">
        <f t="shared" si="189"/>
        <v>1249.8699999999999</v>
      </c>
      <c r="M525" s="136">
        <f t="shared" si="190"/>
        <v>1249.8699999999999</v>
      </c>
      <c r="N525" s="33">
        <f t="shared" si="191"/>
        <v>0</v>
      </c>
      <c r="S525">
        <v>1</v>
      </c>
      <c r="T525" s="29">
        <f t="shared" si="183"/>
        <v>0</v>
      </c>
      <c r="U525" s="29">
        <f t="shared" si="184"/>
        <v>0</v>
      </c>
      <c r="V525" s="29">
        <f t="shared" si="185"/>
        <v>0</v>
      </c>
      <c r="W525" s="29">
        <f t="shared" si="186"/>
        <v>0</v>
      </c>
      <c r="X525" s="29">
        <f t="shared" si="187"/>
        <v>1249.8699999999999</v>
      </c>
      <c r="Z525" s="29"/>
    </row>
    <row r="526" spans="1:26" x14ac:dyDescent="0.3">
      <c r="A526" s="5" t="s">
        <v>2608</v>
      </c>
      <c r="B526" s="5" t="s">
        <v>2609</v>
      </c>
      <c r="C526" s="5">
        <v>8</v>
      </c>
      <c r="D526" s="166">
        <v>968.58</v>
      </c>
      <c r="E526" s="118">
        <v>44777</v>
      </c>
      <c r="F526" s="118">
        <v>44790</v>
      </c>
      <c r="G526" s="13">
        <v>0</v>
      </c>
      <c r="H526" s="5" t="s">
        <v>8331</v>
      </c>
      <c r="I526" s="22">
        <f t="shared" si="188"/>
        <v>8</v>
      </c>
      <c r="J526" s="5"/>
      <c r="K526" s="5"/>
      <c r="L526" s="136">
        <f t="shared" si="189"/>
        <v>968.58</v>
      </c>
      <c r="M526" s="136">
        <f t="shared" si="190"/>
        <v>968.58</v>
      </c>
      <c r="N526" s="33">
        <f t="shared" si="191"/>
        <v>0</v>
      </c>
      <c r="S526">
        <v>1</v>
      </c>
      <c r="T526" s="29">
        <f t="shared" si="183"/>
        <v>0</v>
      </c>
      <c r="U526" s="29">
        <f t="shared" si="184"/>
        <v>0</v>
      </c>
      <c r="V526" s="29">
        <f t="shared" si="185"/>
        <v>0</v>
      </c>
      <c r="W526" s="29">
        <f t="shared" si="186"/>
        <v>0</v>
      </c>
      <c r="X526" s="29">
        <f t="shared" si="187"/>
        <v>968.58</v>
      </c>
      <c r="Z526" s="29"/>
    </row>
    <row r="527" spans="1:26" x14ac:dyDescent="0.3">
      <c r="A527" s="5" t="s">
        <v>2608</v>
      </c>
      <c r="B527" s="5" t="s">
        <v>2609</v>
      </c>
      <c r="C527" s="5">
        <v>8</v>
      </c>
      <c r="D527" s="166">
        <v>968.58</v>
      </c>
      <c r="E527" s="118">
        <v>44777</v>
      </c>
      <c r="F527" s="118">
        <v>44790</v>
      </c>
      <c r="G527" s="13">
        <v>0</v>
      </c>
      <c r="H527" s="5" t="s">
        <v>8330</v>
      </c>
      <c r="I527" s="22">
        <f t="shared" si="188"/>
        <v>8</v>
      </c>
      <c r="J527" s="5"/>
      <c r="K527" s="5"/>
      <c r="L527" s="136">
        <f t="shared" si="189"/>
        <v>968.58</v>
      </c>
      <c r="M527" s="136">
        <f t="shared" si="190"/>
        <v>968.58</v>
      </c>
      <c r="N527" s="33">
        <f t="shared" si="191"/>
        <v>0</v>
      </c>
      <c r="S527">
        <v>1</v>
      </c>
      <c r="T527" s="29">
        <f t="shared" si="183"/>
        <v>0</v>
      </c>
      <c r="U527" s="29">
        <f t="shared" si="184"/>
        <v>0</v>
      </c>
      <c r="V527" s="29">
        <f t="shared" si="185"/>
        <v>0</v>
      </c>
      <c r="W527" s="29">
        <f t="shared" si="186"/>
        <v>0</v>
      </c>
      <c r="X527" s="29">
        <f t="shared" si="187"/>
        <v>968.58</v>
      </c>
      <c r="Z527" s="29"/>
    </row>
    <row r="528" spans="1:26" x14ac:dyDescent="0.3">
      <c r="A528" s="5" t="s">
        <v>2610</v>
      </c>
      <c r="B528" s="5" t="s">
        <v>2611</v>
      </c>
      <c r="C528" s="5">
        <v>8</v>
      </c>
      <c r="D528" s="166">
        <v>1249.8699999999999</v>
      </c>
      <c r="E528" s="118">
        <v>44826</v>
      </c>
      <c r="F528" s="118">
        <v>44832</v>
      </c>
      <c r="G528" s="13">
        <v>0</v>
      </c>
      <c r="H528" s="5" t="s">
        <v>8329</v>
      </c>
      <c r="I528" s="22">
        <f t="shared" si="188"/>
        <v>8</v>
      </c>
      <c r="J528" s="5"/>
      <c r="K528" s="5"/>
      <c r="L528" s="136">
        <f t="shared" si="189"/>
        <v>1249.8699999999999</v>
      </c>
      <c r="M528" s="136">
        <f t="shared" si="190"/>
        <v>1249.8699999999999</v>
      </c>
      <c r="N528" s="33">
        <f t="shared" si="191"/>
        <v>0</v>
      </c>
      <c r="S528">
        <v>1</v>
      </c>
      <c r="T528" s="29">
        <f t="shared" si="183"/>
        <v>0</v>
      </c>
      <c r="U528" s="29">
        <f t="shared" si="184"/>
        <v>0</v>
      </c>
      <c r="V528" s="29">
        <f t="shared" si="185"/>
        <v>0</v>
      </c>
      <c r="W528" s="29">
        <f t="shared" si="186"/>
        <v>0</v>
      </c>
      <c r="X528" s="29">
        <f t="shared" si="187"/>
        <v>1249.8699999999999</v>
      </c>
      <c r="Z528" s="29"/>
    </row>
    <row r="529" spans="1:26" x14ac:dyDescent="0.3">
      <c r="A529" s="5" t="s">
        <v>2610</v>
      </c>
      <c r="B529" s="5" t="s">
        <v>2611</v>
      </c>
      <c r="C529" s="5">
        <v>24</v>
      </c>
      <c r="D529" s="166">
        <v>2905.73</v>
      </c>
      <c r="E529" s="118">
        <v>44826</v>
      </c>
      <c r="F529" s="118">
        <v>44832</v>
      </c>
      <c r="G529" s="13">
        <v>0</v>
      </c>
      <c r="H529" s="5" t="s">
        <v>8331</v>
      </c>
      <c r="I529" s="22">
        <f t="shared" si="188"/>
        <v>24</v>
      </c>
      <c r="J529" s="5"/>
      <c r="K529" s="5"/>
      <c r="L529" s="136">
        <f t="shared" si="189"/>
        <v>2905.73</v>
      </c>
      <c r="M529" s="136">
        <f t="shared" si="190"/>
        <v>2905.73</v>
      </c>
      <c r="N529" s="33">
        <f t="shared" si="191"/>
        <v>0</v>
      </c>
      <c r="S529">
        <v>1</v>
      </c>
      <c r="T529" s="29">
        <f t="shared" si="183"/>
        <v>0</v>
      </c>
      <c r="U529" s="29">
        <f t="shared" si="184"/>
        <v>0</v>
      </c>
      <c r="V529" s="29">
        <f t="shared" si="185"/>
        <v>0</v>
      </c>
      <c r="W529" s="29">
        <f t="shared" si="186"/>
        <v>0</v>
      </c>
      <c r="X529" s="29">
        <f t="shared" si="187"/>
        <v>2905.73</v>
      </c>
      <c r="Z529" s="29"/>
    </row>
    <row r="530" spans="1:26" x14ac:dyDescent="0.3">
      <c r="A530" s="5" t="s">
        <v>2610</v>
      </c>
      <c r="B530" s="5" t="s">
        <v>2611</v>
      </c>
      <c r="C530" s="5">
        <v>8</v>
      </c>
      <c r="D530" s="166">
        <v>968.58</v>
      </c>
      <c r="E530" s="118">
        <v>44826</v>
      </c>
      <c r="F530" s="118">
        <v>44832</v>
      </c>
      <c r="G530" s="13">
        <v>0</v>
      </c>
      <c r="H530" s="5" t="s">
        <v>8328</v>
      </c>
      <c r="I530" s="22">
        <f t="shared" si="188"/>
        <v>8</v>
      </c>
      <c r="J530" s="5"/>
      <c r="K530" s="5"/>
      <c r="L530" s="136">
        <f t="shared" si="189"/>
        <v>968.58</v>
      </c>
      <c r="M530" s="136">
        <f t="shared" si="190"/>
        <v>968.58</v>
      </c>
      <c r="N530" s="33">
        <f t="shared" si="191"/>
        <v>0</v>
      </c>
      <c r="S530">
        <v>1</v>
      </c>
      <c r="T530" s="29">
        <f t="shared" si="183"/>
        <v>0</v>
      </c>
      <c r="U530" s="29">
        <f t="shared" si="184"/>
        <v>0</v>
      </c>
      <c r="V530" s="29">
        <f t="shared" si="185"/>
        <v>0</v>
      </c>
      <c r="W530" s="29">
        <f t="shared" si="186"/>
        <v>0</v>
      </c>
      <c r="X530" s="29">
        <f t="shared" si="187"/>
        <v>968.58</v>
      </c>
      <c r="Z530" s="29"/>
    </row>
    <row r="531" spans="1:26" x14ac:dyDescent="0.3">
      <c r="A531" s="5" t="s">
        <v>2644</v>
      </c>
      <c r="B531" s="5" t="s">
        <v>2645</v>
      </c>
      <c r="C531" s="5">
        <v>8</v>
      </c>
      <c r="D531" s="166">
        <v>1249.8699999999999</v>
      </c>
      <c r="E531" s="118">
        <v>44826</v>
      </c>
      <c r="F531" s="118">
        <v>44832</v>
      </c>
      <c r="G531" s="13">
        <v>0</v>
      </c>
      <c r="H531" s="5" t="s">
        <v>8325</v>
      </c>
      <c r="I531" s="22">
        <f t="shared" si="188"/>
        <v>8</v>
      </c>
      <c r="J531" s="5"/>
      <c r="K531" s="5"/>
      <c r="L531" s="136">
        <f t="shared" si="189"/>
        <v>1249.8699999999999</v>
      </c>
      <c r="M531" s="136">
        <f t="shared" si="190"/>
        <v>1249.8699999999999</v>
      </c>
      <c r="N531" s="33">
        <f t="shared" si="191"/>
        <v>0</v>
      </c>
      <c r="S531">
        <v>1</v>
      </c>
      <c r="T531" s="29">
        <f t="shared" si="183"/>
        <v>0</v>
      </c>
      <c r="U531" s="29">
        <f t="shared" si="184"/>
        <v>0</v>
      </c>
      <c r="V531" s="29">
        <f t="shared" si="185"/>
        <v>0</v>
      </c>
      <c r="W531" s="29">
        <f t="shared" si="186"/>
        <v>0</v>
      </c>
      <c r="X531" s="29">
        <f t="shared" si="187"/>
        <v>1249.8699999999999</v>
      </c>
      <c r="Z531" s="29"/>
    </row>
    <row r="532" spans="1:26" x14ac:dyDescent="0.3">
      <c r="A532" s="5" t="s">
        <v>2628</v>
      </c>
      <c r="B532" s="5" t="s">
        <v>2629</v>
      </c>
      <c r="C532" s="5">
        <v>500</v>
      </c>
      <c r="D532" s="166">
        <v>591.95000000000005</v>
      </c>
      <c r="E532" s="118">
        <v>44826</v>
      </c>
      <c r="F532" s="118">
        <v>44832</v>
      </c>
      <c r="G532" s="13">
        <v>0</v>
      </c>
      <c r="H532" s="5" t="s">
        <v>8305</v>
      </c>
      <c r="I532" s="22">
        <f t="shared" si="188"/>
        <v>500</v>
      </c>
      <c r="J532" s="5"/>
      <c r="K532" s="5"/>
      <c r="L532" s="136">
        <f t="shared" si="189"/>
        <v>591.95000000000005</v>
      </c>
      <c r="M532" s="136">
        <f t="shared" si="190"/>
        <v>591.95000000000005</v>
      </c>
      <c r="N532" s="33">
        <f t="shared" si="191"/>
        <v>0</v>
      </c>
      <c r="P532">
        <v>1</v>
      </c>
      <c r="T532" s="29">
        <f t="shared" si="183"/>
        <v>0</v>
      </c>
      <c r="U532" s="29">
        <f t="shared" si="184"/>
        <v>591.95000000000005</v>
      </c>
      <c r="V532" s="29">
        <f t="shared" si="185"/>
        <v>0</v>
      </c>
      <c r="W532" s="29">
        <f t="shared" si="186"/>
        <v>0</v>
      </c>
      <c r="X532" s="29">
        <f t="shared" si="187"/>
        <v>0</v>
      </c>
      <c r="Z532" s="29"/>
    </row>
    <row r="533" spans="1:26" x14ac:dyDescent="0.3">
      <c r="A533" s="5" t="s">
        <v>2640</v>
      </c>
      <c r="B533" s="5" t="s">
        <v>2641</v>
      </c>
      <c r="C533" s="5">
        <v>4</v>
      </c>
      <c r="D533" s="166">
        <v>643.67999999999995</v>
      </c>
      <c r="E533" s="118">
        <v>44852</v>
      </c>
      <c r="F533" s="118">
        <v>44852</v>
      </c>
      <c r="G533" s="13">
        <v>0</v>
      </c>
      <c r="H533" s="5" t="s">
        <v>8329</v>
      </c>
      <c r="I533" s="22">
        <f t="shared" si="188"/>
        <v>4</v>
      </c>
      <c r="J533" s="5"/>
      <c r="K533" s="5"/>
      <c r="L533" s="136">
        <f t="shared" si="189"/>
        <v>643.67999999999995</v>
      </c>
      <c r="M533" s="136">
        <f t="shared" si="190"/>
        <v>643.67999999999995</v>
      </c>
      <c r="N533" s="33">
        <f t="shared" si="191"/>
        <v>0</v>
      </c>
      <c r="S533">
        <v>1</v>
      </c>
      <c r="T533" s="29">
        <f t="shared" si="183"/>
        <v>0</v>
      </c>
      <c r="U533" s="29">
        <f t="shared" si="184"/>
        <v>0</v>
      </c>
      <c r="V533" s="29">
        <f t="shared" si="185"/>
        <v>0</v>
      </c>
      <c r="W533" s="29">
        <f t="shared" si="186"/>
        <v>0</v>
      </c>
      <c r="X533" s="29">
        <f t="shared" si="187"/>
        <v>643.67999999999995</v>
      </c>
      <c r="Z533" s="29"/>
    </row>
    <row r="534" spans="1:26" x14ac:dyDescent="0.3">
      <c r="A534" s="5" t="s">
        <v>2640</v>
      </c>
      <c r="B534" s="5" t="s">
        <v>2641</v>
      </c>
      <c r="C534" s="5">
        <v>16</v>
      </c>
      <c r="D534" s="166">
        <v>1995.27</v>
      </c>
      <c r="E534" s="118">
        <v>44852</v>
      </c>
      <c r="F534" s="118">
        <v>44852</v>
      </c>
      <c r="G534" s="13">
        <v>0</v>
      </c>
      <c r="H534" s="5" t="s">
        <v>8331</v>
      </c>
      <c r="I534" s="22">
        <f t="shared" si="188"/>
        <v>16</v>
      </c>
      <c r="J534" s="5"/>
      <c r="K534" s="5"/>
      <c r="L534" s="136">
        <f t="shared" si="189"/>
        <v>1995.27</v>
      </c>
      <c r="M534" s="136">
        <f t="shared" si="190"/>
        <v>1995.27</v>
      </c>
      <c r="N534" s="33">
        <f t="shared" si="191"/>
        <v>0</v>
      </c>
      <c r="S534">
        <v>1</v>
      </c>
      <c r="T534" s="29">
        <f t="shared" si="183"/>
        <v>0</v>
      </c>
      <c r="U534" s="29">
        <f t="shared" si="184"/>
        <v>0</v>
      </c>
      <c r="V534" s="29">
        <f t="shared" si="185"/>
        <v>0</v>
      </c>
      <c r="W534" s="29">
        <f t="shared" si="186"/>
        <v>0</v>
      </c>
      <c r="X534" s="29">
        <f t="shared" si="187"/>
        <v>1995.27</v>
      </c>
      <c r="Z534" s="29"/>
    </row>
    <row r="535" spans="1:26" x14ac:dyDescent="0.3">
      <c r="A535" s="5" t="s">
        <v>2612</v>
      </c>
      <c r="B535" s="5" t="s">
        <v>2613</v>
      </c>
      <c r="C535" s="5">
        <v>4</v>
      </c>
      <c r="D535" s="166">
        <v>643.67999999999995</v>
      </c>
      <c r="E535" s="118">
        <v>44853</v>
      </c>
      <c r="F535" s="118">
        <v>44859</v>
      </c>
      <c r="G535" s="13">
        <v>0</v>
      </c>
      <c r="H535" s="5" t="s">
        <v>8329</v>
      </c>
      <c r="I535" s="22">
        <f t="shared" si="188"/>
        <v>4</v>
      </c>
      <c r="J535" s="5"/>
      <c r="K535" s="5"/>
      <c r="L535" s="136">
        <f t="shared" si="189"/>
        <v>643.67999999999995</v>
      </c>
      <c r="M535" s="136">
        <f t="shared" si="190"/>
        <v>643.67999999999995</v>
      </c>
      <c r="N535" s="33">
        <f t="shared" si="191"/>
        <v>0</v>
      </c>
      <c r="S535">
        <v>1</v>
      </c>
      <c r="T535" s="29">
        <f t="shared" si="183"/>
        <v>0</v>
      </c>
      <c r="U535" s="29">
        <f t="shared" si="184"/>
        <v>0</v>
      </c>
      <c r="V535" s="29">
        <f t="shared" si="185"/>
        <v>0</v>
      </c>
      <c r="W535" s="29">
        <f t="shared" si="186"/>
        <v>0</v>
      </c>
      <c r="X535" s="29">
        <f t="shared" si="187"/>
        <v>643.67999999999995</v>
      </c>
      <c r="Z535" s="29"/>
    </row>
    <row r="536" spans="1:26" x14ac:dyDescent="0.3">
      <c r="A536" s="5" t="s">
        <v>2612</v>
      </c>
      <c r="B536" s="5" t="s">
        <v>2613</v>
      </c>
      <c r="C536" s="5">
        <v>16</v>
      </c>
      <c r="D536" s="166">
        <v>1995.27</v>
      </c>
      <c r="E536" s="118">
        <v>44853</v>
      </c>
      <c r="F536" s="118">
        <v>44859</v>
      </c>
      <c r="G536" s="13">
        <v>0</v>
      </c>
      <c r="H536" s="5" t="s">
        <v>8330</v>
      </c>
      <c r="I536" s="22">
        <f t="shared" si="188"/>
        <v>16</v>
      </c>
      <c r="J536" s="5"/>
      <c r="K536" s="5"/>
      <c r="L536" s="136">
        <f t="shared" si="189"/>
        <v>1995.27</v>
      </c>
      <c r="M536" s="136">
        <f t="shared" si="190"/>
        <v>1995.27</v>
      </c>
      <c r="N536" s="33">
        <f t="shared" si="191"/>
        <v>0</v>
      </c>
      <c r="S536">
        <v>1</v>
      </c>
      <c r="T536" s="29">
        <f t="shared" si="183"/>
        <v>0</v>
      </c>
      <c r="U536" s="29">
        <f t="shared" si="184"/>
        <v>0</v>
      </c>
      <c r="V536" s="29">
        <f t="shared" si="185"/>
        <v>0</v>
      </c>
      <c r="W536" s="29">
        <f t="shared" si="186"/>
        <v>0</v>
      </c>
      <c r="X536" s="29">
        <f t="shared" si="187"/>
        <v>1995.27</v>
      </c>
      <c r="Z536" s="29"/>
    </row>
    <row r="537" spans="1:26" x14ac:dyDescent="0.3">
      <c r="A537" s="5" t="s">
        <v>2612</v>
      </c>
      <c r="B537" s="5" t="s">
        <v>2613</v>
      </c>
      <c r="C537" s="5">
        <v>80</v>
      </c>
      <c r="D537" s="166">
        <v>9976.35</v>
      </c>
      <c r="E537" s="118">
        <v>44853</v>
      </c>
      <c r="F537" s="118">
        <v>44859</v>
      </c>
      <c r="G537" s="13">
        <v>0</v>
      </c>
      <c r="H537" s="5" t="s">
        <v>8331</v>
      </c>
      <c r="I537" s="22">
        <f t="shared" si="188"/>
        <v>80</v>
      </c>
      <c r="J537" s="5"/>
      <c r="K537" s="5"/>
      <c r="L537" s="136">
        <f t="shared" si="189"/>
        <v>9976.35</v>
      </c>
      <c r="M537" s="136">
        <f t="shared" si="190"/>
        <v>9976.35</v>
      </c>
      <c r="N537" s="33">
        <f t="shared" si="191"/>
        <v>0</v>
      </c>
      <c r="S537">
        <v>1</v>
      </c>
      <c r="T537" s="29">
        <f t="shared" si="183"/>
        <v>0</v>
      </c>
      <c r="U537" s="29">
        <f t="shared" si="184"/>
        <v>0</v>
      </c>
      <c r="V537" s="29">
        <f t="shared" si="185"/>
        <v>0</v>
      </c>
      <c r="W537" s="29">
        <f t="shared" si="186"/>
        <v>0</v>
      </c>
      <c r="X537" s="29">
        <f t="shared" si="187"/>
        <v>9976.35</v>
      </c>
      <c r="Z537" s="29"/>
    </row>
    <row r="538" spans="1:26" x14ac:dyDescent="0.3">
      <c r="A538" s="5" t="s">
        <v>2630</v>
      </c>
      <c r="B538" s="5" t="s">
        <v>2631</v>
      </c>
      <c r="C538" s="5">
        <v>500</v>
      </c>
      <c r="D538" s="166">
        <v>603.79</v>
      </c>
      <c r="E538" s="118">
        <v>44853</v>
      </c>
      <c r="F538" s="118">
        <v>44859</v>
      </c>
      <c r="G538" s="13">
        <v>0</v>
      </c>
      <c r="H538" s="5" t="s">
        <v>8305</v>
      </c>
      <c r="I538" s="22">
        <f t="shared" si="188"/>
        <v>500</v>
      </c>
      <c r="J538" s="5"/>
      <c r="K538" s="5"/>
      <c r="L538" s="136">
        <f t="shared" si="189"/>
        <v>603.79</v>
      </c>
      <c r="M538" s="136">
        <f t="shared" si="190"/>
        <v>603.79</v>
      </c>
      <c r="N538" s="33">
        <f t="shared" si="191"/>
        <v>0</v>
      </c>
      <c r="P538">
        <v>1</v>
      </c>
      <c r="T538" s="29">
        <f t="shared" si="183"/>
        <v>0</v>
      </c>
      <c r="U538" s="29">
        <f t="shared" si="184"/>
        <v>603.79</v>
      </c>
      <c r="V538" s="29">
        <f t="shared" si="185"/>
        <v>0</v>
      </c>
      <c r="W538" s="29">
        <f t="shared" si="186"/>
        <v>0</v>
      </c>
      <c r="X538" s="29">
        <f t="shared" si="187"/>
        <v>0</v>
      </c>
      <c r="Z538" s="29"/>
    </row>
    <row r="539" spans="1:26" x14ac:dyDescent="0.3">
      <c r="A539" s="5" t="s">
        <v>2614</v>
      </c>
      <c r="B539" s="5" t="s">
        <v>2615</v>
      </c>
      <c r="C539" s="5">
        <v>8</v>
      </c>
      <c r="D539" s="166">
        <v>876.1</v>
      </c>
      <c r="E539" s="118">
        <v>44860</v>
      </c>
      <c r="F539" s="118">
        <v>44873</v>
      </c>
      <c r="G539" s="13">
        <v>0</v>
      </c>
      <c r="H539" s="5" t="s">
        <v>8315</v>
      </c>
      <c r="I539" s="22">
        <f t="shared" si="188"/>
        <v>8</v>
      </c>
      <c r="J539" s="5"/>
      <c r="K539" s="5"/>
      <c r="L539" s="136">
        <f t="shared" si="189"/>
        <v>876.1</v>
      </c>
      <c r="M539" s="136">
        <f t="shared" si="190"/>
        <v>876.1</v>
      </c>
      <c r="N539" s="33">
        <f t="shared" si="191"/>
        <v>0</v>
      </c>
      <c r="S539">
        <v>1</v>
      </c>
      <c r="T539" s="29">
        <f t="shared" si="183"/>
        <v>0</v>
      </c>
      <c r="U539" s="29">
        <f t="shared" si="184"/>
        <v>0</v>
      </c>
      <c r="V539" s="29">
        <f t="shared" si="185"/>
        <v>0</v>
      </c>
      <c r="W539" s="29">
        <f t="shared" si="186"/>
        <v>0</v>
      </c>
      <c r="X539" s="29">
        <f t="shared" si="187"/>
        <v>876.1</v>
      </c>
      <c r="Z539" s="29"/>
    </row>
    <row r="540" spans="1:26" x14ac:dyDescent="0.3">
      <c r="A540" s="5" t="s">
        <v>2632</v>
      </c>
      <c r="B540" s="5" t="s">
        <v>2633</v>
      </c>
      <c r="C540" s="5">
        <v>500</v>
      </c>
      <c r="D540" s="166">
        <v>603.79</v>
      </c>
      <c r="E540" s="118">
        <v>44860</v>
      </c>
      <c r="F540" s="118">
        <v>44873</v>
      </c>
      <c r="G540" s="13">
        <v>0</v>
      </c>
      <c r="H540" s="5" t="s">
        <v>8305</v>
      </c>
      <c r="I540" s="22">
        <f t="shared" si="188"/>
        <v>500</v>
      </c>
      <c r="J540" s="5"/>
      <c r="K540" s="5"/>
      <c r="L540" s="136">
        <f t="shared" si="189"/>
        <v>603.79</v>
      </c>
      <c r="M540" s="136">
        <f t="shared" si="190"/>
        <v>603.79</v>
      </c>
      <c r="N540" s="33">
        <f t="shared" si="191"/>
        <v>0</v>
      </c>
      <c r="P540">
        <v>1</v>
      </c>
      <c r="T540" s="29">
        <f t="shared" si="183"/>
        <v>0</v>
      </c>
      <c r="U540" s="29">
        <f t="shared" si="184"/>
        <v>603.79</v>
      </c>
      <c r="V540" s="29">
        <f t="shared" si="185"/>
        <v>0</v>
      </c>
      <c r="W540" s="29">
        <f t="shared" si="186"/>
        <v>0</v>
      </c>
      <c r="X540" s="29">
        <f t="shared" si="187"/>
        <v>0</v>
      </c>
      <c r="Z540" s="29"/>
    </row>
    <row r="541" spans="1:26" x14ac:dyDescent="0.3">
      <c r="A541" s="5" t="s">
        <v>2616</v>
      </c>
      <c r="B541" s="5" t="s">
        <v>2617</v>
      </c>
      <c r="C541" s="5">
        <v>20</v>
      </c>
      <c r="D541" s="166">
        <v>2494.09</v>
      </c>
      <c r="E541" s="118">
        <v>44874</v>
      </c>
      <c r="F541" s="118">
        <v>44881</v>
      </c>
      <c r="G541" s="13">
        <v>0</v>
      </c>
      <c r="H541" s="5" t="s">
        <v>8331</v>
      </c>
      <c r="I541" s="22">
        <f t="shared" si="188"/>
        <v>20</v>
      </c>
      <c r="J541" s="5"/>
      <c r="K541" s="5"/>
      <c r="L541" s="136">
        <f t="shared" si="189"/>
        <v>2494.09</v>
      </c>
      <c r="M541" s="136">
        <f t="shared" si="190"/>
        <v>2494.09</v>
      </c>
      <c r="N541" s="33">
        <f t="shared" si="191"/>
        <v>0</v>
      </c>
      <c r="S541">
        <v>1</v>
      </c>
      <c r="T541" s="29">
        <f t="shared" si="183"/>
        <v>0</v>
      </c>
      <c r="U541" s="29">
        <f t="shared" si="184"/>
        <v>0</v>
      </c>
      <c r="V541" s="29">
        <f t="shared" si="185"/>
        <v>0</v>
      </c>
      <c r="W541" s="29">
        <f t="shared" si="186"/>
        <v>0</v>
      </c>
      <c r="X541" s="29">
        <f t="shared" si="187"/>
        <v>2494.09</v>
      </c>
      <c r="Z541" s="29"/>
    </row>
    <row r="542" spans="1:26" x14ac:dyDescent="0.3">
      <c r="A542" s="5" t="s">
        <v>2646</v>
      </c>
      <c r="B542" s="5" t="s">
        <v>2647</v>
      </c>
      <c r="C542" s="5">
        <v>80</v>
      </c>
      <c r="D542" s="166">
        <v>10933.5</v>
      </c>
      <c r="E542" s="118">
        <v>44874</v>
      </c>
      <c r="F542" s="118">
        <v>44881</v>
      </c>
      <c r="G542" s="13">
        <v>0</v>
      </c>
      <c r="H542" s="5" t="s">
        <v>8322</v>
      </c>
      <c r="I542" s="22">
        <f t="shared" si="188"/>
        <v>80</v>
      </c>
      <c r="J542" s="5"/>
      <c r="K542" s="5"/>
      <c r="L542" s="136">
        <f t="shared" si="189"/>
        <v>10933.5</v>
      </c>
      <c r="M542" s="136">
        <f t="shared" si="190"/>
        <v>10933.5</v>
      </c>
      <c r="N542" s="33">
        <f t="shared" si="191"/>
        <v>0</v>
      </c>
      <c r="S542">
        <v>1</v>
      </c>
      <c r="T542" s="29">
        <f t="shared" si="183"/>
        <v>0</v>
      </c>
      <c r="U542" s="29">
        <f t="shared" si="184"/>
        <v>0</v>
      </c>
      <c r="V542" s="29">
        <f t="shared" si="185"/>
        <v>0</v>
      </c>
      <c r="W542" s="29">
        <f t="shared" si="186"/>
        <v>0</v>
      </c>
      <c r="X542" s="29">
        <f t="shared" si="187"/>
        <v>10933.5</v>
      </c>
      <c r="Z542" s="29"/>
    </row>
    <row r="543" spans="1:26" x14ac:dyDescent="0.3">
      <c r="A543" s="5" t="s">
        <v>2646</v>
      </c>
      <c r="B543" s="5" t="s">
        <v>2647</v>
      </c>
      <c r="C543" s="5">
        <v>60</v>
      </c>
      <c r="D543" s="166">
        <v>7482.26</v>
      </c>
      <c r="E543" s="118">
        <v>44874</v>
      </c>
      <c r="F543" s="118">
        <v>44881</v>
      </c>
      <c r="G543" s="13">
        <v>0</v>
      </c>
      <c r="H543" s="5" t="s">
        <v>8320</v>
      </c>
      <c r="I543" s="22">
        <f t="shared" si="188"/>
        <v>60</v>
      </c>
      <c r="J543" s="5"/>
      <c r="K543" s="5"/>
      <c r="L543" s="136">
        <f t="shared" si="189"/>
        <v>7482.26</v>
      </c>
      <c r="M543" s="136">
        <f t="shared" si="190"/>
        <v>7482.26</v>
      </c>
      <c r="N543" s="33">
        <f t="shared" si="191"/>
        <v>0</v>
      </c>
      <c r="S543">
        <v>1</v>
      </c>
      <c r="T543" s="29">
        <f t="shared" si="183"/>
        <v>0</v>
      </c>
      <c r="U543" s="29">
        <f t="shared" si="184"/>
        <v>0</v>
      </c>
      <c r="V543" s="29">
        <f t="shared" si="185"/>
        <v>0</v>
      </c>
      <c r="W543" s="29">
        <f t="shared" si="186"/>
        <v>0</v>
      </c>
      <c r="X543" s="29">
        <f t="shared" si="187"/>
        <v>7482.26</v>
      </c>
      <c r="Z543" s="29"/>
    </row>
    <row r="544" spans="1:26" x14ac:dyDescent="0.3">
      <c r="A544" s="5" t="s">
        <v>2646</v>
      </c>
      <c r="B544" s="5" t="s">
        <v>2647</v>
      </c>
      <c r="C544" s="5">
        <v>60</v>
      </c>
      <c r="D544" s="166">
        <v>8562.26</v>
      </c>
      <c r="E544" s="118">
        <v>44874</v>
      </c>
      <c r="F544" s="118">
        <v>44881</v>
      </c>
      <c r="G544" s="13">
        <v>0</v>
      </c>
      <c r="H544" s="5" t="s">
        <v>8340</v>
      </c>
      <c r="I544" s="22">
        <f t="shared" si="188"/>
        <v>60</v>
      </c>
      <c r="J544" s="5"/>
      <c r="K544" s="5"/>
      <c r="L544" s="136">
        <f t="shared" si="189"/>
        <v>8562.26</v>
      </c>
      <c r="M544" s="136">
        <f t="shared" si="190"/>
        <v>8562.26</v>
      </c>
      <c r="N544" s="33">
        <f t="shared" si="191"/>
        <v>0</v>
      </c>
      <c r="S544">
        <v>1</v>
      </c>
      <c r="T544" s="29">
        <f t="shared" si="183"/>
        <v>0</v>
      </c>
      <c r="U544" s="29">
        <f t="shared" si="184"/>
        <v>0</v>
      </c>
      <c r="V544" s="29">
        <f t="shared" si="185"/>
        <v>0</v>
      </c>
      <c r="W544" s="29">
        <f t="shared" si="186"/>
        <v>0</v>
      </c>
      <c r="X544" s="29">
        <f t="shared" si="187"/>
        <v>8562.26</v>
      </c>
      <c r="Z544" s="29"/>
    </row>
    <row r="545" spans="1:26" x14ac:dyDescent="0.3">
      <c r="A545" s="5" t="s">
        <v>2634</v>
      </c>
      <c r="B545" s="5" t="s">
        <v>2635</v>
      </c>
      <c r="C545" s="5">
        <v>500</v>
      </c>
      <c r="D545" s="166">
        <v>603.79</v>
      </c>
      <c r="E545" s="118">
        <v>44874</v>
      </c>
      <c r="F545" s="118">
        <v>44881</v>
      </c>
      <c r="G545" s="13">
        <v>0</v>
      </c>
      <c r="H545" s="5" t="s">
        <v>8305</v>
      </c>
      <c r="I545" s="22">
        <f t="shared" si="188"/>
        <v>500</v>
      </c>
      <c r="J545" s="5"/>
      <c r="K545" s="5"/>
      <c r="L545" s="136">
        <f t="shared" si="189"/>
        <v>603.79</v>
      </c>
      <c r="M545" s="136">
        <f t="shared" si="190"/>
        <v>603.79</v>
      </c>
      <c r="N545" s="33">
        <f t="shared" si="191"/>
        <v>0</v>
      </c>
      <c r="P545">
        <v>1</v>
      </c>
      <c r="T545" s="29">
        <f t="shared" si="183"/>
        <v>0</v>
      </c>
      <c r="U545" s="29">
        <f t="shared" si="184"/>
        <v>603.79</v>
      </c>
      <c r="V545" s="29">
        <f t="shared" si="185"/>
        <v>0</v>
      </c>
      <c r="W545" s="29">
        <f t="shared" si="186"/>
        <v>0</v>
      </c>
      <c r="X545" s="29">
        <f t="shared" si="187"/>
        <v>0</v>
      </c>
      <c r="Z545" s="29"/>
    </row>
    <row r="546" spans="1:26" x14ac:dyDescent="0.3">
      <c r="A546" s="5" t="s">
        <v>2618</v>
      </c>
      <c r="B546" s="5" t="s">
        <v>2619</v>
      </c>
      <c r="C546" s="5">
        <v>120</v>
      </c>
      <c r="D546" s="166">
        <v>14964.52</v>
      </c>
      <c r="E546" s="118">
        <v>44900</v>
      </c>
      <c r="F546" s="118">
        <v>44918</v>
      </c>
      <c r="G546" s="13">
        <v>0</v>
      </c>
      <c r="H546" s="5" t="s">
        <v>8328</v>
      </c>
      <c r="I546" s="22">
        <f t="shared" si="188"/>
        <v>120</v>
      </c>
      <c r="J546" s="5"/>
      <c r="K546" s="5"/>
      <c r="L546" s="136">
        <f t="shared" si="189"/>
        <v>14964.52</v>
      </c>
      <c r="M546" s="136">
        <f t="shared" si="190"/>
        <v>14964.52</v>
      </c>
      <c r="N546" s="33">
        <f t="shared" si="191"/>
        <v>0</v>
      </c>
      <c r="S546">
        <v>1</v>
      </c>
      <c r="T546" s="29">
        <f t="shared" si="183"/>
        <v>0</v>
      </c>
      <c r="U546" s="29">
        <f t="shared" si="184"/>
        <v>0</v>
      </c>
      <c r="V546" s="29">
        <f t="shared" si="185"/>
        <v>0</v>
      </c>
      <c r="W546" s="29">
        <f t="shared" si="186"/>
        <v>0</v>
      </c>
      <c r="X546" s="29">
        <f t="shared" si="187"/>
        <v>14964.52</v>
      </c>
      <c r="Z546" s="29"/>
    </row>
    <row r="547" spans="1:26" x14ac:dyDescent="0.3">
      <c r="A547" s="5" t="s">
        <v>2618</v>
      </c>
      <c r="B547" s="5" t="s">
        <v>2619</v>
      </c>
      <c r="C547" s="5">
        <v>60</v>
      </c>
      <c r="D547" s="166">
        <v>7482.26</v>
      </c>
      <c r="E547" s="118">
        <v>44900</v>
      </c>
      <c r="F547" s="118">
        <v>44918</v>
      </c>
      <c r="G547" s="13">
        <v>0</v>
      </c>
      <c r="H547" s="5" t="s">
        <v>8331</v>
      </c>
      <c r="I547" s="22">
        <f t="shared" si="188"/>
        <v>60</v>
      </c>
      <c r="J547" s="5"/>
      <c r="K547" s="5"/>
      <c r="L547" s="136">
        <f t="shared" si="189"/>
        <v>7482.26</v>
      </c>
      <c r="M547" s="136">
        <f t="shared" si="190"/>
        <v>7482.26</v>
      </c>
      <c r="N547" s="33">
        <f t="shared" si="191"/>
        <v>0</v>
      </c>
      <c r="S547">
        <v>1</v>
      </c>
      <c r="T547" s="29">
        <f>O547*M547</f>
        <v>0</v>
      </c>
      <c r="U547" s="29">
        <f>P547*M547</f>
        <v>0</v>
      </c>
      <c r="V547" s="29">
        <f>Q547*M547</f>
        <v>0</v>
      </c>
      <c r="W547" s="29">
        <f>R547*M547</f>
        <v>0</v>
      </c>
      <c r="X547" s="29">
        <f>S547*M547</f>
        <v>7482.26</v>
      </c>
      <c r="Z547" s="29"/>
    </row>
    <row r="548" spans="1:26" x14ac:dyDescent="0.3">
      <c r="A548" s="5" t="s">
        <v>2618</v>
      </c>
      <c r="B548" s="5" t="s">
        <v>2619</v>
      </c>
      <c r="C548" s="5">
        <v>24</v>
      </c>
      <c r="D548" s="166">
        <v>3862.09</v>
      </c>
      <c r="E548" s="118">
        <v>44900</v>
      </c>
      <c r="F548" s="118">
        <v>44918</v>
      </c>
      <c r="G548" s="13">
        <v>0</v>
      </c>
      <c r="H548" s="5" t="s">
        <v>8329</v>
      </c>
      <c r="I548" s="22">
        <f t="shared" si="188"/>
        <v>24</v>
      </c>
      <c r="J548" s="5"/>
      <c r="K548" s="5"/>
      <c r="L548" s="136">
        <f t="shared" si="189"/>
        <v>3862.09</v>
      </c>
      <c r="M548" s="136">
        <f t="shared" si="190"/>
        <v>3862.09</v>
      </c>
      <c r="N548" s="33">
        <f t="shared" si="191"/>
        <v>0</v>
      </c>
      <c r="S548">
        <v>1</v>
      </c>
      <c r="T548" s="29">
        <f>O548*M548</f>
        <v>0</v>
      </c>
      <c r="U548" s="29">
        <f>P548*M548</f>
        <v>0</v>
      </c>
      <c r="V548" s="29">
        <f>Q548*M548</f>
        <v>0</v>
      </c>
      <c r="W548" s="29">
        <f>R548*M548</f>
        <v>0</v>
      </c>
      <c r="X548" s="29">
        <f>S548*M548</f>
        <v>3862.09</v>
      </c>
      <c r="Z548" s="29"/>
    </row>
    <row r="549" spans="1:26" x14ac:dyDescent="0.3">
      <c r="A549" s="5" t="s">
        <v>2618</v>
      </c>
      <c r="B549" s="5" t="s">
        <v>2619</v>
      </c>
      <c r="C549" s="5">
        <v>24</v>
      </c>
      <c r="D549" s="166">
        <v>2992.9</v>
      </c>
      <c r="E549" s="118">
        <v>44900</v>
      </c>
      <c r="F549" s="118">
        <v>44918</v>
      </c>
      <c r="G549" s="13">
        <v>0</v>
      </c>
      <c r="H549" s="5" t="s">
        <v>8330</v>
      </c>
      <c r="I549" s="22">
        <f t="shared" si="188"/>
        <v>24</v>
      </c>
      <c r="J549" s="5"/>
      <c r="K549" s="5"/>
      <c r="L549" s="136">
        <f t="shared" si="189"/>
        <v>2992.9</v>
      </c>
      <c r="M549" s="136">
        <f t="shared" si="190"/>
        <v>2992.9</v>
      </c>
      <c r="N549" s="33">
        <f t="shared" si="191"/>
        <v>0</v>
      </c>
      <c r="S549">
        <v>1</v>
      </c>
      <c r="T549" s="29">
        <f>O549*M549</f>
        <v>0</v>
      </c>
      <c r="U549" s="29">
        <f>P549*M549</f>
        <v>0</v>
      </c>
      <c r="V549" s="29">
        <f>Q549*M549</f>
        <v>0</v>
      </c>
      <c r="W549" s="29">
        <f>R549*M549</f>
        <v>0</v>
      </c>
      <c r="X549" s="29">
        <f>S549*M549</f>
        <v>2992.9</v>
      </c>
      <c r="Z549" s="29"/>
    </row>
    <row r="550" spans="1:26" x14ac:dyDescent="0.3">
      <c r="A550" s="5" t="s">
        <v>2618</v>
      </c>
      <c r="B550" s="5" t="s">
        <v>2619</v>
      </c>
      <c r="C550" s="5">
        <v>240</v>
      </c>
      <c r="D550" s="166">
        <v>32800.51</v>
      </c>
      <c r="E550" s="118">
        <v>44900</v>
      </c>
      <c r="F550" s="118">
        <v>44918</v>
      </c>
      <c r="G550" s="13">
        <v>0</v>
      </c>
      <c r="H550" s="5" t="s">
        <v>8322</v>
      </c>
      <c r="I550" s="22">
        <f t="shared" si="188"/>
        <v>240</v>
      </c>
      <c r="J550" s="5"/>
      <c r="K550" s="5"/>
      <c r="L550" s="136">
        <f t="shared" si="189"/>
        <v>32800.51</v>
      </c>
      <c r="M550" s="136">
        <f t="shared" si="190"/>
        <v>32800.51</v>
      </c>
      <c r="N550" s="33">
        <f t="shared" si="191"/>
        <v>0</v>
      </c>
      <c r="S550">
        <v>1</v>
      </c>
      <c r="T550" s="29">
        <f>O550*M550</f>
        <v>0</v>
      </c>
      <c r="U550" s="29">
        <f>P550*M550</f>
        <v>0</v>
      </c>
      <c r="V550" s="29">
        <f>Q550*M550</f>
        <v>0</v>
      </c>
      <c r="W550" s="29">
        <f>R550*M550</f>
        <v>0</v>
      </c>
      <c r="X550" s="29">
        <f>S550*M550</f>
        <v>32800.51</v>
      </c>
      <c r="Z550" s="29"/>
    </row>
    <row r="551" spans="1:26" x14ac:dyDescent="0.3">
      <c r="A551" s="5" t="s">
        <v>2636</v>
      </c>
      <c r="B551" s="5" t="s">
        <v>2637</v>
      </c>
      <c r="C551" s="5">
        <v>500</v>
      </c>
      <c r="D551" s="166">
        <v>603.79</v>
      </c>
      <c r="E551" s="118">
        <v>44900</v>
      </c>
      <c r="F551" s="118">
        <v>44918</v>
      </c>
      <c r="G551" s="13">
        <v>0</v>
      </c>
      <c r="H551" s="5" t="s">
        <v>8305</v>
      </c>
      <c r="I551" s="22">
        <f t="shared" si="188"/>
        <v>500</v>
      </c>
      <c r="J551" s="5"/>
      <c r="K551" s="5"/>
      <c r="L551" s="136">
        <f t="shared" si="189"/>
        <v>603.79</v>
      </c>
      <c r="M551" s="136">
        <f t="shared" si="190"/>
        <v>603.79</v>
      </c>
      <c r="N551" s="33">
        <f t="shared" si="191"/>
        <v>0</v>
      </c>
      <c r="P551">
        <v>1</v>
      </c>
      <c r="T551" s="29">
        <f>O551*M551</f>
        <v>0</v>
      </c>
      <c r="U551" s="29">
        <f>P551*M551</f>
        <v>603.79</v>
      </c>
      <c r="V551" s="29">
        <f>Q551*M551</f>
        <v>0</v>
      </c>
      <c r="W551" s="29">
        <f>R551*M551</f>
        <v>0</v>
      </c>
      <c r="X551" s="29">
        <f>S551*M551</f>
        <v>0</v>
      </c>
      <c r="Z551" s="29"/>
    </row>
    <row r="552" spans="1:26" x14ac:dyDescent="0.3">
      <c r="A552" s="102" t="s">
        <v>8673</v>
      </c>
      <c r="B552" s="102"/>
      <c r="C552" s="102"/>
      <c r="D552" s="164"/>
      <c r="E552" s="102" t="s">
        <v>8469</v>
      </c>
      <c r="F552" s="157">
        <v>44945</v>
      </c>
      <c r="G552" s="165"/>
      <c r="H552" s="102"/>
      <c r="I552" s="106"/>
      <c r="J552" s="102"/>
      <c r="K552" s="102"/>
      <c r="L552" s="158"/>
      <c r="M552" s="158"/>
      <c r="N552" s="107"/>
      <c r="T552" s="29"/>
      <c r="U552" s="29"/>
      <c r="V552" s="29"/>
      <c r="W552" s="29"/>
      <c r="X552" s="29"/>
      <c r="Z552" s="29"/>
    </row>
    <row r="553" spans="1:26" x14ac:dyDescent="0.3">
      <c r="A553" s="5" t="s">
        <v>2251</v>
      </c>
      <c r="B553" s="5" t="s">
        <v>2252</v>
      </c>
      <c r="C553" s="5">
        <v>60</v>
      </c>
      <c r="D553" s="166">
        <v>9374.01</v>
      </c>
      <c r="E553" s="5" t="s">
        <v>8469</v>
      </c>
      <c r="F553" s="118">
        <v>44742</v>
      </c>
      <c r="G553" s="13">
        <v>0.5</v>
      </c>
      <c r="H553" s="5" t="s">
        <v>8329</v>
      </c>
      <c r="I553" s="22">
        <f t="shared" si="188"/>
        <v>30</v>
      </c>
      <c r="J553" s="5"/>
      <c r="K553" s="5"/>
      <c r="L553" s="136">
        <f t="shared" si="189"/>
        <v>4687.0050000000001</v>
      </c>
      <c r="M553" s="136">
        <f t="shared" si="190"/>
        <v>4687.0050000000001</v>
      </c>
      <c r="N553" s="33">
        <f t="shared" si="191"/>
        <v>0</v>
      </c>
      <c r="S553">
        <v>1</v>
      </c>
      <c r="T553" s="29">
        <f t="shared" ref="T553:T584" si="192">O553*M553</f>
        <v>0</v>
      </c>
      <c r="U553" s="29">
        <f t="shared" ref="U553:U584" si="193">P553*M553</f>
        <v>0</v>
      </c>
      <c r="V553" s="29">
        <f t="shared" ref="V553:V584" si="194">Q553*M553</f>
        <v>0</v>
      </c>
      <c r="W553" s="29">
        <f t="shared" ref="W553:W584" si="195">R553*M553</f>
        <v>0</v>
      </c>
      <c r="X553" s="29">
        <f t="shared" ref="X553:X584" si="196">S553*M553</f>
        <v>4687.0050000000001</v>
      </c>
      <c r="Z553" s="29"/>
    </row>
    <row r="554" spans="1:26" x14ac:dyDescent="0.3">
      <c r="A554" s="5" t="s">
        <v>2251</v>
      </c>
      <c r="B554" s="5" t="s">
        <v>2252</v>
      </c>
      <c r="C554" s="5">
        <v>20</v>
      </c>
      <c r="D554" s="166">
        <v>2421.44</v>
      </c>
      <c r="E554" s="5" t="s">
        <v>8469</v>
      </c>
      <c r="F554" s="118">
        <v>44742</v>
      </c>
      <c r="G554" s="13">
        <v>0.5</v>
      </c>
      <c r="H554" s="5" t="s">
        <v>8330</v>
      </c>
      <c r="I554" s="22">
        <f t="shared" si="188"/>
        <v>10</v>
      </c>
      <c r="J554" s="5"/>
      <c r="K554" s="5"/>
      <c r="L554" s="136">
        <f t="shared" si="189"/>
        <v>1210.72</v>
      </c>
      <c r="M554" s="136">
        <f t="shared" si="190"/>
        <v>1210.72</v>
      </c>
      <c r="N554" s="33">
        <f t="shared" si="191"/>
        <v>0</v>
      </c>
      <c r="S554">
        <v>1</v>
      </c>
      <c r="T554" s="29">
        <f t="shared" si="192"/>
        <v>0</v>
      </c>
      <c r="U554" s="29">
        <f t="shared" si="193"/>
        <v>0</v>
      </c>
      <c r="V554" s="29">
        <f t="shared" si="194"/>
        <v>0</v>
      </c>
      <c r="W554" s="29">
        <f t="shared" si="195"/>
        <v>0</v>
      </c>
      <c r="X554" s="29">
        <f t="shared" si="196"/>
        <v>1210.72</v>
      </c>
      <c r="Z554" s="29"/>
    </row>
    <row r="555" spans="1:26" x14ac:dyDescent="0.3">
      <c r="A555" s="5" t="s">
        <v>2275</v>
      </c>
      <c r="B555" s="5" t="s">
        <v>2276</v>
      </c>
      <c r="C555" s="5">
        <v>30000</v>
      </c>
      <c r="D555" s="166">
        <v>35516.94</v>
      </c>
      <c r="E555" s="5" t="s">
        <v>8469</v>
      </c>
      <c r="F555" s="118">
        <v>44742</v>
      </c>
      <c r="G555" s="13">
        <v>0.5</v>
      </c>
      <c r="H555" s="5" t="s">
        <v>8305</v>
      </c>
      <c r="I555" s="22">
        <f t="shared" si="188"/>
        <v>15000</v>
      </c>
      <c r="J555" s="5"/>
      <c r="K555" s="5"/>
      <c r="L555" s="136">
        <f t="shared" si="189"/>
        <v>17758.47</v>
      </c>
      <c r="M555" s="136">
        <f t="shared" si="190"/>
        <v>17758.47</v>
      </c>
      <c r="N555" s="33">
        <f t="shared" si="191"/>
        <v>0</v>
      </c>
      <c r="O555">
        <v>1</v>
      </c>
      <c r="T555" s="29">
        <f t="shared" si="192"/>
        <v>17758.47</v>
      </c>
      <c r="U555" s="29">
        <f t="shared" si="193"/>
        <v>0</v>
      </c>
      <c r="V555" s="29">
        <f t="shared" si="194"/>
        <v>0</v>
      </c>
      <c r="W555" s="29">
        <f t="shared" si="195"/>
        <v>0</v>
      </c>
      <c r="X555" s="29">
        <f t="shared" si="196"/>
        <v>0</v>
      </c>
      <c r="Z555" s="29"/>
    </row>
    <row r="556" spans="1:26" x14ac:dyDescent="0.3">
      <c r="A556" s="5" t="s">
        <v>2253</v>
      </c>
      <c r="B556" s="5" t="s">
        <v>2254</v>
      </c>
      <c r="C556" s="5">
        <v>40</v>
      </c>
      <c r="D556" s="166">
        <v>6249.34</v>
      </c>
      <c r="E556" s="118">
        <v>44743</v>
      </c>
      <c r="F556" s="118">
        <v>44757</v>
      </c>
      <c r="G556" s="13">
        <v>0</v>
      </c>
      <c r="H556" s="5" t="s">
        <v>8329</v>
      </c>
      <c r="I556" s="22">
        <f t="shared" si="188"/>
        <v>40</v>
      </c>
      <c r="J556" s="5"/>
      <c r="K556" s="5"/>
      <c r="L556" s="136">
        <f t="shared" si="189"/>
        <v>6249.34</v>
      </c>
      <c r="M556" s="136">
        <f t="shared" si="190"/>
        <v>6249.34</v>
      </c>
      <c r="N556" s="33">
        <f t="shared" si="191"/>
        <v>0</v>
      </c>
      <c r="S556">
        <v>1</v>
      </c>
      <c r="T556" s="29">
        <f t="shared" si="192"/>
        <v>0</v>
      </c>
      <c r="U556" s="29">
        <f t="shared" si="193"/>
        <v>0</v>
      </c>
      <c r="V556" s="29">
        <f t="shared" si="194"/>
        <v>0</v>
      </c>
      <c r="W556" s="29">
        <f t="shared" si="195"/>
        <v>0</v>
      </c>
      <c r="X556" s="29">
        <f t="shared" si="196"/>
        <v>6249.34</v>
      </c>
      <c r="Z556" s="29"/>
    </row>
    <row r="557" spans="1:26" x14ac:dyDescent="0.3">
      <c r="A557" s="5" t="s">
        <v>2253</v>
      </c>
      <c r="B557" s="5" t="s">
        <v>2254</v>
      </c>
      <c r="C557" s="5">
        <v>20</v>
      </c>
      <c r="D557" s="166">
        <v>2421.44</v>
      </c>
      <c r="E557" s="118">
        <v>44743</v>
      </c>
      <c r="F557" s="118">
        <v>44757</v>
      </c>
      <c r="G557" s="13">
        <v>0</v>
      </c>
      <c r="H557" s="5" t="s">
        <v>8330</v>
      </c>
      <c r="I557" s="22">
        <f t="shared" si="188"/>
        <v>20</v>
      </c>
      <c r="J557" s="5"/>
      <c r="K557" s="5"/>
      <c r="L557" s="136">
        <f t="shared" si="189"/>
        <v>2421.44</v>
      </c>
      <c r="M557" s="136">
        <f t="shared" si="190"/>
        <v>2421.44</v>
      </c>
      <c r="N557" s="33">
        <f t="shared" si="191"/>
        <v>0</v>
      </c>
      <c r="S557">
        <v>1</v>
      </c>
      <c r="T557" s="29">
        <f t="shared" si="192"/>
        <v>0</v>
      </c>
      <c r="U557" s="29">
        <f t="shared" si="193"/>
        <v>0</v>
      </c>
      <c r="V557" s="29">
        <f t="shared" si="194"/>
        <v>0</v>
      </c>
      <c r="W557" s="29">
        <f t="shared" si="195"/>
        <v>0</v>
      </c>
      <c r="X557" s="29">
        <f t="shared" si="196"/>
        <v>2421.44</v>
      </c>
      <c r="Z557" s="29"/>
    </row>
    <row r="558" spans="1:26" x14ac:dyDescent="0.3">
      <c r="A558" s="5" t="s">
        <v>2255</v>
      </c>
      <c r="B558" s="5" t="s">
        <v>2256</v>
      </c>
      <c r="C558" s="5">
        <v>8</v>
      </c>
      <c r="D558" s="166">
        <v>1249.8699999999999</v>
      </c>
      <c r="E558" s="118">
        <v>44760</v>
      </c>
      <c r="F558" s="118">
        <v>44771</v>
      </c>
      <c r="G558" s="13">
        <v>0</v>
      </c>
      <c r="H558" s="5" t="s">
        <v>8329</v>
      </c>
      <c r="I558" s="22">
        <f t="shared" si="188"/>
        <v>8</v>
      </c>
      <c r="J558" s="5"/>
      <c r="K558" s="5"/>
      <c r="L558" s="136">
        <f t="shared" si="189"/>
        <v>1249.8699999999999</v>
      </c>
      <c r="M558" s="136">
        <f t="shared" si="190"/>
        <v>1249.8699999999999</v>
      </c>
      <c r="N558" s="33">
        <f t="shared" si="191"/>
        <v>0</v>
      </c>
      <c r="S558">
        <v>1</v>
      </c>
      <c r="T558" s="29">
        <f t="shared" si="192"/>
        <v>0</v>
      </c>
      <c r="U558" s="29">
        <f t="shared" si="193"/>
        <v>0</v>
      </c>
      <c r="V558" s="29">
        <f t="shared" si="194"/>
        <v>0</v>
      </c>
      <c r="W558" s="29">
        <f t="shared" si="195"/>
        <v>0</v>
      </c>
      <c r="X558" s="29">
        <f t="shared" si="196"/>
        <v>1249.8699999999999</v>
      </c>
      <c r="Z558" s="29"/>
    </row>
    <row r="559" spans="1:26" x14ac:dyDescent="0.3">
      <c r="A559" s="5" t="s">
        <v>2255</v>
      </c>
      <c r="B559" s="5" t="s">
        <v>2256</v>
      </c>
      <c r="C559" s="5">
        <v>8</v>
      </c>
      <c r="D559" s="166">
        <v>968.58</v>
      </c>
      <c r="E559" s="118">
        <v>44760</v>
      </c>
      <c r="F559" s="118">
        <v>44771</v>
      </c>
      <c r="G559" s="13">
        <v>0</v>
      </c>
      <c r="H559" s="5" t="s">
        <v>8331</v>
      </c>
      <c r="I559" s="22">
        <f t="shared" si="188"/>
        <v>8</v>
      </c>
      <c r="J559" s="5"/>
      <c r="K559" s="5"/>
      <c r="L559" s="136">
        <f t="shared" si="189"/>
        <v>968.58</v>
      </c>
      <c r="M559" s="136">
        <f t="shared" si="190"/>
        <v>968.58</v>
      </c>
      <c r="N559" s="33">
        <f t="shared" si="191"/>
        <v>0</v>
      </c>
      <c r="S559">
        <v>1</v>
      </c>
      <c r="T559" s="29">
        <f t="shared" si="192"/>
        <v>0</v>
      </c>
      <c r="U559" s="29">
        <f t="shared" si="193"/>
        <v>0</v>
      </c>
      <c r="V559" s="29">
        <f t="shared" si="194"/>
        <v>0</v>
      </c>
      <c r="W559" s="29">
        <f t="shared" si="195"/>
        <v>0</v>
      </c>
      <c r="X559" s="29">
        <f t="shared" si="196"/>
        <v>968.58</v>
      </c>
      <c r="Z559" s="29"/>
    </row>
    <row r="560" spans="1:26" x14ac:dyDescent="0.3">
      <c r="A560" s="5" t="s">
        <v>2255</v>
      </c>
      <c r="B560" s="5" t="s">
        <v>2256</v>
      </c>
      <c r="C560" s="5">
        <v>8</v>
      </c>
      <c r="D560" s="166">
        <v>968.58</v>
      </c>
      <c r="E560" s="118">
        <v>44760</v>
      </c>
      <c r="F560" s="118">
        <v>44771</v>
      </c>
      <c r="G560" s="13">
        <v>0</v>
      </c>
      <c r="H560" s="5" t="s">
        <v>8330</v>
      </c>
      <c r="I560" s="22">
        <f t="shared" si="188"/>
        <v>8</v>
      </c>
      <c r="J560" s="5"/>
      <c r="K560" s="5"/>
      <c r="L560" s="136">
        <f t="shared" si="189"/>
        <v>968.58</v>
      </c>
      <c r="M560" s="136">
        <f t="shared" si="190"/>
        <v>968.58</v>
      </c>
      <c r="N560" s="33">
        <f t="shared" si="191"/>
        <v>0</v>
      </c>
      <c r="S560">
        <v>1</v>
      </c>
      <c r="T560" s="29">
        <f t="shared" si="192"/>
        <v>0</v>
      </c>
      <c r="U560" s="29">
        <f t="shared" si="193"/>
        <v>0</v>
      </c>
      <c r="V560" s="29">
        <f t="shared" si="194"/>
        <v>0</v>
      </c>
      <c r="W560" s="29">
        <f t="shared" si="195"/>
        <v>0</v>
      </c>
      <c r="X560" s="29">
        <f t="shared" si="196"/>
        <v>968.58</v>
      </c>
      <c r="Z560" s="29"/>
    </row>
    <row r="561" spans="1:26" x14ac:dyDescent="0.3">
      <c r="A561" s="5" t="s">
        <v>2257</v>
      </c>
      <c r="B561" s="5" t="s">
        <v>2258</v>
      </c>
      <c r="C561" s="5">
        <v>8</v>
      </c>
      <c r="D561" s="166">
        <v>1249.8699999999999</v>
      </c>
      <c r="E561" s="118">
        <v>44774</v>
      </c>
      <c r="F561" s="118">
        <v>44785</v>
      </c>
      <c r="G561" s="13">
        <v>0</v>
      </c>
      <c r="H561" s="5" t="s">
        <v>8329</v>
      </c>
      <c r="I561" s="22">
        <f t="shared" si="188"/>
        <v>8</v>
      </c>
      <c r="J561" s="5"/>
      <c r="K561" s="5"/>
      <c r="L561" s="136">
        <f t="shared" si="189"/>
        <v>1249.8699999999999</v>
      </c>
      <c r="M561" s="136">
        <f t="shared" si="190"/>
        <v>1249.8699999999999</v>
      </c>
      <c r="N561" s="33">
        <f t="shared" si="191"/>
        <v>0</v>
      </c>
      <c r="S561">
        <v>1</v>
      </c>
      <c r="T561" s="29">
        <f t="shared" si="192"/>
        <v>0</v>
      </c>
      <c r="U561" s="29">
        <f t="shared" si="193"/>
        <v>0</v>
      </c>
      <c r="V561" s="29">
        <f t="shared" si="194"/>
        <v>0</v>
      </c>
      <c r="W561" s="29">
        <f t="shared" si="195"/>
        <v>0</v>
      </c>
      <c r="X561" s="29">
        <f t="shared" si="196"/>
        <v>1249.8699999999999</v>
      </c>
      <c r="Z561" s="29"/>
    </row>
    <row r="562" spans="1:26" x14ac:dyDescent="0.3">
      <c r="A562" s="5" t="s">
        <v>2257</v>
      </c>
      <c r="B562" s="5" t="s">
        <v>2258</v>
      </c>
      <c r="C562" s="5">
        <v>8</v>
      </c>
      <c r="D562" s="166">
        <v>968.58</v>
      </c>
      <c r="E562" s="118">
        <v>44774</v>
      </c>
      <c r="F562" s="118">
        <v>44785</v>
      </c>
      <c r="G562" s="13">
        <v>0</v>
      </c>
      <c r="H562" s="5" t="s">
        <v>8331</v>
      </c>
      <c r="I562" s="22">
        <f t="shared" si="188"/>
        <v>8</v>
      </c>
      <c r="J562" s="5"/>
      <c r="K562" s="5"/>
      <c r="L562" s="136">
        <f t="shared" si="189"/>
        <v>968.58</v>
      </c>
      <c r="M562" s="136">
        <f t="shared" si="190"/>
        <v>968.58</v>
      </c>
      <c r="N562" s="33">
        <f t="shared" si="191"/>
        <v>0</v>
      </c>
      <c r="S562">
        <v>1</v>
      </c>
      <c r="T562" s="29">
        <f t="shared" si="192"/>
        <v>0</v>
      </c>
      <c r="U562" s="29">
        <f t="shared" si="193"/>
        <v>0</v>
      </c>
      <c r="V562" s="29">
        <f t="shared" si="194"/>
        <v>0</v>
      </c>
      <c r="W562" s="29">
        <f t="shared" si="195"/>
        <v>0</v>
      </c>
      <c r="X562" s="29">
        <f t="shared" si="196"/>
        <v>968.58</v>
      </c>
      <c r="Z562" s="29"/>
    </row>
    <row r="563" spans="1:26" x14ac:dyDescent="0.3">
      <c r="A563" s="5" t="s">
        <v>2257</v>
      </c>
      <c r="B563" s="5" t="s">
        <v>2258</v>
      </c>
      <c r="C563" s="5">
        <v>8</v>
      </c>
      <c r="D563" s="166">
        <v>968.58</v>
      </c>
      <c r="E563" s="118">
        <v>44774</v>
      </c>
      <c r="F563" s="118">
        <v>44785</v>
      </c>
      <c r="G563" s="13">
        <v>0</v>
      </c>
      <c r="H563" s="5" t="s">
        <v>8330</v>
      </c>
      <c r="I563" s="22">
        <f t="shared" si="188"/>
        <v>8</v>
      </c>
      <c r="J563" s="5"/>
      <c r="K563" s="5"/>
      <c r="L563" s="136">
        <f t="shared" si="189"/>
        <v>968.58</v>
      </c>
      <c r="M563" s="136">
        <f t="shared" si="190"/>
        <v>968.58</v>
      </c>
      <c r="N563" s="33">
        <f t="shared" si="191"/>
        <v>0</v>
      </c>
      <c r="S563">
        <v>1</v>
      </c>
      <c r="T563" s="29">
        <f t="shared" si="192"/>
        <v>0</v>
      </c>
      <c r="U563" s="29">
        <f t="shared" si="193"/>
        <v>0</v>
      </c>
      <c r="V563" s="29">
        <f t="shared" si="194"/>
        <v>0</v>
      </c>
      <c r="W563" s="29">
        <f t="shared" si="195"/>
        <v>0</v>
      </c>
      <c r="X563" s="29">
        <f t="shared" si="196"/>
        <v>968.58</v>
      </c>
      <c r="Z563" s="29"/>
    </row>
    <row r="564" spans="1:26" x14ac:dyDescent="0.3">
      <c r="A564" s="5" t="s">
        <v>2259</v>
      </c>
      <c r="B564" s="5" t="s">
        <v>2260</v>
      </c>
      <c r="C564" s="5">
        <v>8</v>
      </c>
      <c r="D564" s="166">
        <v>1287.3599999999999</v>
      </c>
      <c r="E564" s="118">
        <v>44900</v>
      </c>
      <c r="F564" s="118">
        <v>44901</v>
      </c>
      <c r="G564" s="13">
        <v>0</v>
      </c>
      <c r="H564" s="5" t="s">
        <v>8329</v>
      </c>
      <c r="I564" s="22">
        <f t="shared" si="188"/>
        <v>8</v>
      </c>
      <c r="J564" s="5"/>
      <c r="K564" s="5"/>
      <c r="L564" s="136">
        <f t="shared" si="189"/>
        <v>1287.3599999999999</v>
      </c>
      <c r="M564" s="136">
        <f t="shared" si="190"/>
        <v>1287.3599999999999</v>
      </c>
      <c r="N564" s="33">
        <f t="shared" si="191"/>
        <v>0</v>
      </c>
      <c r="S564">
        <v>1</v>
      </c>
      <c r="T564" s="29">
        <f t="shared" si="192"/>
        <v>0</v>
      </c>
      <c r="U564" s="29">
        <f t="shared" si="193"/>
        <v>0</v>
      </c>
      <c r="V564" s="29">
        <f t="shared" si="194"/>
        <v>0</v>
      </c>
      <c r="W564" s="29">
        <f t="shared" si="195"/>
        <v>0</v>
      </c>
      <c r="X564" s="29">
        <f t="shared" si="196"/>
        <v>1287.3599999999999</v>
      </c>
      <c r="Z564" s="29"/>
    </row>
    <row r="565" spans="1:26" x14ac:dyDescent="0.3">
      <c r="A565" s="5" t="s">
        <v>2259</v>
      </c>
      <c r="B565" s="5" t="s">
        <v>2260</v>
      </c>
      <c r="C565" s="5">
        <v>24</v>
      </c>
      <c r="D565" s="166">
        <v>2992.9</v>
      </c>
      <c r="E565" s="118">
        <v>44900</v>
      </c>
      <c r="F565" s="118">
        <v>44901</v>
      </c>
      <c r="G565" s="13">
        <v>0</v>
      </c>
      <c r="H565" s="5" t="s">
        <v>8331</v>
      </c>
      <c r="I565" s="22">
        <f t="shared" si="188"/>
        <v>24</v>
      </c>
      <c r="J565" s="5"/>
      <c r="K565" s="5"/>
      <c r="L565" s="136">
        <f t="shared" si="189"/>
        <v>2992.9</v>
      </c>
      <c r="M565" s="136">
        <f t="shared" si="190"/>
        <v>2992.9</v>
      </c>
      <c r="N565" s="33">
        <f t="shared" si="191"/>
        <v>0</v>
      </c>
      <c r="S565">
        <v>1</v>
      </c>
      <c r="T565" s="29">
        <f t="shared" si="192"/>
        <v>0</v>
      </c>
      <c r="U565" s="29">
        <f t="shared" si="193"/>
        <v>0</v>
      </c>
      <c r="V565" s="29">
        <f t="shared" si="194"/>
        <v>0</v>
      </c>
      <c r="W565" s="29">
        <f t="shared" si="195"/>
        <v>0</v>
      </c>
      <c r="X565" s="29">
        <f t="shared" si="196"/>
        <v>2992.9</v>
      </c>
      <c r="Z565" s="29"/>
    </row>
    <row r="566" spans="1:26" x14ac:dyDescent="0.3">
      <c r="A566" s="5" t="s">
        <v>2259</v>
      </c>
      <c r="B566" s="5" t="s">
        <v>2260</v>
      </c>
      <c r="C566" s="5">
        <v>8</v>
      </c>
      <c r="D566" s="166">
        <v>997.63</v>
      </c>
      <c r="E566" s="118">
        <v>44900</v>
      </c>
      <c r="F566" s="118">
        <v>44901</v>
      </c>
      <c r="G566" s="13">
        <v>0</v>
      </c>
      <c r="H566" s="5" t="s">
        <v>8328</v>
      </c>
      <c r="I566" s="22">
        <f t="shared" si="188"/>
        <v>8</v>
      </c>
      <c r="J566" s="5"/>
      <c r="K566" s="5"/>
      <c r="L566" s="136">
        <f t="shared" si="189"/>
        <v>997.63</v>
      </c>
      <c r="M566" s="136">
        <f t="shared" si="190"/>
        <v>997.63</v>
      </c>
      <c r="N566" s="33">
        <f t="shared" si="191"/>
        <v>0</v>
      </c>
      <c r="S566">
        <v>1</v>
      </c>
      <c r="T566" s="29">
        <f t="shared" si="192"/>
        <v>0</v>
      </c>
      <c r="U566" s="29">
        <f t="shared" si="193"/>
        <v>0</v>
      </c>
      <c r="V566" s="29">
        <f t="shared" si="194"/>
        <v>0</v>
      </c>
      <c r="W566" s="29">
        <f t="shared" si="195"/>
        <v>0</v>
      </c>
      <c r="X566" s="29">
        <f t="shared" si="196"/>
        <v>997.63</v>
      </c>
      <c r="Z566" s="29"/>
    </row>
    <row r="567" spans="1:26" x14ac:dyDescent="0.3">
      <c r="A567" s="5" t="s">
        <v>2277</v>
      </c>
      <c r="B567" s="5" t="s">
        <v>2278</v>
      </c>
      <c r="C567" s="5">
        <v>500</v>
      </c>
      <c r="D567" s="166">
        <v>603.79</v>
      </c>
      <c r="E567" s="118">
        <v>44900</v>
      </c>
      <c r="F567" s="118">
        <v>44901</v>
      </c>
      <c r="G567" s="13">
        <v>0</v>
      </c>
      <c r="H567" s="5" t="s">
        <v>8305</v>
      </c>
      <c r="I567" s="22">
        <f t="shared" si="188"/>
        <v>500</v>
      </c>
      <c r="J567" s="5"/>
      <c r="K567" s="5"/>
      <c r="L567" s="136">
        <f t="shared" si="189"/>
        <v>603.79</v>
      </c>
      <c r="M567" s="136">
        <f t="shared" si="190"/>
        <v>603.79</v>
      </c>
      <c r="N567" s="33">
        <f t="shared" si="191"/>
        <v>0</v>
      </c>
      <c r="P567">
        <v>1</v>
      </c>
      <c r="T567" s="29">
        <f t="shared" si="192"/>
        <v>0</v>
      </c>
      <c r="U567" s="29">
        <f t="shared" si="193"/>
        <v>603.79</v>
      </c>
      <c r="V567" s="29">
        <f t="shared" si="194"/>
        <v>0</v>
      </c>
      <c r="W567" s="29">
        <f t="shared" si="195"/>
        <v>0</v>
      </c>
      <c r="X567" s="29">
        <f t="shared" si="196"/>
        <v>0</v>
      </c>
      <c r="Z567" s="29"/>
    </row>
    <row r="568" spans="1:26" x14ac:dyDescent="0.3">
      <c r="A568" s="5" t="s">
        <v>2261</v>
      </c>
      <c r="B568" s="5" t="s">
        <v>2262</v>
      </c>
      <c r="C568" s="5">
        <v>8</v>
      </c>
      <c r="D568" s="166">
        <v>1287.3599999999999</v>
      </c>
      <c r="E568" s="118">
        <v>44902</v>
      </c>
      <c r="F568" s="118">
        <v>44911</v>
      </c>
      <c r="G568" s="13">
        <v>0</v>
      </c>
      <c r="H568" s="5" t="s">
        <v>8329</v>
      </c>
      <c r="I568" s="22">
        <f t="shared" si="188"/>
        <v>8</v>
      </c>
      <c r="J568" s="5"/>
      <c r="K568" s="5"/>
      <c r="L568" s="136">
        <f t="shared" si="189"/>
        <v>1287.3599999999999</v>
      </c>
      <c r="M568" s="136">
        <f t="shared" si="190"/>
        <v>1287.3599999999999</v>
      </c>
      <c r="N568" s="33">
        <f t="shared" si="191"/>
        <v>0</v>
      </c>
      <c r="S568">
        <v>1</v>
      </c>
      <c r="T568" s="29">
        <f t="shared" si="192"/>
        <v>0</v>
      </c>
      <c r="U568" s="29">
        <f t="shared" si="193"/>
        <v>0</v>
      </c>
      <c r="V568" s="29">
        <f t="shared" si="194"/>
        <v>0</v>
      </c>
      <c r="W568" s="29">
        <f t="shared" si="195"/>
        <v>0</v>
      </c>
      <c r="X568" s="29">
        <f t="shared" si="196"/>
        <v>1287.3599999999999</v>
      </c>
      <c r="Z568" s="29"/>
    </row>
    <row r="569" spans="1:26" x14ac:dyDescent="0.3">
      <c r="A569" s="5" t="s">
        <v>2261</v>
      </c>
      <c r="B569" s="5" t="s">
        <v>2262</v>
      </c>
      <c r="C569" s="5">
        <v>8</v>
      </c>
      <c r="D569" s="166">
        <v>997.63</v>
      </c>
      <c r="E569" s="118">
        <v>44902</v>
      </c>
      <c r="F569" s="118">
        <v>44911</v>
      </c>
      <c r="G569" s="13">
        <v>0</v>
      </c>
      <c r="H569" s="5" t="s">
        <v>8330</v>
      </c>
      <c r="I569" s="22">
        <f t="shared" si="188"/>
        <v>8</v>
      </c>
      <c r="J569" s="5"/>
      <c r="K569" s="5"/>
      <c r="L569" s="136">
        <f t="shared" si="189"/>
        <v>997.63</v>
      </c>
      <c r="M569" s="136">
        <f t="shared" si="190"/>
        <v>997.63</v>
      </c>
      <c r="N569" s="33">
        <f t="shared" si="191"/>
        <v>0</v>
      </c>
      <c r="S569">
        <v>1</v>
      </c>
      <c r="T569" s="29">
        <f t="shared" si="192"/>
        <v>0</v>
      </c>
      <c r="U569" s="29">
        <f t="shared" si="193"/>
        <v>0</v>
      </c>
      <c r="V569" s="29">
        <f t="shared" si="194"/>
        <v>0</v>
      </c>
      <c r="W569" s="29">
        <f t="shared" si="195"/>
        <v>0</v>
      </c>
      <c r="X569" s="29">
        <f t="shared" si="196"/>
        <v>997.63</v>
      </c>
      <c r="Z569" s="29"/>
    </row>
    <row r="570" spans="1:26" x14ac:dyDescent="0.3">
      <c r="A570" s="5" t="s">
        <v>2261</v>
      </c>
      <c r="B570" s="5" t="s">
        <v>2262</v>
      </c>
      <c r="C570" s="5">
        <v>60</v>
      </c>
      <c r="D570" s="166">
        <v>7482.26</v>
      </c>
      <c r="E570" s="118">
        <v>44902</v>
      </c>
      <c r="F570" s="118">
        <v>44911</v>
      </c>
      <c r="G570" s="13">
        <v>0</v>
      </c>
      <c r="H570" s="5" t="s">
        <v>8331</v>
      </c>
      <c r="I570" s="22">
        <f t="shared" si="188"/>
        <v>60</v>
      </c>
      <c r="J570" s="5"/>
      <c r="K570" s="5"/>
      <c r="L570" s="136">
        <f t="shared" si="189"/>
        <v>7482.26</v>
      </c>
      <c r="M570" s="136">
        <f t="shared" si="190"/>
        <v>7482.26</v>
      </c>
      <c r="N570" s="33">
        <f t="shared" si="191"/>
        <v>0</v>
      </c>
      <c r="S570">
        <v>1</v>
      </c>
      <c r="T570" s="29">
        <f t="shared" si="192"/>
        <v>0</v>
      </c>
      <c r="U570" s="29">
        <f t="shared" si="193"/>
        <v>0</v>
      </c>
      <c r="V570" s="29">
        <f t="shared" si="194"/>
        <v>0</v>
      </c>
      <c r="W570" s="29">
        <f t="shared" si="195"/>
        <v>0</v>
      </c>
      <c r="X570" s="29">
        <f t="shared" si="196"/>
        <v>7482.26</v>
      </c>
      <c r="Z570" s="29"/>
    </row>
    <row r="571" spans="1:26" x14ac:dyDescent="0.3">
      <c r="A571" s="5" t="s">
        <v>2279</v>
      </c>
      <c r="B571" s="5" t="s">
        <v>2280</v>
      </c>
      <c r="C571" s="5">
        <v>500</v>
      </c>
      <c r="D571" s="166">
        <v>603.79</v>
      </c>
      <c r="E571" s="118">
        <v>44902</v>
      </c>
      <c r="F571" s="118">
        <v>44911</v>
      </c>
      <c r="G571" s="13">
        <v>0</v>
      </c>
      <c r="H571" s="5" t="s">
        <v>8305</v>
      </c>
      <c r="I571" s="22">
        <f t="shared" si="188"/>
        <v>500</v>
      </c>
      <c r="J571" s="5"/>
      <c r="K571" s="5"/>
      <c r="L571" s="136">
        <f t="shared" si="189"/>
        <v>603.79</v>
      </c>
      <c r="M571" s="136">
        <f t="shared" si="190"/>
        <v>603.79</v>
      </c>
      <c r="N571" s="33">
        <f t="shared" si="191"/>
        <v>0</v>
      </c>
      <c r="P571">
        <v>1</v>
      </c>
      <c r="T571" s="29">
        <f t="shared" si="192"/>
        <v>0</v>
      </c>
      <c r="U571" s="29">
        <f t="shared" si="193"/>
        <v>603.79</v>
      </c>
      <c r="V571" s="29">
        <f t="shared" si="194"/>
        <v>0</v>
      </c>
      <c r="W571" s="29">
        <f t="shared" si="195"/>
        <v>0</v>
      </c>
      <c r="X571" s="29">
        <f t="shared" si="196"/>
        <v>0</v>
      </c>
      <c r="Z571" s="29"/>
    </row>
    <row r="572" spans="1:26" x14ac:dyDescent="0.3">
      <c r="A572" s="5" t="s">
        <v>2263</v>
      </c>
      <c r="B572" s="5" t="s">
        <v>2264</v>
      </c>
      <c r="C572" s="5">
        <v>8</v>
      </c>
      <c r="D572" s="166">
        <v>1287.3599999999999</v>
      </c>
      <c r="E572" s="118">
        <v>44914</v>
      </c>
      <c r="F572" s="118">
        <v>44924</v>
      </c>
      <c r="G572" s="13">
        <v>0</v>
      </c>
      <c r="H572" s="5" t="s">
        <v>8329</v>
      </c>
      <c r="I572" s="22">
        <f t="shared" si="188"/>
        <v>8</v>
      </c>
      <c r="J572" s="5"/>
      <c r="K572" s="5"/>
      <c r="L572" s="136">
        <f t="shared" si="189"/>
        <v>1287.3599999999999</v>
      </c>
      <c r="M572" s="136">
        <f t="shared" si="190"/>
        <v>1287.3599999999999</v>
      </c>
      <c r="N572" s="33">
        <f t="shared" si="191"/>
        <v>0</v>
      </c>
      <c r="S572">
        <v>1</v>
      </c>
      <c r="T572" s="29">
        <f t="shared" si="192"/>
        <v>0</v>
      </c>
      <c r="U572" s="29">
        <f t="shared" si="193"/>
        <v>0</v>
      </c>
      <c r="V572" s="29">
        <f t="shared" si="194"/>
        <v>0</v>
      </c>
      <c r="W572" s="29">
        <f t="shared" si="195"/>
        <v>0</v>
      </c>
      <c r="X572" s="29">
        <f t="shared" si="196"/>
        <v>1287.3599999999999</v>
      </c>
      <c r="Z572" s="29"/>
    </row>
    <row r="573" spans="1:26" x14ac:dyDescent="0.3">
      <c r="A573" s="5" t="s">
        <v>2263</v>
      </c>
      <c r="B573" s="5" t="s">
        <v>2264</v>
      </c>
      <c r="C573" s="5">
        <v>8</v>
      </c>
      <c r="D573" s="166">
        <v>997.63</v>
      </c>
      <c r="E573" s="118">
        <v>44914</v>
      </c>
      <c r="F573" s="118">
        <v>44924</v>
      </c>
      <c r="G573" s="13">
        <v>0</v>
      </c>
      <c r="H573" s="5" t="s">
        <v>8330</v>
      </c>
      <c r="I573" s="22">
        <f t="shared" si="188"/>
        <v>8</v>
      </c>
      <c r="J573" s="5"/>
      <c r="K573" s="5"/>
      <c r="L573" s="136">
        <f t="shared" si="189"/>
        <v>997.63</v>
      </c>
      <c r="M573" s="136">
        <f t="shared" si="190"/>
        <v>997.63</v>
      </c>
      <c r="N573" s="33">
        <f t="shared" si="191"/>
        <v>0</v>
      </c>
      <c r="S573">
        <v>1</v>
      </c>
      <c r="T573" s="29">
        <f t="shared" si="192"/>
        <v>0</v>
      </c>
      <c r="U573" s="29">
        <f t="shared" si="193"/>
        <v>0</v>
      </c>
      <c r="V573" s="29">
        <f t="shared" si="194"/>
        <v>0</v>
      </c>
      <c r="W573" s="29">
        <f t="shared" si="195"/>
        <v>0</v>
      </c>
      <c r="X573" s="29">
        <f t="shared" si="196"/>
        <v>997.63</v>
      </c>
      <c r="Z573" s="29"/>
    </row>
    <row r="574" spans="1:26" x14ac:dyDescent="0.3">
      <c r="A574" s="5" t="s">
        <v>2263</v>
      </c>
      <c r="B574" s="5" t="s">
        <v>2264</v>
      </c>
      <c r="C574" s="5">
        <v>60</v>
      </c>
      <c r="D574" s="166">
        <v>7482.26</v>
      </c>
      <c r="E574" s="118">
        <v>44914</v>
      </c>
      <c r="F574" s="118">
        <v>44924</v>
      </c>
      <c r="G574" s="13">
        <v>0</v>
      </c>
      <c r="H574" s="5" t="s">
        <v>8331</v>
      </c>
      <c r="I574" s="22">
        <f t="shared" si="188"/>
        <v>60</v>
      </c>
      <c r="J574" s="5"/>
      <c r="K574" s="5"/>
      <c r="L574" s="136">
        <f t="shared" si="189"/>
        <v>7482.26</v>
      </c>
      <c r="M574" s="136">
        <f t="shared" si="190"/>
        <v>7482.26</v>
      </c>
      <c r="N574" s="33">
        <f t="shared" si="191"/>
        <v>0</v>
      </c>
      <c r="S574">
        <v>1</v>
      </c>
      <c r="T574" s="29">
        <f t="shared" si="192"/>
        <v>0</v>
      </c>
      <c r="U574" s="29">
        <f t="shared" si="193"/>
        <v>0</v>
      </c>
      <c r="V574" s="29">
        <f t="shared" si="194"/>
        <v>0</v>
      </c>
      <c r="W574" s="29">
        <f t="shared" si="195"/>
        <v>0</v>
      </c>
      <c r="X574" s="29">
        <f t="shared" si="196"/>
        <v>7482.26</v>
      </c>
      <c r="Z574" s="29"/>
    </row>
    <row r="575" spans="1:26" x14ac:dyDescent="0.3">
      <c r="A575" s="5" t="s">
        <v>2281</v>
      </c>
      <c r="B575" s="5" t="s">
        <v>2282</v>
      </c>
      <c r="C575" s="5">
        <v>500</v>
      </c>
      <c r="D575" s="166">
        <v>603.79</v>
      </c>
      <c r="E575" s="118">
        <v>44914</v>
      </c>
      <c r="F575" s="118">
        <v>44924</v>
      </c>
      <c r="G575" s="13">
        <v>0</v>
      </c>
      <c r="H575" s="5" t="s">
        <v>8305</v>
      </c>
      <c r="I575" s="22">
        <f t="shared" si="188"/>
        <v>500</v>
      </c>
      <c r="J575" s="5"/>
      <c r="K575" s="5"/>
      <c r="L575" s="136">
        <f t="shared" si="189"/>
        <v>603.79</v>
      </c>
      <c r="M575" s="136">
        <f t="shared" si="190"/>
        <v>603.79</v>
      </c>
      <c r="N575" s="33">
        <f t="shared" si="191"/>
        <v>0</v>
      </c>
      <c r="P575">
        <v>1</v>
      </c>
      <c r="T575" s="29">
        <f t="shared" si="192"/>
        <v>0</v>
      </c>
      <c r="U575" s="29">
        <f t="shared" si="193"/>
        <v>603.79</v>
      </c>
      <c r="V575" s="29">
        <f t="shared" si="194"/>
        <v>0</v>
      </c>
      <c r="W575" s="29">
        <f t="shared" si="195"/>
        <v>0</v>
      </c>
      <c r="X575" s="29">
        <f t="shared" si="196"/>
        <v>0</v>
      </c>
      <c r="Z575" s="29"/>
    </row>
    <row r="576" spans="1:26" x14ac:dyDescent="0.3">
      <c r="A576" s="5" t="s">
        <v>2265</v>
      </c>
      <c r="B576" s="5" t="s">
        <v>2266</v>
      </c>
      <c r="C576" s="5">
        <v>20</v>
      </c>
      <c r="D576" s="166">
        <v>2494.09</v>
      </c>
      <c r="E576" s="118">
        <v>44925</v>
      </c>
      <c r="F576" s="118">
        <v>44937</v>
      </c>
      <c r="G576" s="13">
        <v>0</v>
      </c>
      <c r="H576" s="5" t="s">
        <v>8331</v>
      </c>
      <c r="I576" s="22">
        <f t="shared" si="188"/>
        <v>20</v>
      </c>
      <c r="J576" s="5"/>
      <c r="K576" s="5"/>
      <c r="L576" s="136">
        <f t="shared" si="189"/>
        <v>2494.09</v>
      </c>
      <c r="M576" s="136">
        <f t="shared" si="190"/>
        <v>2494.09</v>
      </c>
      <c r="N576" s="33">
        <f t="shared" si="191"/>
        <v>0</v>
      </c>
      <c r="S576">
        <v>1</v>
      </c>
      <c r="T576" s="29">
        <f t="shared" si="192"/>
        <v>0</v>
      </c>
      <c r="U576" s="29">
        <f t="shared" si="193"/>
        <v>0</v>
      </c>
      <c r="V576" s="29">
        <f t="shared" si="194"/>
        <v>0</v>
      </c>
      <c r="W576" s="29">
        <f t="shared" si="195"/>
        <v>0</v>
      </c>
      <c r="X576" s="29">
        <f t="shared" si="196"/>
        <v>2494.09</v>
      </c>
      <c r="Z576" s="29"/>
    </row>
    <row r="577" spans="1:26" x14ac:dyDescent="0.3">
      <c r="A577" s="5" t="s">
        <v>2291</v>
      </c>
      <c r="B577" s="5" t="s">
        <v>2292</v>
      </c>
      <c r="C577" s="5">
        <v>80</v>
      </c>
      <c r="D577" s="166">
        <v>10933.5</v>
      </c>
      <c r="E577" s="118">
        <v>44925</v>
      </c>
      <c r="F577" s="118">
        <v>44937</v>
      </c>
      <c r="G577" s="13">
        <v>0</v>
      </c>
      <c r="H577" s="5" t="s">
        <v>8322</v>
      </c>
      <c r="I577" s="22">
        <f t="shared" si="188"/>
        <v>80</v>
      </c>
      <c r="J577" s="5"/>
      <c r="K577" s="5"/>
      <c r="L577" s="136">
        <f t="shared" si="189"/>
        <v>10933.5</v>
      </c>
      <c r="M577" s="136">
        <f t="shared" si="190"/>
        <v>10933.5</v>
      </c>
      <c r="N577" s="33">
        <f t="shared" si="191"/>
        <v>0</v>
      </c>
      <c r="S577">
        <v>1</v>
      </c>
      <c r="T577" s="29">
        <f t="shared" si="192"/>
        <v>0</v>
      </c>
      <c r="U577" s="29">
        <f t="shared" si="193"/>
        <v>0</v>
      </c>
      <c r="V577" s="29">
        <f t="shared" si="194"/>
        <v>0</v>
      </c>
      <c r="W577" s="29">
        <f t="shared" si="195"/>
        <v>0</v>
      </c>
      <c r="X577" s="29">
        <f t="shared" si="196"/>
        <v>10933.5</v>
      </c>
      <c r="Z577" s="29"/>
    </row>
    <row r="578" spans="1:26" x14ac:dyDescent="0.3">
      <c r="A578" s="5" t="s">
        <v>2291</v>
      </c>
      <c r="B578" s="5" t="s">
        <v>2292</v>
      </c>
      <c r="C578" s="5">
        <v>60</v>
      </c>
      <c r="D578" s="166">
        <v>7482.26</v>
      </c>
      <c r="E578" s="118">
        <v>44925</v>
      </c>
      <c r="F578" s="118">
        <v>44937</v>
      </c>
      <c r="G578" s="13">
        <v>0</v>
      </c>
      <c r="H578" s="5" t="s">
        <v>8320</v>
      </c>
      <c r="I578" s="22">
        <f t="shared" si="188"/>
        <v>60</v>
      </c>
      <c r="J578" s="5"/>
      <c r="K578" s="5"/>
      <c r="L578" s="136">
        <f t="shared" si="189"/>
        <v>7482.26</v>
      </c>
      <c r="M578" s="136">
        <f t="shared" si="190"/>
        <v>7482.26</v>
      </c>
      <c r="N578" s="33">
        <f t="shared" si="191"/>
        <v>0</v>
      </c>
      <c r="S578">
        <v>1</v>
      </c>
      <c r="T578" s="29">
        <f t="shared" si="192"/>
        <v>0</v>
      </c>
      <c r="U578" s="29">
        <f t="shared" si="193"/>
        <v>0</v>
      </c>
      <c r="V578" s="29">
        <f t="shared" si="194"/>
        <v>0</v>
      </c>
      <c r="W578" s="29">
        <f t="shared" si="195"/>
        <v>0</v>
      </c>
      <c r="X578" s="29">
        <f t="shared" si="196"/>
        <v>7482.26</v>
      </c>
      <c r="Z578" s="29"/>
    </row>
    <row r="579" spans="1:26" x14ac:dyDescent="0.3">
      <c r="A579" s="5" t="s">
        <v>2283</v>
      </c>
      <c r="B579" s="5" t="s">
        <v>2284</v>
      </c>
      <c r="C579" s="5">
        <v>500</v>
      </c>
      <c r="D579" s="166">
        <v>603.79</v>
      </c>
      <c r="E579" s="118">
        <v>44925</v>
      </c>
      <c r="F579" s="118">
        <v>44937</v>
      </c>
      <c r="G579" s="13">
        <v>0</v>
      </c>
      <c r="H579" s="5" t="s">
        <v>8305</v>
      </c>
      <c r="I579" s="22">
        <f t="shared" si="188"/>
        <v>500</v>
      </c>
      <c r="J579" s="5"/>
      <c r="K579" s="5"/>
      <c r="L579" s="136">
        <f t="shared" si="189"/>
        <v>603.79</v>
      </c>
      <c r="M579" s="136">
        <f t="shared" si="190"/>
        <v>603.79</v>
      </c>
      <c r="N579" s="33">
        <f t="shared" si="191"/>
        <v>0</v>
      </c>
      <c r="P579">
        <v>1</v>
      </c>
      <c r="T579" s="29">
        <f t="shared" si="192"/>
        <v>0</v>
      </c>
      <c r="U579" s="29">
        <f t="shared" si="193"/>
        <v>603.79</v>
      </c>
      <c r="V579" s="29">
        <f t="shared" si="194"/>
        <v>0</v>
      </c>
      <c r="W579" s="29">
        <f t="shared" si="195"/>
        <v>0</v>
      </c>
      <c r="X579" s="29">
        <f t="shared" si="196"/>
        <v>0</v>
      </c>
      <c r="Z579" s="29"/>
    </row>
    <row r="580" spans="1:26" x14ac:dyDescent="0.3">
      <c r="A580" s="5" t="s">
        <v>2267</v>
      </c>
      <c r="B580" s="5" t="s">
        <v>2268</v>
      </c>
      <c r="C580" s="5">
        <v>120</v>
      </c>
      <c r="D580" s="166">
        <v>14964.52</v>
      </c>
      <c r="E580" s="118">
        <v>44938</v>
      </c>
      <c r="F580" s="118">
        <v>44945</v>
      </c>
      <c r="G580" s="13">
        <v>0</v>
      </c>
      <c r="H580" s="5" t="s">
        <v>8328</v>
      </c>
      <c r="I580" s="22">
        <f t="shared" si="188"/>
        <v>120</v>
      </c>
      <c r="J580" s="5"/>
      <c r="K580" s="5"/>
      <c r="L580" s="136">
        <f t="shared" si="189"/>
        <v>14964.52</v>
      </c>
      <c r="M580" s="136">
        <f t="shared" si="190"/>
        <v>14964.52</v>
      </c>
      <c r="N580" s="33">
        <f t="shared" si="191"/>
        <v>0</v>
      </c>
      <c r="S580">
        <v>1</v>
      </c>
      <c r="T580" s="29">
        <f t="shared" si="192"/>
        <v>0</v>
      </c>
      <c r="U580" s="29">
        <f t="shared" si="193"/>
        <v>0</v>
      </c>
      <c r="V580" s="29">
        <f t="shared" si="194"/>
        <v>0</v>
      </c>
      <c r="W580" s="29">
        <f t="shared" si="195"/>
        <v>0</v>
      </c>
      <c r="X580" s="29">
        <f t="shared" si="196"/>
        <v>14964.52</v>
      </c>
      <c r="Z580" s="29"/>
    </row>
    <row r="581" spans="1:26" x14ac:dyDescent="0.3">
      <c r="A581" s="5" t="s">
        <v>2267</v>
      </c>
      <c r="B581" s="5" t="s">
        <v>2268</v>
      </c>
      <c r="C581" s="5">
        <v>120</v>
      </c>
      <c r="D581" s="166">
        <v>14964.52</v>
      </c>
      <c r="E581" s="118">
        <v>44938</v>
      </c>
      <c r="F581" s="118">
        <v>44945</v>
      </c>
      <c r="G581" s="13">
        <v>0</v>
      </c>
      <c r="H581" s="5" t="s">
        <v>8331</v>
      </c>
      <c r="I581" s="22">
        <f t="shared" si="188"/>
        <v>120</v>
      </c>
      <c r="J581" s="5"/>
      <c r="K581" s="5"/>
      <c r="L581" s="136">
        <f t="shared" si="189"/>
        <v>14964.52</v>
      </c>
      <c r="M581" s="136">
        <f t="shared" si="190"/>
        <v>14964.52</v>
      </c>
      <c r="N581" s="33">
        <f t="shared" si="191"/>
        <v>0</v>
      </c>
      <c r="S581">
        <v>1</v>
      </c>
      <c r="T581" s="29">
        <f t="shared" si="192"/>
        <v>0</v>
      </c>
      <c r="U581" s="29">
        <f t="shared" si="193"/>
        <v>0</v>
      </c>
      <c r="V581" s="29">
        <f t="shared" si="194"/>
        <v>0</v>
      </c>
      <c r="W581" s="29">
        <f t="shared" si="195"/>
        <v>0</v>
      </c>
      <c r="X581" s="29">
        <f t="shared" si="196"/>
        <v>14964.52</v>
      </c>
      <c r="Z581" s="29"/>
    </row>
    <row r="582" spans="1:26" x14ac:dyDescent="0.3">
      <c r="A582" s="5" t="s">
        <v>2267</v>
      </c>
      <c r="B582" s="5" t="s">
        <v>2268</v>
      </c>
      <c r="C582" s="5">
        <v>24</v>
      </c>
      <c r="D582" s="166">
        <v>3862.09</v>
      </c>
      <c r="E582" s="118">
        <v>44938</v>
      </c>
      <c r="F582" s="118">
        <v>44945</v>
      </c>
      <c r="G582" s="13">
        <v>0</v>
      </c>
      <c r="H582" s="5" t="s">
        <v>8326</v>
      </c>
      <c r="I582" s="22">
        <f t="shared" si="188"/>
        <v>24</v>
      </c>
      <c r="J582" s="5"/>
      <c r="K582" s="5"/>
      <c r="L582" s="136">
        <f t="shared" si="189"/>
        <v>3862.09</v>
      </c>
      <c r="M582" s="136">
        <f t="shared" si="190"/>
        <v>3862.09</v>
      </c>
      <c r="N582" s="33">
        <f t="shared" si="191"/>
        <v>0</v>
      </c>
      <c r="S582">
        <v>1</v>
      </c>
      <c r="T582" s="29">
        <f t="shared" si="192"/>
        <v>0</v>
      </c>
      <c r="U582" s="29">
        <f t="shared" si="193"/>
        <v>0</v>
      </c>
      <c r="V582" s="29">
        <f t="shared" si="194"/>
        <v>0</v>
      </c>
      <c r="W582" s="29">
        <f t="shared" si="195"/>
        <v>0</v>
      </c>
      <c r="X582" s="29">
        <f t="shared" si="196"/>
        <v>3862.09</v>
      </c>
      <c r="Z582" s="29"/>
    </row>
    <row r="583" spans="1:26" x14ac:dyDescent="0.3">
      <c r="A583" s="5" t="s">
        <v>2267</v>
      </c>
      <c r="B583" s="5" t="s">
        <v>2268</v>
      </c>
      <c r="C583" s="5">
        <v>24</v>
      </c>
      <c r="D583" s="166">
        <v>3862.09</v>
      </c>
      <c r="E583" s="118">
        <v>44938</v>
      </c>
      <c r="F583" s="118">
        <v>44945</v>
      </c>
      <c r="G583" s="13">
        <v>0</v>
      </c>
      <c r="H583" s="5" t="s">
        <v>8329</v>
      </c>
      <c r="I583" s="22">
        <f t="shared" ref="I583:I645" si="197">C583*(1-G583)</f>
        <v>24</v>
      </c>
      <c r="J583" s="5"/>
      <c r="K583" s="5"/>
      <c r="L583" s="136">
        <f t="shared" ref="L583:L645" si="198">D583*(1-G583)</f>
        <v>3862.09</v>
      </c>
      <c r="M583" s="136">
        <f t="shared" ref="M583:M645" si="199">IF(J583="",L583,(D583/C583)*J583)</f>
        <v>3862.09</v>
      </c>
      <c r="N583" s="33">
        <f t="shared" ref="N583:N645" si="200">L583-M583</f>
        <v>0</v>
      </c>
      <c r="S583">
        <v>1</v>
      </c>
      <c r="T583" s="29">
        <f t="shared" si="192"/>
        <v>0</v>
      </c>
      <c r="U583" s="29">
        <f t="shared" si="193"/>
        <v>0</v>
      </c>
      <c r="V583" s="29">
        <f t="shared" si="194"/>
        <v>0</v>
      </c>
      <c r="W583" s="29">
        <f t="shared" si="195"/>
        <v>0</v>
      </c>
      <c r="X583" s="29">
        <f t="shared" si="196"/>
        <v>3862.09</v>
      </c>
      <c r="Z583" s="29"/>
    </row>
    <row r="584" spans="1:26" x14ac:dyDescent="0.3">
      <c r="A584" s="5" t="s">
        <v>2267</v>
      </c>
      <c r="B584" s="5" t="s">
        <v>2268</v>
      </c>
      <c r="C584" s="5">
        <v>24</v>
      </c>
      <c r="D584" s="166">
        <v>2992.9</v>
      </c>
      <c r="E584" s="118">
        <v>44938</v>
      </c>
      <c r="F584" s="118">
        <v>44945</v>
      </c>
      <c r="G584" s="13">
        <v>0</v>
      </c>
      <c r="H584" s="5" t="s">
        <v>8330</v>
      </c>
      <c r="I584" s="22">
        <f t="shared" si="197"/>
        <v>24</v>
      </c>
      <c r="J584" s="5"/>
      <c r="K584" s="5"/>
      <c r="L584" s="136">
        <f t="shared" si="198"/>
        <v>2992.9</v>
      </c>
      <c r="M584" s="136">
        <f t="shared" si="199"/>
        <v>2992.9</v>
      </c>
      <c r="N584" s="33">
        <f t="shared" si="200"/>
        <v>0</v>
      </c>
      <c r="S584">
        <v>1</v>
      </c>
      <c r="T584" s="29">
        <f t="shared" si="192"/>
        <v>0</v>
      </c>
      <c r="U584" s="29">
        <f t="shared" si="193"/>
        <v>0</v>
      </c>
      <c r="V584" s="29">
        <f t="shared" si="194"/>
        <v>0</v>
      </c>
      <c r="W584" s="29">
        <f t="shared" si="195"/>
        <v>0</v>
      </c>
      <c r="X584" s="29">
        <f t="shared" si="196"/>
        <v>2992.9</v>
      </c>
      <c r="Z584" s="29"/>
    </row>
    <row r="585" spans="1:26" x14ac:dyDescent="0.3">
      <c r="A585" s="5" t="s">
        <v>2267</v>
      </c>
      <c r="B585" s="5" t="s">
        <v>2268</v>
      </c>
      <c r="C585" s="5">
        <v>240</v>
      </c>
      <c r="D585" s="166">
        <v>32800.51</v>
      </c>
      <c r="E585" s="118">
        <v>44938</v>
      </c>
      <c r="F585" s="118">
        <v>44945</v>
      </c>
      <c r="G585" s="13">
        <v>0</v>
      </c>
      <c r="H585" s="5" t="s">
        <v>8322</v>
      </c>
      <c r="I585" s="22">
        <f t="shared" si="197"/>
        <v>240</v>
      </c>
      <c r="J585" s="5"/>
      <c r="K585" s="5"/>
      <c r="L585" s="136">
        <f t="shared" si="198"/>
        <v>32800.51</v>
      </c>
      <c r="M585" s="136">
        <f t="shared" si="199"/>
        <v>32800.51</v>
      </c>
      <c r="N585" s="33">
        <f t="shared" si="200"/>
        <v>0</v>
      </c>
      <c r="S585">
        <v>1</v>
      </c>
      <c r="T585" s="29">
        <f>O585*M585</f>
        <v>0</v>
      </c>
      <c r="U585" s="29">
        <f>P585*M585</f>
        <v>0</v>
      </c>
      <c r="V585" s="29">
        <f>Q585*M585</f>
        <v>0</v>
      </c>
      <c r="W585" s="29">
        <f>R585*M585</f>
        <v>0</v>
      </c>
      <c r="X585" s="29">
        <f>S585*M585</f>
        <v>32800.51</v>
      </c>
      <c r="Z585" s="29"/>
    </row>
    <row r="586" spans="1:26" x14ac:dyDescent="0.3">
      <c r="A586" s="5" t="s">
        <v>2285</v>
      </c>
      <c r="B586" s="5" t="s">
        <v>2286</v>
      </c>
      <c r="C586" s="5">
        <v>500</v>
      </c>
      <c r="D586" s="166">
        <v>603.79</v>
      </c>
      <c r="E586" s="118">
        <v>44938</v>
      </c>
      <c r="F586" s="118">
        <v>44945</v>
      </c>
      <c r="G586" s="13">
        <v>0</v>
      </c>
      <c r="H586" s="5" t="s">
        <v>8305</v>
      </c>
      <c r="I586" s="22">
        <f t="shared" si="197"/>
        <v>500</v>
      </c>
      <c r="J586" s="5"/>
      <c r="K586" s="5"/>
      <c r="L586" s="136">
        <f t="shared" si="198"/>
        <v>603.79</v>
      </c>
      <c r="M586" s="136">
        <f t="shared" si="199"/>
        <v>603.79</v>
      </c>
      <c r="N586" s="33">
        <f t="shared" si="200"/>
        <v>0</v>
      </c>
      <c r="P586">
        <v>1</v>
      </c>
      <c r="T586" s="29">
        <f>O586*M586</f>
        <v>0</v>
      </c>
      <c r="U586" s="29">
        <f>P586*M586</f>
        <v>603.79</v>
      </c>
      <c r="V586" s="29">
        <f>Q586*M586</f>
        <v>0</v>
      </c>
      <c r="W586" s="29">
        <f>R586*M586</f>
        <v>0</v>
      </c>
      <c r="X586" s="29">
        <f>S586*M586</f>
        <v>0</v>
      </c>
      <c r="Z586" s="29"/>
    </row>
    <row r="587" spans="1:26" x14ac:dyDescent="0.3">
      <c r="A587" s="102" t="s">
        <v>8674</v>
      </c>
      <c r="B587" s="102"/>
      <c r="C587" s="102"/>
      <c r="D587" s="164"/>
      <c r="E587" s="102" t="s">
        <v>7351</v>
      </c>
      <c r="F587" s="157">
        <v>44953</v>
      </c>
      <c r="G587" s="165"/>
      <c r="H587" s="102"/>
      <c r="I587" s="106"/>
      <c r="J587" s="102"/>
      <c r="K587" s="102"/>
      <c r="L587" s="158"/>
      <c r="M587" s="158"/>
      <c r="N587" s="107"/>
      <c r="T587" s="29"/>
      <c r="U587" s="29"/>
      <c r="V587" s="29"/>
      <c r="W587" s="29"/>
      <c r="X587" s="29"/>
      <c r="Z587" s="29"/>
    </row>
    <row r="588" spans="1:26" x14ac:dyDescent="0.3">
      <c r="A588" s="5" t="s">
        <v>2510</v>
      </c>
      <c r="B588" s="5" t="s">
        <v>2511</v>
      </c>
      <c r="C588" s="5">
        <v>40</v>
      </c>
      <c r="D588" s="166">
        <v>6067.32</v>
      </c>
      <c r="E588" s="5" t="s">
        <v>7351</v>
      </c>
      <c r="F588" s="118">
        <v>44712</v>
      </c>
      <c r="G588" s="13">
        <v>0.5</v>
      </c>
      <c r="H588" s="5" t="s">
        <v>8329</v>
      </c>
      <c r="I588" s="22">
        <f t="shared" si="197"/>
        <v>20</v>
      </c>
      <c r="J588" s="5"/>
      <c r="K588" s="5"/>
      <c r="L588" s="136">
        <f t="shared" si="198"/>
        <v>3033.66</v>
      </c>
      <c r="M588" s="136">
        <f t="shared" si="199"/>
        <v>3033.66</v>
      </c>
      <c r="N588" s="33">
        <f t="shared" si="200"/>
        <v>0</v>
      </c>
      <c r="Q588">
        <v>1</v>
      </c>
      <c r="T588" s="29">
        <f t="shared" ref="T588:T618" si="201">O588*M588</f>
        <v>0</v>
      </c>
      <c r="U588" s="29">
        <f t="shared" ref="U588:U618" si="202">P588*M588</f>
        <v>0</v>
      </c>
      <c r="V588" s="29">
        <f t="shared" ref="V588:V618" si="203">Q588*M588</f>
        <v>3033.66</v>
      </c>
      <c r="W588" s="29">
        <f t="shared" ref="W588:W618" si="204">R588*M588</f>
        <v>0</v>
      </c>
      <c r="X588" s="29">
        <f t="shared" ref="X588:X618" si="205">S588*M588</f>
        <v>0</v>
      </c>
      <c r="Z588" s="29"/>
    </row>
    <row r="589" spans="1:26" x14ac:dyDescent="0.3">
      <c r="A589" s="5" t="s">
        <v>2510</v>
      </c>
      <c r="B589" s="5" t="s">
        <v>2511</v>
      </c>
      <c r="C589" s="5">
        <v>10</v>
      </c>
      <c r="D589" s="166">
        <v>1175.46</v>
      </c>
      <c r="E589" s="5" t="s">
        <v>7351</v>
      </c>
      <c r="F589" s="118">
        <v>44712</v>
      </c>
      <c r="G589" s="13">
        <v>0.5</v>
      </c>
      <c r="H589" s="5" t="s">
        <v>8330</v>
      </c>
      <c r="I589" s="22">
        <f t="shared" si="197"/>
        <v>5</v>
      </c>
      <c r="J589" s="5"/>
      <c r="K589" s="5"/>
      <c r="L589" s="136">
        <f t="shared" si="198"/>
        <v>587.73</v>
      </c>
      <c r="M589" s="136">
        <f t="shared" si="199"/>
        <v>587.73</v>
      </c>
      <c r="N589" s="33">
        <f t="shared" si="200"/>
        <v>0</v>
      </c>
      <c r="Q589">
        <v>1</v>
      </c>
      <c r="T589" s="29">
        <f t="shared" si="201"/>
        <v>0</v>
      </c>
      <c r="U589" s="29">
        <f t="shared" si="202"/>
        <v>0</v>
      </c>
      <c r="V589" s="29">
        <f t="shared" si="203"/>
        <v>587.73</v>
      </c>
      <c r="W589" s="29">
        <f t="shared" si="204"/>
        <v>0</v>
      </c>
      <c r="X589" s="29">
        <f t="shared" si="205"/>
        <v>0</v>
      </c>
      <c r="Z589" s="29"/>
    </row>
    <row r="590" spans="1:26" x14ac:dyDescent="0.3">
      <c r="A590" s="5" t="s">
        <v>2512</v>
      </c>
      <c r="B590" s="5" t="s">
        <v>2513</v>
      </c>
      <c r="C590" s="5">
        <v>8</v>
      </c>
      <c r="D590" s="166">
        <v>1249.8699999999999</v>
      </c>
      <c r="E590" s="118">
        <v>44713</v>
      </c>
      <c r="F590" s="118">
        <v>44726</v>
      </c>
      <c r="G590" s="13">
        <v>0</v>
      </c>
      <c r="H590" s="5" t="s">
        <v>8329</v>
      </c>
      <c r="I590" s="22">
        <f t="shared" si="197"/>
        <v>8</v>
      </c>
      <c r="J590" s="5"/>
      <c r="K590" s="5"/>
      <c r="L590" s="136">
        <f t="shared" si="198"/>
        <v>1249.8699999999999</v>
      </c>
      <c r="M590" s="136">
        <f t="shared" si="199"/>
        <v>1249.8699999999999</v>
      </c>
      <c r="N590" s="33">
        <f t="shared" si="200"/>
        <v>0</v>
      </c>
      <c r="S590">
        <v>1</v>
      </c>
      <c r="T590" s="29">
        <f t="shared" si="201"/>
        <v>0</v>
      </c>
      <c r="U590" s="29">
        <f t="shared" si="202"/>
        <v>0</v>
      </c>
      <c r="V590" s="29">
        <f t="shared" si="203"/>
        <v>0</v>
      </c>
      <c r="W590" s="29">
        <f t="shared" si="204"/>
        <v>0</v>
      </c>
      <c r="X590" s="29">
        <f t="shared" si="205"/>
        <v>1249.8699999999999</v>
      </c>
      <c r="Z590" s="29"/>
    </row>
    <row r="591" spans="1:26" x14ac:dyDescent="0.3">
      <c r="A591" s="5" t="s">
        <v>2512</v>
      </c>
      <c r="B591" s="5" t="s">
        <v>2513</v>
      </c>
      <c r="C591" s="5">
        <v>8</v>
      </c>
      <c r="D591" s="166">
        <v>968.58</v>
      </c>
      <c r="E591" s="118">
        <v>44713</v>
      </c>
      <c r="F591" s="118">
        <v>44726</v>
      </c>
      <c r="G591" s="13">
        <v>0</v>
      </c>
      <c r="H591" s="5" t="s">
        <v>8330</v>
      </c>
      <c r="I591" s="22">
        <f t="shared" si="197"/>
        <v>8</v>
      </c>
      <c r="J591" s="5"/>
      <c r="K591" s="5"/>
      <c r="L591" s="136">
        <f t="shared" si="198"/>
        <v>968.58</v>
      </c>
      <c r="M591" s="136">
        <f t="shared" si="199"/>
        <v>968.58</v>
      </c>
      <c r="N591" s="33">
        <f t="shared" si="200"/>
        <v>0</v>
      </c>
      <c r="S591">
        <v>1</v>
      </c>
      <c r="T591" s="29">
        <f t="shared" si="201"/>
        <v>0</v>
      </c>
      <c r="U591" s="29">
        <f t="shared" si="202"/>
        <v>0</v>
      </c>
      <c r="V591" s="29">
        <f t="shared" si="203"/>
        <v>0</v>
      </c>
      <c r="W591" s="29">
        <f t="shared" si="204"/>
        <v>0</v>
      </c>
      <c r="X591" s="29">
        <f t="shared" si="205"/>
        <v>968.58</v>
      </c>
      <c r="Z591" s="29"/>
    </row>
    <row r="592" spans="1:26" x14ac:dyDescent="0.3">
      <c r="A592" s="5" t="s">
        <v>2512</v>
      </c>
      <c r="B592" s="5" t="s">
        <v>2513</v>
      </c>
      <c r="C592" s="5">
        <v>8</v>
      </c>
      <c r="D592" s="166">
        <v>968.58</v>
      </c>
      <c r="E592" s="118">
        <v>44713</v>
      </c>
      <c r="F592" s="118">
        <v>44726</v>
      </c>
      <c r="G592" s="13">
        <v>0</v>
      </c>
      <c r="H592" s="5" t="s">
        <v>8331</v>
      </c>
      <c r="I592" s="22">
        <f t="shared" si="197"/>
        <v>8</v>
      </c>
      <c r="J592" s="5"/>
      <c r="K592" s="5"/>
      <c r="L592" s="136">
        <f t="shared" si="198"/>
        <v>968.58</v>
      </c>
      <c r="M592" s="136">
        <f t="shared" si="199"/>
        <v>968.58</v>
      </c>
      <c r="N592" s="33">
        <f t="shared" si="200"/>
        <v>0</v>
      </c>
      <c r="S592">
        <v>1</v>
      </c>
      <c r="T592" s="29">
        <f t="shared" si="201"/>
        <v>0</v>
      </c>
      <c r="U592" s="29">
        <f t="shared" si="202"/>
        <v>0</v>
      </c>
      <c r="V592" s="29">
        <f t="shared" si="203"/>
        <v>0</v>
      </c>
      <c r="W592" s="29">
        <f t="shared" si="204"/>
        <v>0</v>
      </c>
      <c r="X592" s="29">
        <f t="shared" si="205"/>
        <v>968.58</v>
      </c>
      <c r="Z592" s="29"/>
    </row>
    <row r="593" spans="1:26" x14ac:dyDescent="0.3">
      <c r="A593" s="5" t="s">
        <v>2514</v>
      </c>
      <c r="B593" s="5" t="s">
        <v>2515</v>
      </c>
      <c r="C593" s="5">
        <v>8</v>
      </c>
      <c r="D593" s="166">
        <v>1249.8699999999999</v>
      </c>
      <c r="E593" s="118">
        <v>44727</v>
      </c>
      <c r="F593" s="118">
        <v>44740</v>
      </c>
      <c r="G593" s="13">
        <v>0</v>
      </c>
      <c r="H593" s="5" t="s">
        <v>8329</v>
      </c>
      <c r="I593" s="22">
        <f t="shared" si="197"/>
        <v>8</v>
      </c>
      <c r="J593" s="5"/>
      <c r="K593" s="5"/>
      <c r="L593" s="136">
        <f t="shared" si="198"/>
        <v>1249.8699999999999</v>
      </c>
      <c r="M593" s="136">
        <f t="shared" si="199"/>
        <v>1249.8699999999999</v>
      </c>
      <c r="N593" s="33">
        <f t="shared" si="200"/>
        <v>0</v>
      </c>
      <c r="S593">
        <v>1</v>
      </c>
      <c r="T593" s="29">
        <f t="shared" si="201"/>
        <v>0</v>
      </c>
      <c r="U593" s="29">
        <f t="shared" si="202"/>
        <v>0</v>
      </c>
      <c r="V593" s="29">
        <f t="shared" si="203"/>
        <v>0</v>
      </c>
      <c r="W593" s="29">
        <f t="shared" si="204"/>
        <v>0</v>
      </c>
      <c r="X593" s="29">
        <f t="shared" si="205"/>
        <v>1249.8699999999999</v>
      </c>
      <c r="Z593" s="29"/>
    </row>
    <row r="594" spans="1:26" x14ac:dyDescent="0.3">
      <c r="A594" s="5" t="s">
        <v>2514</v>
      </c>
      <c r="B594" s="5" t="s">
        <v>2515</v>
      </c>
      <c r="C594" s="5">
        <v>8</v>
      </c>
      <c r="D594" s="166">
        <v>968.58</v>
      </c>
      <c r="E594" s="118">
        <v>44727</v>
      </c>
      <c r="F594" s="118">
        <v>44740</v>
      </c>
      <c r="G594" s="13">
        <v>0</v>
      </c>
      <c r="H594" s="5" t="s">
        <v>8330</v>
      </c>
      <c r="I594" s="22">
        <f t="shared" si="197"/>
        <v>8</v>
      </c>
      <c r="J594" s="5"/>
      <c r="K594" s="5"/>
      <c r="L594" s="136">
        <f t="shared" si="198"/>
        <v>968.58</v>
      </c>
      <c r="M594" s="136">
        <f t="shared" si="199"/>
        <v>968.58</v>
      </c>
      <c r="N594" s="33">
        <f t="shared" si="200"/>
        <v>0</v>
      </c>
      <c r="S594">
        <v>1</v>
      </c>
      <c r="T594" s="29">
        <f t="shared" si="201"/>
        <v>0</v>
      </c>
      <c r="U594" s="29">
        <f t="shared" si="202"/>
        <v>0</v>
      </c>
      <c r="V594" s="29">
        <f t="shared" si="203"/>
        <v>0</v>
      </c>
      <c r="W594" s="29">
        <f t="shared" si="204"/>
        <v>0</v>
      </c>
      <c r="X594" s="29">
        <f t="shared" si="205"/>
        <v>968.58</v>
      </c>
      <c r="Z594" s="29"/>
    </row>
    <row r="595" spans="1:26" x14ac:dyDescent="0.3">
      <c r="A595" s="5" t="s">
        <v>2514</v>
      </c>
      <c r="B595" s="5" t="s">
        <v>2515</v>
      </c>
      <c r="C595" s="5">
        <v>8</v>
      </c>
      <c r="D595" s="166">
        <v>968.58</v>
      </c>
      <c r="E595" s="118">
        <v>44727</v>
      </c>
      <c r="F595" s="118">
        <v>44740</v>
      </c>
      <c r="G595" s="13">
        <v>0</v>
      </c>
      <c r="H595" s="5" t="s">
        <v>8331</v>
      </c>
      <c r="I595" s="22">
        <f t="shared" si="197"/>
        <v>8</v>
      </c>
      <c r="J595" s="5"/>
      <c r="K595" s="5"/>
      <c r="L595" s="136">
        <f t="shared" si="198"/>
        <v>968.58</v>
      </c>
      <c r="M595" s="136">
        <f t="shared" si="199"/>
        <v>968.58</v>
      </c>
      <c r="N595" s="33">
        <f t="shared" si="200"/>
        <v>0</v>
      </c>
      <c r="S595">
        <v>1</v>
      </c>
      <c r="T595" s="29">
        <f t="shared" si="201"/>
        <v>0</v>
      </c>
      <c r="U595" s="29">
        <f t="shared" si="202"/>
        <v>0</v>
      </c>
      <c r="V595" s="29">
        <f t="shared" si="203"/>
        <v>0</v>
      </c>
      <c r="W595" s="29">
        <f t="shared" si="204"/>
        <v>0</v>
      </c>
      <c r="X595" s="29">
        <f t="shared" si="205"/>
        <v>968.58</v>
      </c>
      <c r="Z595" s="29"/>
    </row>
    <row r="596" spans="1:26" x14ac:dyDescent="0.3">
      <c r="A596" s="5" t="s">
        <v>2516</v>
      </c>
      <c r="B596" s="5" t="s">
        <v>2517</v>
      </c>
      <c r="C596" s="5">
        <v>8</v>
      </c>
      <c r="D596" s="166">
        <v>1249.8699999999999</v>
      </c>
      <c r="E596" s="118">
        <v>44750</v>
      </c>
      <c r="F596" s="118">
        <v>44756</v>
      </c>
      <c r="G596" s="13">
        <v>0</v>
      </c>
      <c r="H596" s="5" t="s">
        <v>8329</v>
      </c>
      <c r="I596" s="22">
        <f t="shared" si="197"/>
        <v>8</v>
      </c>
      <c r="J596" s="5"/>
      <c r="K596" s="5"/>
      <c r="L596" s="136">
        <f t="shared" si="198"/>
        <v>1249.8699999999999</v>
      </c>
      <c r="M596" s="136">
        <f t="shared" si="199"/>
        <v>1249.8699999999999</v>
      </c>
      <c r="N596" s="33">
        <f t="shared" si="200"/>
        <v>0</v>
      </c>
      <c r="S596">
        <v>1</v>
      </c>
      <c r="T596" s="29">
        <f t="shared" si="201"/>
        <v>0</v>
      </c>
      <c r="U596" s="29">
        <f t="shared" si="202"/>
        <v>0</v>
      </c>
      <c r="V596" s="29">
        <f t="shared" si="203"/>
        <v>0</v>
      </c>
      <c r="W596" s="29">
        <f t="shared" si="204"/>
        <v>0</v>
      </c>
      <c r="X596" s="29">
        <f t="shared" si="205"/>
        <v>1249.8699999999999</v>
      </c>
      <c r="Z596" s="29"/>
    </row>
    <row r="597" spans="1:26" x14ac:dyDescent="0.3">
      <c r="A597" s="5" t="s">
        <v>2516</v>
      </c>
      <c r="B597" s="5" t="s">
        <v>2517</v>
      </c>
      <c r="C597" s="5">
        <v>24</v>
      </c>
      <c r="D597" s="166">
        <v>2905.73</v>
      </c>
      <c r="E597" s="118">
        <v>44750</v>
      </c>
      <c r="F597" s="118">
        <v>44756</v>
      </c>
      <c r="G597" s="13">
        <v>0</v>
      </c>
      <c r="H597" s="5" t="s">
        <v>8331</v>
      </c>
      <c r="I597" s="22">
        <f t="shared" si="197"/>
        <v>24</v>
      </c>
      <c r="J597" s="5"/>
      <c r="K597" s="5"/>
      <c r="L597" s="136">
        <f t="shared" si="198"/>
        <v>2905.73</v>
      </c>
      <c r="M597" s="136">
        <f t="shared" si="199"/>
        <v>2905.73</v>
      </c>
      <c r="N597" s="33">
        <f t="shared" si="200"/>
        <v>0</v>
      </c>
      <c r="S597">
        <v>1</v>
      </c>
      <c r="T597" s="29">
        <f t="shared" si="201"/>
        <v>0</v>
      </c>
      <c r="U597" s="29">
        <f t="shared" si="202"/>
        <v>0</v>
      </c>
      <c r="V597" s="29">
        <f t="shared" si="203"/>
        <v>0</v>
      </c>
      <c r="W597" s="29">
        <f t="shared" si="204"/>
        <v>0</v>
      </c>
      <c r="X597" s="29">
        <f t="shared" si="205"/>
        <v>2905.73</v>
      </c>
      <c r="Z597" s="29"/>
    </row>
    <row r="598" spans="1:26" x14ac:dyDescent="0.3">
      <c r="A598" s="5" t="s">
        <v>2516</v>
      </c>
      <c r="B598" s="5" t="s">
        <v>2517</v>
      </c>
      <c r="C598" s="5">
        <v>8</v>
      </c>
      <c r="D598" s="166">
        <v>968.58</v>
      </c>
      <c r="E598" s="118">
        <v>44750</v>
      </c>
      <c r="F598" s="118">
        <v>44756</v>
      </c>
      <c r="G598" s="13">
        <v>0</v>
      </c>
      <c r="H598" s="5" t="s">
        <v>8328</v>
      </c>
      <c r="I598" s="22">
        <f t="shared" si="197"/>
        <v>8</v>
      </c>
      <c r="J598" s="5"/>
      <c r="K598" s="5"/>
      <c r="L598" s="136">
        <f t="shared" si="198"/>
        <v>968.58</v>
      </c>
      <c r="M598" s="136">
        <f t="shared" si="199"/>
        <v>968.58</v>
      </c>
      <c r="N598" s="33">
        <f t="shared" si="200"/>
        <v>0</v>
      </c>
      <c r="S598">
        <v>1</v>
      </c>
      <c r="T598" s="29">
        <f t="shared" si="201"/>
        <v>0</v>
      </c>
      <c r="U598" s="29">
        <f t="shared" si="202"/>
        <v>0</v>
      </c>
      <c r="V598" s="29">
        <f t="shared" si="203"/>
        <v>0</v>
      </c>
      <c r="W598" s="29">
        <f t="shared" si="204"/>
        <v>0</v>
      </c>
      <c r="X598" s="29">
        <f t="shared" si="205"/>
        <v>968.58</v>
      </c>
      <c r="Z598" s="29"/>
    </row>
    <row r="599" spans="1:26" x14ac:dyDescent="0.3">
      <c r="A599" s="5" t="s">
        <v>2532</v>
      </c>
      <c r="B599" s="5" t="s">
        <v>2533</v>
      </c>
      <c r="C599" s="5">
        <v>500</v>
      </c>
      <c r="D599" s="166">
        <v>591.95000000000005</v>
      </c>
      <c r="E599" s="118">
        <v>44750</v>
      </c>
      <c r="F599" s="118">
        <v>44756</v>
      </c>
      <c r="G599" s="13">
        <v>0</v>
      </c>
      <c r="H599" s="5" t="s">
        <v>8305</v>
      </c>
      <c r="I599" s="22">
        <f t="shared" si="197"/>
        <v>500</v>
      </c>
      <c r="J599" s="5"/>
      <c r="K599" s="5"/>
      <c r="L599" s="136">
        <f t="shared" si="198"/>
        <v>591.95000000000005</v>
      </c>
      <c r="M599" s="136">
        <f t="shared" si="199"/>
        <v>591.95000000000005</v>
      </c>
      <c r="N599" s="33">
        <f t="shared" si="200"/>
        <v>0</v>
      </c>
      <c r="P599">
        <v>1</v>
      </c>
      <c r="T599" s="29">
        <f t="shared" si="201"/>
        <v>0</v>
      </c>
      <c r="U599" s="29">
        <f t="shared" si="202"/>
        <v>591.95000000000005</v>
      </c>
      <c r="V599" s="29">
        <f t="shared" si="203"/>
        <v>0</v>
      </c>
      <c r="W599" s="29">
        <f t="shared" si="204"/>
        <v>0</v>
      </c>
      <c r="X599" s="29">
        <f t="shared" si="205"/>
        <v>0</v>
      </c>
      <c r="Z599" s="29"/>
    </row>
    <row r="600" spans="1:26" x14ac:dyDescent="0.3">
      <c r="A600" s="5" t="s">
        <v>2518</v>
      </c>
      <c r="B600" s="5" t="s">
        <v>2519</v>
      </c>
      <c r="C600" s="5">
        <v>8</v>
      </c>
      <c r="D600" s="166">
        <v>1287.3599999999999</v>
      </c>
      <c r="E600" s="118">
        <v>44945</v>
      </c>
      <c r="F600" s="118">
        <v>44945</v>
      </c>
      <c r="G600" s="13">
        <v>0</v>
      </c>
      <c r="H600" s="5" t="s">
        <v>8329</v>
      </c>
      <c r="I600" s="22">
        <f t="shared" si="197"/>
        <v>8</v>
      </c>
      <c r="J600" s="5"/>
      <c r="K600" s="5"/>
      <c r="L600" s="136">
        <f t="shared" si="198"/>
        <v>1287.3599999999999</v>
      </c>
      <c r="M600" s="136">
        <f t="shared" si="199"/>
        <v>1287.3599999999999</v>
      </c>
      <c r="N600" s="33">
        <f t="shared" si="200"/>
        <v>0</v>
      </c>
      <c r="S600">
        <v>1</v>
      </c>
      <c r="T600" s="29">
        <f t="shared" si="201"/>
        <v>0</v>
      </c>
      <c r="U600" s="29">
        <f t="shared" si="202"/>
        <v>0</v>
      </c>
      <c r="V600" s="29">
        <f t="shared" si="203"/>
        <v>0</v>
      </c>
      <c r="W600" s="29">
        <f t="shared" si="204"/>
        <v>0</v>
      </c>
      <c r="X600" s="29">
        <f t="shared" si="205"/>
        <v>1287.3599999999999</v>
      </c>
      <c r="Z600" s="29"/>
    </row>
    <row r="601" spans="1:26" x14ac:dyDescent="0.3">
      <c r="A601" s="5" t="s">
        <v>2518</v>
      </c>
      <c r="B601" s="5" t="s">
        <v>2519</v>
      </c>
      <c r="C601" s="5">
        <v>8</v>
      </c>
      <c r="D601" s="166">
        <v>997.63</v>
      </c>
      <c r="E601" s="118">
        <v>44945</v>
      </c>
      <c r="F601" s="118">
        <v>44945</v>
      </c>
      <c r="G601" s="13">
        <v>0</v>
      </c>
      <c r="H601" s="5" t="s">
        <v>8330</v>
      </c>
      <c r="I601" s="22">
        <f t="shared" si="197"/>
        <v>8</v>
      </c>
      <c r="J601" s="5"/>
      <c r="K601" s="5"/>
      <c r="L601" s="136">
        <f t="shared" si="198"/>
        <v>997.63</v>
      </c>
      <c r="M601" s="136">
        <f t="shared" si="199"/>
        <v>997.63</v>
      </c>
      <c r="N601" s="33">
        <f t="shared" si="200"/>
        <v>0</v>
      </c>
      <c r="S601">
        <v>1</v>
      </c>
      <c r="T601" s="29">
        <f t="shared" si="201"/>
        <v>0</v>
      </c>
      <c r="U601" s="29">
        <f t="shared" si="202"/>
        <v>0</v>
      </c>
      <c r="V601" s="29">
        <f t="shared" si="203"/>
        <v>0</v>
      </c>
      <c r="W601" s="29">
        <f t="shared" si="204"/>
        <v>0</v>
      </c>
      <c r="X601" s="29">
        <f t="shared" si="205"/>
        <v>997.63</v>
      </c>
      <c r="Z601" s="29"/>
    </row>
    <row r="602" spans="1:26" x14ac:dyDescent="0.3">
      <c r="A602" s="5" t="s">
        <v>2518</v>
      </c>
      <c r="B602" s="5" t="s">
        <v>2519</v>
      </c>
      <c r="C602" s="5">
        <v>60</v>
      </c>
      <c r="D602" s="166">
        <v>7482.26</v>
      </c>
      <c r="E602" s="118">
        <v>44945</v>
      </c>
      <c r="F602" s="118">
        <v>44945</v>
      </c>
      <c r="G602" s="13">
        <v>0</v>
      </c>
      <c r="H602" s="5" t="s">
        <v>8331</v>
      </c>
      <c r="I602" s="22">
        <f t="shared" si="197"/>
        <v>60</v>
      </c>
      <c r="J602" s="5"/>
      <c r="K602" s="5"/>
      <c r="L602" s="136">
        <f t="shared" si="198"/>
        <v>7482.26</v>
      </c>
      <c r="M602" s="136">
        <f t="shared" si="199"/>
        <v>7482.26</v>
      </c>
      <c r="N602" s="33">
        <f t="shared" si="200"/>
        <v>0</v>
      </c>
      <c r="S602">
        <v>1</v>
      </c>
      <c r="T602" s="29">
        <f t="shared" si="201"/>
        <v>0</v>
      </c>
      <c r="U602" s="29">
        <f t="shared" si="202"/>
        <v>0</v>
      </c>
      <c r="V602" s="29">
        <f t="shared" si="203"/>
        <v>0</v>
      </c>
      <c r="W602" s="29">
        <f t="shared" si="204"/>
        <v>0</v>
      </c>
      <c r="X602" s="29">
        <f t="shared" si="205"/>
        <v>7482.26</v>
      </c>
      <c r="Z602" s="29"/>
    </row>
    <row r="603" spans="1:26" x14ac:dyDescent="0.3">
      <c r="A603" s="5" t="s">
        <v>2534</v>
      </c>
      <c r="B603" s="5" t="s">
        <v>2535</v>
      </c>
      <c r="C603" s="5">
        <v>500</v>
      </c>
      <c r="D603" s="166">
        <v>603.79</v>
      </c>
      <c r="E603" s="118">
        <v>44945</v>
      </c>
      <c r="F603" s="118">
        <v>44945</v>
      </c>
      <c r="G603" s="13">
        <v>0</v>
      </c>
      <c r="H603" s="5" t="s">
        <v>8305</v>
      </c>
      <c r="I603" s="22">
        <f t="shared" si="197"/>
        <v>500</v>
      </c>
      <c r="J603" s="5"/>
      <c r="K603" s="5"/>
      <c r="L603" s="136">
        <f t="shared" si="198"/>
        <v>603.79</v>
      </c>
      <c r="M603" s="136">
        <f t="shared" si="199"/>
        <v>603.79</v>
      </c>
      <c r="N603" s="33">
        <f t="shared" si="200"/>
        <v>0</v>
      </c>
      <c r="P603">
        <v>1</v>
      </c>
      <c r="T603" s="29">
        <f t="shared" si="201"/>
        <v>0</v>
      </c>
      <c r="U603" s="29">
        <f t="shared" si="202"/>
        <v>603.79</v>
      </c>
      <c r="V603" s="29">
        <f t="shared" si="203"/>
        <v>0</v>
      </c>
      <c r="W603" s="29">
        <f t="shared" si="204"/>
        <v>0</v>
      </c>
      <c r="X603" s="29">
        <f t="shared" si="205"/>
        <v>0</v>
      </c>
      <c r="Z603" s="29"/>
    </row>
    <row r="604" spans="1:26" x14ac:dyDescent="0.3">
      <c r="A604" s="5" t="s">
        <v>2546</v>
      </c>
      <c r="B604" s="5" t="s">
        <v>2547</v>
      </c>
      <c r="C604" s="5">
        <v>16</v>
      </c>
      <c r="D604" s="166">
        <v>2211.85</v>
      </c>
      <c r="E604" s="118">
        <v>44946</v>
      </c>
      <c r="F604" s="118">
        <v>44949</v>
      </c>
      <c r="G604" s="13">
        <v>0</v>
      </c>
      <c r="H604" s="5" t="s">
        <v>8346</v>
      </c>
      <c r="I604" s="22">
        <f t="shared" si="197"/>
        <v>16</v>
      </c>
      <c r="J604" s="5"/>
      <c r="K604" s="5"/>
      <c r="L604" s="136">
        <f t="shared" si="198"/>
        <v>2211.85</v>
      </c>
      <c r="M604" s="136">
        <f t="shared" si="199"/>
        <v>2211.85</v>
      </c>
      <c r="N604" s="33">
        <f t="shared" si="200"/>
        <v>0</v>
      </c>
      <c r="S604">
        <v>1</v>
      </c>
      <c r="T604" s="29">
        <f t="shared" si="201"/>
        <v>0</v>
      </c>
      <c r="U604" s="29">
        <f t="shared" si="202"/>
        <v>0</v>
      </c>
      <c r="V604" s="29">
        <f t="shared" si="203"/>
        <v>0</v>
      </c>
      <c r="W604" s="29">
        <f t="shared" si="204"/>
        <v>0</v>
      </c>
      <c r="X604" s="29">
        <f t="shared" si="205"/>
        <v>2211.85</v>
      </c>
      <c r="Z604" s="29"/>
    </row>
    <row r="605" spans="1:26" x14ac:dyDescent="0.3">
      <c r="A605" s="5" t="s">
        <v>2548</v>
      </c>
      <c r="B605" s="5" t="s">
        <v>2549</v>
      </c>
      <c r="C605" s="5">
        <v>40</v>
      </c>
      <c r="D605" s="166">
        <v>4988.17</v>
      </c>
      <c r="E605" s="118">
        <v>44946</v>
      </c>
      <c r="F605" s="118">
        <v>44949</v>
      </c>
      <c r="G605" s="13">
        <v>0</v>
      </c>
      <c r="H605" s="5" t="s">
        <v>8328</v>
      </c>
      <c r="I605" s="22">
        <f t="shared" si="197"/>
        <v>40</v>
      </c>
      <c r="J605" s="5"/>
      <c r="K605" s="5"/>
      <c r="L605" s="136">
        <f t="shared" si="198"/>
        <v>4988.17</v>
      </c>
      <c r="M605" s="136">
        <f t="shared" si="199"/>
        <v>4988.17</v>
      </c>
      <c r="N605" s="33">
        <f t="shared" si="200"/>
        <v>0</v>
      </c>
      <c r="S605">
        <v>1</v>
      </c>
      <c r="T605" s="29">
        <f t="shared" si="201"/>
        <v>0</v>
      </c>
      <c r="U605" s="29">
        <f t="shared" si="202"/>
        <v>0</v>
      </c>
      <c r="V605" s="29">
        <f t="shared" si="203"/>
        <v>0</v>
      </c>
      <c r="W605" s="29">
        <f t="shared" si="204"/>
        <v>0</v>
      </c>
      <c r="X605" s="29">
        <f t="shared" si="205"/>
        <v>4988.17</v>
      </c>
      <c r="Z605" s="29"/>
    </row>
    <row r="606" spans="1:26" x14ac:dyDescent="0.3">
      <c r="A606" s="5" t="s">
        <v>2550</v>
      </c>
      <c r="B606" s="5" t="s">
        <v>2551</v>
      </c>
      <c r="C606" s="5">
        <v>40</v>
      </c>
      <c r="D606" s="166">
        <v>5529.62</v>
      </c>
      <c r="E606" s="118">
        <v>44946</v>
      </c>
      <c r="F606" s="118">
        <v>44949</v>
      </c>
      <c r="G606" s="13">
        <v>0</v>
      </c>
      <c r="H606" s="5" t="s">
        <v>8346</v>
      </c>
      <c r="I606" s="22">
        <f t="shared" si="197"/>
        <v>40</v>
      </c>
      <c r="J606" s="5"/>
      <c r="K606" s="5"/>
      <c r="L606" s="136">
        <f t="shared" si="198"/>
        <v>5529.62</v>
      </c>
      <c r="M606" s="136">
        <f t="shared" si="199"/>
        <v>5529.62</v>
      </c>
      <c r="N606" s="33">
        <f t="shared" si="200"/>
        <v>0</v>
      </c>
      <c r="S606">
        <v>1</v>
      </c>
      <c r="T606" s="29">
        <f t="shared" si="201"/>
        <v>0</v>
      </c>
      <c r="U606" s="29">
        <f t="shared" si="202"/>
        <v>0</v>
      </c>
      <c r="V606" s="29">
        <f t="shared" si="203"/>
        <v>0</v>
      </c>
      <c r="W606" s="29">
        <f t="shared" si="204"/>
        <v>0</v>
      </c>
      <c r="X606" s="29">
        <f t="shared" si="205"/>
        <v>5529.62</v>
      </c>
      <c r="Z606" s="29"/>
    </row>
    <row r="607" spans="1:26" x14ac:dyDescent="0.3">
      <c r="A607" s="5" t="s">
        <v>2552</v>
      </c>
      <c r="B607" s="5" t="s">
        <v>2553</v>
      </c>
      <c r="C607" s="5">
        <v>40</v>
      </c>
      <c r="D607" s="166">
        <v>4988.17</v>
      </c>
      <c r="E607" s="118">
        <v>44946</v>
      </c>
      <c r="F607" s="118">
        <v>44946</v>
      </c>
      <c r="G607" s="13">
        <v>0</v>
      </c>
      <c r="H607" s="5" t="s">
        <v>8328</v>
      </c>
      <c r="I607" s="22">
        <f t="shared" si="197"/>
        <v>40</v>
      </c>
      <c r="J607" s="5"/>
      <c r="K607" s="5"/>
      <c r="L607" s="136">
        <f t="shared" si="198"/>
        <v>4988.17</v>
      </c>
      <c r="M607" s="136">
        <f t="shared" si="199"/>
        <v>4988.17</v>
      </c>
      <c r="N607" s="33">
        <f t="shared" si="200"/>
        <v>0</v>
      </c>
      <c r="S607">
        <v>1</v>
      </c>
      <c r="T607" s="29">
        <f t="shared" si="201"/>
        <v>0</v>
      </c>
      <c r="U607" s="29">
        <f t="shared" si="202"/>
        <v>0</v>
      </c>
      <c r="V607" s="29">
        <f t="shared" si="203"/>
        <v>0</v>
      </c>
      <c r="W607" s="29">
        <f t="shared" si="204"/>
        <v>0</v>
      </c>
      <c r="X607" s="29">
        <f t="shared" si="205"/>
        <v>4988.17</v>
      </c>
      <c r="Z607" s="29"/>
    </row>
    <row r="608" spans="1:26" x14ac:dyDescent="0.3">
      <c r="A608" s="5" t="s">
        <v>2554</v>
      </c>
      <c r="B608" s="5" t="s">
        <v>2555</v>
      </c>
      <c r="C608" s="5">
        <v>80</v>
      </c>
      <c r="D608" s="166">
        <v>11059.23</v>
      </c>
      <c r="E608" s="118">
        <v>44949</v>
      </c>
      <c r="F608" s="118">
        <v>44950</v>
      </c>
      <c r="G608" s="13">
        <v>0</v>
      </c>
      <c r="H608" s="5" t="s">
        <v>8332</v>
      </c>
      <c r="I608" s="22">
        <f t="shared" si="197"/>
        <v>80</v>
      </c>
      <c r="J608" s="5"/>
      <c r="K608" s="5"/>
      <c r="L608" s="136">
        <f t="shared" si="198"/>
        <v>11059.23</v>
      </c>
      <c r="M608" s="136">
        <f t="shared" si="199"/>
        <v>11059.23</v>
      </c>
      <c r="N608" s="33">
        <f t="shared" si="200"/>
        <v>0</v>
      </c>
      <c r="S608">
        <v>1</v>
      </c>
      <c r="T608" s="29">
        <f t="shared" si="201"/>
        <v>0</v>
      </c>
      <c r="U608" s="29">
        <f t="shared" si="202"/>
        <v>0</v>
      </c>
      <c r="V608" s="29">
        <f t="shared" si="203"/>
        <v>0</v>
      </c>
      <c r="W608" s="29">
        <f t="shared" si="204"/>
        <v>0</v>
      </c>
      <c r="X608" s="29">
        <f t="shared" si="205"/>
        <v>11059.23</v>
      </c>
      <c r="Z608" s="29"/>
    </row>
    <row r="609" spans="1:26" x14ac:dyDescent="0.3">
      <c r="A609" s="5" t="s">
        <v>2554</v>
      </c>
      <c r="B609" s="5" t="s">
        <v>2555</v>
      </c>
      <c r="C609" s="5">
        <v>80</v>
      </c>
      <c r="D609" s="166">
        <v>9976.35</v>
      </c>
      <c r="E609" s="118">
        <v>44949</v>
      </c>
      <c r="F609" s="118">
        <v>44950</v>
      </c>
      <c r="G609" s="13">
        <v>0</v>
      </c>
      <c r="H609" s="5" t="s">
        <v>8331</v>
      </c>
      <c r="I609" s="22">
        <f t="shared" si="197"/>
        <v>80</v>
      </c>
      <c r="J609" s="5"/>
      <c r="K609" s="5"/>
      <c r="L609" s="136">
        <f t="shared" si="198"/>
        <v>9976.35</v>
      </c>
      <c r="M609" s="136">
        <f t="shared" si="199"/>
        <v>9976.35</v>
      </c>
      <c r="N609" s="33">
        <f t="shared" si="200"/>
        <v>0</v>
      </c>
      <c r="S609">
        <v>1</v>
      </c>
      <c r="T609" s="29">
        <f t="shared" si="201"/>
        <v>0</v>
      </c>
      <c r="U609" s="29">
        <f t="shared" si="202"/>
        <v>0</v>
      </c>
      <c r="V609" s="29">
        <f t="shared" si="203"/>
        <v>0</v>
      </c>
      <c r="W609" s="29">
        <f t="shared" si="204"/>
        <v>0</v>
      </c>
      <c r="X609" s="29">
        <f t="shared" si="205"/>
        <v>9976.35</v>
      </c>
      <c r="Z609" s="29"/>
    </row>
    <row r="610" spans="1:26" x14ac:dyDescent="0.3">
      <c r="A610" s="5" t="s">
        <v>2556</v>
      </c>
      <c r="B610" s="5" t="s">
        <v>2557</v>
      </c>
      <c r="C610" s="5">
        <v>80</v>
      </c>
      <c r="D610" s="166">
        <v>9976.35</v>
      </c>
      <c r="E610" s="118">
        <v>44951</v>
      </c>
      <c r="F610" s="118">
        <v>44952</v>
      </c>
      <c r="G610" s="13">
        <v>0</v>
      </c>
      <c r="H610" s="5" t="s">
        <v>8331</v>
      </c>
      <c r="I610" s="22">
        <f t="shared" si="197"/>
        <v>80</v>
      </c>
      <c r="J610" s="5"/>
      <c r="K610" s="5"/>
      <c r="L610" s="136">
        <f t="shared" si="198"/>
        <v>9976.35</v>
      </c>
      <c r="M610" s="136">
        <f t="shared" si="199"/>
        <v>9976.35</v>
      </c>
      <c r="N610" s="33">
        <f t="shared" si="200"/>
        <v>0</v>
      </c>
      <c r="S610">
        <v>1</v>
      </c>
      <c r="T610" s="29">
        <f t="shared" si="201"/>
        <v>0</v>
      </c>
      <c r="U610" s="29">
        <f t="shared" si="202"/>
        <v>0</v>
      </c>
      <c r="V610" s="29">
        <f t="shared" si="203"/>
        <v>0</v>
      </c>
      <c r="W610" s="29">
        <f t="shared" si="204"/>
        <v>0</v>
      </c>
      <c r="X610" s="29">
        <f t="shared" si="205"/>
        <v>9976.35</v>
      </c>
      <c r="Z610" s="29"/>
    </row>
    <row r="611" spans="1:26" x14ac:dyDescent="0.3">
      <c r="A611" s="5" t="s">
        <v>2556</v>
      </c>
      <c r="B611" s="5" t="s">
        <v>2557</v>
      </c>
      <c r="C611" s="5">
        <v>80</v>
      </c>
      <c r="D611" s="166">
        <v>11059.23</v>
      </c>
      <c r="E611" s="118">
        <v>44951</v>
      </c>
      <c r="F611" s="118">
        <v>44952</v>
      </c>
      <c r="G611" s="13">
        <v>0</v>
      </c>
      <c r="H611" s="5" t="s">
        <v>8332</v>
      </c>
      <c r="I611" s="22">
        <f t="shared" si="197"/>
        <v>80</v>
      </c>
      <c r="J611" s="5"/>
      <c r="K611" s="5"/>
      <c r="L611" s="136">
        <f t="shared" si="198"/>
        <v>11059.23</v>
      </c>
      <c r="M611" s="136">
        <f t="shared" si="199"/>
        <v>11059.23</v>
      </c>
      <c r="N611" s="33">
        <f t="shared" si="200"/>
        <v>0</v>
      </c>
      <c r="S611">
        <v>1</v>
      </c>
      <c r="T611" s="29">
        <f t="shared" si="201"/>
        <v>0</v>
      </c>
      <c r="U611" s="29">
        <f t="shared" si="202"/>
        <v>0</v>
      </c>
      <c r="V611" s="29">
        <f t="shared" si="203"/>
        <v>0</v>
      </c>
      <c r="W611" s="29">
        <f t="shared" si="204"/>
        <v>0</v>
      </c>
      <c r="X611" s="29">
        <f t="shared" si="205"/>
        <v>11059.23</v>
      </c>
      <c r="Z611" s="29"/>
    </row>
    <row r="612" spans="1:26" x14ac:dyDescent="0.3">
      <c r="A612" s="5" t="s">
        <v>2522</v>
      </c>
      <c r="B612" s="5" t="s">
        <v>2523</v>
      </c>
      <c r="C612" s="5">
        <v>80</v>
      </c>
      <c r="D612" s="166">
        <v>9976.35</v>
      </c>
      <c r="E612" s="118">
        <v>44953</v>
      </c>
      <c r="F612" s="118">
        <v>44953</v>
      </c>
      <c r="G612" s="13">
        <v>0</v>
      </c>
      <c r="H612" s="5" t="s">
        <v>8331</v>
      </c>
      <c r="I612" s="22">
        <f t="shared" si="197"/>
        <v>80</v>
      </c>
      <c r="J612" s="5"/>
      <c r="K612" s="5"/>
      <c r="L612" s="136">
        <f t="shared" si="198"/>
        <v>9976.35</v>
      </c>
      <c r="M612" s="136">
        <f t="shared" si="199"/>
        <v>9976.35</v>
      </c>
      <c r="N612" s="33">
        <f t="shared" si="200"/>
        <v>0</v>
      </c>
      <c r="S612">
        <v>1</v>
      </c>
      <c r="T612" s="29">
        <f t="shared" si="201"/>
        <v>0</v>
      </c>
      <c r="U612" s="29">
        <f t="shared" si="202"/>
        <v>0</v>
      </c>
      <c r="V612" s="29">
        <f t="shared" si="203"/>
        <v>0</v>
      </c>
      <c r="W612" s="29">
        <f t="shared" si="204"/>
        <v>0</v>
      </c>
      <c r="X612" s="29">
        <f t="shared" si="205"/>
        <v>9976.35</v>
      </c>
      <c r="Z612" s="29"/>
    </row>
    <row r="613" spans="1:26" x14ac:dyDescent="0.3">
      <c r="A613" s="5" t="s">
        <v>2522</v>
      </c>
      <c r="B613" s="5" t="s">
        <v>2523</v>
      </c>
      <c r="C613" s="5">
        <v>24</v>
      </c>
      <c r="D613" s="166">
        <v>3862.09</v>
      </c>
      <c r="E613" s="118">
        <v>44953</v>
      </c>
      <c r="F613" s="118">
        <v>44953</v>
      </c>
      <c r="G613" s="13">
        <v>0</v>
      </c>
      <c r="H613" s="5" t="s">
        <v>8326</v>
      </c>
      <c r="I613" s="22">
        <f t="shared" si="197"/>
        <v>24</v>
      </c>
      <c r="J613" s="5"/>
      <c r="K613" s="5"/>
      <c r="L613" s="136">
        <f t="shared" si="198"/>
        <v>3862.09</v>
      </c>
      <c r="M613" s="136">
        <f t="shared" si="199"/>
        <v>3862.09</v>
      </c>
      <c r="N613" s="33">
        <f t="shared" si="200"/>
        <v>0</v>
      </c>
      <c r="S613">
        <v>1</v>
      </c>
      <c r="T613" s="29">
        <f t="shared" si="201"/>
        <v>0</v>
      </c>
      <c r="U613" s="29">
        <f t="shared" si="202"/>
        <v>0</v>
      </c>
      <c r="V613" s="29">
        <f t="shared" si="203"/>
        <v>0</v>
      </c>
      <c r="W613" s="29">
        <f t="shared" si="204"/>
        <v>0</v>
      </c>
      <c r="X613" s="29">
        <f t="shared" si="205"/>
        <v>3862.09</v>
      </c>
      <c r="Z613" s="29"/>
    </row>
    <row r="614" spans="1:26" x14ac:dyDescent="0.3">
      <c r="A614" s="5" t="s">
        <v>2522</v>
      </c>
      <c r="B614" s="5" t="s">
        <v>2523</v>
      </c>
      <c r="C614" s="5">
        <v>80</v>
      </c>
      <c r="D614" s="166">
        <v>9976.35</v>
      </c>
      <c r="E614" s="118">
        <v>44953</v>
      </c>
      <c r="F614" s="118">
        <v>44953</v>
      </c>
      <c r="G614" s="13">
        <v>0</v>
      </c>
      <c r="H614" s="5" t="s">
        <v>8328</v>
      </c>
      <c r="I614" s="22">
        <f t="shared" si="197"/>
        <v>80</v>
      </c>
      <c r="J614" s="5"/>
      <c r="K614" s="5"/>
      <c r="L614" s="136">
        <f t="shared" si="198"/>
        <v>9976.35</v>
      </c>
      <c r="M614" s="136">
        <f t="shared" si="199"/>
        <v>9976.35</v>
      </c>
      <c r="N614" s="33">
        <f t="shared" si="200"/>
        <v>0</v>
      </c>
      <c r="S614">
        <v>1</v>
      </c>
      <c r="T614" s="29">
        <f t="shared" si="201"/>
        <v>0</v>
      </c>
      <c r="U614" s="29">
        <f t="shared" si="202"/>
        <v>0</v>
      </c>
      <c r="V614" s="29">
        <f t="shared" si="203"/>
        <v>0</v>
      </c>
      <c r="W614" s="29">
        <f t="shared" si="204"/>
        <v>0</v>
      </c>
      <c r="X614" s="29">
        <f t="shared" si="205"/>
        <v>9976.35</v>
      </c>
      <c r="Z614" s="29"/>
    </row>
    <row r="615" spans="1:26" x14ac:dyDescent="0.3">
      <c r="A615" s="5" t="s">
        <v>2522</v>
      </c>
      <c r="B615" s="5" t="s">
        <v>2523</v>
      </c>
      <c r="C615" s="5">
        <v>24</v>
      </c>
      <c r="D615" s="166">
        <v>2992.9</v>
      </c>
      <c r="E615" s="118">
        <v>44953</v>
      </c>
      <c r="F615" s="118">
        <v>44953</v>
      </c>
      <c r="G615" s="13">
        <v>0</v>
      </c>
      <c r="H615" s="5" t="s">
        <v>8330</v>
      </c>
      <c r="I615" s="22">
        <f t="shared" si="197"/>
        <v>24</v>
      </c>
      <c r="J615" s="5"/>
      <c r="K615" s="5"/>
      <c r="L615" s="136">
        <f t="shared" si="198"/>
        <v>2992.9</v>
      </c>
      <c r="M615" s="136">
        <f t="shared" si="199"/>
        <v>2992.9</v>
      </c>
      <c r="N615" s="33">
        <f t="shared" si="200"/>
        <v>0</v>
      </c>
      <c r="S615">
        <v>1</v>
      </c>
      <c r="T615" s="29">
        <f t="shared" si="201"/>
        <v>0</v>
      </c>
      <c r="U615" s="29">
        <f t="shared" si="202"/>
        <v>0</v>
      </c>
      <c r="V615" s="29">
        <f t="shared" si="203"/>
        <v>0</v>
      </c>
      <c r="W615" s="29">
        <f t="shared" si="204"/>
        <v>0</v>
      </c>
      <c r="X615" s="29">
        <f t="shared" si="205"/>
        <v>2992.9</v>
      </c>
      <c r="Z615" s="29"/>
    </row>
    <row r="616" spans="1:26" x14ac:dyDescent="0.3">
      <c r="A616" s="5" t="s">
        <v>2522</v>
      </c>
      <c r="B616" s="5" t="s">
        <v>2523</v>
      </c>
      <c r="C616" s="5">
        <v>24</v>
      </c>
      <c r="D616" s="166">
        <v>3862.09</v>
      </c>
      <c r="E616" s="118">
        <v>44953</v>
      </c>
      <c r="F616" s="118">
        <v>44953</v>
      </c>
      <c r="G616" s="13">
        <v>0</v>
      </c>
      <c r="H616" s="5" t="s">
        <v>8329</v>
      </c>
      <c r="I616" s="22">
        <f t="shared" si="197"/>
        <v>24</v>
      </c>
      <c r="J616" s="5"/>
      <c r="K616" s="5"/>
      <c r="L616" s="136">
        <f t="shared" si="198"/>
        <v>3862.09</v>
      </c>
      <c r="M616" s="136">
        <f t="shared" si="199"/>
        <v>3862.09</v>
      </c>
      <c r="N616" s="33">
        <f t="shared" si="200"/>
        <v>0</v>
      </c>
      <c r="S616">
        <v>1</v>
      </c>
      <c r="T616" s="29">
        <f t="shared" si="201"/>
        <v>0</v>
      </c>
      <c r="U616" s="29">
        <f t="shared" si="202"/>
        <v>0</v>
      </c>
      <c r="V616" s="29">
        <f t="shared" si="203"/>
        <v>0</v>
      </c>
      <c r="W616" s="29">
        <f t="shared" si="204"/>
        <v>0</v>
      </c>
      <c r="X616" s="29">
        <f t="shared" si="205"/>
        <v>3862.09</v>
      </c>
      <c r="Z616" s="29"/>
    </row>
    <row r="617" spans="1:26" x14ac:dyDescent="0.3">
      <c r="A617" s="5" t="s">
        <v>2522</v>
      </c>
      <c r="B617" s="5" t="s">
        <v>2523</v>
      </c>
      <c r="C617" s="5">
        <v>160</v>
      </c>
      <c r="D617" s="166">
        <v>21867.01</v>
      </c>
      <c r="E617" s="118">
        <v>44953</v>
      </c>
      <c r="F617" s="118">
        <v>44953</v>
      </c>
      <c r="G617" s="13">
        <v>0</v>
      </c>
      <c r="H617" s="5" t="s">
        <v>8322</v>
      </c>
      <c r="I617" s="22">
        <f t="shared" si="197"/>
        <v>160</v>
      </c>
      <c r="J617" s="5"/>
      <c r="K617" s="5"/>
      <c r="L617" s="136">
        <f t="shared" si="198"/>
        <v>21867.01</v>
      </c>
      <c r="M617" s="136">
        <f t="shared" si="199"/>
        <v>21867.01</v>
      </c>
      <c r="N617" s="33">
        <f t="shared" si="200"/>
        <v>0</v>
      </c>
      <c r="S617">
        <v>1</v>
      </c>
      <c r="T617" s="29">
        <f t="shared" si="201"/>
        <v>0</v>
      </c>
      <c r="U617" s="29">
        <f t="shared" si="202"/>
        <v>0</v>
      </c>
      <c r="V617" s="29">
        <f t="shared" si="203"/>
        <v>0</v>
      </c>
      <c r="W617" s="29">
        <f t="shared" si="204"/>
        <v>0</v>
      </c>
      <c r="X617" s="29">
        <f t="shared" si="205"/>
        <v>21867.01</v>
      </c>
      <c r="Z617" s="29"/>
    </row>
    <row r="618" spans="1:26" x14ac:dyDescent="0.3">
      <c r="A618" s="5" t="s">
        <v>2538</v>
      </c>
      <c r="B618" s="5" t="s">
        <v>2539</v>
      </c>
      <c r="C618" s="5">
        <v>500</v>
      </c>
      <c r="D618" s="166">
        <v>603.79</v>
      </c>
      <c r="E618" s="118">
        <v>44953</v>
      </c>
      <c r="F618" s="118">
        <v>44953</v>
      </c>
      <c r="G618" s="13">
        <v>0</v>
      </c>
      <c r="H618" s="5" t="s">
        <v>8305</v>
      </c>
      <c r="I618" s="22">
        <f t="shared" si="197"/>
        <v>500</v>
      </c>
      <c r="J618" s="5"/>
      <c r="K618" s="5"/>
      <c r="L618" s="136">
        <f t="shared" si="198"/>
        <v>603.79</v>
      </c>
      <c r="M618" s="136">
        <f t="shared" si="199"/>
        <v>603.79</v>
      </c>
      <c r="N618" s="33">
        <f t="shared" si="200"/>
        <v>0</v>
      </c>
      <c r="P618">
        <v>1</v>
      </c>
      <c r="T618" s="29">
        <f t="shared" si="201"/>
        <v>0</v>
      </c>
      <c r="U618" s="29">
        <f t="shared" si="202"/>
        <v>603.79</v>
      </c>
      <c r="V618" s="29">
        <f t="shared" si="203"/>
        <v>0</v>
      </c>
      <c r="W618" s="29">
        <f t="shared" si="204"/>
        <v>0</v>
      </c>
      <c r="X618" s="29">
        <f t="shared" si="205"/>
        <v>0</v>
      </c>
      <c r="Z618" s="29"/>
    </row>
    <row r="619" spans="1:26" x14ac:dyDescent="0.3">
      <c r="A619" s="102" t="s">
        <v>8675</v>
      </c>
      <c r="B619" s="102"/>
      <c r="C619" s="102"/>
      <c r="D619" s="164"/>
      <c r="E619" s="102" t="s">
        <v>7351</v>
      </c>
      <c r="F619" s="157">
        <v>44952</v>
      </c>
      <c r="G619" s="165"/>
      <c r="H619" s="102"/>
      <c r="I619" s="106"/>
      <c r="J619" s="102"/>
      <c r="K619" s="102"/>
      <c r="L619" s="158"/>
      <c r="M619" s="158"/>
      <c r="N619" s="107"/>
      <c r="T619" s="29"/>
      <c r="U619" s="29"/>
      <c r="V619" s="29"/>
      <c r="W619" s="29"/>
      <c r="X619" s="29"/>
      <c r="Z619" s="29"/>
    </row>
    <row r="620" spans="1:26" x14ac:dyDescent="0.3">
      <c r="A620" s="5" t="s">
        <v>2194</v>
      </c>
      <c r="B620" s="5" t="s">
        <v>2195</v>
      </c>
      <c r="C620" s="5">
        <v>30</v>
      </c>
      <c r="D620" s="166">
        <v>4687</v>
      </c>
      <c r="E620" s="118">
        <v>44683</v>
      </c>
      <c r="F620" s="118">
        <v>44768</v>
      </c>
      <c r="G620" s="13">
        <v>0</v>
      </c>
      <c r="H620" s="5" t="s">
        <v>8329</v>
      </c>
      <c r="I620" s="22">
        <f t="shared" si="197"/>
        <v>30</v>
      </c>
      <c r="J620" s="5"/>
      <c r="K620" s="5"/>
      <c r="L620" s="136">
        <f t="shared" si="198"/>
        <v>4687</v>
      </c>
      <c r="M620" s="136">
        <f t="shared" si="199"/>
        <v>4687</v>
      </c>
      <c r="N620" s="33">
        <f t="shared" si="200"/>
        <v>0</v>
      </c>
      <c r="S620">
        <v>1</v>
      </c>
      <c r="T620" s="29">
        <f t="shared" ref="T620:T643" si="206">O620*M620</f>
        <v>0</v>
      </c>
      <c r="U620" s="29">
        <f t="shared" ref="U620:U643" si="207">P620*M620</f>
        <v>0</v>
      </c>
      <c r="V620" s="29">
        <f t="shared" ref="V620:V643" si="208">Q620*M620</f>
        <v>0</v>
      </c>
      <c r="W620" s="29">
        <f t="shared" ref="W620:W643" si="209">R620*M620</f>
        <v>0</v>
      </c>
      <c r="X620" s="29">
        <f t="shared" ref="X620:X643" si="210">S620*M620</f>
        <v>4687</v>
      </c>
      <c r="Z620" s="29"/>
    </row>
    <row r="621" spans="1:26" x14ac:dyDescent="0.3">
      <c r="A621" s="5" t="s">
        <v>2194</v>
      </c>
      <c r="B621" s="5" t="s">
        <v>2195</v>
      </c>
      <c r="C621" s="5">
        <v>10</v>
      </c>
      <c r="D621" s="166">
        <v>1210.72</v>
      </c>
      <c r="E621" s="118">
        <v>44683</v>
      </c>
      <c r="F621" s="118">
        <v>44768</v>
      </c>
      <c r="G621" s="13">
        <v>0</v>
      </c>
      <c r="H621" s="5" t="s">
        <v>8330</v>
      </c>
      <c r="I621" s="22">
        <f t="shared" si="197"/>
        <v>10</v>
      </c>
      <c r="J621" s="5"/>
      <c r="K621" s="5"/>
      <c r="L621" s="136">
        <f t="shared" si="198"/>
        <v>1210.72</v>
      </c>
      <c r="M621" s="136">
        <f t="shared" si="199"/>
        <v>1210.72</v>
      </c>
      <c r="N621" s="33">
        <f t="shared" si="200"/>
        <v>0</v>
      </c>
      <c r="S621">
        <v>1</v>
      </c>
      <c r="T621" s="29">
        <f t="shared" si="206"/>
        <v>0</v>
      </c>
      <c r="U621" s="29">
        <f t="shared" si="207"/>
        <v>0</v>
      </c>
      <c r="V621" s="29">
        <f t="shared" si="208"/>
        <v>0</v>
      </c>
      <c r="W621" s="29">
        <f t="shared" si="209"/>
        <v>0</v>
      </c>
      <c r="X621" s="29">
        <f t="shared" si="210"/>
        <v>1210.72</v>
      </c>
      <c r="Z621" s="29"/>
    </row>
    <row r="622" spans="1:26" x14ac:dyDescent="0.3">
      <c r="A622" s="5" t="s">
        <v>2194</v>
      </c>
      <c r="B622" s="5" t="s">
        <v>2195</v>
      </c>
      <c r="C622" s="5">
        <v>10</v>
      </c>
      <c r="D622" s="166">
        <v>1210.72</v>
      </c>
      <c r="E622" s="118">
        <v>44683</v>
      </c>
      <c r="F622" s="118">
        <v>44768</v>
      </c>
      <c r="G622" s="13">
        <v>0</v>
      </c>
      <c r="H622" s="5" t="s">
        <v>8331</v>
      </c>
      <c r="I622" s="22">
        <f t="shared" si="197"/>
        <v>10</v>
      </c>
      <c r="J622" s="5"/>
      <c r="K622" s="5"/>
      <c r="L622" s="136">
        <f t="shared" si="198"/>
        <v>1210.72</v>
      </c>
      <c r="M622" s="136">
        <f t="shared" si="199"/>
        <v>1210.72</v>
      </c>
      <c r="N622" s="33">
        <f t="shared" si="200"/>
        <v>0</v>
      </c>
      <c r="S622">
        <v>1</v>
      </c>
      <c r="T622" s="29">
        <f t="shared" si="206"/>
        <v>0</v>
      </c>
      <c r="U622" s="29">
        <f t="shared" si="207"/>
        <v>0</v>
      </c>
      <c r="V622" s="29">
        <f t="shared" si="208"/>
        <v>0</v>
      </c>
      <c r="W622" s="29">
        <f t="shared" si="209"/>
        <v>0</v>
      </c>
      <c r="X622" s="29">
        <f t="shared" si="210"/>
        <v>1210.72</v>
      </c>
      <c r="Z622" s="29"/>
    </row>
    <row r="623" spans="1:26" x14ac:dyDescent="0.3">
      <c r="A623" s="5" t="s">
        <v>2218</v>
      </c>
      <c r="B623" s="5" t="s">
        <v>2219</v>
      </c>
      <c r="C623" s="5">
        <v>10000</v>
      </c>
      <c r="D623" s="166">
        <v>11838.98</v>
      </c>
      <c r="E623" s="118">
        <v>44683</v>
      </c>
      <c r="F623" s="118">
        <v>44768</v>
      </c>
      <c r="G623" s="13">
        <v>0</v>
      </c>
      <c r="H623" s="5" t="s">
        <v>8305</v>
      </c>
      <c r="I623" s="22">
        <f t="shared" si="197"/>
        <v>10000</v>
      </c>
      <c r="J623" s="5"/>
      <c r="K623" s="5"/>
      <c r="L623" s="136">
        <f t="shared" si="198"/>
        <v>11838.98</v>
      </c>
      <c r="M623" s="136">
        <f t="shared" si="199"/>
        <v>11838.98</v>
      </c>
      <c r="N623" s="33">
        <f t="shared" si="200"/>
        <v>0</v>
      </c>
      <c r="P623">
        <v>1</v>
      </c>
      <c r="T623" s="29">
        <f t="shared" si="206"/>
        <v>0</v>
      </c>
      <c r="U623" s="29">
        <f t="shared" si="207"/>
        <v>11838.98</v>
      </c>
      <c r="V623" s="29">
        <f t="shared" si="208"/>
        <v>0</v>
      </c>
      <c r="W623" s="29">
        <f t="shared" si="209"/>
        <v>0</v>
      </c>
      <c r="X623" s="29">
        <f t="shared" si="210"/>
        <v>0</v>
      </c>
      <c r="Z623" s="29"/>
    </row>
    <row r="624" spans="1:26" x14ac:dyDescent="0.3">
      <c r="A624" s="5" t="s">
        <v>2196</v>
      </c>
      <c r="B624" s="5" t="s">
        <v>2197</v>
      </c>
      <c r="C624" s="5">
        <v>40</v>
      </c>
      <c r="D624" s="166">
        <v>6067.32</v>
      </c>
      <c r="E624" s="5" t="s">
        <v>7351</v>
      </c>
      <c r="F624" s="118">
        <v>44784</v>
      </c>
      <c r="G624" s="13">
        <v>0.5</v>
      </c>
      <c r="H624" s="5" t="s">
        <v>8329</v>
      </c>
      <c r="I624" s="22">
        <f t="shared" si="197"/>
        <v>20</v>
      </c>
      <c r="J624" s="5"/>
      <c r="K624" s="5"/>
      <c r="L624" s="136">
        <f t="shared" si="198"/>
        <v>3033.66</v>
      </c>
      <c r="M624" s="136">
        <f t="shared" si="199"/>
        <v>3033.66</v>
      </c>
      <c r="N624" s="33">
        <f t="shared" si="200"/>
        <v>0</v>
      </c>
      <c r="Q624">
        <v>1</v>
      </c>
      <c r="T624" s="29">
        <f t="shared" si="206"/>
        <v>0</v>
      </c>
      <c r="U624" s="29">
        <f t="shared" si="207"/>
        <v>0</v>
      </c>
      <c r="V624" s="29">
        <f t="shared" si="208"/>
        <v>3033.66</v>
      </c>
      <c r="W624" s="29">
        <f t="shared" si="209"/>
        <v>0</v>
      </c>
      <c r="X624" s="29">
        <f t="shared" si="210"/>
        <v>0</v>
      </c>
      <c r="Z624" s="29"/>
    </row>
    <row r="625" spans="1:26" x14ac:dyDescent="0.3">
      <c r="A625" s="5" t="s">
        <v>2196</v>
      </c>
      <c r="B625" s="5" t="s">
        <v>2197</v>
      </c>
      <c r="C625" s="5">
        <v>20</v>
      </c>
      <c r="D625" s="166">
        <v>2350.92</v>
      </c>
      <c r="E625" s="5" t="s">
        <v>7351</v>
      </c>
      <c r="F625" s="118">
        <v>44784</v>
      </c>
      <c r="G625" s="13">
        <v>0.5</v>
      </c>
      <c r="H625" s="5" t="s">
        <v>8330</v>
      </c>
      <c r="I625" s="22">
        <f t="shared" si="197"/>
        <v>10</v>
      </c>
      <c r="J625" s="5"/>
      <c r="K625" s="5"/>
      <c r="L625" s="136">
        <f t="shared" si="198"/>
        <v>1175.46</v>
      </c>
      <c r="M625" s="136">
        <f t="shared" si="199"/>
        <v>1175.46</v>
      </c>
      <c r="N625" s="33">
        <f t="shared" si="200"/>
        <v>0</v>
      </c>
      <c r="Q625">
        <v>1</v>
      </c>
      <c r="T625" s="29">
        <f t="shared" si="206"/>
        <v>0</v>
      </c>
      <c r="U625" s="29">
        <f t="shared" si="207"/>
        <v>0</v>
      </c>
      <c r="V625" s="29">
        <f t="shared" si="208"/>
        <v>1175.46</v>
      </c>
      <c r="W625" s="29">
        <f t="shared" si="209"/>
        <v>0</v>
      </c>
      <c r="X625" s="29">
        <f t="shared" si="210"/>
        <v>0</v>
      </c>
      <c r="Z625" s="29"/>
    </row>
    <row r="626" spans="1:26" x14ac:dyDescent="0.3">
      <c r="A626" s="5" t="s">
        <v>2198</v>
      </c>
      <c r="B626" s="5" t="s">
        <v>2199</v>
      </c>
      <c r="C626" s="5">
        <v>8</v>
      </c>
      <c r="D626" s="166">
        <v>1249.8699999999999</v>
      </c>
      <c r="E626" s="118">
        <v>44785</v>
      </c>
      <c r="F626" s="118">
        <v>44798</v>
      </c>
      <c r="G626" s="13">
        <v>0</v>
      </c>
      <c r="H626" s="5" t="s">
        <v>8329</v>
      </c>
      <c r="I626" s="22">
        <f t="shared" si="197"/>
        <v>8</v>
      </c>
      <c r="J626" s="5"/>
      <c r="K626" s="5"/>
      <c r="L626" s="136">
        <f t="shared" si="198"/>
        <v>1249.8699999999999</v>
      </c>
      <c r="M626" s="136">
        <f t="shared" si="199"/>
        <v>1249.8699999999999</v>
      </c>
      <c r="N626" s="33">
        <f t="shared" si="200"/>
        <v>0</v>
      </c>
      <c r="S626">
        <v>1</v>
      </c>
      <c r="T626" s="29">
        <f t="shared" si="206"/>
        <v>0</v>
      </c>
      <c r="U626" s="29">
        <f t="shared" si="207"/>
        <v>0</v>
      </c>
      <c r="V626" s="29">
        <f t="shared" si="208"/>
        <v>0</v>
      </c>
      <c r="W626" s="29">
        <f t="shared" si="209"/>
        <v>0</v>
      </c>
      <c r="X626" s="29">
        <f t="shared" si="210"/>
        <v>1249.8699999999999</v>
      </c>
      <c r="Z626" s="29"/>
    </row>
    <row r="627" spans="1:26" x14ac:dyDescent="0.3">
      <c r="A627" s="5" t="s">
        <v>2198</v>
      </c>
      <c r="B627" s="5" t="s">
        <v>2199</v>
      </c>
      <c r="C627" s="5">
        <v>8</v>
      </c>
      <c r="D627" s="166">
        <v>968.58</v>
      </c>
      <c r="E627" s="118">
        <v>44785</v>
      </c>
      <c r="F627" s="118">
        <v>44798</v>
      </c>
      <c r="G627" s="13">
        <v>0</v>
      </c>
      <c r="H627" s="5" t="s">
        <v>8330</v>
      </c>
      <c r="I627" s="22">
        <f t="shared" si="197"/>
        <v>8</v>
      </c>
      <c r="J627" s="5"/>
      <c r="K627" s="5"/>
      <c r="L627" s="136">
        <f t="shared" si="198"/>
        <v>968.58</v>
      </c>
      <c r="M627" s="136">
        <f t="shared" si="199"/>
        <v>968.58</v>
      </c>
      <c r="N627" s="33">
        <f t="shared" si="200"/>
        <v>0</v>
      </c>
      <c r="S627">
        <v>1</v>
      </c>
      <c r="T627" s="29">
        <f t="shared" si="206"/>
        <v>0</v>
      </c>
      <c r="U627" s="29">
        <f t="shared" si="207"/>
        <v>0</v>
      </c>
      <c r="V627" s="29">
        <f t="shared" si="208"/>
        <v>0</v>
      </c>
      <c r="W627" s="29">
        <f t="shared" si="209"/>
        <v>0</v>
      </c>
      <c r="X627" s="29">
        <f t="shared" si="210"/>
        <v>968.58</v>
      </c>
      <c r="Z627" s="29"/>
    </row>
    <row r="628" spans="1:26" x14ac:dyDescent="0.3">
      <c r="A628" s="5" t="s">
        <v>2198</v>
      </c>
      <c r="B628" s="5" t="s">
        <v>2199</v>
      </c>
      <c r="C628" s="5">
        <v>8</v>
      </c>
      <c r="D628" s="166">
        <v>968.58</v>
      </c>
      <c r="E628" s="118">
        <v>44785</v>
      </c>
      <c r="F628" s="118">
        <v>44798</v>
      </c>
      <c r="G628" s="13">
        <v>0</v>
      </c>
      <c r="H628" s="5" t="s">
        <v>8331</v>
      </c>
      <c r="I628" s="22">
        <f t="shared" si="197"/>
        <v>8</v>
      </c>
      <c r="J628" s="5"/>
      <c r="K628" s="5"/>
      <c r="L628" s="136">
        <f t="shared" si="198"/>
        <v>968.58</v>
      </c>
      <c r="M628" s="136">
        <f t="shared" si="199"/>
        <v>968.58</v>
      </c>
      <c r="N628" s="33">
        <f t="shared" si="200"/>
        <v>0</v>
      </c>
      <c r="S628">
        <v>1</v>
      </c>
      <c r="T628" s="29">
        <f t="shared" si="206"/>
        <v>0</v>
      </c>
      <c r="U628" s="29">
        <f t="shared" si="207"/>
        <v>0</v>
      </c>
      <c r="V628" s="29">
        <f t="shared" si="208"/>
        <v>0</v>
      </c>
      <c r="W628" s="29">
        <f t="shared" si="209"/>
        <v>0</v>
      </c>
      <c r="X628" s="29">
        <f t="shared" si="210"/>
        <v>968.58</v>
      </c>
      <c r="Z628" s="29"/>
    </row>
    <row r="629" spans="1:26" x14ac:dyDescent="0.3">
      <c r="A629" s="5" t="s">
        <v>2200</v>
      </c>
      <c r="B629" s="5" t="s">
        <v>2201</v>
      </c>
      <c r="C629" s="5">
        <v>8</v>
      </c>
      <c r="D629" s="166">
        <v>1249.8699999999999</v>
      </c>
      <c r="E629" s="118">
        <v>44799</v>
      </c>
      <c r="F629" s="118">
        <v>44813</v>
      </c>
      <c r="G629" s="13">
        <v>0</v>
      </c>
      <c r="H629" s="5" t="s">
        <v>8329</v>
      </c>
      <c r="I629" s="22">
        <f t="shared" si="197"/>
        <v>8</v>
      </c>
      <c r="J629" s="5"/>
      <c r="K629" s="5"/>
      <c r="L629" s="136">
        <f t="shared" si="198"/>
        <v>1249.8699999999999</v>
      </c>
      <c r="M629" s="136">
        <f t="shared" si="199"/>
        <v>1249.8699999999999</v>
      </c>
      <c r="N629" s="33">
        <f t="shared" si="200"/>
        <v>0</v>
      </c>
      <c r="S629">
        <v>1</v>
      </c>
      <c r="T629" s="29">
        <f t="shared" si="206"/>
        <v>0</v>
      </c>
      <c r="U629" s="29">
        <f t="shared" si="207"/>
        <v>0</v>
      </c>
      <c r="V629" s="29">
        <f t="shared" si="208"/>
        <v>0</v>
      </c>
      <c r="W629" s="29">
        <f t="shared" si="209"/>
        <v>0</v>
      </c>
      <c r="X629" s="29">
        <f t="shared" si="210"/>
        <v>1249.8699999999999</v>
      </c>
      <c r="Z629" s="29"/>
    </row>
    <row r="630" spans="1:26" x14ac:dyDescent="0.3">
      <c r="A630" s="5" t="s">
        <v>2200</v>
      </c>
      <c r="B630" s="5" t="s">
        <v>2201</v>
      </c>
      <c r="C630" s="5">
        <v>8</v>
      </c>
      <c r="D630" s="166">
        <v>968.58</v>
      </c>
      <c r="E630" s="118">
        <v>44799</v>
      </c>
      <c r="F630" s="118">
        <v>44813</v>
      </c>
      <c r="G630" s="13">
        <v>0</v>
      </c>
      <c r="H630" s="5" t="s">
        <v>8330</v>
      </c>
      <c r="I630" s="22">
        <f t="shared" si="197"/>
        <v>8</v>
      </c>
      <c r="J630" s="5"/>
      <c r="K630" s="5"/>
      <c r="L630" s="136">
        <f t="shared" si="198"/>
        <v>968.58</v>
      </c>
      <c r="M630" s="136">
        <f t="shared" si="199"/>
        <v>968.58</v>
      </c>
      <c r="N630" s="33">
        <f t="shared" si="200"/>
        <v>0</v>
      </c>
      <c r="S630">
        <v>1</v>
      </c>
      <c r="T630" s="29">
        <f t="shared" si="206"/>
        <v>0</v>
      </c>
      <c r="U630" s="29">
        <f t="shared" si="207"/>
        <v>0</v>
      </c>
      <c r="V630" s="29">
        <f t="shared" si="208"/>
        <v>0</v>
      </c>
      <c r="W630" s="29">
        <f t="shared" si="209"/>
        <v>0</v>
      </c>
      <c r="X630" s="29">
        <f t="shared" si="210"/>
        <v>968.58</v>
      </c>
      <c r="Z630" s="29"/>
    </row>
    <row r="631" spans="1:26" x14ac:dyDescent="0.3">
      <c r="A631" s="5" t="s">
        <v>2200</v>
      </c>
      <c r="B631" s="5" t="s">
        <v>2201</v>
      </c>
      <c r="C631" s="5">
        <v>8</v>
      </c>
      <c r="D631" s="166">
        <v>968.58</v>
      </c>
      <c r="E631" s="118">
        <v>44799</v>
      </c>
      <c r="F631" s="118">
        <v>44813</v>
      </c>
      <c r="G631" s="13">
        <v>0</v>
      </c>
      <c r="H631" s="5" t="s">
        <v>8331</v>
      </c>
      <c r="I631" s="22">
        <f t="shared" si="197"/>
        <v>8</v>
      </c>
      <c r="J631" s="5"/>
      <c r="K631" s="5"/>
      <c r="L631" s="136">
        <f t="shared" si="198"/>
        <v>968.58</v>
      </c>
      <c r="M631" s="136">
        <f t="shared" si="199"/>
        <v>968.58</v>
      </c>
      <c r="N631" s="33">
        <f t="shared" si="200"/>
        <v>0</v>
      </c>
      <c r="S631">
        <v>1</v>
      </c>
      <c r="T631" s="29">
        <f t="shared" si="206"/>
        <v>0</v>
      </c>
      <c r="U631" s="29">
        <f t="shared" si="207"/>
        <v>0</v>
      </c>
      <c r="V631" s="29">
        <f t="shared" si="208"/>
        <v>0</v>
      </c>
      <c r="W631" s="29">
        <f t="shared" si="209"/>
        <v>0</v>
      </c>
      <c r="X631" s="29">
        <f t="shared" si="210"/>
        <v>968.58</v>
      </c>
      <c r="Z631" s="29"/>
    </row>
    <row r="632" spans="1:26" x14ac:dyDescent="0.3">
      <c r="A632" s="5" t="s">
        <v>2202</v>
      </c>
      <c r="B632" s="5" t="s">
        <v>2203</v>
      </c>
      <c r="C632" s="5">
        <v>8</v>
      </c>
      <c r="D632" s="166">
        <v>1287.3599999999999</v>
      </c>
      <c r="E632" s="118">
        <v>44949</v>
      </c>
      <c r="F632" s="118">
        <v>44949</v>
      </c>
      <c r="G632" s="13">
        <v>0</v>
      </c>
      <c r="H632" s="5" t="s">
        <v>8329</v>
      </c>
      <c r="I632" s="22">
        <f t="shared" si="197"/>
        <v>8</v>
      </c>
      <c r="J632" s="5"/>
      <c r="K632" s="5"/>
      <c r="L632" s="136">
        <f t="shared" si="198"/>
        <v>1287.3599999999999</v>
      </c>
      <c r="M632" s="136">
        <f t="shared" si="199"/>
        <v>1287.3599999999999</v>
      </c>
      <c r="N632" s="33">
        <f t="shared" si="200"/>
        <v>0</v>
      </c>
      <c r="S632">
        <v>1</v>
      </c>
      <c r="T632" s="29">
        <f t="shared" si="206"/>
        <v>0</v>
      </c>
      <c r="U632" s="29">
        <f t="shared" si="207"/>
        <v>0</v>
      </c>
      <c r="V632" s="29">
        <f t="shared" si="208"/>
        <v>0</v>
      </c>
      <c r="W632" s="29">
        <f t="shared" si="209"/>
        <v>0</v>
      </c>
      <c r="X632" s="29">
        <f t="shared" si="210"/>
        <v>1287.3599999999999</v>
      </c>
      <c r="Z632" s="29"/>
    </row>
    <row r="633" spans="1:26" x14ac:dyDescent="0.3">
      <c r="A633" s="5" t="s">
        <v>2202</v>
      </c>
      <c r="B633" s="5" t="s">
        <v>2203</v>
      </c>
      <c r="C633" s="5">
        <v>8</v>
      </c>
      <c r="D633" s="166">
        <v>997.63</v>
      </c>
      <c r="E633" s="118">
        <v>44949</v>
      </c>
      <c r="F633" s="118">
        <v>44949</v>
      </c>
      <c r="G633" s="13">
        <v>0</v>
      </c>
      <c r="H633" s="5" t="s">
        <v>8331</v>
      </c>
      <c r="I633" s="22">
        <f t="shared" si="197"/>
        <v>8</v>
      </c>
      <c r="J633" s="5"/>
      <c r="K633" s="5"/>
      <c r="L633" s="136">
        <f t="shared" si="198"/>
        <v>997.63</v>
      </c>
      <c r="M633" s="136">
        <f t="shared" si="199"/>
        <v>997.63</v>
      </c>
      <c r="N633" s="33">
        <f t="shared" si="200"/>
        <v>0</v>
      </c>
      <c r="S633">
        <v>1</v>
      </c>
      <c r="T633" s="29">
        <f t="shared" si="206"/>
        <v>0</v>
      </c>
      <c r="U633" s="29">
        <f t="shared" si="207"/>
        <v>0</v>
      </c>
      <c r="V633" s="29">
        <f t="shared" si="208"/>
        <v>0</v>
      </c>
      <c r="W633" s="29">
        <f t="shared" si="209"/>
        <v>0</v>
      </c>
      <c r="X633" s="29">
        <f t="shared" si="210"/>
        <v>997.63</v>
      </c>
      <c r="Z633" s="29"/>
    </row>
    <row r="634" spans="1:26" x14ac:dyDescent="0.3">
      <c r="A634" s="5" t="s">
        <v>2220</v>
      </c>
      <c r="B634" s="5" t="s">
        <v>2221</v>
      </c>
      <c r="C634" s="5">
        <v>500</v>
      </c>
      <c r="D634" s="166">
        <v>603.79</v>
      </c>
      <c r="E634" s="118">
        <v>44949</v>
      </c>
      <c r="F634" s="118">
        <v>44949</v>
      </c>
      <c r="G634" s="13">
        <v>0</v>
      </c>
      <c r="H634" s="5" t="s">
        <v>8305</v>
      </c>
      <c r="I634" s="22">
        <f t="shared" si="197"/>
        <v>500</v>
      </c>
      <c r="J634" s="5"/>
      <c r="K634" s="5"/>
      <c r="L634" s="136">
        <f t="shared" si="198"/>
        <v>603.79</v>
      </c>
      <c r="M634" s="136">
        <f t="shared" si="199"/>
        <v>603.79</v>
      </c>
      <c r="N634" s="33">
        <f t="shared" si="200"/>
        <v>0</v>
      </c>
      <c r="P634">
        <v>1</v>
      </c>
      <c r="T634" s="29">
        <f t="shared" si="206"/>
        <v>0</v>
      </c>
      <c r="U634" s="29">
        <f t="shared" si="207"/>
        <v>603.79</v>
      </c>
      <c r="V634" s="29">
        <f t="shared" si="208"/>
        <v>0</v>
      </c>
      <c r="W634" s="29">
        <f t="shared" si="209"/>
        <v>0</v>
      </c>
      <c r="X634" s="29">
        <f t="shared" si="210"/>
        <v>0</v>
      </c>
      <c r="Z634" s="29"/>
    </row>
    <row r="635" spans="1:26" x14ac:dyDescent="0.3">
      <c r="A635" s="5" t="s">
        <v>2204</v>
      </c>
      <c r="B635" s="5" t="s">
        <v>2205</v>
      </c>
      <c r="C635" s="5">
        <v>8</v>
      </c>
      <c r="D635" s="166">
        <v>1287.3599999999999</v>
      </c>
      <c r="E635" s="118">
        <v>44950</v>
      </c>
      <c r="F635" s="118">
        <v>44950</v>
      </c>
      <c r="G635" s="13">
        <v>0</v>
      </c>
      <c r="H635" s="5" t="s">
        <v>8329</v>
      </c>
      <c r="I635" s="22">
        <f t="shared" si="197"/>
        <v>8</v>
      </c>
      <c r="J635" s="5"/>
      <c r="K635" s="5"/>
      <c r="L635" s="136">
        <f t="shared" si="198"/>
        <v>1287.3599999999999</v>
      </c>
      <c r="M635" s="136">
        <f t="shared" si="199"/>
        <v>1287.3599999999999</v>
      </c>
      <c r="N635" s="33">
        <f t="shared" si="200"/>
        <v>0</v>
      </c>
      <c r="S635">
        <v>1</v>
      </c>
      <c r="T635" s="29">
        <f t="shared" si="206"/>
        <v>0</v>
      </c>
      <c r="U635" s="29">
        <f t="shared" si="207"/>
        <v>0</v>
      </c>
      <c r="V635" s="29">
        <f t="shared" si="208"/>
        <v>0</v>
      </c>
      <c r="W635" s="29">
        <f t="shared" si="209"/>
        <v>0</v>
      </c>
      <c r="X635" s="29">
        <f t="shared" si="210"/>
        <v>1287.3599999999999</v>
      </c>
      <c r="Z635" s="29"/>
    </row>
    <row r="636" spans="1:26" x14ac:dyDescent="0.3">
      <c r="A636" s="5" t="s">
        <v>2204</v>
      </c>
      <c r="B636" s="5" t="s">
        <v>2205</v>
      </c>
      <c r="C636" s="5">
        <v>8</v>
      </c>
      <c r="D636" s="166">
        <v>997.63</v>
      </c>
      <c r="E636" s="118">
        <v>44950</v>
      </c>
      <c r="F636" s="118">
        <v>44950</v>
      </c>
      <c r="G636" s="13">
        <v>0</v>
      </c>
      <c r="H636" s="5" t="s">
        <v>8330</v>
      </c>
      <c r="I636" s="22">
        <f t="shared" si="197"/>
        <v>8</v>
      </c>
      <c r="J636" s="5"/>
      <c r="K636" s="5"/>
      <c r="L636" s="136">
        <f t="shared" si="198"/>
        <v>997.63</v>
      </c>
      <c r="M636" s="136">
        <f t="shared" si="199"/>
        <v>997.63</v>
      </c>
      <c r="N636" s="33">
        <f t="shared" si="200"/>
        <v>0</v>
      </c>
      <c r="S636">
        <v>1</v>
      </c>
      <c r="T636" s="29">
        <f t="shared" si="206"/>
        <v>0</v>
      </c>
      <c r="U636" s="29">
        <f t="shared" si="207"/>
        <v>0</v>
      </c>
      <c r="V636" s="29">
        <f t="shared" si="208"/>
        <v>0</v>
      </c>
      <c r="W636" s="29">
        <f t="shared" si="209"/>
        <v>0</v>
      </c>
      <c r="X636" s="29">
        <f t="shared" si="210"/>
        <v>997.63</v>
      </c>
      <c r="Z636" s="29"/>
    </row>
    <row r="637" spans="1:26" x14ac:dyDescent="0.3">
      <c r="A637" s="5" t="s">
        <v>2204</v>
      </c>
      <c r="B637" s="5" t="s">
        <v>2205</v>
      </c>
      <c r="C637" s="5">
        <v>16</v>
      </c>
      <c r="D637" s="166">
        <v>1995.27</v>
      </c>
      <c r="E637" s="118">
        <v>44950</v>
      </c>
      <c r="F637" s="118">
        <v>44950</v>
      </c>
      <c r="G637" s="13">
        <v>0</v>
      </c>
      <c r="H637" s="5" t="s">
        <v>8331</v>
      </c>
      <c r="I637" s="22">
        <f t="shared" si="197"/>
        <v>16</v>
      </c>
      <c r="J637" s="5"/>
      <c r="K637" s="5"/>
      <c r="L637" s="136">
        <f t="shared" si="198"/>
        <v>1995.27</v>
      </c>
      <c r="M637" s="136">
        <f t="shared" si="199"/>
        <v>1995.27</v>
      </c>
      <c r="N637" s="33">
        <f t="shared" si="200"/>
        <v>0</v>
      </c>
      <c r="S637">
        <v>1</v>
      </c>
      <c r="T637" s="29">
        <f t="shared" si="206"/>
        <v>0</v>
      </c>
      <c r="U637" s="29">
        <f t="shared" si="207"/>
        <v>0</v>
      </c>
      <c r="V637" s="29">
        <f t="shared" si="208"/>
        <v>0</v>
      </c>
      <c r="W637" s="29">
        <f t="shared" si="209"/>
        <v>0</v>
      </c>
      <c r="X637" s="29">
        <f t="shared" si="210"/>
        <v>1995.27</v>
      </c>
      <c r="Z637" s="29"/>
    </row>
    <row r="638" spans="1:26" x14ac:dyDescent="0.3">
      <c r="A638" s="5" t="s">
        <v>2222</v>
      </c>
      <c r="B638" s="5" t="s">
        <v>2223</v>
      </c>
      <c r="C638" s="5">
        <v>500</v>
      </c>
      <c r="D638" s="166">
        <v>603.79</v>
      </c>
      <c r="E638" s="118">
        <v>44950</v>
      </c>
      <c r="F638" s="118">
        <v>44950</v>
      </c>
      <c r="G638" s="13">
        <v>0</v>
      </c>
      <c r="H638" s="5" t="s">
        <v>8305</v>
      </c>
      <c r="I638" s="22">
        <f t="shared" si="197"/>
        <v>500</v>
      </c>
      <c r="J638" s="5"/>
      <c r="K638" s="5"/>
      <c r="L638" s="136">
        <f t="shared" si="198"/>
        <v>603.79</v>
      </c>
      <c r="M638" s="136">
        <f t="shared" si="199"/>
        <v>603.79</v>
      </c>
      <c r="N638" s="33">
        <f t="shared" si="200"/>
        <v>0</v>
      </c>
      <c r="P638">
        <v>1</v>
      </c>
      <c r="T638" s="29">
        <f t="shared" si="206"/>
        <v>0</v>
      </c>
      <c r="U638" s="29">
        <f t="shared" si="207"/>
        <v>603.79</v>
      </c>
      <c r="V638" s="29">
        <f t="shared" si="208"/>
        <v>0</v>
      </c>
      <c r="W638" s="29">
        <f t="shared" si="209"/>
        <v>0</v>
      </c>
      <c r="X638" s="29">
        <f t="shared" si="210"/>
        <v>0</v>
      </c>
      <c r="Z638" s="29"/>
    </row>
    <row r="639" spans="1:26" x14ac:dyDescent="0.3">
      <c r="A639" s="5" t="s">
        <v>2206</v>
      </c>
      <c r="B639" s="5" t="s">
        <v>2207</v>
      </c>
      <c r="C639" s="5">
        <v>8</v>
      </c>
      <c r="D639" s="166">
        <v>1287.3599999999999</v>
      </c>
      <c r="E639" s="118">
        <v>44951</v>
      </c>
      <c r="F639" s="118">
        <v>44951</v>
      </c>
      <c r="G639" s="13">
        <v>0</v>
      </c>
      <c r="H639" s="5" t="s">
        <v>8329</v>
      </c>
      <c r="I639" s="22">
        <f t="shared" si="197"/>
        <v>8</v>
      </c>
      <c r="J639" s="5"/>
      <c r="K639" s="5"/>
      <c r="L639" s="136">
        <f t="shared" si="198"/>
        <v>1287.3599999999999</v>
      </c>
      <c r="M639" s="136">
        <f t="shared" si="199"/>
        <v>1287.3599999999999</v>
      </c>
      <c r="N639" s="33">
        <f t="shared" si="200"/>
        <v>0</v>
      </c>
      <c r="S639">
        <v>1</v>
      </c>
      <c r="T639" s="29">
        <f t="shared" si="206"/>
        <v>0</v>
      </c>
      <c r="U639" s="29">
        <f t="shared" si="207"/>
        <v>0</v>
      </c>
      <c r="V639" s="29">
        <f t="shared" si="208"/>
        <v>0</v>
      </c>
      <c r="W639" s="29">
        <f t="shared" si="209"/>
        <v>0</v>
      </c>
      <c r="X639" s="29">
        <f t="shared" si="210"/>
        <v>1287.3599999999999</v>
      </c>
      <c r="Z639" s="29"/>
    </row>
    <row r="640" spans="1:26" x14ac:dyDescent="0.3">
      <c r="A640" s="5" t="s">
        <v>2206</v>
      </c>
      <c r="B640" s="5" t="s">
        <v>2207</v>
      </c>
      <c r="C640" s="5">
        <v>8</v>
      </c>
      <c r="D640" s="166">
        <v>997.63</v>
      </c>
      <c r="E640" s="118">
        <v>44951</v>
      </c>
      <c r="F640" s="118">
        <v>44951</v>
      </c>
      <c r="G640" s="13">
        <v>0</v>
      </c>
      <c r="H640" s="5" t="s">
        <v>8330</v>
      </c>
      <c r="I640" s="22">
        <f t="shared" si="197"/>
        <v>8</v>
      </c>
      <c r="J640" s="5"/>
      <c r="K640" s="5"/>
      <c r="L640" s="136">
        <f t="shared" si="198"/>
        <v>997.63</v>
      </c>
      <c r="M640" s="136">
        <f t="shared" si="199"/>
        <v>997.63</v>
      </c>
      <c r="N640" s="33">
        <f t="shared" si="200"/>
        <v>0</v>
      </c>
      <c r="S640">
        <v>1</v>
      </c>
      <c r="T640" s="29">
        <f t="shared" si="206"/>
        <v>0</v>
      </c>
      <c r="U640" s="29">
        <f t="shared" si="207"/>
        <v>0</v>
      </c>
      <c r="V640" s="29">
        <f t="shared" si="208"/>
        <v>0</v>
      </c>
      <c r="W640" s="29">
        <f t="shared" si="209"/>
        <v>0</v>
      </c>
      <c r="X640" s="29">
        <f t="shared" si="210"/>
        <v>997.63</v>
      </c>
      <c r="Z640" s="29"/>
    </row>
    <row r="641" spans="1:26" x14ac:dyDescent="0.3">
      <c r="A641" s="5" t="s">
        <v>2206</v>
      </c>
      <c r="B641" s="5" t="s">
        <v>2207</v>
      </c>
      <c r="C641" s="5">
        <v>16</v>
      </c>
      <c r="D641" s="166">
        <v>1995.27</v>
      </c>
      <c r="E641" s="118">
        <v>44951</v>
      </c>
      <c r="F641" s="118">
        <v>44951</v>
      </c>
      <c r="G641" s="13">
        <v>0</v>
      </c>
      <c r="H641" s="5" t="s">
        <v>8331</v>
      </c>
      <c r="I641" s="22">
        <f t="shared" si="197"/>
        <v>16</v>
      </c>
      <c r="J641" s="5"/>
      <c r="K641" s="5"/>
      <c r="L641" s="136">
        <f t="shared" si="198"/>
        <v>1995.27</v>
      </c>
      <c r="M641" s="136">
        <f t="shared" si="199"/>
        <v>1995.27</v>
      </c>
      <c r="N641" s="33">
        <f t="shared" si="200"/>
        <v>0</v>
      </c>
      <c r="S641">
        <v>1</v>
      </c>
      <c r="T641" s="29">
        <f t="shared" si="206"/>
        <v>0</v>
      </c>
      <c r="U641" s="29">
        <f t="shared" si="207"/>
        <v>0</v>
      </c>
      <c r="V641" s="29">
        <f t="shared" si="208"/>
        <v>0</v>
      </c>
      <c r="W641" s="29">
        <f t="shared" si="209"/>
        <v>0</v>
      </c>
      <c r="X641" s="29">
        <f t="shared" si="210"/>
        <v>1995.27</v>
      </c>
      <c r="Z641" s="29"/>
    </row>
    <row r="642" spans="1:26" x14ac:dyDescent="0.3">
      <c r="A642" s="5" t="s">
        <v>2224</v>
      </c>
      <c r="B642" s="5" t="s">
        <v>2225</v>
      </c>
      <c r="C642" s="5">
        <v>500</v>
      </c>
      <c r="D642" s="166">
        <v>603.79</v>
      </c>
      <c r="E642" s="118">
        <v>44951</v>
      </c>
      <c r="F642" s="118">
        <v>44951</v>
      </c>
      <c r="G642" s="13">
        <v>0</v>
      </c>
      <c r="H642" s="5" t="s">
        <v>8305</v>
      </c>
      <c r="I642" s="22">
        <f t="shared" si="197"/>
        <v>500</v>
      </c>
      <c r="J642" s="5"/>
      <c r="K642" s="5"/>
      <c r="L642" s="136">
        <f t="shared" si="198"/>
        <v>603.79</v>
      </c>
      <c r="M642" s="136">
        <f t="shared" si="199"/>
        <v>603.79</v>
      </c>
      <c r="N642" s="33">
        <f t="shared" si="200"/>
        <v>0</v>
      </c>
      <c r="P642">
        <v>1</v>
      </c>
      <c r="T642" s="29">
        <f t="shared" si="206"/>
        <v>0</v>
      </c>
      <c r="U642" s="29">
        <f t="shared" si="207"/>
        <v>603.79</v>
      </c>
      <c r="V642" s="29">
        <f t="shared" si="208"/>
        <v>0</v>
      </c>
      <c r="W642" s="29">
        <f t="shared" si="209"/>
        <v>0</v>
      </c>
      <c r="X642" s="29">
        <f t="shared" si="210"/>
        <v>0</v>
      </c>
      <c r="Z642" s="29"/>
    </row>
    <row r="643" spans="1:26" x14ac:dyDescent="0.3">
      <c r="A643" s="5" t="s">
        <v>2210</v>
      </c>
      <c r="B643" s="5" t="s">
        <v>2211</v>
      </c>
      <c r="C643" s="5">
        <v>40</v>
      </c>
      <c r="D643" s="166">
        <v>4988.17</v>
      </c>
      <c r="E643" s="118">
        <v>44952</v>
      </c>
      <c r="F643" s="118">
        <v>44952</v>
      </c>
      <c r="G643" s="13">
        <v>0</v>
      </c>
      <c r="H643" s="5" t="s">
        <v>8328</v>
      </c>
      <c r="I643" s="22">
        <f t="shared" si="197"/>
        <v>40</v>
      </c>
      <c r="J643" s="5"/>
      <c r="K643" s="5"/>
      <c r="L643" s="136">
        <f t="shared" si="198"/>
        <v>4988.17</v>
      </c>
      <c r="M643" s="136">
        <f t="shared" si="199"/>
        <v>4988.17</v>
      </c>
      <c r="N643" s="33">
        <f t="shared" si="200"/>
        <v>0</v>
      </c>
      <c r="S643">
        <v>1</v>
      </c>
      <c r="T643" s="29">
        <f t="shared" si="206"/>
        <v>0</v>
      </c>
      <c r="U643" s="29">
        <f t="shared" si="207"/>
        <v>0</v>
      </c>
      <c r="V643" s="29">
        <f t="shared" si="208"/>
        <v>0</v>
      </c>
      <c r="W643" s="29">
        <f t="shared" si="209"/>
        <v>0</v>
      </c>
      <c r="X643" s="29">
        <f t="shared" si="210"/>
        <v>4988.17</v>
      </c>
      <c r="Z643" s="29"/>
    </row>
    <row r="644" spans="1:26" x14ac:dyDescent="0.3">
      <c r="A644" s="5" t="s">
        <v>2210</v>
      </c>
      <c r="B644" s="5" t="s">
        <v>2211</v>
      </c>
      <c r="C644" s="5">
        <v>40</v>
      </c>
      <c r="D644" s="166">
        <v>4988.17</v>
      </c>
      <c r="E644" s="118">
        <v>44952</v>
      </c>
      <c r="F644" s="118">
        <v>44952</v>
      </c>
      <c r="G644" s="13">
        <v>0</v>
      </c>
      <c r="H644" s="5" t="s">
        <v>8331</v>
      </c>
      <c r="I644" s="22">
        <f t="shared" si="197"/>
        <v>40</v>
      </c>
      <c r="J644" s="5"/>
      <c r="K644" s="5"/>
      <c r="L644" s="136">
        <f t="shared" si="198"/>
        <v>4988.17</v>
      </c>
      <c r="M644" s="136">
        <f t="shared" si="199"/>
        <v>4988.17</v>
      </c>
      <c r="N644" s="33">
        <f t="shared" si="200"/>
        <v>0</v>
      </c>
      <c r="S644">
        <v>1</v>
      </c>
      <c r="T644" s="29">
        <f>O644*M644</f>
        <v>0</v>
      </c>
      <c r="U644" s="29">
        <f>P644*M644</f>
        <v>0</v>
      </c>
      <c r="V644" s="29">
        <f>Q644*M644</f>
        <v>0</v>
      </c>
      <c r="W644" s="29">
        <f>R644*M644</f>
        <v>0</v>
      </c>
      <c r="X644" s="29">
        <f>S644*M644</f>
        <v>4988.17</v>
      </c>
      <c r="Z644" s="29"/>
    </row>
    <row r="645" spans="1:26" x14ac:dyDescent="0.3">
      <c r="A645" s="5" t="s">
        <v>2228</v>
      </c>
      <c r="B645" s="5" t="s">
        <v>2229</v>
      </c>
      <c r="C645" s="5">
        <v>500</v>
      </c>
      <c r="D645" s="166">
        <v>603.79</v>
      </c>
      <c r="E645" s="118">
        <v>44952</v>
      </c>
      <c r="F645" s="118">
        <v>44952</v>
      </c>
      <c r="G645" s="13">
        <v>0</v>
      </c>
      <c r="H645" s="5" t="s">
        <v>8305</v>
      </c>
      <c r="I645" s="22">
        <f t="shared" si="197"/>
        <v>500</v>
      </c>
      <c r="J645" s="5"/>
      <c r="K645" s="5"/>
      <c r="L645" s="136">
        <f t="shared" si="198"/>
        <v>603.79</v>
      </c>
      <c r="M645" s="136">
        <f t="shared" si="199"/>
        <v>603.79</v>
      </c>
      <c r="N645" s="33">
        <f t="shared" si="200"/>
        <v>0</v>
      </c>
      <c r="P645">
        <v>1</v>
      </c>
      <c r="T645" s="29">
        <f>O645*M645</f>
        <v>0</v>
      </c>
      <c r="U645" s="29">
        <f>P645*M645</f>
        <v>603.79</v>
      </c>
      <c r="V645" s="29">
        <f>Q645*M645</f>
        <v>0</v>
      </c>
      <c r="W645" s="29">
        <f>R645*M645</f>
        <v>0</v>
      </c>
      <c r="X645" s="29">
        <f>S645*M645</f>
        <v>0</v>
      </c>
      <c r="Z645" s="29"/>
    </row>
    <row r="646" spans="1:26" x14ac:dyDescent="0.3">
      <c r="A646" s="102" t="s">
        <v>8676</v>
      </c>
      <c r="B646" s="102"/>
      <c r="C646" s="102"/>
      <c r="D646" s="164"/>
      <c r="E646" s="157">
        <v>44690</v>
      </c>
      <c r="F646" s="157">
        <v>44916</v>
      </c>
      <c r="G646" s="165"/>
      <c r="H646" s="102"/>
      <c r="I646" s="106"/>
      <c r="J646" s="102"/>
      <c r="K646" s="102"/>
      <c r="L646" s="158"/>
      <c r="M646" s="158"/>
      <c r="N646" s="107"/>
      <c r="T646" s="29"/>
      <c r="U646" s="29"/>
      <c r="V646" s="29"/>
      <c r="W646" s="29"/>
      <c r="X646" s="29"/>
      <c r="Z646" s="29"/>
    </row>
    <row r="647" spans="1:26" x14ac:dyDescent="0.3">
      <c r="A647" s="5" t="s">
        <v>2580</v>
      </c>
      <c r="B647" s="5" t="s">
        <v>2581</v>
      </c>
      <c r="C647" s="5">
        <v>8</v>
      </c>
      <c r="D647" s="166">
        <v>1249.8699999999999</v>
      </c>
      <c r="E647" s="118">
        <v>44763</v>
      </c>
      <c r="F647" s="118">
        <v>44782</v>
      </c>
      <c r="G647" s="13">
        <v>0</v>
      </c>
      <c r="H647" s="5" t="s">
        <v>8329</v>
      </c>
      <c r="I647" s="22">
        <f t="shared" ref="I647:I709" si="211">C647*(1-G647)</f>
        <v>8</v>
      </c>
      <c r="J647" s="5"/>
      <c r="K647" s="5"/>
      <c r="L647" s="136">
        <f t="shared" ref="L647:L709" si="212">D647*(1-G647)</f>
        <v>1249.8699999999999</v>
      </c>
      <c r="M647" s="136">
        <f t="shared" ref="M647:M709" si="213">IF(J647="",L647,(D647/C647)*J647)</f>
        <v>1249.8699999999999</v>
      </c>
      <c r="N647" s="33">
        <f t="shared" ref="N647:N709" si="214">L647-M647</f>
        <v>0</v>
      </c>
      <c r="S647">
        <v>1</v>
      </c>
      <c r="T647" s="29">
        <f t="shared" ref="T647:T678" si="215">O647*M647</f>
        <v>0</v>
      </c>
      <c r="U647" s="29">
        <f t="shared" ref="U647:U678" si="216">P647*M647</f>
        <v>0</v>
      </c>
      <c r="V647" s="29">
        <f t="shared" ref="V647:V678" si="217">Q647*M647</f>
        <v>0</v>
      </c>
      <c r="W647" s="29">
        <f t="shared" ref="W647:W678" si="218">R647*M647</f>
        <v>0</v>
      </c>
      <c r="X647" s="29">
        <f t="shared" ref="X647:X678" si="219">S647*M647</f>
        <v>1249.8699999999999</v>
      </c>
      <c r="Z647" s="29"/>
    </row>
    <row r="648" spans="1:26" x14ac:dyDescent="0.3">
      <c r="A648" s="5" t="s">
        <v>2580</v>
      </c>
      <c r="B648" s="5" t="s">
        <v>2581</v>
      </c>
      <c r="C648" s="5">
        <v>24</v>
      </c>
      <c r="D648" s="166">
        <v>2905.73</v>
      </c>
      <c r="E648" s="118">
        <v>44763</v>
      </c>
      <c r="F648" s="118">
        <v>44782</v>
      </c>
      <c r="G648" s="13">
        <v>0</v>
      </c>
      <c r="H648" s="5" t="s">
        <v>8328</v>
      </c>
      <c r="I648" s="22">
        <f t="shared" si="211"/>
        <v>24</v>
      </c>
      <c r="J648" s="5"/>
      <c r="K648" s="5"/>
      <c r="L648" s="136">
        <f t="shared" si="212"/>
        <v>2905.73</v>
      </c>
      <c r="M648" s="136">
        <f t="shared" si="213"/>
        <v>2905.73</v>
      </c>
      <c r="N648" s="33">
        <f t="shared" si="214"/>
        <v>0</v>
      </c>
      <c r="S648">
        <v>1</v>
      </c>
      <c r="T648" s="29">
        <f t="shared" si="215"/>
        <v>0</v>
      </c>
      <c r="U648" s="29">
        <f t="shared" si="216"/>
        <v>0</v>
      </c>
      <c r="V648" s="29">
        <f t="shared" si="217"/>
        <v>0</v>
      </c>
      <c r="W648" s="29">
        <f t="shared" si="218"/>
        <v>0</v>
      </c>
      <c r="X648" s="29">
        <f t="shared" si="219"/>
        <v>2905.73</v>
      </c>
      <c r="Z648" s="29"/>
    </row>
    <row r="649" spans="1:26" x14ac:dyDescent="0.3">
      <c r="A649" s="5" t="s">
        <v>2580</v>
      </c>
      <c r="B649" s="5" t="s">
        <v>2581</v>
      </c>
      <c r="C649" s="5">
        <v>96</v>
      </c>
      <c r="D649" s="166">
        <v>11622.93</v>
      </c>
      <c r="E649" s="118">
        <v>44763</v>
      </c>
      <c r="F649" s="118">
        <v>44782</v>
      </c>
      <c r="G649" s="13">
        <v>0</v>
      </c>
      <c r="H649" s="5" t="s">
        <v>8331</v>
      </c>
      <c r="I649" s="22">
        <f t="shared" si="211"/>
        <v>96</v>
      </c>
      <c r="J649" s="5"/>
      <c r="K649" s="5"/>
      <c r="L649" s="136">
        <f t="shared" si="212"/>
        <v>11622.93</v>
      </c>
      <c r="M649" s="136">
        <f t="shared" si="213"/>
        <v>11622.93</v>
      </c>
      <c r="N649" s="33">
        <f t="shared" si="214"/>
        <v>0</v>
      </c>
      <c r="S649">
        <v>1</v>
      </c>
      <c r="T649" s="29">
        <f t="shared" si="215"/>
        <v>0</v>
      </c>
      <c r="U649" s="29">
        <f t="shared" si="216"/>
        <v>0</v>
      </c>
      <c r="V649" s="29">
        <f t="shared" si="217"/>
        <v>0</v>
      </c>
      <c r="W649" s="29">
        <f t="shared" si="218"/>
        <v>0</v>
      </c>
      <c r="X649" s="29">
        <f t="shared" si="219"/>
        <v>11622.93</v>
      </c>
      <c r="Z649" s="29"/>
    </row>
    <row r="650" spans="1:26" x14ac:dyDescent="0.3">
      <c r="A650" s="5" t="s">
        <v>2580</v>
      </c>
      <c r="B650" s="5" t="s">
        <v>2581</v>
      </c>
      <c r="C650" s="5">
        <v>8</v>
      </c>
      <c r="D650" s="166">
        <v>968.58</v>
      </c>
      <c r="E650" s="118">
        <v>44763</v>
      </c>
      <c r="F650" s="118">
        <v>44782</v>
      </c>
      <c r="G650" s="13">
        <v>0</v>
      </c>
      <c r="H650" s="5" t="s">
        <v>8330</v>
      </c>
      <c r="I650" s="22">
        <f t="shared" si="211"/>
        <v>8</v>
      </c>
      <c r="J650" s="5"/>
      <c r="K650" s="5"/>
      <c r="L650" s="136">
        <f t="shared" si="212"/>
        <v>968.58</v>
      </c>
      <c r="M650" s="136">
        <f t="shared" si="213"/>
        <v>968.58</v>
      </c>
      <c r="N650" s="33">
        <f t="shared" si="214"/>
        <v>0</v>
      </c>
      <c r="S650">
        <v>1</v>
      </c>
      <c r="T650" s="29">
        <f t="shared" si="215"/>
        <v>0</v>
      </c>
      <c r="U650" s="29">
        <f t="shared" si="216"/>
        <v>0</v>
      </c>
      <c r="V650" s="29">
        <f t="shared" si="217"/>
        <v>0</v>
      </c>
      <c r="W650" s="29">
        <f t="shared" si="218"/>
        <v>0</v>
      </c>
      <c r="X650" s="29">
        <f t="shared" si="219"/>
        <v>968.58</v>
      </c>
      <c r="Z650" s="29"/>
    </row>
    <row r="651" spans="1:26" x14ac:dyDescent="0.3">
      <c r="A651" s="5" t="s">
        <v>2580</v>
      </c>
      <c r="B651" s="5" t="s">
        <v>2581</v>
      </c>
      <c r="C651" s="5">
        <v>40</v>
      </c>
      <c r="D651" s="166">
        <v>4842.8900000000003</v>
      </c>
      <c r="E651" s="118">
        <v>44763</v>
      </c>
      <c r="F651" s="118">
        <v>44782</v>
      </c>
      <c r="G651" s="13">
        <v>0</v>
      </c>
      <c r="H651" s="5" t="s">
        <v>8321</v>
      </c>
      <c r="I651" s="22">
        <f t="shared" si="211"/>
        <v>40</v>
      </c>
      <c r="J651" s="5"/>
      <c r="K651" s="5"/>
      <c r="L651" s="136">
        <f t="shared" si="212"/>
        <v>4842.8900000000003</v>
      </c>
      <c r="M651" s="136">
        <f t="shared" si="213"/>
        <v>4842.8900000000003</v>
      </c>
      <c r="N651" s="33">
        <f t="shared" si="214"/>
        <v>0</v>
      </c>
      <c r="S651">
        <v>1</v>
      </c>
      <c r="T651" s="29">
        <f t="shared" si="215"/>
        <v>0</v>
      </c>
      <c r="U651" s="29">
        <f t="shared" si="216"/>
        <v>0</v>
      </c>
      <c r="V651" s="29">
        <f t="shared" si="217"/>
        <v>0</v>
      </c>
      <c r="W651" s="29">
        <f t="shared" si="218"/>
        <v>0</v>
      </c>
      <c r="X651" s="29">
        <f t="shared" si="219"/>
        <v>4842.8900000000003</v>
      </c>
      <c r="Z651" s="29"/>
    </row>
    <row r="652" spans="1:26" x14ac:dyDescent="0.3">
      <c r="A652" s="5" t="s">
        <v>2566</v>
      </c>
      <c r="B652" s="5" t="s">
        <v>2567</v>
      </c>
      <c r="C652" s="5">
        <v>8</v>
      </c>
      <c r="D652" s="166">
        <v>850.58</v>
      </c>
      <c r="E652" s="118">
        <v>44763</v>
      </c>
      <c r="F652" s="118">
        <v>44782</v>
      </c>
      <c r="G652" s="13">
        <v>0</v>
      </c>
      <c r="H652" s="5" t="s">
        <v>8315</v>
      </c>
      <c r="I652" s="22">
        <f t="shared" si="211"/>
        <v>8</v>
      </c>
      <c r="J652" s="5"/>
      <c r="K652" s="5"/>
      <c r="L652" s="136">
        <f t="shared" si="212"/>
        <v>850.58</v>
      </c>
      <c r="M652" s="136">
        <f t="shared" si="213"/>
        <v>850.58</v>
      </c>
      <c r="N652" s="33">
        <f t="shared" si="214"/>
        <v>0</v>
      </c>
      <c r="S652">
        <v>1</v>
      </c>
      <c r="T652" s="29">
        <f t="shared" si="215"/>
        <v>0</v>
      </c>
      <c r="U652" s="29">
        <f t="shared" si="216"/>
        <v>0</v>
      </c>
      <c r="V652" s="29">
        <f t="shared" si="217"/>
        <v>0</v>
      </c>
      <c r="W652" s="29">
        <f t="shared" si="218"/>
        <v>0</v>
      </c>
      <c r="X652" s="29">
        <f t="shared" si="219"/>
        <v>850.58</v>
      </c>
      <c r="Z652" s="29"/>
    </row>
    <row r="653" spans="1:26" x14ac:dyDescent="0.3">
      <c r="A653" s="5" t="s">
        <v>2566</v>
      </c>
      <c r="B653" s="5" t="s">
        <v>2567</v>
      </c>
      <c r="C653" s="5">
        <v>8</v>
      </c>
      <c r="D653" s="166">
        <v>1249.8699999999999</v>
      </c>
      <c r="E653" s="118">
        <v>44763</v>
      </c>
      <c r="F653" s="118">
        <v>44782</v>
      </c>
      <c r="G653" s="13">
        <v>0</v>
      </c>
      <c r="H653" s="5" t="s">
        <v>8325</v>
      </c>
      <c r="I653" s="22">
        <f t="shared" si="211"/>
        <v>8</v>
      </c>
      <c r="J653" s="5"/>
      <c r="K653" s="5"/>
      <c r="L653" s="136">
        <f t="shared" si="212"/>
        <v>1249.8699999999999</v>
      </c>
      <c r="M653" s="136">
        <f t="shared" si="213"/>
        <v>1249.8699999999999</v>
      </c>
      <c r="N653" s="33">
        <f t="shared" si="214"/>
        <v>0</v>
      </c>
      <c r="S653">
        <v>1</v>
      </c>
      <c r="T653" s="29">
        <f t="shared" si="215"/>
        <v>0</v>
      </c>
      <c r="U653" s="29">
        <f t="shared" si="216"/>
        <v>0</v>
      </c>
      <c r="V653" s="29">
        <f t="shared" si="217"/>
        <v>0</v>
      </c>
      <c r="W653" s="29">
        <f t="shared" si="218"/>
        <v>0</v>
      </c>
      <c r="X653" s="29">
        <f t="shared" si="219"/>
        <v>1249.8699999999999</v>
      </c>
      <c r="Z653" s="29"/>
    </row>
    <row r="654" spans="1:26" x14ac:dyDescent="0.3">
      <c r="A654" s="5" t="s">
        <v>2566</v>
      </c>
      <c r="B654" s="5" t="s">
        <v>2567</v>
      </c>
      <c r="C654" s="5">
        <v>40</v>
      </c>
      <c r="D654" s="166">
        <v>5541.92</v>
      </c>
      <c r="E654" s="118">
        <v>44763</v>
      </c>
      <c r="F654" s="118">
        <v>44782</v>
      </c>
      <c r="G654" s="13">
        <v>0</v>
      </c>
      <c r="H654" s="5" t="s">
        <v>8340</v>
      </c>
      <c r="I654" s="22">
        <f t="shared" si="211"/>
        <v>40</v>
      </c>
      <c r="J654" s="5"/>
      <c r="K654" s="5"/>
      <c r="L654" s="136">
        <f t="shared" si="212"/>
        <v>5541.92</v>
      </c>
      <c r="M654" s="136">
        <f t="shared" si="213"/>
        <v>5541.92</v>
      </c>
      <c r="N654" s="33">
        <f t="shared" si="214"/>
        <v>0</v>
      </c>
      <c r="S654">
        <v>1</v>
      </c>
      <c r="T654" s="29">
        <f t="shared" si="215"/>
        <v>0</v>
      </c>
      <c r="U654" s="29">
        <f t="shared" si="216"/>
        <v>0</v>
      </c>
      <c r="V654" s="29">
        <f t="shared" si="217"/>
        <v>0</v>
      </c>
      <c r="W654" s="29">
        <f t="shared" si="218"/>
        <v>0</v>
      </c>
      <c r="X654" s="29">
        <f t="shared" si="219"/>
        <v>5541.92</v>
      </c>
      <c r="Z654" s="29"/>
    </row>
    <row r="655" spans="1:26" x14ac:dyDescent="0.3">
      <c r="A655" s="5" t="s">
        <v>2574</v>
      </c>
      <c r="B655" s="5" t="s">
        <v>2575</v>
      </c>
      <c r="C655" s="5">
        <v>1000</v>
      </c>
      <c r="D655" s="166">
        <v>1183.9000000000001</v>
      </c>
      <c r="E655" s="118">
        <v>44763</v>
      </c>
      <c r="F655" s="118">
        <v>44782</v>
      </c>
      <c r="G655" s="13">
        <v>0</v>
      </c>
      <c r="H655" s="5" t="s">
        <v>8305</v>
      </c>
      <c r="I655" s="22">
        <f t="shared" si="211"/>
        <v>1000</v>
      </c>
      <c r="J655" s="5"/>
      <c r="K655" s="5"/>
      <c r="L655" s="136">
        <f t="shared" si="212"/>
        <v>1183.9000000000001</v>
      </c>
      <c r="M655" s="136">
        <f t="shared" si="213"/>
        <v>1183.9000000000001</v>
      </c>
      <c r="N655" s="33">
        <f t="shared" si="214"/>
        <v>0</v>
      </c>
      <c r="P655">
        <v>1</v>
      </c>
      <c r="T655" s="29">
        <f t="shared" si="215"/>
        <v>0</v>
      </c>
      <c r="U655" s="29">
        <f t="shared" si="216"/>
        <v>1183.9000000000001</v>
      </c>
      <c r="V655" s="29">
        <f t="shared" si="217"/>
        <v>0</v>
      </c>
      <c r="W655" s="29">
        <f t="shared" si="218"/>
        <v>0</v>
      </c>
      <c r="X655" s="29">
        <f t="shared" si="219"/>
        <v>0</v>
      </c>
      <c r="Z655" s="29"/>
    </row>
    <row r="656" spans="1:26" x14ac:dyDescent="0.3">
      <c r="A656" s="5" t="s">
        <v>2568</v>
      </c>
      <c r="B656" s="5" t="s">
        <v>2569</v>
      </c>
      <c r="C656" s="5">
        <v>16</v>
      </c>
      <c r="D656" s="166">
        <v>1995.27</v>
      </c>
      <c r="E656" s="118">
        <v>44910</v>
      </c>
      <c r="F656" s="118">
        <v>44916</v>
      </c>
      <c r="G656" s="13">
        <v>0</v>
      </c>
      <c r="H656" s="5" t="s">
        <v>8331</v>
      </c>
      <c r="I656" s="22">
        <f t="shared" si="211"/>
        <v>16</v>
      </c>
      <c r="J656" s="5"/>
      <c r="K656" s="5"/>
      <c r="L656" s="136">
        <f t="shared" si="212"/>
        <v>1995.27</v>
      </c>
      <c r="M656" s="136">
        <f t="shared" si="213"/>
        <v>1995.27</v>
      </c>
      <c r="N656" s="33">
        <f t="shared" si="214"/>
        <v>0</v>
      </c>
      <c r="S656">
        <v>1</v>
      </c>
      <c r="T656" s="29">
        <f t="shared" si="215"/>
        <v>0</v>
      </c>
      <c r="U656" s="29">
        <f t="shared" si="216"/>
        <v>0</v>
      </c>
      <c r="V656" s="29">
        <f t="shared" si="217"/>
        <v>0</v>
      </c>
      <c r="W656" s="29">
        <f t="shared" si="218"/>
        <v>0</v>
      </c>
      <c r="X656" s="29">
        <f t="shared" si="219"/>
        <v>1995.27</v>
      </c>
      <c r="Z656" s="29"/>
    </row>
    <row r="657" spans="1:26" x14ac:dyDescent="0.3">
      <c r="A657" s="5" t="s">
        <v>2578</v>
      </c>
      <c r="B657" s="5" t="s">
        <v>2579</v>
      </c>
      <c r="C657" s="5">
        <v>40</v>
      </c>
      <c r="D657" s="166">
        <v>5466.75</v>
      </c>
      <c r="E657" s="118">
        <v>44910</v>
      </c>
      <c r="F657" s="118">
        <v>44916</v>
      </c>
      <c r="G657" s="13">
        <v>0</v>
      </c>
      <c r="H657" s="5" t="s">
        <v>8322</v>
      </c>
      <c r="I657" s="22">
        <f t="shared" si="211"/>
        <v>40</v>
      </c>
      <c r="J657" s="5"/>
      <c r="K657" s="5"/>
      <c r="L657" s="136">
        <f t="shared" si="212"/>
        <v>5466.75</v>
      </c>
      <c r="M657" s="136">
        <f t="shared" si="213"/>
        <v>5466.75</v>
      </c>
      <c r="N657" s="33">
        <f t="shared" si="214"/>
        <v>0</v>
      </c>
      <c r="S657">
        <v>1</v>
      </c>
      <c r="T657" s="29">
        <f t="shared" si="215"/>
        <v>0</v>
      </c>
      <c r="U657" s="29">
        <f t="shared" si="216"/>
        <v>0</v>
      </c>
      <c r="V657" s="29">
        <f t="shared" si="217"/>
        <v>0</v>
      </c>
      <c r="W657" s="29">
        <f t="shared" si="218"/>
        <v>0</v>
      </c>
      <c r="X657" s="29">
        <f t="shared" si="219"/>
        <v>5466.75</v>
      </c>
      <c r="Z657" s="29"/>
    </row>
    <row r="658" spans="1:26" x14ac:dyDescent="0.3">
      <c r="A658" s="5" t="s">
        <v>2578</v>
      </c>
      <c r="B658" s="5" t="s">
        <v>2579</v>
      </c>
      <c r="C658" s="5">
        <v>48</v>
      </c>
      <c r="D658" s="166">
        <v>5985.81</v>
      </c>
      <c r="E658" s="118">
        <v>44910</v>
      </c>
      <c r="F658" s="118">
        <v>44916</v>
      </c>
      <c r="G658" s="13">
        <v>0</v>
      </c>
      <c r="H658" s="5" t="s">
        <v>8320</v>
      </c>
      <c r="I658" s="22">
        <f t="shared" si="211"/>
        <v>48</v>
      </c>
      <c r="J658" s="5"/>
      <c r="K658" s="5"/>
      <c r="L658" s="136">
        <f t="shared" si="212"/>
        <v>5985.81</v>
      </c>
      <c r="M658" s="136">
        <f t="shared" si="213"/>
        <v>5985.81</v>
      </c>
      <c r="N658" s="33">
        <f t="shared" si="214"/>
        <v>0</v>
      </c>
      <c r="S658">
        <v>1</v>
      </c>
      <c r="T658" s="29">
        <f t="shared" si="215"/>
        <v>0</v>
      </c>
      <c r="U658" s="29">
        <f t="shared" si="216"/>
        <v>0</v>
      </c>
      <c r="V658" s="29">
        <f t="shared" si="217"/>
        <v>0</v>
      </c>
      <c r="W658" s="29">
        <f t="shared" si="218"/>
        <v>0</v>
      </c>
      <c r="X658" s="29">
        <f t="shared" si="219"/>
        <v>5985.81</v>
      </c>
      <c r="Z658" s="29"/>
    </row>
    <row r="659" spans="1:26" x14ac:dyDescent="0.3">
      <c r="A659" s="5" t="s">
        <v>2578</v>
      </c>
      <c r="B659" s="5" t="s">
        <v>2579</v>
      </c>
      <c r="C659" s="5">
        <v>8</v>
      </c>
      <c r="D659" s="166">
        <v>876.1</v>
      </c>
      <c r="E659" s="118">
        <v>44910</v>
      </c>
      <c r="F659" s="118">
        <v>44916</v>
      </c>
      <c r="G659" s="13">
        <v>0</v>
      </c>
      <c r="H659" s="5" t="s">
        <v>8315</v>
      </c>
      <c r="I659" s="22">
        <f t="shared" si="211"/>
        <v>8</v>
      </c>
      <c r="J659" s="5"/>
      <c r="K659" s="5"/>
      <c r="L659" s="136">
        <f t="shared" si="212"/>
        <v>876.1</v>
      </c>
      <c r="M659" s="136">
        <f t="shared" si="213"/>
        <v>876.1</v>
      </c>
      <c r="N659" s="33">
        <f t="shared" si="214"/>
        <v>0</v>
      </c>
      <c r="S659">
        <v>1</v>
      </c>
      <c r="T659" s="29">
        <f t="shared" si="215"/>
        <v>0</v>
      </c>
      <c r="U659" s="29">
        <f t="shared" si="216"/>
        <v>0</v>
      </c>
      <c r="V659" s="29">
        <f t="shared" si="217"/>
        <v>0</v>
      </c>
      <c r="W659" s="29">
        <f t="shared" si="218"/>
        <v>0</v>
      </c>
      <c r="X659" s="29">
        <f t="shared" si="219"/>
        <v>876.1</v>
      </c>
      <c r="Z659" s="29"/>
    </row>
    <row r="660" spans="1:26" x14ac:dyDescent="0.3">
      <c r="A660" s="5" t="s">
        <v>2578</v>
      </c>
      <c r="B660" s="5" t="s">
        <v>2579</v>
      </c>
      <c r="C660" s="5">
        <v>8</v>
      </c>
      <c r="D660" s="166">
        <v>1287.3599999999999</v>
      </c>
      <c r="E660" s="118">
        <v>44910</v>
      </c>
      <c r="F660" s="118">
        <v>44916</v>
      </c>
      <c r="G660" s="13">
        <v>0</v>
      </c>
      <c r="H660" s="5" t="s">
        <v>8325</v>
      </c>
      <c r="I660" s="22">
        <f t="shared" si="211"/>
        <v>8</v>
      </c>
      <c r="J660" s="5"/>
      <c r="K660" s="5"/>
      <c r="L660" s="136">
        <f t="shared" si="212"/>
        <v>1287.3599999999999</v>
      </c>
      <c r="M660" s="136">
        <f t="shared" si="213"/>
        <v>1287.3599999999999</v>
      </c>
      <c r="N660" s="33">
        <f t="shared" si="214"/>
        <v>0</v>
      </c>
      <c r="S660">
        <v>1</v>
      </c>
      <c r="T660" s="29">
        <f t="shared" si="215"/>
        <v>0</v>
      </c>
      <c r="U660" s="29">
        <f t="shared" si="216"/>
        <v>0</v>
      </c>
      <c r="V660" s="29">
        <f t="shared" si="217"/>
        <v>0</v>
      </c>
      <c r="W660" s="29">
        <f t="shared" si="218"/>
        <v>0</v>
      </c>
      <c r="X660" s="29">
        <f t="shared" si="219"/>
        <v>1287.3599999999999</v>
      </c>
      <c r="Z660" s="29"/>
    </row>
    <row r="661" spans="1:26" x14ac:dyDescent="0.3">
      <c r="A661" s="5" t="s">
        <v>2578</v>
      </c>
      <c r="B661" s="5" t="s">
        <v>2579</v>
      </c>
      <c r="C661" s="5">
        <v>48</v>
      </c>
      <c r="D661" s="166">
        <v>6849.81</v>
      </c>
      <c r="E661" s="118">
        <v>44910</v>
      </c>
      <c r="F661" s="118">
        <v>44916</v>
      </c>
      <c r="G661" s="13">
        <v>0</v>
      </c>
      <c r="H661" s="5" t="s">
        <v>8340</v>
      </c>
      <c r="I661" s="22">
        <f t="shared" si="211"/>
        <v>48</v>
      </c>
      <c r="J661" s="5"/>
      <c r="K661" s="5"/>
      <c r="L661" s="136">
        <f t="shared" si="212"/>
        <v>6849.81</v>
      </c>
      <c r="M661" s="136">
        <f t="shared" si="213"/>
        <v>6849.81</v>
      </c>
      <c r="N661" s="33">
        <f t="shared" si="214"/>
        <v>0</v>
      </c>
      <c r="S661">
        <v>1</v>
      </c>
      <c r="T661" s="29">
        <f t="shared" si="215"/>
        <v>0</v>
      </c>
      <c r="U661" s="29">
        <f t="shared" si="216"/>
        <v>0</v>
      </c>
      <c r="V661" s="29">
        <f t="shared" si="217"/>
        <v>0</v>
      </c>
      <c r="W661" s="29">
        <f t="shared" si="218"/>
        <v>0</v>
      </c>
      <c r="X661" s="29">
        <f t="shared" si="219"/>
        <v>6849.81</v>
      </c>
      <c r="Z661" s="29"/>
    </row>
    <row r="662" spans="1:26" x14ac:dyDescent="0.3">
      <c r="A662" s="5" t="s">
        <v>2576</v>
      </c>
      <c r="B662" s="5" t="s">
        <v>2577</v>
      </c>
      <c r="C662" s="5">
        <v>1000</v>
      </c>
      <c r="D662" s="166">
        <v>1207.58</v>
      </c>
      <c r="E662" s="118">
        <v>44910</v>
      </c>
      <c r="F662" s="118">
        <v>44916</v>
      </c>
      <c r="G662" s="13">
        <v>0</v>
      </c>
      <c r="H662" s="5" t="s">
        <v>8305</v>
      </c>
      <c r="I662" s="22">
        <f t="shared" si="211"/>
        <v>1000</v>
      </c>
      <c r="J662" s="5"/>
      <c r="K662" s="5"/>
      <c r="L662" s="136">
        <f t="shared" si="212"/>
        <v>1207.58</v>
      </c>
      <c r="M662" s="136">
        <f t="shared" si="213"/>
        <v>1207.58</v>
      </c>
      <c r="N662" s="33">
        <f t="shared" si="214"/>
        <v>0</v>
      </c>
      <c r="P662">
        <v>1</v>
      </c>
      <c r="T662" s="29">
        <f t="shared" si="215"/>
        <v>0</v>
      </c>
      <c r="U662" s="29">
        <f t="shared" si="216"/>
        <v>1207.58</v>
      </c>
      <c r="V662" s="29">
        <f t="shared" si="217"/>
        <v>0</v>
      </c>
      <c r="W662" s="29">
        <f t="shared" si="218"/>
        <v>0</v>
      </c>
      <c r="X662" s="29">
        <f t="shared" si="219"/>
        <v>0</v>
      </c>
      <c r="Z662" s="29"/>
    </row>
    <row r="663" spans="1:26" x14ac:dyDescent="0.3">
      <c r="A663" s="5" t="s">
        <v>2582</v>
      </c>
      <c r="B663" s="5" t="s">
        <v>2583</v>
      </c>
      <c r="C663" s="5">
        <v>40</v>
      </c>
      <c r="D663" s="166">
        <v>6249.34</v>
      </c>
      <c r="E663" s="118">
        <v>44690</v>
      </c>
      <c r="F663" s="118">
        <v>44718</v>
      </c>
      <c r="G663" s="13">
        <v>0</v>
      </c>
      <c r="H663" s="5" t="s">
        <v>8329</v>
      </c>
      <c r="I663" s="22">
        <f t="shared" si="211"/>
        <v>40</v>
      </c>
      <c r="J663" s="5"/>
      <c r="K663" s="5"/>
      <c r="L663" s="136">
        <f t="shared" si="212"/>
        <v>6249.34</v>
      </c>
      <c r="M663" s="136">
        <f t="shared" si="213"/>
        <v>6249.34</v>
      </c>
      <c r="N663" s="33">
        <f t="shared" si="214"/>
        <v>0</v>
      </c>
      <c r="S663">
        <v>1</v>
      </c>
      <c r="T663" s="29">
        <f t="shared" si="215"/>
        <v>0</v>
      </c>
      <c r="U663" s="29">
        <f t="shared" si="216"/>
        <v>0</v>
      </c>
      <c r="V663" s="29">
        <f t="shared" si="217"/>
        <v>0</v>
      </c>
      <c r="W663" s="29">
        <f t="shared" si="218"/>
        <v>0</v>
      </c>
      <c r="X663" s="29">
        <f t="shared" si="219"/>
        <v>6249.34</v>
      </c>
      <c r="Z663" s="29"/>
    </row>
    <row r="664" spans="1:26" x14ac:dyDescent="0.3">
      <c r="A664" s="5" t="s">
        <v>2582</v>
      </c>
      <c r="B664" s="5" t="s">
        <v>2583</v>
      </c>
      <c r="C664" s="5">
        <v>40</v>
      </c>
      <c r="D664" s="166">
        <v>6249.34</v>
      </c>
      <c r="E664" s="118">
        <v>44690</v>
      </c>
      <c r="F664" s="118">
        <v>44718</v>
      </c>
      <c r="G664" s="13">
        <v>0</v>
      </c>
      <c r="H664" s="5" t="s">
        <v>8326</v>
      </c>
      <c r="I664" s="22">
        <f t="shared" si="211"/>
        <v>40</v>
      </c>
      <c r="J664" s="5"/>
      <c r="K664" s="5"/>
      <c r="L664" s="136">
        <f t="shared" si="212"/>
        <v>6249.34</v>
      </c>
      <c r="M664" s="136">
        <f t="shared" si="213"/>
        <v>6249.34</v>
      </c>
      <c r="N664" s="33">
        <f t="shared" si="214"/>
        <v>0</v>
      </c>
      <c r="S664">
        <v>1</v>
      </c>
      <c r="T664" s="29">
        <f t="shared" si="215"/>
        <v>0</v>
      </c>
      <c r="U664" s="29">
        <f t="shared" si="216"/>
        <v>0</v>
      </c>
      <c r="V664" s="29">
        <f t="shared" si="217"/>
        <v>0</v>
      </c>
      <c r="W664" s="29">
        <f t="shared" si="218"/>
        <v>0</v>
      </c>
      <c r="X664" s="29">
        <f t="shared" si="219"/>
        <v>6249.34</v>
      </c>
      <c r="Z664" s="29"/>
    </row>
    <row r="665" spans="1:26" x14ac:dyDescent="0.3">
      <c r="A665" s="5" t="s">
        <v>2582</v>
      </c>
      <c r="B665" s="5" t="s">
        <v>2583</v>
      </c>
      <c r="C665" s="5">
        <v>40</v>
      </c>
      <c r="D665" s="166">
        <v>7303.48</v>
      </c>
      <c r="E665" s="118">
        <v>44690</v>
      </c>
      <c r="F665" s="118">
        <v>44718</v>
      </c>
      <c r="G665" s="13">
        <v>0</v>
      </c>
      <c r="H665" s="5" t="s">
        <v>8333</v>
      </c>
      <c r="I665" s="22">
        <f t="shared" si="211"/>
        <v>40</v>
      </c>
      <c r="J665" s="5"/>
      <c r="K665" s="5"/>
      <c r="L665" s="136">
        <f t="shared" si="212"/>
        <v>7303.48</v>
      </c>
      <c r="M665" s="136">
        <f t="shared" si="213"/>
        <v>7303.48</v>
      </c>
      <c r="N665" s="33">
        <f t="shared" si="214"/>
        <v>0</v>
      </c>
      <c r="S665">
        <v>1</v>
      </c>
      <c r="T665" s="29">
        <f t="shared" si="215"/>
        <v>0</v>
      </c>
      <c r="U665" s="29">
        <f t="shared" si="216"/>
        <v>0</v>
      </c>
      <c r="V665" s="29">
        <f t="shared" si="217"/>
        <v>0</v>
      </c>
      <c r="W665" s="29">
        <f t="shared" si="218"/>
        <v>0</v>
      </c>
      <c r="X665" s="29">
        <f t="shared" si="219"/>
        <v>7303.48</v>
      </c>
      <c r="Z665" s="29"/>
    </row>
    <row r="666" spans="1:26" x14ac:dyDescent="0.3">
      <c r="A666" s="5" t="s">
        <v>2582</v>
      </c>
      <c r="B666" s="5" t="s">
        <v>2583</v>
      </c>
      <c r="C666" s="5">
        <v>40</v>
      </c>
      <c r="D666" s="166">
        <v>8737.89</v>
      </c>
      <c r="E666" s="118">
        <v>44690</v>
      </c>
      <c r="F666" s="118">
        <v>44718</v>
      </c>
      <c r="G666" s="13">
        <v>0</v>
      </c>
      <c r="H666" s="5" t="s">
        <v>8327</v>
      </c>
      <c r="I666" s="22">
        <f t="shared" si="211"/>
        <v>40</v>
      </c>
      <c r="J666" s="5"/>
      <c r="K666" s="5"/>
      <c r="L666" s="136">
        <f t="shared" si="212"/>
        <v>8737.89</v>
      </c>
      <c r="M666" s="136">
        <f t="shared" si="213"/>
        <v>8737.89</v>
      </c>
      <c r="N666" s="33">
        <f t="shared" si="214"/>
        <v>0</v>
      </c>
      <c r="S666">
        <v>1</v>
      </c>
      <c r="T666" s="29">
        <f t="shared" si="215"/>
        <v>0</v>
      </c>
      <c r="U666" s="29">
        <f t="shared" si="216"/>
        <v>0</v>
      </c>
      <c r="V666" s="29">
        <f t="shared" si="217"/>
        <v>0</v>
      </c>
      <c r="W666" s="29">
        <f t="shared" si="218"/>
        <v>0</v>
      </c>
      <c r="X666" s="29">
        <f t="shared" si="219"/>
        <v>8737.89</v>
      </c>
      <c r="Z666" s="29"/>
    </row>
    <row r="667" spans="1:26" x14ac:dyDescent="0.3">
      <c r="A667" s="5" t="s">
        <v>2584</v>
      </c>
      <c r="B667" s="5" t="s">
        <v>2585</v>
      </c>
      <c r="C667" s="5">
        <v>8</v>
      </c>
      <c r="D667" s="166">
        <v>1249.8699999999999</v>
      </c>
      <c r="E667" s="118">
        <v>44719</v>
      </c>
      <c r="F667" s="118">
        <v>44721</v>
      </c>
      <c r="G667" s="13">
        <v>0</v>
      </c>
      <c r="H667" s="5" t="s">
        <v>8329</v>
      </c>
      <c r="I667" s="22">
        <f t="shared" si="211"/>
        <v>8</v>
      </c>
      <c r="J667" s="5"/>
      <c r="K667" s="5"/>
      <c r="L667" s="136">
        <f t="shared" si="212"/>
        <v>1249.8699999999999</v>
      </c>
      <c r="M667" s="136">
        <f t="shared" si="213"/>
        <v>1249.8699999999999</v>
      </c>
      <c r="N667" s="33">
        <f t="shared" si="214"/>
        <v>0</v>
      </c>
      <c r="S667">
        <v>1</v>
      </c>
      <c r="T667" s="29">
        <f t="shared" si="215"/>
        <v>0</v>
      </c>
      <c r="U667" s="29">
        <f t="shared" si="216"/>
        <v>0</v>
      </c>
      <c r="V667" s="29">
        <f t="shared" si="217"/>
        <v>0</v>
      </c>
      <c r="W667" s="29">
        <f t="shared" si="218"/>
        <v>0</v>
      </c>
      <c r="X667" s="29">
        <f t="shared" si="219"/>
        <v>1249.8699999999999</v>
      </c>
      <c r="Z667" s="29"/>
    </row>
    <row r="668" spans="1:26" x14ac:dyDescent="0.3">
      <c r="A668" s="5" t="s">
        <v>2584</v>
      </c>
      <c r="B668" s="5" t="s">
        <v>2585</v>
      </c>
      <c r="C668" s="5">
        <v>8</v>
      </c>
      <c r="D668" s="166">
        <v>1249.8699999999999</v>
      </c>
      <c r="E668" s="118">
        <v>44719</v>
      </c>
      <c r="F668" s="118">
        <v>44721</v>
      </c>
      <c r="G668" s="13">
        <v>0</v>
      </c>
      <c r="H668" s="5" t="s">
        <v>8326</v>
      </c>
      <c r="I668" s="22">
        <f t="shared" si="211"/>
        <v>8</v>
      </c>
      <c r="J668" s="5"/>
      <c r="K668" s="5"/>
      <c r="L668" s="136">
        <f t="shared" si="212"/>
        <v>1249.8699999999999</v>
      </c>
      <c r="M668" s="136">
        <f t="shared" si="213"/>
        <v>1249.8699999999999</v>
      </c>
      <c r="N668" s="33">
        <f t="shared" si="214"/>
        <v>0</v>
      </c>
      <c r="S668">
        <v>1</v>
      </c>
      <c r="T668" s="29">
        <f t="shared" si="215"/>
        <v>0</v>
      </c>
      <c r="U668" s="29">
        <f t="shared" si="216"/>
        <v>0</v>
      </c>
      <c r="V668" s="29">
        <f t="shared" si="217"/>
        <v>0</v>
      </c>
      <c r="W668" s="29">
        <f t="shared" si="218"/>
        <v>0</v>
      </c>
      <c r="X668" s="29">
        <f t="shared" si="219"/>
        <v>1249.8699999999999</v>
      </c>
      <c r="Z668" s="29"/>
    </row>
    <row r="669" spans="1:26" x14ac:dyDescent="0.3">
      <c r="A669" s="5" t="s">
        <v>2584</v>
      </c>
      <c r="B669" s="5" t="s">
        <v>2585</v>
      </c>
      <c r="C669" s="5">
        <v>24</v>
      </c>
      <c r="D669" s="166">
        <v>5242.7299999999996</v>
      </c>
      <c r="E669" s="118">
        <v>44719</v>
      </c>
      <c r="F669" s="118">
        <v>44721</v>
      </c>
      <c r="G669" s="13">
        <v>0</v>
      </c>
      <c r="H669" s="5" t="s">
        <v>8327</v>
      </c>
      <c r="I669" s="22">
        <f t="shared" si="211"/>
        <v>24</v>
      </c>
      <c r="J669" s="5"/>
      <c r="K669" s="5"/>
      <c r="L669" s="136">
        <f t="shared" si="212"/>
        <v>5242.7299999999996</v>
      </c>
      <c r="M669" s="136">
        <f t="shared" si="213"/>
        <v>5242.7299999999996</v>
      </c>
      <c r="N669" s="33">
        <f t="shared" si="214"/>
        <v>0</v>
      </c>
      <c r="S669">
        <v>1</v>
      </c>
      <c r="T669" s="29">
        <f t="shared" si="215"/>
        <v>0</v>
      </c>
      <c r="U669" s="29">
        <f t="shared" si="216"/>
        <v>0</v>
      </c>
      <c r="V669" s="29">
        <f t="shared" si="217"/>
        <v>0</v>
      </c>
      <c r="W669" s="29">
        <f t="shared" si="218"/>
        <v>0</v>
      </c>
      <c r="X669" s="29">
        <f t="shared" si="219"/>
        <v>5242.7299999999996</v>
      </c>
      <c r="Z669" s="29"/>
    </row>
    <row r="670" spans="1:26" x14ac:dyDescent="0.3">
      <c r="A670" s="5" t="s">
        <v>2584</v>
      </c>
      <c r="B670" s="5" t="s">
        <v>2585</v>
      </c>
      <c r="C670" s="5">
        <v>24</v>
      </c>
      <c r="D670" s="166">
        <v>4382.09</v>
      </c>
      <c r="E670" s="118">
        <v>44719</v>
      </c>
      <c r="F670" s="118">
        <v>44721</v>
      </c>
      <c r="G670" s="13">
        <v>0</v>
      </c>
      <c r="H670" s="5" t="s">
        <v>8333</v>
      </c>
      <c r="I670" s="22">
        <f t="shared" si="211"/>
        <v>24</v>
      </c>
      <c r="J670" s="5"/>
      <c r="K670" s="5"/>
      <c r="L670" s="136">
        <f t="shared" si="212"/>
        <v>4382.09</v>
      </c>
      <c r="M670" s="136">
        <f t="shared" si="213"/>
        <v>4382.09</v>
      </c>
      <c r="N670" s="33">
        <f t="shared" si="214"/>
        <v>0</v>
      </c>
      <c r="S670">
        <v>1</v>
      </c>
      <c r="T670" s="29">
        <f t="shared" si="215"/>
        <v>0</v>
      </c>
      <c r="U670" s="29">
        <f t="shared" si="216"/>
        <v>0</v>
      </c>
      <c r="V670" s="29">
        <f t="shared" si="217"/>
        <v>0</v>
      </c>
      <c r="W670" s="29">
        <f t="shared" si="218"/>
        <v>0</v>
      </c>
      <c r="X670" s="29">
        <f t="shared" si="219"/>
        <v>4382.09</v>
      </c>
      <c r="Z670" s="29"/>
    </row>
    <row r="671" spans="1:26" x14ac:dyDescent="0.3">
      <c r="A671" s="5" t="s">
        <v>2586</v>
      </c>
      <c r="B671" s="5" t="s">
        <v>2587</v>
      </c>
      <c r="C671" s="5">
        <v>40</v>
      </c>
      <c r="D671" s="166">
        <v>6249.34</v>
      </c>
      <c r="E671" s="118">
        <v>44722</v>
      </c>
      <c r="F671" s="118">
        <v>44750</v>
      </c>
      <c r="G671" s="13">
        <v>0</v>
      </c>
      <c r="H671" s="5" t="s">
        <v>8329</v>
      </c>
      <c r="I671" s="22">
        <f t="shared" si="211"/>
        <v>40</v>
      </c>
      <c r="J671" s="5"/>
      <c r="K671" s="5"/>
      <c r="L671" s="136">
        <f t="shared" si="212"/>
        <v>6249.34</v>
      </c>
      <c r="M671" s="136">
        <f t="shared" si="213"/>
        <v>6249.34</v>
      </c>
      <c r="N671" s="33">
        <f t="shared" si="214"/>
        <v>0</v>
      </c>
      <c r="S671">
        <v>1</v>
      </c>
      <c r="T671" s="29">
        <f t="shared" si="215"/>
        <v>0</v>
      </c>
      <c r="U671" s="29">
        <f t="shared" si="216"/>
        <v>0</v>
      </c>
      <c r="V671" s="29">
        <f t="shared" si="217"/>
        <v>0</v>
      </c>
      <c r="W671" s="29">
        <f t="shared" si="218"/>
        <v>0</v>
      </c>
      <c r="X671" s="29">
        <f t="shared" si="219"/>
        <v>6249.34</v>
      </c>
      <c r="Z671" s="29"/>
    </row>
    <row r="672" spans="1:26" x14ac:dyDescent="0.3">
      <c r="A672" s="5" t="s">
        <v>2586</v>
      </c>
      <c r="B672" s="5" t="s">
        <v>2587</v>
      </c>
      <c r="C672" s="5">
        <v>40</v>
      </c>
      <c r="D672" s="166">
        <v>6249.34</v>
      </c>
      <c r="E672" s="118">
        <v>44722</v>
      </c>
      <c r="F672" s="118">
        <v>44750</v>
      </c>
      <c r="G672" s="13">
        <v>0</v>
      </c>
      <c r="H672" s="5" t="s">
        <v>8326</v>
      </c>
      <c r="I672" s="22">
        <f t="shared" si="211"/>
        <v>40</v>
      </c>
      <c r="J672" s="5"/>
      <c r="K672" s="5"/>
      <c r="L672" s="136">
        <f t="shared" si="212"/>
        <v>6249.34</v>
      </c>
      <c r="M672" s="136">
        <f t="shared" si="213"/>
        <v>6249.34</v>
      </c>
      <c r="N672" s="33">
        <f t="shared" si="214"/>
        <v>0</v>
      </c>
      <c r="S672">
        <v>1</v>
      </c>
      <c r="T672" s="29">
        <f t="shared" si="215"/>
        <v>0</v>
      </c>
      <c r="U672" s="29">
        <f t="shared" si="216"/>
        <v>0</v>
      </c>
      <c r="V672" s="29">
        <f t="shared" si="217"/>
        <v>0</v>
      </c>
      <c r="W672" s="29">
        <f t="shared" si="218"/>
        <v>0</v>
      </c>
      <c r="X672" s="29">
        <f t="shared" si="219"/>
        <v>6249.34</v>
      </c>
      <c r="Z672" s="29"/>
    </row>
    <row r="673" spans="1:26" x14ac:dyDescent="0.3">
      <c r="A673" s="5" t="s">
        <v>2586</v>
      </c>
      <c r="B673" s="5" t="s">
        <v>2587</v>
      </c>
      <c r="C673" s="5">
        <v>40</v>
      </c>
      <c r="D673" s="166">
        <v>7303.48</v>
      </c>
      <c r="E673" s="118">
        <v>44722</v>
      </c>
      <c r="F673" s="118">
        <v>44750</v>
      </c>
      <c r="G673" s="13">
        <v>0</v>
      </c>
      <c r="H673" s="5" t="s">
        <v>8333</v>
      </c>
      <c r="I673" s="22">
        <f t="shared" si="211"/>
        <v>40</v>
      </c>
      <c r="J673" s="5"/>
      <c r="K673" s="5"/>
      <c r="L673" s="136">
        <f t="shared" si="212"/>
        <v>7303.48</v>
      </c>
      <c r="M673" s="136">
        <f t="shared" si="213"/>
        <v>7303.48</v>
      </c>
      <c r="N673" s="33">
        <f t="shared" si="214"/>
        <v>0</v>
      </c>
      <c r="S673">
        <v>1</v>
      </c>
      <c r="T673" s="29">
        <f t="shared" si="215"/>
        <v>0</v>
      </c>
      <c r="U673" s="29">
        <f t="shared" si="216"/>
        <v>0</v>
      </c>
      <c r="V673" s="29">
        <f t="shared" si="217"/>
        <v>0</v>
      </c>
      <c r="W673" s="29">
        <f t="shared" si="218"/>
        <v>0</v>
      </c>
      <c r="X673" s="29">
        <f t="shared" si="219"/>
        <v>7303.48</v>
      </c>
      <c r="Z673" s="29"/>
    </row>
    <row r="674" spans="1:26" x14ac:dyDescent="0.3">
      <c r="A674" s="5" t="s">
        <v>2586</v>
      </c>
      <c r="B674" s="5" t="s">
        <v>2587</v>
      </c>
      <c r="C674" s="5">
        <v>40</v>
      </c>
      <c r="D674" s="166">
        <v>8737.89</v>
      </c>
      <c r="E674" s="118">
        <v>44722</v>
      </c>
      <c r="F674" s="118">
        <v>44750</v>
      </c>
      <c r="G674" s="13">
        <v>0</v>
      </c>
      <c r="H674" s="5" t="s">
        <v>8327</v>
      </c>
      <c r="I674" s="22">
        <f t="shared" si="211"/>
        <v>40</v>
      </c>
      <c r="J674" s="5"/>
      <c r="K674" s="5"/>
      <c r="L674" s="136">
        <f t="shared" si="212"/>
        <v>8737.89</v>
      </c>
      <c r="M674" s="136">
        <f t="shared" si="213"/>
        <v>8737.89</v>
      </c>
      <c r="N674" s="33">
        <f t="shared" si="214"/>
        <v>0</v>
      </c>
      <c r="S674">
        <v>1</v>
      </c>
      <c r="T674" s="29">
        <f t="shared" si="215"/>
        <v>0</v>
      </c>
      <c r="U674" s="29">
        <f t="shared" si="216"/>
        <v>0</v>
      </c>
      <c r="V674" s="29">
        <f t="shared" si="217"/>
        <v>0</v>
      </c>
      <c r="W674" s="29">
        <f t="shared" si="218"/>
        <v>0</v>
      </c>
      <c r="X674" s="29">
        <f t="shared" si="219"/>
        <v>8737.89</v>
      </c>
      <c r="Z674" s="29"/>
    </row>
    <row r="675" spans="1:26" x14ac:dyDescent="0.3">
      <c r="A675" s="5" t="s">
        <v>2586</v>
      </c>
      <c r="B675" s="5" t="s">
        <v>2587</v>
      </c>
      <c r="C675" s="5">
        <v>20</v>
      </c>
      <c r="D675" s="166">
        <v>3608.4</v>
      </c>
      <c r="E675" s="118">
        <v>44722</v>
      </c>
      <c r="F675" s="118">
        <v>44750</v>
      </c>
      <c r="G675" s="13">
        <v>0</v>
      </c>
      <c r="H675" s="5" t="s">
        <v>8313</v>
      </c>
      <c r="I675" s="22">
        <f t="shared" si="211"/>
        <v>20</v>
      </c>
      <c r="J675" s="5"/>
      <c r="K675" s="5"/>
      <c r="L675" s="136">
        <f t="shared" si="212"/>
        <v>3608.4</v>
      </c>
      <c r="M675" s="136">
        <f t="shared" si="213"/>
        <v>3608.4</v>
      </c>
      <c r="N675" s="33">
        <f t="shared" si="214"/>
        <v>0</v>
      </c>
      <c r="S675">
        <v>1</v>
      </c>
      <c r="T675" s="29">
        <f t="shared" si="215"/>
        <v>0</v>
      </c>
      <c r="U675" s="29">
        <f t="shared" si="216"/>
        <v>0</v>
      </c>
      <c r="V675" s="29">
        <f t="shared" si="217"/>
        <v>0</v>
      </c>
      <c r="W675" s="29">
        <f t="shared" si="218"/>
        <v>0</v>
      </c>
      <c r="X675" s="29">
        <f t="shared" si="219"/>
        <v>3608.4</v>
      </c>
      <c r="Z675" s="29"/>
    </row>
    <row r="676" spans="1:26" x14ac:dyDescent="0.3">
      <c r="A676" s="5" t="s">
        <v>2586</v>
      </c>
      <c r="B676" s="5" t="s">
        <v>2587</v>
      </c>
      <c r="C676" s="5">
        <v>20</v>
      </c>
      <c r="D676" s="166">
        <v>4094.92</v>
      </c>
      <c r="E676" s="118">
        <v>44722</v>
      </c>
      <c r="F676" s="118">
        <v>44750</v>
      </c>
      <c r="G676" s="13">
        <v>0</v>
      </c>
      <c r="H676" s="5" t="s">
        <v>8318</v>
      </c>
      <c r="I676" s="22">
        <f t="shared" si="211"/>
        <v>20</v>
      </c>
      <c r="J676" s="5"/>
      <c r="K676" s="5"/>
      <c r="L676" s="136">
        <f t="shared" si="212"/>
        <v>4094.92</v>
      </c>
      <c r="M676" s="136">
        <f t="shared" si="213"/>
        <v>4094.92</v>
      </c>
      <c r="N676" s="33">
        <f t="shared" si="214"/>
        <v>0</v>
      </c>
      <c r="S676">
        <v>1</v>
      </c>
      <c r="T676" s="29">
        <f t="shared" si="215"/>
        <v>0</v>
      </c>
      <c r="U676" s="29">
        <f t="shared" si="216"/>
        <v>0</v>
      </c>
      <c r="V676" s="29">
        <f t="shared" si="217"/>
        <v>0</v>
      </c>
      <c r="W676" s="29">
        <f t="shared" si="218"/>
        <v>0</v>
      </c>
      <c r="X676" s="29">
        <f t="shared" si="219"/>
        <v>4094.92</v>
      </c>
      <c r="Z676" s="29"/>
    </row>
    <row r="677" spans="1:26" x14ac:dyDescent="0.3">
      <c r="A677" s="5" t="s">
        <v>2586</v>
      </c>
      <c r="B677" s="5" t="s">
        <v>2587</v>
      </c>
      <c r="C677" s="5">
        <v>20</v>
      </c>
      <c r="D677" s="166">
        <v>2126.4499999999998</v>
      </c>
      <c r="E677" s="118">
        <v>44722</v>
      </c>
      <c r="F677" s="118">
        <v>44750</v>
      </c>
      <c r="G677" s="13">
        <v>0</v>
      </c>
      <c r="H677" s="5" t="s">
        <v>8315</v>
      </c>
      <c r="I677" s="22">
        <f t="shared" si="211"/>
        <v>20</v>
      </c>
      <c r="J677" s="5"/>
      <c r="K677" s="5"/>
      <c r="L677" s="136">
        <f t="shared" si="212"/>
        <v>2126.4499999999998</v>
      </c>
      <c r="M677" s="136">
        <f t="shared" si="213"/>
        <v>2126.4499999999998</v>
      </c>
      <c r="N677" s="33">
        <f t="shared" si="214"/>
        <v>0</v>
      </c>
      <c r="S677">
        <v>1</v>
      </c>
      <c r="T677" s="29">
        <f t="shared" si="215"/>
        <v>0</v>
      </c>
      <c r="U677" s="29">
        <f t="shared" si="216"/>
        <v>0</v>
      </c>
      <c r="V677" s="29">
        <f t="shared" si="217"/>
        <v>0</v>
      </c>
      <c r="W677" s="29">
        <f t="shared" si="218"/>
        <v>0</v>
      </c>
      <c r="X677" s="29">
        <f t="shared" si="219"/>
        <v>2126.4499999999998</v>
      </c>
      <c r="Z677" s="29"/>
    </row>
    <row r="678" spans="1:26" x14ac:dyDescent="0.3">
      <c r="A678" s="5" t="s">
        <v>2586</v>
      </c>
      <c r="B678" s="5" t="s">
        <v>2587</v>
      </c>
      <c r="C678" s="5">
        <v>20</v>
      </c>
      <c r="D678" s="166">
        <v>3124.67</v>
      </c>
      <c r="E678" s="118">
        <v>44722</v>
      </c>
      <c r="F678" s="118">
        <v>44750</v>
      </c>
      <c r="G678" s="13">
        <v>0</v>
      </c>
      <c r="H678" s="5" t="s">
        <v>8325</v>
      </c>
      <c r="I678" s="22">
        <f t="shared" si="211"/>
        <v>20</v>
      </c>
      <c r="J678" s="5"/>
      <c r="K678" s="5"/>
      <c r="L678" s="136">
        <f t="shared" si="212"/>
        <v>3124.67</v>
      </c>
      <c r="M678" s="136">
        <f t="shared" si="213"/>
        <v>3124.67</v>
      </c>
      <c r="N678" s="33">
        <f t="shared" si="214"/>
        <v>0</v>
      </c>
      <c r="S678">
        <v>1</v>
      </c>
      <c r="T678" s="29">
        <f t="shared" si="215"/>
        <v>0</v>
      </c>
      <c r="U678" s="29">
        <f t="shared" si="216"/>
        <v>0</v>
      </c>
      <c r="V678" s="29">
        <f t="shared" si="217"/>
        <v>0</v>
      </c>
      <c r="W678" s="29">
        <f t="shared" si="218"/>
        <v>0</v>
      </c>
      <c r="X678" s="29">
        <f t="shared" si="219"/>
        <v>3124.67</v>
      </c>
      <c r="Z678" s="29"/>
    </row>
    <row r="679" spans="1:26" x14ac:dyDescent="0.3">
      <c r="A679" s="5" t="s">
        <v>2588</v>
      </c>
      <c r="B679" s="5" t="s">
        <v>2589</v>
      </c>
      <c r="C679" s="5">
        <v>16</v>
      </c>
      <c r="D679" s="166">
        <v>2499.7399999999998</v>
      </c>
      <c r="E679" s="118">
        <v>44753</v>
      </c>
      <c r="F679" s="118">
        <v>44754</v>
      </c>
      <c r="G679" s="13">
        <v>0</v>
      </c>
      <c r="H679" s="5" t="s">
        <v>8329</v>
      </c>
      <c r="I679" s="22">
        <f t="shared" si="211"/>
        <v>16</v>
      </c>
      <c r="J679" s="5"/>
      <c r="K679" s="5"/>
      <c r="L679" s="136">
        <f t="shared" si="212"/>
        <v>2499.7399999999998</v>
      </c>
      <c r="M679" s="136">
        <f t="shared" si="213"/>
        <v>2499.7399999999998</v>
      </c>
      <c r="N679" s="33">
        <f t="shared" si="214"/>
        <v>0</v>
      </c>
      <c r="S679">
        <v>1</v>
      </c>
      <c r="T679" s="29">
        <f t="shared" ref="T679:T709" si="220">O679*M679</f>
        <v>0</v>
      </c>
      <c r="U679" s="29">
        <f t="shared" ref="U679:U709" si="221">P679*M679</f>
        <v>0</v>
      </c>
      <c r="V679" s="29">
        <f t="shared" ref="V679:V709" si="222">Q679*M679</f>
        <v>0</v>
      </c>
      <c r="W679" s="29">
        <f t="shared" ref="W679:W709" si="223">R679*M679</f>
        <v>0</v>
      </c>
      <c r="X679" s="29">
        <f t="shared" ref="X679:X709" si="224">S679*M679</f>
        <v>2499.7399999999998</v>
      </c>
      <c r="Z679" s="29"/>
    </row>
    <row r="680" spans="1:26" x14ac:dyDescent="0.3">
      <c r="A680" s="5" t="s">
        <v>2588</v>
      </c>
      <c r="B680" s="5" t="s">
        <v>2589</v>
      </c>
      <c r="C680" s="5">
        <v>16</v>
      </c>
      <c r="D680" s="166">
        <v>2499.7399999999998</v>
      </c>
      <c r="E680" s="118">
        <v>44753</v>
      </c>
      <c r="F680" s="118">
        <v>44754</v>
      </c>
      <c r="G680" s="13">
        <v>0</v>
      </c>
      <c r="H680" s="5" t="s">
        <v>8326</v>
      </c>
      <c r="I680" s="22">
        <f t="shared" si="211"/>
        <v>16</v>
      </c>
      <c r="J680" s="5"/>
      <c r="K680" s="5"/>
      <c r="L680" s="136">
        <f t="shared" si="212"/>
        <v>2499.7399999999998</v>
      </c>
      <c r="M680" s="136">
        <f t="shared" si="213"/>
        <v>2499.7399999999998</v>
      </c>
      <c r="N680" s="33">
        <f t="shared" si="214"/>
        <v>0</v>
      </c>
      <c r="S680">
        <v>1</v>
      </c>
      <c r="T680" s="29">
        <f t="shared" si="220"/>
        <v>0</v>
      </c>
      <c r="U680" s="29">
        <f t="shared" si="221"/>
        <v>0</v>
      </c>
      <c r="V680" s="29">
        <f t="shared" si="222"/>
        <v>0</v>
      </c>
      <c r="W680" s="29">
        <f t="shared" si="223"/>
        <v>0</v>
      </c>
      <c r="X680" s="29">
        <f t="shared" si="224"/>
        <v>2499.7399999999998</v>
      </c>
      <c r="Z680" s="29"/>
    </row>
    <row r="681" spans="1:26" x14ac:dyDescent="0.3">
      <c r="A681" s="5" t="s">
        <v>2588</v>
      </c>
      <c r="B681" s="5" t="s">
        <v>2589</v>
      </c>
      <c r="C681" s="5">
        <v>16</v>
      </c>
      <c r="D681" s="166">
        <v>2921.39</v>
      </c>
      <c r="E681" s="118">
        <v>44753</v>
      </c>
      <c r="F681" s="118">
        <v>44754</v>
      </c>
      <c r="G681" s="13">
        <v>0</v>
      </c>
      <c r="H681" s="5" t="s">
        <v>8333</v>
      </c>
      <c r="I681" s="22">
        <f t="shared" si="211"/>
        <v>16</v>
      </c>
      <c r="J681" s="5"/>
      <c r="K681" s="5"/>
      <c r="L681" s="136">
        <f t="shared" si="212"/>
        <v>2921.39</v>
      </c>
      <c r="M681" s="136">
        <f t="shared" si="213"/>
        <v>2921.39</v>
      </c>
      <c r="N681" s="33">
        <f t="shared" si="214"/>
        <v>0</v>
      </c>
      <c r="S681">
        <v>1</v>
      </c>
      <c r="T681" s="29">
        <f t="shared" si="220"/>
        <v>0</v>
      </c>
      <c r="U681" s="29">
        <f t="shared" si="221"/>
        <v>0</v>
      </c>
      <c r="V681" s="29">
        <f t="shared" si="222"/>
        <v>0</v>
      </c>
      <c r="W681" s="29">
        <f t="shared" si="223"/>
        <v>0</v>
      </c>
      <c r="X681" s="29">
        <f t="shared" si="224"/>
        <v>2921.39</v>
      </c>
      <c r="Z681" s="29"/>
    </row>
    <row r="682" spans="1:26" x14ac:dyDescent="0.3">
      <c r="A682" s="5" t="s">
        <v>2588</v>
      </c>
      <c r="B682" s="5" t="s">
        <v>2589</v>
      </c>
      <c r="C682" s="5">
        <v>16</v>
      </c>
      <c r="D682" s="166">
        <v>3495.16</v>
      </c>
      <c r="E682" s="118">
        <v>44753</v>
      </c>
      <c r="F682" s="118">
        <v>44754</v>
      </c>
      <c r="G682" s="13">
        <v>0</v>
      </c>
      <c r="H682" s="5" t="s">
        <v>8327</v>
      </c>
      <c r="I682" s="22">
        <f t="shared" si="211"/>
        <v>16</v>
      </c>
      <c r="J682" s="5"/>
      <c r="K682" s="5"/>
      <c r="L682" s="136">
        <f t="shared" si="212"/>
        <v>3495.16</v>
      </c>
      <c r="M682" s="136">
        <f t="shared" si="213"/>
        <v>3495.16</v>
      </c>
      <c r="N682" s="33">
        <f t="shared" si="214"/>
        <v>0</v>
      </c>
      <c r="S682">
        <v>1</v>
      </c>
      <c r="T682" s="29">
        <f t="shared" si="220"/>
        <v>0</v>
      </c>
      <c r="U682" s="29">
        <f t="shared" si="221"/>
        <v>0</v>
      </c>
      <c r="V682" s="29">
        <f t="shared" si="222"/>
        <v>0</v>
      </c>
      <c r="W682" s="29">
        <f t="shared" si="223"/>
        <v>0</v>
      </c>
      <c r="X682" s="29">
        <f t="shared" si="224"/>
        <v>3495.16</v>
      </c>
      <c r="Z682" s="29"/>
    </row>
    <row r="683" spans="1:26" x14ac:dyDescent="0.3">
      <c r="A683" s="5" t="s">
        <v>2588</v>
      </c>
      <c r="B683" s="5" t="s">
        <v>2589</v>
      </c>
      <c r="C683" s="5">
        <v>16</v>
      </c>
      <c r="D683" s="166">
        <v>2886.72</v>
      </c>
      <c r="E683" s="118">
        <v>44753</v>
      </c>
      <c r="F683" s="118">
        <v>44754</v>
      </c>
      <c r="G683" s="13">
        <v>0</v>
      </c>
      <c r="H683" s="5" t="s">
        <v>8313</v>
      </c>
      <c r="I683" s="22">
        <f t="shared" si="211"/>
        <v>16</v>
      </c>
      <c r="J683" s="5"/>
      <c r="K683" s="5"/>
      <c r="L683" s="136">
        <f t="shared" si="212"/>
        <v>2886.72</v>
      </c>
      <c r="M683" s="136">
        <f t="shared" si="213"/>
        <v>2886.72</v>
      </c>
      <c r="N683" s="33">
        <f t="shared" si="214"/>
        <v>0</v>
      </c>
      <c r="S683">
        <v>1</v>
      </c>
      <c r="T683" s="29">
        <f t="shared" si="220"/>
        <v>0</v>
      </c>
      <c r="U683" s="29">
        <f t="shared" si="221"/>
        <v>0</v>
      </c>
      <c r="V683" s="29">
        <f t="shared" si="222"/>
        <v>0</v>
      </c>
      <c r="W683" s="29">
        <f t="shared" si="223"/>
        <v>0</v>
      </c>
      <c r="X683" s="29">
        <f t="shared" si="224"/>
        <v>2886.72</v>
      </c>
      <c r="Z683" s="29"/>
    </row>
    <row r="684" spans="1:26" x14ac:dyDescent="0.3">
      <c r="A684" s="5" t="s">
        <v>2588</v>
      </c>
      <c r="B684" s="5" t="s">
        <v>2589</v>
      </c>
      <c r="C684" s="5">
        <v>16</v>
      </c>
      <c r="D684" s="166">
        <v>3275.94</v>
      </c>
      <c r="E684" s="118">
        <v>44753</v>
      </c>
      <c r="F684" s="118">
        <v>44754</v>
      </c>
      <c r="G684" s="13">
        <v>0</v>
      </c>
      <c r="H684" s="5" t="s">
        <v>8318</v>
      </c>
      <c r="I684" s="22">
        <f t="shared" si="211"/>
        <v>16</v>
      </c>
      <c r="J684" s="5"/>
      <c r="K684" s="5"/>
      <c r="L684" s="136">
        <f t="shared" si="212"/>
        <v>3275.94</v>
      </c>
      <c r="M684" s="136">
        <f t="shared" si="213"/>
        <v>3275.94</v>
      </c>
      <c r="N684" s="33">
        <f t="shared" si="214"/>
        <v>0</v>
      </c>
      <c r="S684">
        <v>1</v>
      </c>
      <c r="T684" s="29">
        <f t="shared" si="220"/>
        <v>0</v>
      </c>
      <c r="U684" s="29">
        <f t="shared" si="221"/>
        <v>0</v>
      </c>
      <c r="V684" s="29">
        <f t="shared" si="222"/>
        <v>0</v>
      </c>
      <c r="W684" s="29">
        <f t="shared" si="223"/>
        <v>0</v>
      </c>
      <c r="X684" s="29">
        <f t="shared" si="224"/>
        <v>3275.94</v>
      </c>
      <c r="Z684" s="29"/>
    </row>
    <row r="685" spans="1:26" x14ac:dyDescent="0.3">
      <c r="A685" s="5" t="s">
        <v>2590</v>
      </c>
      <c r="B685" s="5" t="s">
        <v>2591</v>
      </c>
      <c r="C685" s="5">
        <v>16</v>
      </c>
      <c r="D685" s="166">
        <v>2921.39</v>
      </c>
      <c r="E685" s="118">
        <v>44755</v>
      </c>
      <c r="F685" s="118">
        <v>44761</v>
      </c>
      <c r="G685" s="13">
        <v>0</v>
      </c>
      <c r="H685" s="5" t="s">
        <v>8312</v>
      </c>
      <c r="I685" s="22">
        <f t="shared" si="211"/>
        <v>16</v>
      </c>
      <c r="J685" s="5"/>
      <c r="K685" s="5"/>
      <c r="L685" s="136">
        <f t="shared" si="212"/>
        <v>2921.39</v>
      </c>
      <c r="M685" s="136">
        <f t="shared" si="213"/>
        <v>2921.39</v>
      </c>
      <c r="N685" s="33">
        <f t="shared" si="214"/>
        <v>0</v>
      </c>
      <c r="S685">
        <v>1</v>
      </c>
      <c r="T685" s="29">
        <f t="shared" si="220"/>
        <v>0</v>
      </c>
      <c r="U685" s="29">
        <f t="shared" si="221"/>
        <v>0</v>
      </c>
      <c r="V685" s="29">
        <f t="shared" si="222"/>
        <v>0</v>
      </c>
      <c r="W685" s="29">
        <f t="shared" si="223"/>
        <v>0</v>
      </c>
      <c r="X685" s="29">
        <f t="shared" si="224"/>
        <v>2921.39</v>
      </c>
      <c r="Z685" s="29"/>
    </row>
    <row r="686" spans="1:26" x14ac:dyDescent="0.3">
      <c r="A686" s="5" t="s">
        <v>2590</v>
      </c>
      <c r="B686" s="5" t="s">
        <v>2591</v>
      </c>
      <c r="C686" s="5">
        <v>16</v>
      </c>
      <c r="D686" s="166">
        <v>3275.94</v>
      </c>
      <c r="E686" s="118">
        <v>44755</v>
      </c>
      <c r="F686" s="118">
        <v>44761</v>
      </c>
      <c r="G686" s="13">
        <v>0</v>
      </c>
      <c r="H686" s="5" t="s">
        <v>8318</v>
      </c>
      <c r="I686" s="22">
        <f t="shared" si="211"/>
        <v>16</v>
      </c>
      <c r="J686" s="5"/>
      <c r="K686" s="5"/>
      <c r="L686" s="136">
        <f t="shared" si="212"/>
        <v>3275.94</v>
      </c>
      <c r="M686" s="136">
        <f t="shared" si="213"/>
        <v>3275.94</v>
      </c>
      <c r="N686" s="33">
        <f t="shared" si="214"/>
        <v>0</v>
      </c>
      <c r="S686">
        <v>1</v>
      </c>
      <c r="T686" s="29">
        <f t="shared" si="220"/>
        <v>0</v>
      </c>
      <c r="U686" s="29">
        <f t="shared" si="221"/>
        <v>0</v>
      </c>
      <c r="V686" s="29">
        <f t="shared" si="222"/>
        <v>0</v>
      </c>
      <c r="W686" s="29">
        <f t="shared" si="223"/>
        <v>0</v>
      </c>
      <c r="X686" s="29">
        <f t="shared" si="224"/>
        <v>3275.94</v>
      </c>
      <c r="Z686" s="29"/>
    </row>
    <row r="687" spans="1:26" x14ac:dyDescent="0.3">
      <c r="A687" s="5" t="s">
        <v>2590</v>
      </c>
      <c r="B687" s="5" t="s">
        <v>2591</v>
      </c>
      <c r="C687" s="5">
        <v>16</v>
      </c>
      <c r="D687" s="166">
        <v>2886.72</v>
      </c>
      <c r="E687" s="118">
        <v>44755</v>
      </c>
      <c r="F687" s="118">
        <v>44761</v>
      </c>
      <c r="G687" s="13">
        <v>0</v>
      </c>
      <c r="H687" s="5" t="s">
        <v>8313</v>
      </c>
      <c r="I687" s="22">
        <f t="shared" si="211"/>
        <v>16</v>
      </c>
      <c r="J687" s="5"/>
      <c r="K687" s="5"/>
      <c r="L687" s="136">
        <f t="shared" si="212"/>
        <v>2886.72</v>
      </c>
      <c r="M687" s="136">
        <f t="shared" si="213"/>
        <v>2886.72</v>
      </c>
      <c r="N687" s="33">
        <f t="shared" si="214"/>
        <v>0</v>
      </c>
      <c r="S687">
        <v>1</v>
      </c>
      <c r="T687" s="29">
        <f t="shared" si="220"/>
        <v>0</v>
      </c>
      <c r="U687" s="29">
        <f t="shared" si="221"/>
        <v>0</v>
      </c>
      <c r="V687" s="29">
        <f t="shared" si="222"/>
        <v>0</v>
      </c>
      <c r="W687" s="29">
        <f t="shared" si="223"/>
        <v>0</v>
      </c>
      <c r="X687" s="29">
        <f t="shared" si="224"/>
        <v>2886.72</v>
      </c>
      <c r="Z687" s="29"/>
    </row>
    <row r="688" spans="1:26" x14ac:dyDescent="0.3">
      <c r="A688" s="5" t="s">
        <v>2592</v>
      </c>
      <c r="B688" s="5" t="s">
        <v>2593</v>
      </c>
      <c r="C688" s="5">
        <v>24</v>
      </c>
      <c r="D688" s="166">
        <v>2905.73</v>
      </c>
      <c r="E688" s="118">
        <v>44762</v>
      </c>
      <c r="F688" s="118">
        <v>44768</v>
      </c>
      <c r="G688" s="13">
        <v>0</v>
      </c>
      <c r="H688" s="5" t="s">
        <v>8328</v>
      </c>
      <c r="I688" s="22">
        <f t="shared" si="211"/>
        <v>24</v>
      </c>
      <c r="J688" s="5"/>
      <c r="K688" s="5"/>
      <c r="L688" s="136">
        <f t="shared" si="212"/>
        <v>2905.73</v>
      </c>
      <c r="M688" s="136">
        <f t="shared" si="213"/>
        <v>2905.73</v>
      </c>
      <c r="N688" s="33">
        <f t="shared" si="214"/>
        <v>0</v>
      </c>
      <c r="S688">
        <v>1</v>
      </c>
      <c r="T688" s="29">
        <f t="shared" si="220"/>
        <v>0</v>
      </c>
      <c r="U688" s="29">
        <f t="shared" si="221"/>
        <v>0</v>
      </c>
      <c r="V688" s="29">
        <f t="shared" si="222"/>
        <v>0</v>
      </c>
      <c r="W688" s="29">
        <f t="shared" si="223"/>
        <v>0</v>
      </c>
      <c r="X688" s="29">
        <f t="shared" si="224"/>
        <v>2905.73</v>
      </c>
      <c r="Z688" s="29"/>
    </row>
    <row r="689" spans="1:26" x14ac:dyDescent="0.3">
      <c r="A689" s="5" t="s">
        <v>2592</v>
      </c>
      <c r="B689" s="5" t="s">
        <v>2593</v>
      </c>
      <c r="C689" s="5">
        <v>24</v>
      </c>
      <c r="D689" s="166">
        <v>3749.6</v>
      </c>
      <c r="E689" s="118">
        <v>44762</v>
      </c>
      <c r="F689" s="118">
        <v>44768</v>
      </c>
      <c r="G689" s="13">
        <v>0</v>
      </c>
      <c r="H689" s="5" t="s">
        <v>8326</v>
      </c>
      <c r="I689" s="22">
        <f t="shared" si="211"/>
        <v>24</v>
      </c>
      <c r="J689" s="5"/>
      <c r="K689" s="5"/>
      <c r="L689" s="136">
        <f t="shared" si="212"/>
        <v>3749.6</v>
      </c>
      <c r="M689" s="136">
        <f t="shared" si="213"/>
        <v>3749.6</v>
      </c>
      <c r="N689" s="33">
        <f t="shared" si="214"/>
        <v>0</v>
      </c>
      <c r="S689">
        <v>1</v>
      </c>
      <c r="T689" s="29">
        <f t="shared" si="220"/>
        <v>0</v>
      </c>
      <c r="U689" s="29">
        <f t="shared" si="221"/>
        <v>0</v>
      </c>
      <c r="V689" s="29">
        <f t="shared" si="222"/>
        <v>0</v>
      </c>
      <c r="W689" s="29">
        <f t="shared" si="223"/>
        <v>0</v>
      </c>
      <c r="X689" s="29">
        <f t="shared" si="224"/>
        <v>3749.6</v>
      </c>
      <c r="Z689" s="29"/>
    </row>
    <row r="690" spans="1:26" x14ac:dyDescent="0.3">
      <c r="A690" s="5" t="s">
        <v>2592</v>
      </c>
      <c r="B690" s="5" t="s">
        <v>2593</v>
      </c>
      <c r="C690" s="5">
        <v>24</v>
      </c>
      <c r="D690" s="166">
        <v>5242.7299999999996</v>
      </c>
      <c r="E690" s="118">
        <v>44762</v>
      </c>
      <c r="F690" s="118">
        <v>44768</v>
      </c>
      <c r="G690" s="13">
        <v>0</v>
      </c>
      <c r="H690" s="5" t="s">
        <v>8327</v>
      </c>
      <c r="I690" s="22">
        <f t="shared" si="211"/>
        <v>24</v>
      </c>
      <c r="J690" s="5"/>
      <c r="K690" s="5"/>
      <c r="L690" s="136">
        <f t="shared" si="212"/>
        <v>5242.7299999999996</v>
      </c>
      <c r="M690" s="136">
        <f t="shared" si="213"/>
        <v>5242.7299999999996</v>
      </c>
      <c r="N690" s="33">
        <f t="shared" si="214"/>
        <v>0</v>
      </c>
      <c r="S690">
        <v>1</v>
      </c>
      <c r="T690" s="29">
        <f t="shared" si="220"/>
        <v>0</v>
      </c>
      <c r="U690" s="29">
        <f t="shared" si="221"/>
        <v>0</v>
      </c>
      <c r="V690" s="29">
        <f t="shared" si="222"/>
        <v>0</v>
      </c>
      <c r="W690" s="29">
        <f t="shared" si="223"/>
        <v>0</v>
      </c>
      <c r="X690" s="29">
        <f t="shared" si="224"/>
        <v>5242.7299999999996</v>
      </c>
      <c r="Z690" s="29"/>
    </row>
    <row r="691" spans="1:26" x14ac:dyDescent="0.3">
      <c r="A691" s="5" t="s">
        <v>2594</v>
      </c>
      <c r="B691" s="5" t="s">
        <v>2595</v>
      </c>
      <c r="C691" s="5">
        <v>16</v>
      </c>
      <c r="D691" s="166">
        <v>2921.39</v>
      </c>
      <c r="E691" s="118">
        <v>44769</v>
      </c>
      <c r="F691" s="118">
        <v>44782</v>
      </c>
      <c r="G691" s="13">
        <v>0</v>
      </c>
      <c r="H691" s="5" t="s">
        <v>8312</v>
      </c>
      <c r="I691" s="22">
        <f t="shared" si="211"/>
        <v>16</v>
      </c>
      <c r="J691" s="5"/>
      <c r="K691" s="5"/>
      <c r="L691" s="136">
        <f t="shared" si="212"/>
        <v>2921.39</v>
      </c>
      <c r="M691" s="136">
        <f t="shared" si="213"/>
        <v>2921.39</v>
      </c>
      <c r="N691" s="33">
        <f t="shared" si="214"/>
        <v>0</v>
      </c>
      <c r="S691">
        <v>1</v>
      </c>
      <c r="T691" s="29">
        <f t="shared" si="220"/>
        <v>0</v>
      </c>
      <c r="U691" s="29">
        <f t="shared" si="221"/>
        <v>0</v>
      </c>
      <c r="V691" s="29">
        <f t="shared" si="222"/>
        <v>0</v>
      </c>
      <c r="W691" s="29">
        <f t="shared" si="223"/>
        <v>0</v>
      </c>
      <c r="X691" s="29">
        <f t="shared" si="224"/>
        <v>2921.39</v>
      </c>
      <c r="Z691" s="29"/>
    </row>
    <row r="692" spans="1:26" x14ac:dyDescent="0.3">
      <c r="A692" s="5" t="s">
        <v>2594</v>
      </c>
      <c r="B692" s="5" t="s">
        <v>2595</v>
      </c>
      <c r="C692" s="5">
        <v>16</v>
      </c>
      <c r="D692" s="166">
        <v>2886.72</v>
      </c>
      <c r="E692" s="118">
        <v>44769</v>
      </c>
      <c r="F692" s="118">
        <v>44782</v>
      </c>
      <c r="G692" s="13">
        <v>0</v>
      </c>
      <c r="H692" s="5" t="s">
        <v>8313</v>
      </c>
      <c r="I692" s="22">
        <f t="shared" si="211"/>
        <v>16</v>
      </c>
      <c r="J692" s="5"/>
      <c r="K692" s="5"/>
      <c r="L692" s="136">
        <f t="shared" si="212"/>
        <v>2886.72</v>
      </c>
      <c r="M692" s="136">
        <f t="shared" si="213"/>
        <v>2886.72</v>
      </c>
      <c r="N692" s="33">
        <f t="shared" si="214"/>
        <v>0</v>
      </c>
      <c r="S692">
        <v>1</v>
      </c>
      <c r="T692" s="29">
        <f t="shared" si="220"/>
        <v>0</v>
      </c>
      <c r="U692" s="29">
        <f t="shared" si="221"/>
        <v>0</v>
      </c>
      <c r="V692" s="29">
        <f t="shared" si="222"/>
        <v>0</v>
      </c>
      <c r="W692" s="29">
        <f t="shared" si="223"/>
        <v>0</v>
      </c>
      <c r="X692" s="29">
        <f t="shared" si="224"/>
        <v>2886.72</v>
      </c>
      <c r="Z692" s="29"/>
    </row>
    <row r="693" spans="1:26" x14ac:dyDescent="0.3">
      <c r="A693" s="5" t="s">
        <v>2594</v>
      </c>
      <c r="B693" s="5" t="s">
        <v>2595</v>
      </c>
      <c r="C693" s="5">
        <v>16</v>
      </c>
      <c r="D693" s="166">
        <v>3275.94</v>
      </c>
      <c r="E693" s="118">
        <v>44769</v>
      </c>
      <c r="F693" s="118">
        <v>44782</v>
      </c>
      <c r="G693" s="13">
        <v>0</v>
      </c>
      <c r="H693" s="5" t="s">
        <v>8318</v>
      </c>
      <c r="I693" s="22">
        <f t="shared" si="211"/>
        <v>16</v>
      </c>
      <c r="J693" s="5"/>
      <c r="K693" s="5"/>
      <c r="L693" s="136">
        <f t="shared" si="212"/>
        <v>3275.94</v>
      </c>
      <c r="M693" s="136">
        <f t="shared" si="213"/>
        <v>3275.94</v>
      </c>
      <c r="N693" s="33">
        <f t="shared" si="214"/>
        <v>0</v>
      </c>
      <c r="S693">
        <v>1</v>
      </c>
      <c r="T693" s="29">
        <f t="shared" si="220"/>
        <v>0</v>
      </c>
      <c r="U693" s="29">
        <f t="shared" si="221"/>
        <v>0</v>
      </c>
      <c r="V693" s="29">
        <f t="shared" si="222"/>
        <v>0</v>
      </c>
      <c r="W693" s="29">
        <f t="shared" si="223"/>
        <v>0</v>
      </c>
      <c r="X693" s="29">
        <f t="shared" si="224"/>
        <v>3275.94</v>
      </c>
      <c r="Z693" s="29"/>
    </row>
    <row r="694" spans="1:26" x14ac:dyDescent="0.3">
      <c r="A694" s="5" t="s">
        <v>2596</v>
      </c>
      <c r="B694" s="5" t="s">
        <v>2597</v>
      </c>
      <c r="C694" s="5">
        <v>16</v>
      </c>
      <c r="D694" s="166">
        <v>2499.7399999999998</v>
      </c>
      <c r="E694" s="118">
        <v>44783</v>
      </c>
      <c r="F694" s="118">
        <v>44789</v>
      </c>
      <c r="G694" s="13">
        <v>0</v>
      </c>
      <c r="H694" s="5" t="s">
        <v>8329</v>
      </c>
      <c r="I694" s="22">
        <f t="shared" si="211"/>
        <v>16</v>
      </c>
      <c r="J694" s="5"/>
      <c r="K694" s="5"/>
      <c r="L694" s="136">
        <f t="shared" si="212"/>
        <v>2499.7399999999998</v>
      </c>
      <c r="M694" s="136">
        <f t="shared" si="213"/>
        <v>2499.7399999999998</v>
      </c>
      <c r="N694" s="33">
        <f t="shared" si="214"/>
        <v>0</v>
      </c>
      <c r="S694">
        <v>1</v>
      </c>
      <c r="T694" s="29">
        <f t="shared" si="220"/>
        <v>0</v>
      </c>
      <c r="U694" s="29">
        <f t="shared" si="221"/>
        <v>0</v>
      </c>
      <c r="V694" s="29">
        <f t="shared" si="222"/>
        <v>0</v>
      </c>
      <c r="W694" s="29">
        <f t="shared" si="223"/>
        <v>0</v>
      </c>
      <c r="X694" s="29">
        <f t="shared" si="224"/>
        <v>2499.7399999999998</v>
      </c>
      <c r="Z694" s="29"/>
    </row>
    <row r="695" spans="1:26" x14ac:dyDescent="0.3">
      <c r="A695" s="5" t="s">
        <v>2596</v>
      </c>
      <c r="B695" s="5" t="s">
        <v>2597</v>
      </c>
      <c r="C695" s="5">
        <v>16</v>
      </c>
      <c r="D695" s="166">
        <v>1937.15</v>
      </c>
      <c r="E695" s="118">
        <v>44783</v>
      </c>
      <c r="F695" s="118">
        <v>44789</v>
      </c>
      <c r="G695" s="13">
        <v>0</v>
      </c>
      <c r="H695" s="5" t="s">
        <v>8328</v>
      </c>
      <c r="I695" s="22">
        <f t="shared" si="211"/>
        <v>16</v>
      </c>
      <c r="J695" s="5"/>
      <c r="K695" s="5"/>
      <c r="L695" s="136">
        <f t="shared" si="212"/>
        <v>1937.15</v>
      </c>
      <c r="M695" s="136">
        <f t="shared" si="213"/>
        <v>1937.15</v>
      </c>
      <c r="N695" s="33">
        <f t="shared" si="214"/>
        <v>0</v>
      </c>
      <c r="S695">
        <v>1</v>
      </c>
      <c r="T695" s="29">
        <f t="shared" si="220"/>
        <v>0</v>
      </c>
      <c r="U695" s="29">
        <f t="shared" si="221"/>
        <v>0</v>
      </c>
      <c r="V695" s="29">
        <f t="shared" si="222"/>
        <v>0</v>
      </c>
      <c r="W695" s="29">
        <f t="shared" si="223"/>
        <v>0</v>
      </c>
      <c r="X695" s="29">
        <f t="shared" si="224"/>
        <v>1937.15</v>
      </c>
      <c r="Z695" s="29"/>
    </row>
    <row r="696" spans="1:26" x14ac:dyDescent="0.3">
      <c r="A696" s="5" t="s">
        <v>2596</v>
      </c>
      <c r="B696" s="5" t="s">
        <v>2597</v>
      </c>
      <c r="C696" s="5">
        <v>16</v>
      </c>
      <c r="D696" s="166">
        <v>1937.15</v>
      </c>
      <c r="E696" s="118">
        <v>44783</v>
      </c>
      <c r="F696" s="118">
        <v>44789</v>
      </c>
      <c r="G696" s="13">
        <v>0</v>
      </c>
      <c r="H696" s="5" t="s">
        <v>8331</v>
      </c>
      <c r="I696" s="22">
        <f t="shared" si="211"/>
        <v>16</v>
      </c>
      <c r="J696" s="5"/>
      <c r="K696" s="5"/>
      <c r="L696" s="136">
        <f t="shared" si="212"/>
        <v>1937.15</v>
      </c>
      <c r="M696" s="136">
        <f t="shared" si="213"/>
        <v>1937.15</v>
      </c>
      <c r="N696" s="33">
        <f t="shared" si="214"/>
        <v>0</v>
      </c>
      <c r="S696">
        <v>1</v>
      </c>
      <c r="T696" s="29">
        <f t="shared" si="220"/>
        <v>0</v>
      </c>
      <c r="U696" s="29">
        <f t="shared" si="221"/>
        <v>0</v>
      </c>
      <c r="V696" s="29">
        <f t="shared" si="222"/>
        <v>0</v>
      </c>
      <c r="W696" s="29">
        <f t="shared" si="223"/>
        <v>0</v>
      </c>
      <c r="X696" s="29">
        <f t="shared" si="224"/>
        <v>1937.15</v>
      </c>
      <c r="Z696" s="29"/>
    </row>
    <row r="697" spans="1:26" x14ac:dyDescent="0.3">
      <c r="A697" s="5" t="s">
        <v>2596</v>
      </c>
      <c r="B697" s="5" t="s">
        <v>2597</v>
      </c>
      <c r="C697" s="5">
        <v>16</v>
      </c>
      <c r="D697" s="166">
        <v>2499.7399999999998</v>
      </c>
      <c r="E697" s="118">
        <v>44783</v>
      </c>
      <c r="F697" s="118">
        <v>44789</v>
      </c>
      <c r="G697" s="13">
        <v>0</v>
      </c>
      <c r="H697" s="5" t="s">
        <v>8326</v>
      </c>
      <c r="I697" s="22">
        <f t="shared" si="211"/>
        <v>16</v>
      </c>
      <c r="J697" s="5"/>
      <c r="K697" s="5"/>
      <c r="L697" s="136">
        <f t="shared" si="212"/>
        <v>2499.7399999999998</v>
      </c>
      <c r="M697" s="136">
        <f t="shared" si="213"/>
        <v>2499.7399999999998</v>
      </c>
      <c r="N697" s="33">
        <f t="shared" si="214"/>
        <v>0</v>
      </c>
      <c r="S697">
        <v>1</v>
      </c>
      <c r="T697" s="29">
        <f t="shared" si="220"/>
        <v>0</v>
      </c>
      <c r="U697" s="29">
        <f t="shared" si="221"/>
        <v>0</v>
      </c>
      <c r="V697" s="29">
        <f t="shared" si="222"/>
        <v>0</v>
      </c>
      <c r="W697" s="29">
        <f t="shared" si="223"/>
        <v>0</v>
      </c>
      <c r="X697" s="29">
        <f t="shared" si="224"/>
        <v>2499.7399999999998</v>
      </c>
      <c r="Z697" s="29"/>
    </row>
    <row r="698" spans="1:26" x14ac:dyDescent="0.3">
      <c r="A698" s="5" t="s">
        <v>2596</v>
      </c>
      <c r="B698" s="5" t="s">
        <v>2597</v>
      </c>
      <c r="C698" s="5">
        <v>16</v>
      </c>
      <c r="D698" s="166">
        <v>3495.16</v>
      </c>
      <c r="E698" s="118">
        <v>44783</v>
      </c>
      <c r="F698" s="118">
        <v>44789</v>
      </c>
      <c r="G698" s="13">
        <v>0</v>
      </c>
      <c r="H698" s="5" t="s">
        <v>8327</v>
      </c>
      <c r="I698" s="22">
        <f t="shared" si="211"/>
        <v>16</v>
      </c>
      <c r="J698" s="5"/>
      <c r="K698" s="5"/>
      <c r="L698" s="136">
        <f t="shared" si="212"/>
        <v>3495.16</v>
      </c>
      <c r="M698" s="136">
        <f t="shared" si="213"/>
        <v>3495.16</v>
      </c>
      <c r="N698" s="33">
        <f t="shared" si="214"/>
        <v>0</v>
      </c>
      <c r="S698">
        <v>1</v>
      </c>
      <c r="T698" s="29">
        <f t="shared" si="220"/>
        <v>0</v>
      </c>
      <c r="U698" s="29">
        <f t="shared" si="221"/>
        <v>0</v>
      </c>
      <c r="V698" s="29">
        <f t="shared" si="222"/>
        <v>0</v>
      </c>
      <c r="W698" s="29">
        <f t="shared" si="223"/>
        <v>0</v>
      </c>
      <c r="X698" s="29">
        <f t="shared" si="224"/>
        <v>3495.16</v>
      </c>
      <c r="Z698" s="29"/>
    </row>
    <row r="699" spans="1:26" x14ac:dyDescent="0.3">
      <c r="A699" s="5" t="s">
        <v>2598</v>
      </c>
      <c r="B699" s="5" t="s">
        <v>2599</v>
      </c>
      <c r="C699" s="5">
        <v>16</v>
      </c>
      <c r="D699" s="166">
        <v>2499.7399999999998</v>
      </c>
      <c r="E699" s="118">
        <v>44790</v>
      </c>
      <c r="F699" s="118">
        <v>44796</v>
      </c>
      <c r="G699" s="13">
        <v>0</v>
      </c>
      <c r="H699" s="5" t="s">
        <v>8329</v>
      </c>
      <c r="I699" s="22">
        <f t="shared" si="211"/>
        <v>16</v>
      </c>
      <c r="J699" s="5"/>
      <c r="K699" s="5"/>
      <c r="L699" s="136">
        <f t="shared" si="212"/>
        <v>2499.7399999999998</v>
      </c>
      <c r="M699" s="136">
        <f t="shared" si="213"/>
        <v>2499.7399999999998</v>
      </c>
      <c r="N699" s="33">
        <f t="shared" si="214"/>
        <v>0</v>
      </c>
      <c r="S699">
        <v>1</v>
      </c>
      <c r="T699" s="29">
        <f t="shared" si="220"/>
        <v>0</v>
      </c>
      <c r="U699" s="29">
        <f t="shared" si="221"/>
        <v>0</v>
      </c>
      <c r="V699" s="29">
        <f t="shared" si="222"/>
        <v>0</v>
      </c>
      <c r="W699" s="29">
        <f t="shared" si="223"/>
        <v>0</v>
      </c>
      <c r="X699" s="29">
        <f t="shared" si="224"/>
        <v>2499.7399999999998</v>
      </c>
      <c r="Z699" s="29"/>
    </row>
    <row r="700" spans="1:26" x14ac:dyDescent="0.3">
      <c r="A700" s="5" t="s">
        <v>2598</v>
      </c>
      <c r="B700" s="5" t="s">
        <v>2599</v>
      </c>
      <c r="C700" s="5">
        <v>16</v>
      </c>
      <c r="D700" s="166">
        <v>1937.15</v>
      </c>
      <c r="E700" s="118">
        <v>44790</v>
      </c>
      <c r="F700" s="118">
        <v>44796</v>
      </c>
      <c r="G700" s="13">
        <v>0</v>
      </c>
      <c r="H700" s="5" t="s">
        <v>8328</v>
      </c>
      <c r="I700" s="22">
        <f t="shared" si="211"/>
        <v>16</v>
      </c>
      <c r="J700" s="5"/>
      <c r="K700" s="5"/>
      <c r="L700" s="136">
        <f t="shared" si="212"/>
        <v>1937.15</v>
      </c>
      <c r="M700" s="136">
        <f t="shared" si="213"/>
        <v>1937.15</v>
      </c>
      <c r="N700" s="33">
        <f t="shared" si="214"/>
        <v>0</v>
      </c>
      <c r="S700">
        <v>1</v>
      </c>
      <c r="T700" s="29">
        <f t="shared" si="220"/>
        <v>0</v>
      </c>
      <c r="U700" s="29">
        <f t="shared" si="221"/>
        <v>0</v>
      </c>
      <c r="V700" s="29">
        <f t="shared" si="222"/>
        <v>0</v>
      </c>
      <c r="W700" s="29">
        <f t="shared" si="223"/>
        <v>0</v>
      </c>
      <c r="X700" s="29">
        <f t="shared" si="224"/>
        <v>1937.15</v>
      </c>
      <c r="Z700" s="29"/>
    </row>
    <row r="701" spans="1:26" x14ac:dyDescent="0.3">
      <c r="A701" s="5" t="s">
        <v>2598</v>
      </c>
      <c r="B701" s="5" t="s">
        <v>2599</v>
      </c>
      <c r="C701" s="5">
        <v>16</v>
      </c>
      <c r="D701" s="166">
        <v>1937.15</v>
      </c>
      <c r="E701" s="118">
        <v>44790</v>
      </c>
      <c r="F701" s="118">
        <v>44796</v>
      </c>
      <c r="G701" s="13">
        <v>0</v>
      </c>
      <c r="H701" s="5" t="s">
        <v>8331</v>
      </c>
      <c r="I701" s="22">
        <f t="shared" si="211"/>
        <v>16</v>
      </c>
      <c r="J701" s="5"/>
      <c r="K701" s="5"/>
      <c r="L701" s="136">
        <f t="shared" si="212"/>
        <v>1937.15</v>
      </c>
      <c r="M701" s="136">
        <f t="shared" si="213"/>
        <v>1937.15</v>
      </c>
      <c r="N701" s="33">
        <f t="shared" si="214"/>
        <v>0</v>
      </c>
      <c r="S701">
        <v>1</v>
      </c>
      <c r="T701" s="29">
        <f t="shared" si="220"/>
        <v>0</v>
      </c>
      <c r="U701" s="29">
        <f t="shared" si="221"/>
        <v>0</v>
      </c>
      <c r="V701" s="29">
        <f t="shared" si="222"/>
        <v>0</v>
      </c>
      <c r="W701" s="29">
        <f t="shared" si="223"/>
        <v>0</v>
      </c>
      <c r="X701" s="29">
        <f t="shared" si="224"/>
        <v>1937.15</v>
      </c>
      <c r="Z701" s="29"/>
    </row>
    <row r="702" spans="1:26" x14ac:dyDescent="0.3">
      <c r="A702" s="5" t="s">
        <v>2598</v>
      </c>
      <c r="B702" s="5" t="s">
        <v>2599</v>
      </c>
      <c r="C702" s="5">
        <v>16</v>
      </c>
      <c r="D702" s="166">
        <v>2499.7399999999998</v>
      </c>
      <c r="E702" s="118">
        <v>44790</v>
      </c>
      <c r="F702" s="118">
        <v>44796</v>
      </c>
      <c r="G702" s="13">
        <v>0</v>
      </c>
      <c r="H702" s="5" t="s">
        <v>8326</v>
      </c>
      <c r="I702" s="22">
        <f t="shared" si="211"/>
        <v>16</v>
      </c>
      <c r="J702" s="5"/>
      <c r="K702" s="5"/>
      <c r="L702" s="136">
        <f t="shared" si="212"/>
        <v>2499.7399999999998</v>
      </c>
      <c r="M702" s="136">
        <f t="shared" si="213"/>
        <v>2499.7399999999998</v>
      </c>
      <c r="N702" s="33">
        <f t="shared" si="214"/>
        <v>0</v>
      </c>
      <c r="S702">
        <v>1</v>
      </c>
      <c r="T702" s="29">
        <f t="shared" si="220"/>
        <v>0</v>
      </c>
      <c r="U702" s="29">
        <f t="shared" si="221"/>
        <v>0</v>
      </c>
      <c r="V702" s="29">
        <f t="shared" si="222"/>
        <v>0</v>
      </c>
      <c r="W702" s="29">
        <f t="shared" si="223"/>
        <v>0</v>
      </c>
      <c r="X702" s="29">
        <f t="shared" si="224"/>
        <v>2499.7399999999998</v>
      </c>
      <c r="Z702" s="29"/>
    </row>
    <row r="703" spans="1:26" x14ac:dyDescent="0.3">
      <c r="A703" s="5" t="s">
        <v>2598</v>
      </c>
      <c r="B703" s="5" t="s">
        <v>2599</v>
      </c>
      <c r="C703" s="5">
        <v>16</v>
      </c>
      <c r="D703" s="166">
        <v>3495.16</v>
      </c>
      <c r="E703" s="118">
        <v>44790</v>
      </c>
      <c r="F703" s="118">
        <v>44796</v>
      </c>
      <c r="G703" s="13">
        <v>0</v>
      </c>
      <c r="H703" s="5" t="s">
        <v>8327</v>
      </c>
      <c r="I703" s="22">
        <f t="shared" si="211"/>
        <v>16</v>
      </c>
      <c r="J703" s="5"/>
      <c r="K703" s="5"/>
      <c r="L703" s="136">
        <f t="shared" si="212"/>
        <v>3495.16</v>
      </c>
      <c r="M703" s="136">
        <f t="shared" si="213"/>
        <v>3495.16</v>
      </c>
      <c r="N703" s="33">
        <f t="shared" si="214"/>
        <v>0</v>
      </c>
      <c r="S703">
        <v>1</v>
      </c>
      <c r="T703" s="29">
        <f t="shared" si="220"/>
        <v>0</v>
      </c>
      <c r="U703" s="29">
        <f t="shared" si="221"/>
        <v>0</v>
      </c>
      <c r="V703" s="29">
        <f t="shared" si="222"/>
        <v>0</v>
      </c>
      <c r="W703" s="29">
        <f t="shared" si="223"/>
        <v>0</v>
      </c>
      <c r="X703" s="29">
        <f t="shared" si="224"/>
        <v>3495.16</v>
      </c>
      <c r="Z703" s="29"/>
    </row>
    <row r="704" spans="1:26" x14ac:dyDescent="0.3">
      <c r="A704" s="5" t="s">
        <v>2598</v>
      </c>
      <c r="B704" s="5" t="s">
        <v>2599</v>
      </c>
      <c r="C704" s="5">
        <v>16</v>
      </c>
      <c r="D704" s="166">
        <v>2921.39</v>
      </c>
      <c r="E704" s="118">
        <v>44790</v>
      </c>
      <c r="F704" s="118">
        <v>44796</v>
      </c>
      <c r="G704" s="13">
        <v>0</v>
      </c>
      <c r="H704" s="5" t="s">
        <v>8333</v>
      </c>
      <c r="I704" s="22">
        <f t="shared" si="211"/>
        <v>16</v>
      </c>
      <c r="J704" s="5"/>
      <c r="K704" s="5"/>
      <c r="L704" s="136">
        <f t="shared" si="212"/>
        <v>2921.39</v>
      </c>
      <c r="M704" s="136">
        <f t="shared" si="213"/>
        <v>2921.39</v>
      </c>
      <c r="N704" s="33">
        <f t="shared" si="214"/>
        <v>0</v>
      </c>
      <c r="S704">
        <v>1</v>
      </c>
      <c r="T704" s="29">
        <f t="shared" si="220"/>
        <v>0</v>
      </c>
      <c r="U704" s="29">
        <f t="shared" si="221"/>
        <v>0</v>
      </c>
      <c r="V704" s="29">
        <f t="shared" si="222"/>
        <v>0</v>
      </c>
      <c r="W704" s="29">
        <f t="shared" si="223"/>
        <v>0</v>
      </c>
      <c r="X704" s="29">
        <f t="shared" si="224"/>
        <v>2921.39</v>
      </c>
      <c r="Z704" s="29"/>
    </row>
    <row r="705" spans="1:26" x14ac:dyDescent="0.3">
      <c r="A705" s="5" t="s">
        <v>2598</v>
      </c>
      <c r="B705" s="5" t="s">
        <v>2599</v>
      </c>
      <c r="C705" s="5">
        <v>8</v>
      </c>
      <c r="D705" s="166">
        <v>1460.7</v>
      </c>
      <c r="E705" s="118">
        <v>44790</v>
      </c>
      <c r="F705" s="118">
        <v>44796</v>
      </c>
      <c r="G705" s="13">
        <v>0</v>
      </c>
      <c r="H705" s="5" t="s">
        <v>8312</v>
      </c>
      <c r="I705" s="22">
        <f t="shared" si="211"/>
        <v>8</v>
      </c>
      <c r="J705" s="5"/>
      <c r="K705" s="5"/>
      <c r="L705" s="136">
        <f t="shared" si="212"/>
        <v>1460.7</v>
      </c>
      <c r="M705" s="136">
        <f t="shared" si="213"/>
        <v>1460.7</v>
      </c>
      <c r="N705" s="33">
        <f t="shared" si="214"/>
        <v>0</v>
      </c>
      <c r="S705">
        <v>1</v>
      </c>
      <c r="T705" s="29">
        <f t="shared" si="220"/>
        <v>0</v>
      </c>
      <c r="U705" s="29">
        <f t="shared" si="221"/>
        <v>0</v>
      </c>
      <c r="V705" s="29">
        <f t="shared" si="222"/>
        <v>0</v>
      </c>
      <c r="W705" s="29">
        <f t="shared" si="223"/>
        <v>0</v>
      </c>
      <c r="X705" s="29">
        <f t="shared" si="224"/>
        <v>1460.7</v>
      </c>
      <c r="Z705" s="29"/>
    </row>
    <row r="706" spans="1:26" x14ac:dyDescent="0.3">
      <c r="A706" s="5" t="s">
        <v>2598</v>
      </c>
      <c r="B706" s="5" t="s">
        <v>2599</v>
      </c>
      <c r="C706" s="5">
        <v>8</v>
      </c>
      <c r="D706" s="166">
        <v>1249.8699999999999</v>
      </c>
      <c r="E706" s="118">
        <v>44790</v>
      </c>
      <c r="F706" s="118">
        <v>44796</v>
      </c>
      <c r="G706" s="13">
        <v>0</v>
      </c>
      <c r="H706" s="5" t="s">
        <v>8325</v>
      </c>
      <c r="I706" s="22">
        <f t="shared" si="211"/>
        <v>8</v>
      </c>
      <c r="J706" s="5"/>
      <c r="K706" s="5"/>
      <c r="L706" s="136">
        <f t="shared" si="212"/>
        <v>1249.8699999999999</v>
      </c>
      <c r="M706" s="136">
        <f t="shared" si="213"/>
        <v>1249.8699999999999</v>
      </c>
      <c r="N706" s="33">
        <f t="shared" si="214"/>
        <v>0</v>
      </c>
      <c r="S706">
        <v>1</v>
      </c>
      <c r="T706" s="29">
        <f t="shared" si="220"/>
        <v>0</v>
      </c>
      <c r="U706" s="29">
        <f t="shared" si="221"/>
        <v>0</v>
      </c>
      <c r="V706" s="29">
        <f t="shared" si="222"/>
        <v>0</v>
      </c>
      <c r="W706" s="29">
        <f t="shared" si="223"/>
        <v>0</v>
      </c>
      <c r="X706" s="29">
        <f t="shared" si="224"/>
        <v>1249.8699999999999</v>
      </c>
      <c r="Z706" s="29"/>
    </row>
    <row r="707" spans="1:26" x14ac:dyDescent="0.3">
      <c r="A707" s="5" t="s">
        <v>2598</v>
      </c>
      <c r="B707" s="5" t="s">
        <v>2599</v>
      </c>
      <c r="C707" s="5">
        <v>8</v>
      </c>
      <c r="D707" s="166">
        <v>1249.8699999999999</v>
      </c>
      <c r="E707" s="118">
        <v>44790</v>
      </c>
      <c r="F707" s="118">
        <v>44796</v>
      </c>
      <c r="G707" s="13">
        <v>0</v>
      </c>
      <c r="H707" s="5" t="s">
        <v>8325</v>
      </c>
      <c r="I707" s="22">
        <f t="shared" si="211"/>
        <v>8</v>
      </c>
      <c r="J707" s="5"/>
      <c r="K707" s="5"/>
      <c r="L707" s="136">
        <f t="shared" si="212"/>
        <v>1249.8699999999999</v>
      </c>
      <c r="M707" s="136">
        <f t="shared" si="213"/>
        <v>1249.8699999999999</v>
      </c>
      <c r="N707" s="33">
        <f t="shared" si="214"/>
        <v>0</v>
      </c>
      <c r="S707">
        <v>1</v>
      </c>
      <c r="T707" s="29">
        <f t="shared" si="220"/>
        <v>0</v>
      </c>
      <c r="U707" s="29">
        <f t="shared" si="221"/>
        <v>0</v>
      </c>
      <c r="V707" s="29">
        <f t="shared" si="222"/>
        <v>0</v>
      </c>
      <c r="W707" s="29">
        <f t="shared" si="223"/>
        <v>0</v>
      </c>
      <c r="X707" s="29">
        <f t="shared" si="224"/>
        <v>1249.8699999999999</v>
      </c>
      <c r="Z707" s="29"/>
    </row>
    <row r="708" spans="1:26" x14ac:dyDescent="0.3">
      <c r="A708" s="5" t="s">
        <v>2598</v>
      </c>
      <c r="B708" s="5" t="s">
        <v>2599</v>
      </c>
      <c r="C708" s="5">
        <v>8</v>
      </c>
      <c r="D708" s="166">
        <v>1637.97</v>
      </c>
      <c r="E708" s="118">
        <v>44790</v>
      </c>
      <c r="F708" s="118">
        <v>44796</v>
      </c>
      <c r="G708" s="13">
        <v>0</v>
      </c>
      <c r="H708" s="5" t="s">
        <v>8318</v>
      </c>
      <c r="I708" s="22">
        <f t="shared" si="211"/>
        <v>8</v>
      </c>
      <c r="J708" s="5"/>
      <c r="K708" s="5"/>
      <c r="L708" s="136">
        <f t="shared" si="212"/>
        <v>1637.97</v>
      </c>
      <c r="M708" s="136">
        <f t="shared" si="213"/>
        <v>1637.97</v>
      </c>
      <c r="N708" s="33">
        <f t="shared" si="214"/>
        <v>0</v>
      </c>
      <c r="S708">
        <v>1</v>
      </c>
      <c r="T708" s="29">
        <f t="shared" si="220"/>
        <v>0</v>
      </c>
      <c r="U708" s="29">
        <f t="shared" si="221"/>
        <v>0</v>
      </c>
      <c r="V708" s="29">
        <f t="shared" si="222"/>
        <v>0</v>
      </c>
      <c r="W708" s="29">
        <f t="shared" si="223"/>
        <v>0</v>
      </c>
      <c r="X708" s="29">
        <f t="shared" si="224"/>
        <v>1637.97</v>
      </c>
      <c r="Z708" s="29"/>
    </row>
    <row r="709" spans="1:26" x14ac:dyDescent="0.3">
      <c r="A709" s="5" t="s">
        <v>2600</v>
      </c>
      <c r="B709" s="5" t="s">
        <v>2601</v>
      </c>
      <c r="C709" s="5">
        <v>16</v>
      </c>
      <c r="D709" s="166">
        <v>3495.16</v>
      </c>
      <c r="E709" s="118">
        <v>44797</v>
      </c>
      <c r="F709" s="118">
        <v>44803</v>
      </c>
      <c r="G709" s="13">
        <v>0</v>
      </c>
      <c r="H709" s="5" t="s">
        <v>8327</v>
      </c>
      <c r="I709" s="22">
        <f t="shared" si="211"/>
        <v>16</v>
      </c>
      <c r="J709" s="5"/>
      <c r="K709" s="5"/>
      <c r="L709" s="136">
        <f t="shared" si="212"/>
        <v>3495.16</v>
      </c>
      <c r="M709" s="136">
        <f t="shared" si="213"/>
        <v>3495.16</v>
      </c>
      <c r="N709" s="33">
        <f t="shared" si="214"/>
        <v>0</v>
      </c>
      <c r="S709">
        <v>1</v>
      </c>
      <c r="T709" s="29">
        <f t="shared" si="220"/>
        <v>0</v>
      </c>
      <c r="U709" s="29">
        <f t="shared" si="221"/>
        <v>0</v>
      </c>
      <c r="V709" s="29">
        <f t="shared" si="222"/>
        <v>0</v>
      </c>
      <c r="W709" s="29">
        <f t="shared" si="223"/>
        <v>0</v>
      </c>
      <c r="X709" s="29">
        <f t="shared" si="224"/>
        <v>3495.16</v>
      </c>
      <c r="Z709" s="29"/>
    </row>
    <row r="710" spans="1:26" x14ac:dyDescent="0.3">
      <c r="B710" s="79"/>
    </row>
    <row r="711" spans="1:26" x14ac:dyDescent="0.3">
      <c r="I711" s="29"/>
      <c r="J711" s="29"/>
      <c r="K711" s="29"/>
      <c r="L711" s="29">
        <f>SUM(L5:L709)</f>
        <v>4949748.892020002</v>
      </c>
      <c r="M711" s="66">
        <f>SUM(M5:M709)</f>
        <v>4949748.892020002</v>
      </c>
      <c r="T711" s="29">
        <f>SUM(T5:T709)</f>
        <v>768844.63099999994</v>
      </c>
      <c r="U711" s="29">
        <f>SUM(U5:U709)</f>
        <v>564988.41440000024</v>
      </c>
      <c r="V711" s="29">
        <f>SUM(V5:V709)</f>
        <v>329011.79060000001</v>
      </c>
      <c r="W711" s="29">
        <f>SUM(W5:W709)</f>
        <v>358852.61012000003</v>
      </c>
      <c r="X711" s="29">
        <f>SUM(X5:X709)</f>
        <v>2928051.4459000002</v>
      </c>
    </row>
    <row r="712" spans="1:26" x14ac:dyDescent="0.3">
      <c r="T712" t="s">
        <v>8263</v>
      </c>
      <c r="U712" s="29">
        <f>SUM(T711:U711)</f>
        <v>1333833.0454000002</v>
      </c>
    </row>
    <row r="713" spans="1:26" x14ac:dyDescent="0.3">
      <c r="T713" t="s">
        <v>8262</v>
      </c>
      <c r="U713" s="29">
        <f>SUM(V711:X711)</f>
        <v>3615915.84662</v>
      </c>
    </row>
    <row r="714" spans="1:26" x14ac:dyDescent="0.3">
      <c r="T714" s="44" t="s">
        <v>8013</v>
      </c>
      <c r="U714" s="66">
        <f>SUM(T711:X711)</f>
        <v>4949748.8920200001</v>
      </c>
    </row>
  </sheetData>
  <autoFilter ref="A2:N709" xr:uid="{0C9BBF51-D755-4492-8EFB-08E10424166F}"/>
  <mergeCells count="2">
    <mergeCell ref="A1:D1"/>
    <mergeCell ref="E1:G1"/>
  </mergeCells>
  <pageMargins left="0.7" right="0.7" top="0.75" bottom="0.75" header="0.3" footer="0.3"/>
  <pageSetup scale="55" fitToHeight="0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104"/>
  <sheetViews>
    <sheetView workbookViewId="0">
      <pane xSplit="8" ySplit="1" topLeftCell="M2" activePane="bottomRight" state="frozen"/>
      <selection pane="topRight" activeCell="I1" sqref="I1"/>
      <selection pane="bottomLeft" activeCell="A2" sqref="A2"/>
      <selection pane="bottomRight" activeCell="T94" sqref="T94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8.109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4" t="s">
        <v>8030</v>
      </c>
      <c r="B1" s="44" t="s">
        <v>8031</v>
      </c>
      <c r="C1" s="44" t="s">
        <v>8032</v>
      </c>
      <c r="D1" s="44" t="s">
        <v>8033</v>
      </c>
      <c r="E1" s="44" t="s">
        <v>8041</v>
      </c>
      <c r="F1" s="44" t="s">
        <v>8034</v>
      </c>
      <c r="G1" s="44" t="s">
        <v>8035</v>
      </c>
      <c r="H1" s="135" t="s">
        <v>8036</v>
      </c>
      <c r="I1" s="44" t="s">
        <v>8046</v>
      </c>
      <c r="J1" s="44" t="s">
        <v>8043</v>
      </c>
      <c r="K1" s="44" t="s">
        <v>8037</v>
      </c>
      <c r="L1" s="77" t="s">
        <v>8202</v>
      </c>
      <c r="M1" s="77" t="s">
        <v>8203</v>
      </c>
      <c r="N1" s="44" t="s">
        <v>8192</v>
      </c>
      <c r="O1" s="94" t="s">
        <v>8212</v>
      </c>
      <c r="P1" s="95" t="s">
        <v>8199</v>
      </c>
      <c r="Q1" s="82" t="s">
        <v>8200</v>
      </c>
      <c r="R1" s="96" t="s">
        <v>8211</v>
      </c>
      <c r="S1" s="77" t="s">
        <v>8270</v>
      </c>
      <c r="T1" s="77" t="s">
        <v>8271</v>
      </c>
    </row>
    <row r="2" spans="1:20" x14ac:dyDescent="0.3">
      <c r="A2" t="s">
        <v>8038</v>
      </c>
      <c r="B2" t="s">
        <v>8039</v>
      </c>
      <c r="C2">
        <v>59702</v>
      </c>
      <c r="D2">
        <v>392774</v>
      </c>
      <c r="E2" s="72">
        <v>44181</v>
      </c>
      <c r="G2" s="74">
        <v>1</v>
      </c>
      <c r="H2" t="s">
        <v>8040</v>
      </c>
      <c r="I2" t="s">
        <v>8047</v>
      </c>
      <c r="J2" t="s">
        <v>8044</v>
      </c>
      <c r="K2">
        <v>5000</v>
      </c>
      <c r="L2" s="74">
        <v>5000</v>
      </c>
      <c r="N2" t="s">
        <v>8193</v>
      </c>
      <c r="O2" s="19">
        <f>M3*1.117</f>
        <v>2706.491</v>
      </c>
      <c r="P2" s="19">
        <v>0</v>
      </c>
      <c r="Q2" s="19"/>
      <c r="R2" s="19">
        <f>O2-P2</f>
        <v>2706.491</v>
      </c>
      <c r="S2" s="19">
        <f>R2</f>
        <v>2706.491</v>
      </c>
    </row>
    <row r="3" spans="1:20" x14ac:dyDescent="0.3">
      <c r="C3">
        <v>59702</v>
      </c>
      <c r="D3">
        <v>376464</v>
      </c>
      <c r="E3" s="72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2423</v>
      </c>
      <c r="M3">
        <v>2423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71" t="s">
        <v>8049</v>
      </c>
      <c r="B6" s="71" t="s">
        <v>8050</v>
      </c>
      <c r="C6">
        <v>59703</v>
      </c>
      <c r="D6">
        <v>376464</v>
      </c>
      <c r="E6" s="72">
        <v>43819</v>
      </c>
      <c r="F6">
        <v>1</v>
      </c>
      <c r="H6" t="s">
        <v>8042</v>
      </c>
      <c r="I6" t="s">
        <v>8048</v>
      </c>
      <c r="J6" t="s">
        <v>8045</v>
      </c>
      <c r="K6" s="73">
        <v>749434</v>
      </c>
      <c r="L6" s="73">
        <v>58767</v>
      </c>
      <c r="M6" s="73">
        <v>58767</v>
      </c>
      <c r="O6" s="19">
        <f>SUM(M6:M6)*1.117</f>
        <v>65642.739000000001</v>
      </c>
      <c r="P6" s="19">
        <v>0</v>
      </c>
      <c r="Q6" s="19"/>
      <c r="R6" s="19">
        <f>O6-P6</f>
        <v>65642.739000000001</v>
      </c>
      <c r="S6" s="19">
        <f>R6</f>
        <v>65642.739000000001</v>
      </c>
    </row>
    <row r="7" spans="1:20" x14ac:dyDescent="0.3">
      <c r="O7" s="19"/>
      <c r="P7" s="19"/>
      <c r="Q7" s="19"/>
      <c r="R7" s="19"/>
    </row>
    <row r="8" spans="1:20" x14ac:dyDescent="0.3">
      <c r="O8" s="19"/>
      <c r="P8" s="19"/>
      <c r="Q8" s="19"/>
      <c r="R8" s="19"/>
    </row>
    <row r="9" spans="1:20" x14ac:dyDescent="0.3">
      <c r="A9" t="s">
        <v>8051</v>
      </c>
      <c r="B9" t="s">
        <v>8052</v>
      </c>
      <c r="C9">
        <v>59704</v>
      </c>
      <c r="D9">
        <v>388253</v>
      </c>
      <c r="E9" s="72">
        <v>44083</v>
      </c>
      <c r="G9" s="74">
        <v>1</v>
      </c>
      <c r="H9" t="s">
        <v>8053</v>
      </c>
      <c r="I9" t="s">
        <v>8054</v>
      </c>
      <c r="J9" t="s">
        <v>8055</v>
      </c>
      <c r="K9">
        <v>83687</v>
      </c>
      <c r="L9" s="74">
        <v>83687</v>
      </c>
      <c r="N9" t="s">
        <v>8193</v>
      </c>
      <c r="O9" s="19">
        <f>SUM(M10:M21)*1.117</f>
        <v>124096.466</v>
      </c>
      <c r="P9" s="19">
        <f>'BCWR - Cat A'!U4</f>
        <v>71457.109988000011</v>
      </c>
      <c r="Q9" s="19"/>
      <c r="R9" s="19">
        <f>O9-P9</f>
        <v>52639.356011999989</v>
      </c>
      <c r="T9" s="19">
        <f>R9</f>
        <v>52639.356011999989</v>
      </c>
    </row>
    <row r="10" spans="1:20" ht="28.8" x14ac:dyDescent="0.3">
      <c r="C10">
        <v>59704</v>
      </c>
      <c r="D10">
        <v>383443</v>
      </c>
      <c r="E10" s="72">
        <v>44309</v>
      </c>
      <c r="F10">
        <v>1</v>
      </c>
      <c r="H10" t="s">
        <v>8137</v>
      </c>
      <c r="I10" t="s">
        <v>8048</v>
      </c>
      <c r="J10" t="s">
        <v>8058</v>
      </c>
      <c r="K10">
        <v>35973</v>
      </c>
      <c r="L10" s="75">
        <v>32000</v>
      </c>
      <c r="M10" s="81"/>
      <c r="N10" s="138" t="s">
        <v>8577</v>
      </c>
      <c r="O10" s="19"/>
      <c r="P10" s="19"/>
      <c r="Q10" s="19"/>
      <c r="R10" s="19"/>
    </row>
    <row r="11" spans="1:20" x14ac:dyDescent="0.3">
      <c r="C11" s="44">
        <v>59728</v>
      </c>
      <c r="D11">
        <v>399995</v>
      </c>
      <c r="E11" s="72">
        <v>44390</v>
      </c>
      <c r="F11">
        <v>1</v>
      </c>
      <c r="H11" t="s">
        <v>8059</v>
      </c>
      <c r="I11" t="s">
        <v>8057</v>
      </c>
      <c r="J11" t="s">
        <v>8060</v>
      </c>
      <c r="K11">
        <v>106646</v>
      </c>
      <c r="L11">
        <v>60817</v>
      </c>
      <c r="M11">
        <v>60817</v>
      </c>
      <c r="N11" s="79"/>
      <c r="O11" s="19"/>
      <c r="P11" s="19"/>
      <c r="Q11" s="19"/>
      <c r="R11" s="19"/>
    </row>
    <row r="12" spans="1:20" x14ac:dyDescent="0.3">
      <c r="C12" s="44">
        <v>59728</v>
      </c>
      <c r="D12">
        <v>402224</v>
      </c>
      <c r="E12" s="72">
        <v>44393</v>
      </c>
      <c r="G12" s="65">
        <v>1</v>
      </c>
      <c r="H12" t="s">
        <v>8061</v>
      </c>
      <c r="I12" t="s">
        <v>8057</v>
      </c>
      <c r="J12" t="s">
        <v>8062</v>
      </c>
      <c r="K12">
        <v>8286</v>
      </c>
      <c r="L12">
        <v>753</v>
      </c>
      <c r="M12">
        <v>753</v>
      </c>
      <c r="N12" s="79"/>
      <c r="O12" s="19"/>
      <c r="P12" s="19"/>
      <c r="Q12" s="19"/>
      <c r="R12" s="19"/>
    </row>
    <row r="13" spans="1:20" x14ac:dyDescent="0.3">
      <c r="C13" s="44">
        <v>59728</v>
      </c>
      <c r="D13">
        <v>403596</v>
      </c>
      <c r="E13" s="72">
        <v>44420</v>
      </c>
      <c r="F13">
        <v>1</v>
      </c>
      <c r="H13" t="s">
        <v>8272</v>
      </c>
      <c r="I13" t="s">
        <v>8057</v>
      </c>
      <c r="J13" t="s">
        <v>8118</v>
      </c>
      <c r="K13">
        <v>17280</v>
      </c>
      <c r="L13">
        <v>17184</v>
      </c>
      <c r="M13">
        <v>17184</v>
      </c>
      <c r="O13" s="19"/>
      <c r="P13" s="19"/>
      <c r="Q13" s="19"/>
      <c r="R13" s="19"/>
    </row>
    <row r="14" spans="1:20" x14ac:dyDescent="0.3">
      <c r="C14" s="44">
        <v>59728</v>
      </c>
      <c r="D14">
        <v>405332</v>
      </c>
      <c r="E14" s="72">
        <v>44459</v>
      </c>
      <c r="G14">
        <v>1</v>
      </c>
      <c r="H14" t="s">
        <v>8291</v>
      </c>
      <c r="I14" t="s">
        <v>8057</v>
      </c>
      <c r="J14" t="s">
        <v>8292</v>
      </c>
      <c r="K14">
        <v>5202</v>
      </c>
      <c r="L14" s="79">
        <v>1935</v>
      </c>
      <c r="M14" s="79">
        <v>1935</v>
      </c>
      <c r="N14" s="79"/>
      <c r="O14" s="19"/>
      <c r="P14" s="19"/>
      <c r="Q14" s="19"/>
      <c r="R14" s="19"/>
    </row>
    <row r="15" spans="1:20" x14ac:dyDescent="0.3">
      <c r="C15" s="44">
        <v>59728</v>
      </c>
      <c r="D15">
        <v>405424</v>
      </c>
      <c r="E15" s="72">
        <v>44468</v>
      </c>
      <c r="G15">
        <v>1</v>
      </c>
      <c r="H15" t="s">
        <v>8376</v>
      </c>
      <c r="I15" t="s">
        <v>8057</v>
      </c>
      <c r="J15" t="s">
        <v>8377</v>
      </c>
      <c r="K15">
        <v>4900</v>
      </c>
      <c r="L15" s="79">
        <v>98</v>
      </c>
      <c r="M15" s="79">
        <v>98</v>
      </c>
      <c r="N15" s="79"/>
      <c r="O15" s="19"/>
      <c r="P15" s="19"/>
      <c r="Q15" s="19"/>
      <c r="R15" s="19"/>
    </row>
    <row r="16" spans="1:20" x14ac:dyDescent="0.3">
      <c r="C16" s="44">
        <v>59728</v>
      </c>
      <c r="D16">
        <v>405548</v>
      </c>
      <c r="E16" s="72">
        <v>44463</v>
      </c>
      <c r="G16">
        <v>1</v>
      </c>
      <c r="H16" t="s">
        <v>8353</v>
      </c>
      <c r="I16" t="s">
        <v>8352</v>
      </c>
      <c r="J16" t="s">
        <v>8293</v>
      </c>
      <c r="K16">
        <v>4259</v>
      </c>
      <c r="L16">
        <v>2369</v>
      </c>
      <c r="M16">
        <v>2369</v>
      </c>
      <c r="O16" s="19"/>
      <c r="P16" s="19"/>
      <c r="Q16" s="19"/>
      <c r="R16" s="19"/>
    </row>
    <row r="17" spans="1:20" x14ac:dyDescent="0.3">
      <c r="C17" s="44">
        <v>59728</v>
      </c>
      <c r="D17">
        <v>405777</v>
      </c>
      <c r="E17" s="72">
        <v>44469</v>
      </c>
      <c r="G17">
        <v>1</v>
      </c>
      <c r="H17" t="s">
        <v>8354</v>
      </c>
      <c r="I17" t="s">
        <v>8057</v>
      </c>
      <c r="J17" t="s">
        <v>8062</v>
      </c>
      <c r="K17">
        <v>1461</v>
      </c>
      <c r="L17">
        <v>1461</v>
      </c>
      <c r="M17">
        <v>1461</v>
      </c>
      <c r="O17" s="19"/>
      <c r="P17" s="19"/>
      <c r="Q17" s="19"/>
      <c r="R17" s="19"/>
    </row>
    <row r="18" spans="1:20" x14ac:dyDescent="0.3">
      <c r="C18" s="44">
        <v>59728</v>
      </c>
      <c r="D18">
        <v>405823</v>
      </c>
      <c r="E18" s="72">
        <v>44470</v>
      </c>
      <c r="G18">
        <v>1</v>
      </c>
      <c r="H18" t="s">
        <v>8355</v>
      </c>
      <c r="I18" t="s">
        <v>8057</v>
      </c>
      <c r="J18" t="s">
        <v>8293</v>
      </c>
      <c r="K18">
        <v>1094</v>
      </c>
      <c r="L18">
        <v>1094</v>
      </c>
      <c r="M18">
        <v>1094</v>
      </c>
      <c r="O18" s="19"/>
      <c r="P18" s="19"/>
      <c r="Q18" s="19"/>
      <c r="R18" s="19"/>
    </row>
    <row r="19" spans="1:20" x14ac:dyDescent="0.3">
      <c r="C19" s="44">
        <v>59728</v>
      </c>
      <c r="D19">
        <v>408663</v>
      </c>
      <c r="E19" s="72">
        <v>44545</v>
      </c>
      <c r="F19">
        <v>1</v>
      </c>
      <c r="H19" t="s">
        <v>8405</v>
      </c>
      <c r="I19" t="s">
        <v>8057</v>
      </c>
      <c r="J19" t="s">
        <v>8406</v>
      </c>
      <c r="K19">
        <v>6487</v>
      </c>
      <c r="L19">
        <v>6487</v>
      </c>
      <c r="M19">
        <v>6487</v>
      </c>
      <c r="O19" s="19"/>
      <c r="P19" s="19"/>
      <c r="Q19" s="19"/>
      <c r="R19" s="19"/>
    </row>
    <row r="20" spans="1:20" x14ac:dyDescent="0.3">
      <c r="C20" s="44">
        <v>59728</v>
      </c>
      <c r="D20">
        <v>413019</v>
      </c>
      <c r="E20" s="72">
        <v>44581</v>
      </c>
      <c r="F20">
        <v>1</v>
      </c>
      <c r="H20" t="s">
        <v>8061</v>
      </c>
      <c r="I20" t="s">
        <v>8057</v>
      </c>
      <c r="J20" t="s">
        <v>8434</v>
      </c>
      <c r="K20">
        <v>129</v>
      </c>
      <c r="O20" s="19"/>
      <c r="P20" s="19"/>
      <c r="Q20" s="19"/>
      <c r="R20" s="19"/>
    </row>
    <row r="21" spans="1:20" x14ac:dyDescent="0.3">
      <c r="C21" s="44">
        <v>59728</v>
      </c>
      <c r="D21">
        <v>413439</v>
      </c>
      <c r="E21" s="72">
        <v>44663</v>
      </c>
      <c r="F21">
        <v>1</v>
      </c>
      <c r="H21" t="s">
        <v>8578</v>
      </c>
      <c r="I21" t="s">
        <v>8057</v>
      </c>
      <c r="J21" t="s">
        <v>8066</v>
      </c>
      <c r="K21">
        <v>18900</v>
      </c>
      <c r="L21">
        <v>18900</v>
      </c>
      <c r="M21">
        <v>18900</v>
      </c>
      <c r="O21" s="19"/>
      <c r="P21" s="19"/>
      <c r="Q21" s="19"/>
      <c r="R21" s="19"/>
    </row>
    <row r="22" spans="1:20" x14ac:dyDescent="0.3">
      <c r="C22" s="44"/>
      <c r="E22" s="72"/>
      <c r="O22" s="19"/>
      <c r="P22" s="19"/>
      <c r="Q22" s="19"/>
      <c r="R22" s="19"/>
    </row>
    <row r="23" spans="1:20" x14ac:dyDescent="0.3">
      <c r="O23" s="19"/>
      <c r="P23" s="19"/>
      <c r="Q23" s="19"/>
      <c r="R23" s="19"/>
    </row>
    <row r="24" spans="1:20" x14ac:dyDescent="0.3">
      <c r="A24" t="s">
        <v>8063</v>
      </c>
      <c r="B24" t="s">
        <v>8064</v>
      </c>
      <c r="C24" s="44">
        <v>59729</v>
      </c>
      <c r="D24">
        <v>395126</v>
      </c>
      <c r="E24" s="72">
        <v>44270</v>
      </c>
      <c r="F24">
        <v>1</v>
      </c>
      <c r="H24" t="s">
        <v>8191</v>
      </c>
      <c r="I24" t="s">
        <v>8065</v>
      </c>
      <c r="J24" t="s">
        <v>8066</v>
      </c>
      <c r="K24">
        <v>13598</v>
      </c>
      <c r="O24" s="19">
        <f>SUM(M24:M26)*1.117</f>
        <v>159153.511</v>
      </c>
      <c r="P24" s="19">
        <f>'BCWR - Cat A'!U10</f>
        <v>173686.78999999998</v>
      </c>
      <c r="Q24" s="19"/>
      <c r="R24" s="19">
        <f>O24-P24</f>
        <v>-14533.27899999998</v>
      </c>
      <c r="T24" s="19">
        <f>R24</f>
        <v>-14533.27899999998</v>
      </c>
    </row>
    <row r="25" spans="1:20" x14ac:dyDescent="0.3">
      <c r="C25" s="44">
        <v>59729</v>
      </c>
      <c r="D25">
        <v>412294</v>
      </c>
      <c r="E25" s="72">
        <v>44621</v>
      </c>
      <c r="F25">
        <v>1</v>
      </c>
      <c r="H25" t="s">
        <v>8500</v>
      </c>
      <c r="I25" t="s">
        <v>8498</v>
      </c>
      <c r="J25" t="s">
        <v>8499</v>
      </c>
      <c r="K25">
        <v>97444</v>
      </c>
      <c r="L25">
        <v>97444</v>
      </c>
      <c r="M25">
        <v>97444</v>
      </c>
      <c r="O25" s="19"/>
      <c r="P25" s="19"/>
      <c r="Q25" s="19"/>
      <c r="R25" s="19"/>
      <c r="S25" s="19"/>
    </row>
    <row r="26" spans="1:20" x14ac:dyDescent="0.3">
      <c r="C26" s="44">
        <v>59729</v>
      </c>
      <c r="D26">
        <v>413918</v>
      </c>
      <c r="E26" s="72">
        <v>44671</v>
      </c>
      <c r="F26">
        <v>1</v>
      </c>
      <c r="H26" t="s">
        <v>8579</v>
      </c>
      <c r="I26" t="s">
        <v>8580</v>
      </c>
      <c r="J26" t="s">
        <v>8499</v>
      </c>
      <c r="K26">
        <v>45049</v>
      </c>
      <c r="L26">
        <v>45039</v>
      </c>
      <c r="M26">
        <v>45039</v>
      </c>
      <c r="O26" s="19"/>
      <c r="P26" s="19"/>
      <c r="Q26" s="19"/>
      <c r="R26" s="19"/>
      <c r="S26" s="19"/>
    </row>
    <row r="27" spans="1:20" x14ac:dyDescent="0.3">
      <c r="O27" s="19"/>
      <c r="P27" s="19"/>
      <c r="Q27" s="19"/>
      <c r="R27" s="19"/>
    </row>
    <row r="28" spans="1:20" x14ac:dyDescent="0.3">
      <c r="O28" s="19"/>
      <c r="P28" s="19"/>
      <c r="Q28" s="19"/>
      <c r="R28" s="19"/>
    </row>
    <row r="29" spans="1:20" x14ac:dyDescent="0.3">
      <c r="A29" t="s">
        <v>8068</v>
      </c>
      <c r="B29" t="s">
        <v>8069</v>
      </c>
      <c r="C29">
        <v>59706</v>
      </c>
      <c r="D29">
        <v>390374</v>
      </c>
      <c r="E29" s="72">
        <v>44130</v>
      </c>
      <c r="F29">
        <v>1</v>
      </c>
      <c r="H29" t="s">
        <v>8070</v>
      </c>
      <c r="I29" t="s">
        <v>8071</v>
      </c>
      <c r="J29" t="s">
        <v>8072</v>
      </c>
      <c r="K29">
        <v>3240</v>
      </c>
      <c r="L29">
        <v>360</v>
      </c>
      <c r="M29">
        <v>360</v>
      </c>
      <c r="O29" s="19">
        <f>SUM(M29:M42)*1.117</f>
        <v>830748.64399999997</v>
      </c>
      <c r="P29" s="19">
        <f>'BCWR - Cat A'!U14</f>
        <v>618530.44999999984</v>
      </c>
      <c r="Q29" s="19"/>
      <c r="R29" s="19">
        <f>O29-P29</f>
        <v>212218.19400000013</v>
      </c>
      <c r="T29" s="19">
        <f>R29</f>
        <v>212218.19400000013</v>
      </c>
    </row>
    <row r="30" spans="1:20" x14ac:dyDescent="0.3">
      <c r="C30">
        <v>59706</v>
      </c>
      <c r="D30">
        <v>391026</v>
      </c>
      <c r="E30" s="72">
        <v>44147</v>
      </c>
      <c r="F30">
        <v>1</v>
      </c>
      <c r="H30" t="s">
        <v>8073</v>
      </c>
      <c r="I30" t="s">
        <v>8071</v>
      </c>
      <c r="J30" t="s">
        <v>8074</v>
      </c>
      <c r="K30">
        <v>2436</v>
      </c>
      <c r="L30">
        <v>244</v>
      </c>
      <c r="M30">
        <v>244</v>
      </c>
      <c r="O30" s="19"/>
      <c r="P30" s="19"/>
      <c r="Q30" s="19"/>
      <c r="R30" s="19"/>
    </row>
    <row r="31" spans="1:20" x14ac:dyDescent="0.3">
      <c r="C31" s="44">
        <v>59730</v>
      </c>
      <c r="D31">
        <v>389300</v>
      </c>
      <c r="E31" s="72">
        <v>44110</v>
      </c>
      <c r="F31">
        <v>1</v>
      </c>
      <c r="H31" t="s">
        <v>8508</v>
      </c>
      <c r="I31" t="s">
        <v>8155</v>
      </c>
      <c r="J31" t="s">
        <v>8357</v>
      </c>
      <c r="K31">
        <v>4532</v>
      </c>
      <c r="L31">
        <v>4170</v>
      </c>
      <c r="M31">
        <v>4532</v>
      </c>
      <c r="O31" s="19"/>
      <c r="P31" s="19"/>
      <c r="Q31" s="19"/>
      <c r="R31" s="19"/>
    </row>
    <row r="32" spans="1:20" x14ac:dyDescent="0.3">
      <c r="C32" s="44">
        <v>59730</v>
      </c>
      <c r="D32">
        <v>394400</v>
      </c>
      <c r="E32" s="72">
        <v>44232</v>
      </c>
      <c r="G32" s="65">
        <v>1</v>
      </c>
      <c r="H32" t="s">
        <v>8075</v>
      </c>
      <c r="I32" t="s">
        <v>8076</v>
      </c>
      <c r="J32" t="s">
        <v>8077</v>
      </c>
      <c r="K32">
        <v>30775</v>
      </c>
      <c r="L32" s="65">
        <v>30775</v>
      </c>
      <c r="M32" s="81"/>
      <c r="N32" s="81" t="s">
        <v>8194</v>
      </c>
      <c r="O32" s="19"/>
      <c r="P32" s="19"/>
      <c r="Q32" s="19"/>
      <c r="R32" s="19"/>
    </row>
    <row r="33" spans="1:19" x14ac:dyDescent="0.3">
      <c r="C33" s="44">
        <v>59730</v>
      </c>
      <c r="D33">
        <v>397664</v>
      </c>
      <c r="E33" s="72">
        <v>44334</v>
      </c>
      <c r="F33">
        <v>1</v>
      </c>
      <c r="G33" s="65"/>
      <c r="H33" t="s">
        <v>8475</v>
      </c>
      <c r="I33" t="s">
        <v>8071</v>
      </c>
      <c r="J33" t="s">
        <v>8078</v>
      </c>
      <c r="K33">
        <v>165900</v>
      </c>
      <c r="L33" s="79"/>
      <c r="M33" s="79"/>
      <c r="N33" s="79"/>
      <c r="O33" s="19"/>
      <c r="P33" s="19"/>
      <c r="Q33" s="19"/>
      <c r="R33" s="19"/>
    </row>
    <row r="34" spans="1:19" x14ac:dyDescent="0.3">
      <c r="C34" s="44">
        <v>59730</v>
      </c>
      <c r="D34">
        <v>405991</v>
      </c>
      <c r="E34" s="72">
        <v>44475</v>
      </c>
      <c r="G34">
        <v>1</v>
      </c>
      <c r="H34" t="s">
        <v>8356</v>
      </c>
      <c r="I34" t="s">
        <v>8071</v>
      </c>
      <c r="J34" t="s">
        <v>8078</v>
      </c>
      <c r="K34">
        <v>1240</v>
      </c>
      <c r="L34">
        <v>1240</v>
      </c>
      <c r="M34">
        <v>1240</v>
      </c>
      <c r="O34" s="19"/>
      <c r="P34" s="19"/>
      <c r="Q34" s="19"/>
      <c r="R34" s="19"/>
    </row>
    <row r="35" spans="1:19" x14ac:dyDescent="0.3">
      <c r="C35" s="44">
        <v>59730</v>
      </c>
      <c r="D35">
        <v>404242</v>
      </c>
      <c r="E35" s="72">
        <v>44460</v>
      </c>
      <c r="F35">
        <v>1</v>
      </c>
      <c r="H35" t="s">
        <v>8295</v>
      </c>
      <c r="I35" t="s">
        <v>8296</v>
      </c>
      <c r="J35" t="s">
        <v>8297</v>
      </c>
      <c r="K35">
        <v>21175</v>
      </c>
      <c r="L35">
        <v>21175</v>
      </c>
      <c r="M35">
        <v>21175</v>
      </c>
      <c r="O35" s="19"/>
      <c r="P35" s="19"/>
      <c r="Q35" s="19"/>
      <c r="R35" s="19"/>
    </row>
    <row r="36" spans="1:19" x14ac:dyDescent="0.3">
      <c r="A36" t="s">
        <v>8294</v>
      </c>
      <c r="C36" s="44">
        <v>59730</v>
      </c>
      <c r="D36">
        <v>405031</v>
      </c>
      <c r="E36" s="72">
        <v>44480</v>
      </c>
      <c r="F36">
        <v>1</v>
      </c>
      <c r="H36" t="s">
        <v>8501</v>
      </c>
      <c r="I36" t="s">
        <v>8071</v>
      </c>
      <c r="J36" t="s">
        <v>8078</v>
      </c>
      <c r="K36">
        <v>284898</v>
      </c>
      <c r="L36" s="79">
        <v>284898</v>
      </c>
      <c r="M36" s="79">
        <v>284898</v>
      </c>
      <c r="N36" s="79" t="s">
        <v>8495</v>
      </c>
      <c r="O36" s="19"/>
      <c r="P36" s="19"/>
      <c r="Q36" s="19"/>
      <c r="R36" s="19"/>
    </row>
    <row r="37" spans="1:19" x14ac:dyDescent="0.3">
      <c r="C37" s="44">
        <v>59730</v>
      </c>
      <c r="D37">
        <v>407180</v>
      </c>
      <c r="E37" s="72">
        <v>44502</v>
      </c>
      <c r="F37">
        <v>1</v>
      </c>
      <c r="H37" t="s">
        <v>8378</v>
      </c>
      <c r="I37" t="s">
        <v>8071</v>
      </c>
      <c r="J37" t="s">
        <v>8379</v>
      </c>
      <c r="K37">
        <v>70475</v>
      </c>
      <c r="L37" s="79">
        <v>70475</v>
      </c>
      <c r="M37" s="79">
        <v>70475</v>
      </c>
      <c r="N37" s="79"/>
      <c r="O37" s="19"/>
      <c r="P37" s="19"/>
      <c r="Q37" s="19"/>
      <c r="R37" s="19"/>
    </row>
    <row r="38" spans="1:19" x14ac:dyDescent="0.3">
      <c r="C38" s="44">
        <v>59730</v>
      </c>
      <c r="D38">
        <v>407507</v>
      </c>
      <c r="E38" s="72">
        <v>44509</v>
      </c>
      <c r="G38">
        <v>1</v>
      </c>
      <c r="H38" t="s">
        <v>8380</v>
      </c>
      <c r="I38" t="s">
        <v>8071</v>
      </c>
      <c r="J38" t="s">
        <v>8375</v>
      </c>
      <c r="K38">
        <v>79440</v>
      </c>
      <c r="L38" s="79">
        <v>79440</v>
      </c>
      <c r="M38" s="79">
        <v>79440</v>
      </c>
      <c r="N38" s="79"/>
      <c r="O38" s="19"/>
      <c r="P38" s="19"/>
      <c r="Q38" s="19"/>
      <c r="R38" s="19"/>
    </row>
    <row r="39" spans="1:19" x14ac:dyDescent="0.3">
      <c r="C39" s="44">
        <v>59730</v>
      </c>
      <c r="D39">
        <v>411192</v>
      </c>
      <c r="E39" s="72">
        <v>44602</v>
      </c>
      <c r="G39">
        <v>1</v>
      </c>
      <c r="H39" t="s">
        <v>8471</v>
      </c>
      <c r="I39" t="s">
        <v>8071</v>
      </c>
      <c r="J39" t="s">
        <v>8472</v>
      </c>
      <c r="K39">
        <v>2130</v>
      </c>
      <c r="L39" s="79">
        <v>2130</v>
      </c>
      <c r="M39" s="79">
        <v>2130</v>
      </c>
      <c r="N39" s="79"/>
      <c r="O39" s="19"/>
      <c r="P39" s="19"/>
      <c r="Q39" s="19"/>
      <c r="R39" s="19"/>
    </row>
    <row r="40" spans="1:19" x14ac:dyDescent="0.3">
      <c r="C40" s="44">
        <v>59730</v>
      </c>
      <c r="D40">
        <v>411503</v>
      </c>
      <c r="E40" s="72">
        <v>44609</v>
      </c>
      <c r="F40">
        <v>1</v>
      </c>
      <c r="H40" t="s">
        <v>8473</v>
      </c>
      <c r="I40" t="s">
        <v>8071</v>
      </c>
      <c r="J40" t="s">
        <v>8474</v>
      </c>
      <c r="K40">
        <v>3416</v>
      </c>
      <c r="L40" s="79">
        <v>3416</v>
      </c>
      <c r="M40" s="79">
        <v>3416</v>
      </c>
      <c r="N40" s="79"/>
      <c r="O40" s="19"/>
      <c r="P40" s="19"/>
      <c r="Q40" s="19"/>
      <c r="R40" s="19"/>
    </row>
    <row r="41" spans="1:19" x14ac:dyDescent="0.3">
      <c r="C41" s="44">
        <v>59730</v>
      </c>
      <c r="D41" t="s">
        <v>8503</v>
      </c>
      <c r="E41" s="72">
        <v>44621</v>
      </c>
      <c r="F41">
        <v>1</v>
      </c>
      <c r="H41" t="s">
        <v>8504</v>
      </c>
      <c r="I41" t="s">
        <v>8048</v>
      </c>
      <c r="J41" t="s">
        <v>8505</v>
      </c>
      <c r="K41">
        <v>227022</v>
      </c>
      <c r="L41" s="79">
        <v>227022</v>
      </c>
      <c r="M41" s="79">
        <v>227022</v>
      </c>
      <c r="N41" s="79"/>
      <c r="O41" s="19"/>
      <c r="P41" s="19"/>
      <c r="Q41" s="19"/>
      <c r="R41" s="19"/>
    </row>
    <row r="42" spans="1:19" x14ac:dyDescent="0.3">
      <c r="C42" s="44">
        <v>59730</v>
      </c>
      <c r="D42">
        <v>412272</v>
      </c>
      <c r="E42" s="144">
        <v>44621</v>
      </c>
      <c r="F42">
        <v>1</v>
      </c>
      <c r="H42" t="s">
        <v>8502</v>
      </c>
      <c r="I42" t="s">
        <v>8071</v>
      </c>
      <c r="J42" t="s">
        <v>8078</v>
      </c>
      <c r="K42">
        <v>48800</v>
      </c>
      <c r="L42">
        <v>48800</v>
      </c>
      <c r="M42">
        <v>48800</v>
      </c>
      <c r="N42" s="79"/>
      <c r="O42" s="19"/>
      <c r="P42" s="19"/>
      <c r="Q42" s="19"/>
      <c r="R42" s="19"/>
    </row>
    <row r="43" spans="1:19" x14ac:dyDescent="0.3">
      <c r="O43" s="19"/>
      <c r="P43" s="19"/>
      <c r="Q43" s="19"/>
      <c r="R43" s="19"/>
    </row>
    <row r="44" spans="1:19" x14ac:dyDescent="0.3">
      <c r="O44" s="19"/>
      <c r="P44" s="19"/>
      <c r="Q44" s="19"/>
      <c r="R44" s="19"/>
    </row>
    <row r="45" spans="1:19" x14ac:dyDescent="0.3">
      <c r="A45" t="s">
        <v>8079</v>
      </c>
      <c r="B45" t="s">
        <v>8080</v>
      </c>
      <c r="C45">
        <v>59708</v>
      </c>
      <c r="D45">
        <v>393173</v>
      </c>
      <c r="E45" s="72">
        <v>44208</v>
      </c>
      <c r="F45">
        <v>1</v>
      </c>
      <c r="H45" t="s">
        <v>8081</v>
      </c>
      <c r="I45" t="s">
        <v>8082</v>
      </c>
      <c r="J45" t="s">
        <v>8083</v>
      </c>
      <c r="K45">
        <v>205</v>
      </c>
      <c r="L45">
        <v>28</v>
      </c>
      <c r="M45">
        <v>28</v>
      </c>
      <c r="O45" s="19">
        <f>SUM(M45:M48)*1.117</f>
        <v>58941.856</v>
      </c>
      <c r="P45" s="19">
        <v>0</v>
      </c>
      <c r="Q45" s="19"/>
      <c r="R45" s="19">
        <f>O45-P45</f>
        <v>58941.856</v>
      </c>
      <c r="S45" s="19">
        <f>R45-T45</f>
        <v>58941.856</v>
      </c>
    </row>
    <row r="46" spans="1:19" x14ac:dyDescent="0.3">
      <c r="C46">
        <v>59708</v>
      </c>
      <c r="D46">
        <v>362913</v>
      </c>
      <c r="E46" s="72">
        <v>43537</v>
      </c>
      <c r="G46">
        <v>1</v>
      </c>
      <c r="H46" t="s">
        <v>8281</v>
      </c>
      <c r="I46" t="s">
        <v>8048</v>
      </c>
      <c r="J46" t="s">
        <v>8085</v>
      </c>
      <c r="K46">
        <v>475410</v>
      </c>
      <c r="L46">
        <v>9509</v>
      </c>
      <c r="M46">
        <v>9509</v>
      </c>
      <c r="O46" s="19"/>
      <c r="P46" s="19"/>
      <c r="Q46" s="19"/>
      <c r="R46" s="19"/>
    </row>
    <row r="47" spans="1:19" x14ac:dyDescent="0.3">
      <c r="C47">
        <v>59708</v>
      </c>
      <c r="D47">
        <v>375848</v>
      </c>
      <c r="E47" s="72">
        <v>43803</v>
      </c>
      <c r="F47">
        <v>1</v>
      </c>
      <c r="H47" t="s">
        <v>8084</v>
      </c>
      <c r="I47" t="s">
        <v>8048</v>
      </c>
      <c r="J47" t="s">
        <v>8085</v>
      </c>
      <c r="K47">
        <v>1051513</v>
      </c>
      <c r="O47" s="19"/>
      <c r="P47" s="19"/>
      <c r="Q47" s="19"/>
      <c r="R47" s="19"/>
    </row>
    <row r="48" spans="1:19" x14ac:dyDescent="0.3">
      <c r="C48" s="44">
        <v>59731</v>
      </c>
      <c r="D48">
        <v>375848</v>
      </c>
      <c r="E48" s="72">
        <v>43803</v>
      </c>
      <c r="F48">
        <v>1</v>
      </c>
      <c r="H48" t="s">
        <v>8084</v>
      </c>
      <c r="I48" t="s">
        <v>8048</v>
      </c>
      <c r="J48" t="s">
        <v>8085</v>
      </c>
      <c r="K48">
        <v>55602</v>
      </c>
      <c r="L48">
        <v>43231</v>
      </c>
      <c r="M48">
        <v>43231</v>
      </c>
      <c r="N48" t="s">
        <v>8494</v>
      </c>
      <c r="O48" s="19"/>
      <c r="P48" s="19"/>
      <c r="Q48" s="19"/>
      <c r="R48" s="19"/>
    </row>
    <row r="49" spans="1:20" x14ac:dyDescent="0.3">
      <c r="O49" s="19"/>
      <c r="P49" s="19"/>
      <c r="Q49" s="19"/>
      <c r="R49" s="19"/>
    </row>
    <row r="50" spans="1:20" x14ac:dyDescent="0.3">
      <c r="A50" t="s">
        <v>8086</v>
      </c>
      <c r="B50" t="s">
        <v>8087</v>
      </c>
      <c r="C50">
        <v>59709</v>
      </c>
      <c r="D50">
        <v>359249</v>
      </c>
      <c r="E50" s="72">
        <v>43500</v>
      </c>
      <c r="F50">
        <v>1</v>
      </c>
      <c r="H50" t="s">
        <v>8088</v>
      </c>
      <c r="I50" t="s">
        <v>8089</v>
      </c>
      <c r="J50" t="s">
        <v>8090</v>
      </c>
      <c r="K50">
        <v>215244</v>
      </c>
      <c r="O50" s="19">
        <f>SUM(M50:M56)*1.117</f>
        <v>66312.938999999998</v>
      </c>
      <c r="P50" s="19">
        <f>'BCWR - Cat A'!U25</f>
        <v>0</v>
      </c>
      <c r="Q50" s="19"/>
      <c r="R50" s="19">
        <f>O50-P50</f>
        <v>66312.938999999998</v>
      </c>
      <c r="S50" s="19">
        <f>R50-M54-M55</f>
        <v>56546.938999999998</v>
      </c>
      <c r="T50" s="19">
        <f>R50-S50</f>
        <v>9766</v>
      </c>
    </row>
    <row r="51" spans="1:20" x14ac:dyDescent="0.3">
      <c r="C51">
        <v>59709</v>
      </c>
      <c r="D51">
        <v>394393</v>
      </c>
      <c r="E51" s="72">
        <v>44225</v>
      </c>
      <c r="G51" s="79">
        <v>1</v>
      </c>
      <c r="H51" t="s">
        <v>8091</v>
      </c>
      <c r="I51" t="s">
        <v>8092</v>
      </c>
      <c r="J51" t="s">
        <v>8062</v>
      </c>
      <c r="K51">
        <v>254</v>
      </c>
      <c r="L51">
        <v>254</v>
      </c>
      <c r="N51" t="s">
        <v>8372</v>
      </c>
      <c r="O51" s="19"/>
      <c r="P51" s="19"/>
      <c r="Q51" s="19"/>
      <c r="R51" s="19"/>
    </row>
    <row r="52" spans="1:20" x14ac:dyDescent="0.3">
      <c r="C52">
        <v>59709</v>
      </c>
      <c r="D52">
        <v>383091</v>
      </c>
      <c r="E52" s="72">
        <v>43973</v>
      </c>
      <c r="G52" s="64">
        <v>1</v>
      </c>
      <c r="H52" t="s">
        <v>8289</v>
      </c>
      <c r="I52" t="s">
        <v>8048</v>
      </c>
      <c r="J52" t="s">
        <v>8045</v>
      </c>
      <c r="K52">
        <v>271469</v>
      </c>
      <c r="L52" s="64">
        <v>27588</v>
      </c>
      <c r="M52">
        <v>27588</v>
      </c>
      <c r="N52" t="s">
        <v>8197</v>
      </c>
      <c r="O52" s="19"/>
      <c r="P52" s="19"/>
      <c r="Q52" s="19"/>
      <c r="R52" s="19"/>
    </row>
    <row r="53" spans="1:20" x14ac:dyDescent="0.3">
      <c r="C53" s="44">
        <v>59732</v>
      </c>
      <c r="D53">
        <v>383091</v>
      </c>
      <c r="E53" s="72">
        <v>44005</v>
      </c>
      <c r="F53">
        <v>1</v>
      </c>
      <c r="H53" t="s">
        <v>8290</v>
      </c>
      <c r="I53" t="s">
        <v>8048</v>
      </c>
      <c r="J53" t="s">
        <v>8045</v>
      </c>
      <c r="K53">
        <v>90620</v>
      </c>
      <c r="L53">
        <v>21760</v>
      </c>
      <c r="M53">
        <v>21760</v>
      </c>
      <c r="O53" s="19"/>
      <c r="P53" s="19"/>
      <c r="Q53" s="19"/>
      <c r="R53" s="19"/>
    </row>
    <row r="54" spans="1:20" x14ac:dyDescent="0.3">
      <c r="C54" s="44">
        <v>59732</v>
      </c>
      <c r="D54">
        <v>398317</v>
      </c>
      <c r="E54" s="72">
        <v>44326</v>
      </c>
      <c r="F54">
        <v>1</v>
      </c>
      <c r="H54" t="s">
        <v>8381</v>
      </c>
      <c r="I54" t="s">
        <v>8382</v>
      </c>
      <c r="J54" t="s">
        <v>8357</v>
      </c>
      <c r="K54">
        <v>10920</v>
      </c>
      <c r="L54">
        <v>6879</v>
      </c>
      <c r="M54">
        <v>6879</v>
      </c>
      <c r="N54" t="s">
        <v>8496</v>
      </c>
      <c r="O54" s="19"/>
      <c r="P54" s="19"/>
      <c r="Q54" s="19"/>
      <c r="R54" s="19"/>
    </row>
    <row r="55" spans="1:20" x14ac:dyDescent="0.3">
      <c r="C55" s="44">
        <v>59732</v>
      </c>
      <c r="D55">
        <v>406841</v>
      </c>
      <c r="E55" s="72">
        <v>44524</v>
      </c>
      <c r="F55">
        <v>1</v>
      </c>
      <c r="H55" t="s">
        <v>8383</v>
      </c>
      <c r="I55" t="s">
        <v>8384</v>
      </c>
      <c r="J55" t="s">
        <v>8385</v>
      </c>
      <c r="K55">
        <v>7500</v>
      </c>
      <c r="L55">
        <v>2887</v>
      </c>
      <c r="M55">
        <v>2887</v>
      </c>
      <c r="N55" t="s">
        <v>8497</v>
      </c>
      <c r="O55" s="19"/>
      <c r="P55" s="19"/>
      <c r="Q55" s="19"/>
      <c r="R55" s="19"/>
    </row>
    <row r="56" spans="1:20" x14ac:dyDescent="0.3">
      <c r="C56" s="44">
        <v>59732</v>
      </c>
      <c r="D56">
        <v>413679</v>
      </c>
      <c r="E56" s="72">
        <v>44663</v>
      </c>
      <c r="F56">
        <v>1</v>
      </c>
      <c r="H56" t="s">
        <v>8581</v>
      </c>
      <c r="I56" t="s">
        <v>8384</v>
      </c>
      <c r="J56" t="s">
        <v>8360</v>
      </c>
      <c r="K56">
        <v>359</v>
      </c>
      <c r="L56">
        <v>253</v>
      </c>
      <c r="M56">
        <v>253</v>
      </c>
      <c r="O56" s="19"/>
      <c r="P56" s="19"/>
      <c r="Q56" s="19"/>
      <c r="R56" s="19"/>
    </row>
    <row r="57" spans="1:20" x14ac:dyDescent="0.3">
      <c r="O57" s="19"/>
      <c r="P57" s="19"/>
      <c r="Q57" s="19"/>
      <c r="R57" s="19"/>
    </row>
    <row r="58" spans="1:20" x14ac:dyDescent="0.3">
      <c r="O58" s="19"/>
      <c r="P58" s="19"/>
      <c r="Q58" s="19"/>
      <c r="R58" s="19"/>
    </row>
    <row r="59" spans="1:20" x14ac:dyDescent="0.3">
      <c r="A59" t="s">
        <v>8093</v>
      </c>
      <c r="B59" t="s">
        <v>8094</v>
      </c>
      <c r="C59">
        <v>59710</v>
      </c>
      <c r="D59">
        <v>389547</v>
      </c>
      <c r="E59" s="72">
        <v>44106</v>
      </c>
      <c r="G59" s="64">
        <v>1</v>
      </c>
      <c r="H59" t="s">
        <v>8095</v>
      </c>
      <c r="I59" t="s">
        <v>8048</v>
      </c>
      <c r="J59" t="s">
        <v>8096</v>
      </c>
      <c r="K59">
        <v>950000</v>
      </c>
      <c r="L59" s="64">
        <v>38460</v>
      </c>
      <c r="M59">
        <v>38460</v>
      </c>
      <c r="N59" t="s">
        <v>8197</v>
      </c>
      <c r="O59" s="19">
        <f>SUM(M59:M61)*1.117</f>
        <v>69321.02</v>
      </c>
      <c r="P59" s="19">
        <v>0</v>
      </c>
      <c r="Q59" s="19"/>
      <c r="R59" s="19">
        <f>O59-P59</f>
        <v>69321.02</v>
      </c>
      <c r="S59" s="19">
        <f>R59</f>
        <v>69321.02</v>
      </c>
    </row>
    <row r="60" spans="1:20" x14ac:dyDescent="0.3">
      <c r="C60">
        <v>59710</v>
      </c>
      <c r="D60">
        <v>392879</v>
      </c>
      <c r="E60" s="72">
        <v>44183</v>
      </c>
      <c r="G60" s="65">
        <v>1</v>
      </c>
      <c r="H60" t="s">
        <v>8097</v>
      </c>
      <c r="I60" t="s">
        <v>8048</v>
      </c>
      <c r="J60" t="s">
        <v>8098</v>
      </c>
      <c r="K60">
        <v>53431</v>
      </c>
      <c r="L60" s="65">
        <v>23600</v>
      </c>
      <c r="M60">
        <v>23600</v>
      </c>
      <c r="O60" s="19"/>
      <c r="P60" s="19"/>
      <c r="Q60" s="19"/>
      <c r="R60" s="19"/>
    </row>
    <row r="61" spans="1:20" x14ac:dyDescent="0.3">
      <c r="C61" s="44">
        <v>59733</v>
      </c>
      <c r="D61">
        <v>402364</v>
      </c>
      <c r="E61" s="72">
        <v>44398</v>
      </c>
      <c r="G61" s="65">
        <v>1</v>
      </c>
      <c r="H61" t="s">
        <v>8100</v>
      </c>
      <c r="I61" t="s">
        <v>8099</v>
      </c>
      <c r="J61" t="s">
        <v>8101</v>
      </c>
      <c r="K61">
        <v>1374</v>
      </c>
      <c r="L61" s="65">
        <v>1374</v>
      </c>
      <c r="M61" s="79"/>
      <c r="N61" s="79"/>
      <c r="O61" s="19"/>
      <c r="P61" s="19"/>
      <c r="Q61" s="19"/>
      <c r="R61" s="19"/>
    </row>
    <row r="62" spans="1:20" x14ac:dyDescent="0.3">
      <c r="O62" s="19"/>
      <c r="P62" s="19"/>
      <c r="Q62" s="19"/>
      <c r="R62" s="19"/>
    </row>
    <row r="63" spans="1:20" x14ac:dyDescent="0.3">
      <c r="A63" t="s">
        <v>8102</v>
      </c>
      <c r="B63" t="s">
        <v>8103</v>
      </c>
      <c r="C63">
        <v>59712</v>
      </c>
      <c r="D63">
        <v>361122</v>
      </c>
      <c r="E63" s="72">
        <v>43532</v>
      </c>
      <c r="F63">
        <v>1</v>
      </c>
      <c r="H63" t="s">
        <v>8105</v>
      </c>
      <c r="I63" t="s">
        <v>8048</v>
      </c>
      <c r="J63" t="s">
        <v>8104</v>
      </c>
      <c r="K63">
        <v>1488294</v>
      </c>
      <c r="L63">
        <v>9752</v>
      </c>
      <c r="M63">
        <v>9752</v>
      </c>
      <c r="N63" t="s">
        <v>8552</v>
      </c>
      <c r="O63" s="19">
        <f>SUM(M63:M63)*1.117</f>
        <v>10892.984</v>
      </c>
      <c r="P63" s="19">
        <v>0</v>
      </c>
      <c r="Q63" s="19"/>
      <c r="R63" s="19">
        <v>0</v>
      </c>
    </row>
    <row r="64" spans="1:20" x14ac:dyDescent="0.3">
      <c r="N64" t="s">
        <v>8537</v>
      </c>
      <c r="O64" s="19"/>
      <c r="P64" s="19"/>
      <c r="Q64" s="19"/>
      <c r="R64" s="19"/>
    </row>
    <row r="65" spans="1:23" x14ac:dyDescent="0.3">
      <c r="O65" s="19"/>
      <c r="P65" s="19"/>
      <c r="Q65" s="19"/>
      <c r="R65" s="19"/>
    </row>
    <row r="66" spans="1:23" x14ac:dyDescent="0.3">
      <c r="A66" t="s">
        <v>8106</v>
      </c>
      <c r="B66" t="s">
        <v>8107</v>
      </c>
      <c r="C66">
        <v>59713</v>
      </c>
      <c r="D66">
        <v>381347</v>
      </c>
      <c r="E66" s="72">
        <v>43916</v>
      </c>
      <c r="F66">
        <v>1</v>
      </c>
      <c r="H66" t="s">
        <v>8108</v>
      </c>
      <c r="I66" t="s">
        <v>8048</v>
      </c>
      <c r="J66" t="s">
        <v>8096</v>
      </c>
      <c r="K66">
        <v>105517</v>
      </c>
      <c r="L66" s="75">
        <v>77578</v>
      </c>
      <c r="M66">
        <v>77578</v>
      </c>
      <c r="N66" t="s">
        <v>8583</v>
      </c>
      <c r="O66" s="19">
        <f>SUM(M66)*1.117</f>
        <v>86654.626000000004</v>
      </c>
      <c r="P66" s="19">
        <v>0</v>
      </c>
      <c r="Q66" s="19"/>
      <c r="R66" s="19">
        <v>0</v>
      </c>
    </row>
    <row r="67" spans="1:23" x14ac:dyDescent="0.3">
      <c r="N67" t="s">
        <v>8582</v>
      </c>
      <c r="O67" s="19"/>
      <c r="P67" s="19"/>
      <c r="Q67" s="19"/>
      <c r="R67" s="19"/>
    </row>
    <row r="68" spans="1:23" x14ac:dyDescent="0.3">
      <c r="O68" s="19"/>
      <c r="P68" s="19"/>
      <c r="Q68" s="19"/>
      <c r="R68" s="19"/>
    </row>
    <row r="69" spans="1:23" x14ac:dyDescent="0.3">
      <c r="A69" t="s">
        <v>8109</v>
      </c>
      <c r="B69" t="s">
        <v>8205</v>
      </c>
      <c r="C69">
        <v>59715</v>
      </c>
      <c r="D69">
        <v>373822</v>
      </c>
      <c r="E69" s="72">
        <v>43755</v>
      </c>
      <c r="F69">
        <v>1</v>
      </c>
      <c r="H69" t="s">
        <v>8110</v>
      </c>
      <c r="I69" t="s">
        <v>8111</v>
      </c>
      <c r="J69" t="s">
        <v>8112</v>
      </c>
      <c r="K69">
        <v>52228</v>
      </c>
      <c r="L69">
        <v>1651</v>
      </c>
      <c r="M69">
        <v>1651</v>
      </c>
      <c r="N69" t="s">
        <v>8204</v>
      </c>
      <c r="O69" s="19">
        <f>SUM(M69:M77)*1.117</f>
        <v>12197.64</v>
      </c>
      <c r="P69" s="19">
        <f>'BCWR - Cat A'!U27</f>
        <v>2099.714100000002</v>
      </c>
      <c r="Q69" s="19"/>
      <c r="R69" s="19">
        <f>O69-P69</f>
        <v>10097.925899999998</v>
      </c>
      <c r="T69" s="19">
        <f>R69-S69</f>
        <v>10097.925899999998</v>
      </c>
    </row>
    <row r="70" spans="1:23" x14ac:dyDescent="0.3">
      <c r="C70">
        <v>59715</v>
      </c>
      <c r="D70">
        <v>381490</v>
      </c>
      <c r="E70" s="72">
        <v>43933</v>
      </c>
      <c r="F70">
        <v>1</v>
      </c>
      <c r="H70" t="s">
        <v>8114</v>
      </c>
      <c r="I70" t="s">
        <v>8054</v>
      </c>
      <c r="J70" t="s">
        <v>8112</v>
      </c>
      <c r="K70">
        <v>149338</v>
      </c>
      <c r="L70">
        <v>1425</v>
      </c>
      <c r="N70" t="s">
        <v>8282</v>
      </c>
      <c r="O70" s="19"/>
      <c r="P70" s="19"/>
      <c r="Q70" s="19"/>
      <c r="R70" s="19"/>
      <c r="U70" s="84"/>
      <c r="V70" s="84"/>
      <c r="W70" s="89"/>
    </row>
    <row r="71" spans="1:23" x14ac:dyDescent="0.3">
      <c r="C71">
        <v>59715</v>
      </c>
      <c r="D71">
        <v>381567</v>
      </c>
      <c r="E71" s="72">
        <v>43921</v>
      </c>
      <c r="G71" s="78">
        <v>1</v>
      </c>
      <c r="H71" t="s">
        <v>8115</v>
      </c>
      <c r="I71" t="s">
        <v>8054</v>
      </c>
      <c r="J71" t="s">
        <v>8112</v>
      </c>
      <c r="K71">
        <v>475</v>
      </c>
      <c r="L71" s="78">
        <v>475</v>
      </c>
      <c r="N71" t="s">
        <v>8196</v>
      </c>
      <c r="O71" s="19"/>
      <c r="P71" s="19"/>
      <c r="Q71" s="19"/>
      <c r="R71" s="19"/>
      <c r="U71" s="84"/>
      <c r="V71" s="84"/>
      <c r="W71" s="89"/>
    </row>
    <row r="72" spans="1:23" x14ac:dyDescent="0.3">
      <c r="C72">
        <v>59715</v>
      </c>
      <c r="D72">
        <v>388253</v>
      </c>
      <c r="E72" s="72">
        <v>44083</v>
      </c>
      <c r="G72" s="78">
        <v>1</v>
      </c>
      <c r="H72" t="s">
        <v>8053</v>
      </c>
      <c r="I72" t="s">
        <v>8054</v>
      </c>
      <c r="J72" t="s">
        <v>8116</v>
      </c>
      <c r="K72">
        <v>10035</v>
      </c>
      <c r="L72" s="78">
        <v>10035</v>
      </c>
      <c r="N72" t="s">
        <v>8196</v>
      </c>
      <c r="O72" s="19"/>
      <c r="P72" s="19"/>
      <c r="Q72" s="19"/>
      <c r="R72" s="19"/>
      <c r="U72" s="84"/>
      <c r="V72" s="84"/>
      <c r="W72" s="89"/>
    </row>
    <row r="73" spans="1:23" x14ac:dyDescent="0.3">
      <c r="C73">
        <v>59715</v>
      </c>
      <c r="D73">
        <v>377727</v>
      </c>
      <c r="E73" s="72">
        <v>43875</v>
      </c>
      <c r="F73">
        <v>1</v>
      </c>
      <c r="H73" t="s">
        <v>8117</v>
      </c>
      <c r="I73" t="s">
        <v>8054</v>
      </c>
      <c r="J73" t="s">
        <v>8113</v>
      </c>
      <c r="K73">
        <v>46865</v>
      </c>
      <c r="L73">
        <v>29484</v>
      </c>
      <c r="N73" t="s">
        <v>8195</v>
      </c>
      <c r="O73" s="19"/>
      <c r="P73" s="19"/>
      <c r="Q73" s="19"/>
      <c r="R73" s="19"/>
    </row>
    <row r="74" spans="1:23" x14ac:dyDescent="0.3">
      <c r="C74" s="44">
        <v>59738</v>
      </c>
      <c r="D74">
        <v>401868</v>
      </c>
      <c r="E74" s="72">
        <v>44398</v>
      </c>
      <c r="G74">
        <v>1</v>
      </c>
      <c r="H74" t="s">
        <v>8273</v>
      </c>
      <c r="I74" t="s">
        <v>8054</v>
      </c>
      <c r="J74" t="s">
        <v>8118</v>
      </c>
      <c r="K74">
        <v>23046</v>
      </c>
      <c r="L74">
        <v>6995</v>
      </c>
      <c r="M74">
        <v>6995</v>
      </c>
      <c r="O74" s="19"/>
      <c r="P74" s="19"/>
      <c r="Q74" s="19"/>
      <c r="R74" s="19"/>
    </row>
    <row r="75" spans="1:23" x14ac:dyDescent="0.3">
      <c r="C75" s="44">
        <v>59738</v>
      </c>
      <c r="D75">
        <v>397235</v>
      </c>
      <c r="E75" s="72">
        <v>44287</v>
      </c>
      <c r="G75" s="65">
        <v>1</v>
      </c>
      <c r="H75" t="s">
        <v>8119</v>
      </c>
      <c r="I75" t="s">
        <v>8111</v>
      </c>
      <c r="J75" t="s">
        <v>8120</v>
      </c>
      <c r="K75">
        <v>1085342</v>
      </c>
      <c r="L75" s="65">
        <v>10</v>
      </c>
      <c r="M75">
        <v>10</v>
      </c>
      <c r="O75" s="19"/>
      <c r="P75" s="19"/>
      <c r="Q75" s="19"/>
      <c r="R75" s="19"/>
    </row>
    <row r="76" spans="1:23" x14ac:dyDescent="0.3">
      <c r="C76" s="44">
        <v>59738</v>
      </c>
      <c r="D76">
        <v>407605</v>
      </c>
      <c r="E76" s="72">
        <v>44512</v>
      </c>
      <c r="G76">
        <v>1</v>
      </c>
      <c r="H76" t="s">
        <v>8386</v>
      </c>
      <c r="I76" t="s">
        <v>8054</v>
      </c>
      <c r="J76" t="s">
        <v>8118</v>
      </c>
      <c r="K76">
        <v>16965</v>
      </c>
      <c r="L76">
        <v>2264</v>
      </c>
      <c r="M76">
        <v>2264</v>
      </c>
      <c r="O76" s="19"/>
      <c r="P76" s="19"/>
      <c r="Q76" s="19"/>
      <c r="R76" s="19"/>
    </row>
    <row r="77" spans="1:23" x14ac:dyDescent="0.3">
      <c r="C77" s="44">
        <v>59738</v>
      </c>
      <c r="D77">
        <v>411985</v>
      </c>
      <c r="E77" s="72">
        <v>44622</v>
      </c>
      <c r="G77">
        <v>1</v>
      </c>
      <c r="H77" t="s">
        <v>8509</v>
      </c>
      <c r="I77" t="s">
        <v>8054</v>
      </c>
      <c r="J77" t="s">
        <v>8510</v>
      </c>
      <c r="K77">
        <v>12606</v>
      </c>
      <c r="O77" s="19"/>
      <c r="P77" s="19"/>
      <c r="Q77" s="19"/>
      <c r="R77" s="19"/>
    </row>
    <row r="78" spans="1:23" x14ac:dyDescent="0.3">
      <c r="O78" s="19"/>
      <c r="P78" s="19"/>
      <c r="Q78" s="19"/>
      <c r="R78" s="19"/>
    </row>
    <row r="79" spans="1:23" x14ac:dyDescent="0.3">
      <c r="A79" t="s">
        <v>8121</v>
      </c>
      <c r="B79" s="76" t="s">
        <v>8122</v>
      </c>
      <c r="C79">
        <v>59716</v>
      </c>
      <c r="D79">
        <v>388253</v>
      </c>
      <c r="E79" s="72">
        <v>44083</v>
      </c>
      <c r="G79" s="78">
        <v>1</v>
      </c>
      <c r="H79" t="s">
        <v>8053</v>
      </c>
      <c r="I79" t="s">
        <v>8054</v>
      </c>
      <c r="J79" t="s">
        <v>8116</v>
      </c>
      <c r="K79">
        <v>63337</v>
      </c>
      <c r="L79" s="78">
        <v>63337</v>
      </c>
      <c r="N79" t="s">
        <v>8196</v>
      </c>
      <c r="O79" s="19">
        <f>SUM(M80:M83)*1.117</f>
        <v>188802.04199999999</v>
      </c>
      <c r="P79" s="19">
        <f>'BCWR - Cat A'!U29</f>
        <v>18854.948799999991</v>
      </c>
      <c r="Q79" s="19"/>
      <c r="R79" s="19">
        <f>O79-P79</f>
        <v>169947.0932</v>
      </c>
      <c r="S79" s="19">
        <f>R79</f>
        <v>169947.0932</v>
      </c>
      <c r="T79" s="19"/>
    </row>
    <row r="80" spans="1:23" x14ac:dyDescent="0.3">
      <c r="C80">
        <v>59716</v>
      </c>
      <c r="D80">
        <v>382403</v>
      </c>
      <c r="E80" s="72">
        <v>43950</v>
      </c>
      <c r="G80" s="64">
        <v>1</v>
      </c>
      <c r="H80" t="s">
        <v>8123</v>
      </c>
      <c r="I80" t="s">
        <v>8054</v>
      </c>
      <c r="J80" t="s">
        <v>8124</v>
      </c>
      <c r="K80">
        <v>763438</v>
      </c>
      <c r="L80" s="64">
        <v>150256</v>
      </c>
      <c r="M80">
        <v>150256</v>
      </c>
      <c r="N80" t="s">
        <v>8197</v>
      </c>
      <c r="O80" s="19"/>
      <c r="P80" s="19"/>
      <c r="Q80" s="19"/>
      <c r="R80" s="19"/>
    </row>
    <row r="81" spans="1:20" x14ac:dyDescent="0.3">
      <c r="C81" s="44">
        <v>59739</v>
      </c>
      <c r="D81">
        <v>407605</v>
      </c>
      <c r="E81" s="72">
        <v>44512</v>
      </c>
      <c r="F81">
        <v>1</v>
      </c>
      <c r="G81" s="79"/>
      <c r="H81" t="s">
        <v>8386</v>
      </c>
      <c r="I81" t="s">
        <v>8054</v>
      </c>
      <c r="J81" t="s">
        <v>8118</v>
      </c>
      <c r="K81">
        <v>107</v>
      </c>
      <c r="L81" s="79"/>
      <c r="O81" s="19"/>
      <c r="P81" s="19"/>
      <c r="Q81" s="19"/>
      <c r="R81" s="19"/>
    </row>
    <row r="82" spans="1:20" x14ac:dyDescent="0.3">
      <c r="C82" s="44">
        <v>59739</v>
      </c>
      <c r="D82">
        <v>390055</v>
      </c>
      <c r="E82" s="72">
        <v>44155</v>
      </c>
      <c r="F82">
        <v>1</v>
      </c>
      <c r="H82" t="s">
        <v>8056</v>
      </c>
      <c r="I82" t="s">
        <v>8054</v>
      </c>
      <c r="J82" t="s">
        <v>8116</v>
      </c>
      <c r="K82">
        <v>70303</v>
      </c>
      <c r="N82" t="s">
        <v>8204</v>
      </c>
      <c r="O82" s="19"/>
      <c r="P82" s="19"/>
      <c r="Q82" s="19"/>
      <c r="R82" s="19"/>
    </row>
    <row r="83" spans="1:20" x14ac:dyDescent="0.3">
      <c r="C83" s="44">
        <v>59739</v>
      </c>
      <c r="D83">
        <v>413918</v>
      </c>
      <c r="E83" s="72">
        <v>44671</v>
      </c>
      <c r="F83">
        <v>1</v>
      </c>
      <c r="H83" t="s">
        <v>8579</v>
      </c>
      <c r="I83" t="s">
        <v>8584</v>
      </c>
      <c r="J83" t="s">
        <v>8510</v>
      </c>
      <c r="K83">
        <v>18770</v>
      </c>
      <c r="L83">
        <v>18770</v>
      </c>
      <c r="M83">
        <v>18770</v>
      </c>
      <c r="O83" s="19"/>
      <c r="P83" s="19"/>
      <c r="Q83" s="19"/>
      <c r="R83" s="19"/>
    </row>
    <row r="84" spans="1:20" x14ac:dyDescent="0.3">
      <c r="O84" s="19"/>
      <c r="P84" s="19"/>
      <c r="Q84" s="19"/>
      <c r="R84" s="19"/>
    </row>
    <row r="85" spans="1:20" x14ac:dyDescent="0.3">
      <c r="O85" s="19"/>
      <c r="P85" s="19"/>
      <c r="Q85" s="19"/>
      <c r="R85" s="19"/>
    </row>
    <row r="86" spans="1:20" x14ac:dyDescent="0.3">
      <c r="A86" t="s">
        <v>8125</v>
      </c>
      <c r="B86" t="s">
        <v>8126</v>
      </c>
      <c r="C86">
        <v>59718</v>
      </c>
      <c r="D86">
        <v>380992</v>
      </c>
      <c r="E86" s="72">
        <v>43909</v>
      </c>
      <c r="G86">
        <v>1</v>
      </c>
      <c r="H86" t="s">
        <v>8127</v>
      </c>
      <c r="I86" t="s">
        <v>8067</v>
      </c>
      <c r="J86" t="s">
        <v>8128</v>
      </c>
      <c r="K86">
        <v>50500</v>
      </c>
      <c r="L86" s="78">
        <v>50500</v>
      </c>
      <c r="N86" t="s">
        <v>8274</v>
      </c>
      <c r="O86" s="19">
        <f>SUM(M86:M87)*1.117</f>
        <v>156380</v>
      </c>
      <c r="P86" s="19">
        <f>'BCWR - Cat A'!U31</f>
        <v>199702.28</v>
      </c>
      <c r="Q86" s="19"/>
      <c r="R86" s="19">
        <f>O86-P86</f>
        <v>-43322.28</v>
      </c>
      <c r="T86" s="19">
        <f>R86</f>
        <v>-43322.28</v>
      </c>
    </row>
    <row r="87" spans="1:20" x14ac:dyDescent="0.3">
      <c r="C87" s="44">
        <v>59740</v>
      </c>
      <c r="D87">
        <v>396499</v>
      </c>
      <c r="E87" s="72">
        <v>44427</v>
      </c>
      <c r="F87">
        <v>1</v>
      </c>
      <c r="H87" t="s">
        <v>8374</v>
      </c>
      <c r="I87" t="s">
        <v>8048</v>
      </c>
      <c r="J87" t="s">
        <v>8124</v>
      </c>
      <c r="K87">
        <v>140000</v>
      </c>
      <c r="L87" s="79">
        <v>140000</v>
      </c>
      <c r="M87">
        <v>140000</v>
      </c>
      <c r="O87" s="19"/>
      <c r="P87" s="19"/>
      <c r="Q87" s="19"/>
      <c r="R87" s="19"/>
      <c r="T87" s="19"/>
    </row>
    <row r="88" spans="1:20" x14ac:dyDescent="0.3">
      <c r="O88" s="19"/>
      <c r="P88" s="19"/>
      <c r="Q88" s="19"/>
      <c r="R88" s="19"/>
    </row>
    <row r="89" spans="1:20" x14ac:dyDescent="0.3">
      <c r="O89" s="19"/>
      <c r="P89" s="19"/>
      <c r="Q89" s="19"/>
      <c r="R89" s="19"/>
    </row>
    <row r="90" spans="1:20" x14ac:dyDescent="0.3">
      <c r="A90" t="s">
        <v>8129</v>
      </c>
      <c r="B90" t="s">
        <v>8130</v>
      </c>
      <c r="C90" s="44">
        <v>59741</v>
      </c>
      <c r="D90">
        <v>396499</v>
      </c>
      <c r="E90" s="72">
        <v>44427</v>
      </c>
      <c r="F90">
        <v>1</v>
      </c>
      <c r="G90" s="79"/>
      <c r="H90" t="s">
        <v>8131</v>
      </c>
      <c r="I90" t="s">
        <v>8048</v>
      </c>
      <c r="J90" t="s">
        <v>8124</v>
      </c>
      <c r="K90">
        <v>230923</v>
      </c>
      <c r="L90" s="79">
        <v>122504</v>
      </c>
      <c r="M90" s="79">
        <v>122504</v>
      </c>
      <c r="O90" s="19">
        <f>M90*1.117</f>
        <v>136836.96799999999</v>
      </c>
      <c r="P90" s="19">
        <f>'BCWR - Cat A'!U34</f>
        <v>138516.06</v>
      </c>
      <c r="Q90" s="19"/>
      <c r="R90" s="19">
        <f>O90-P90</f>
        <v>-1679.0920000000042</v>
      </c>
      <c r="T90" s="19">
        <f>R90</f>
        <v>-1679.0920000000042</v>
      </c>
    </row>
    <row r="91" spans="1:20" x14ac:dyDescent="0.3">
      <c r="O91" s="19"/>
      <c r="P91" s="19"/>
      <c r="Q91" s="19"/>
      <c r="R91" s="19"/>
    </row>
    <row r="92" spans="1:20" x14ac:dyDescent="0.3">
      <c r="O92" s="19"/>
      <c r="P92" s="19"/>
      <c r="Q92" s="19"/>
      <c r="R92" s="19"/>
    </row>
    <row r="93" spans="1:20" x14ac:dyDescent="0.3">
      <c r="A93" t="s">
        <v>8132</v>
      </c>
      <c r="B93" t="s">
        <v>8133</v>
      </c>
      <c r="C93">
        <v>59721</v>
      </c>
      <c r="D93">
        <v>411019</v>
      </c>
      <c r="E93" s="72">
        <v>44600</v>
      </c>
      <c r="G93" s="79">
        <v>1</v>
      </c>
      <c r="H93" t="s">
        <v>8476</v>
      </c>
      <c r="I93" t="s">
        <v>8479</v>
      </c>
      <c r="J93" t="s">
        <v>8477</v>
      </c>
      <c r="K93">
        <v>900</v>
      </c>
      <c r="L93" s="79">
        <v>900</v>
      </c>
      <c r="M93" s="79">
        <v>900</v>
      </c>
      <c r="O93" s="19">
        <f>SUM(M93:M96)*1.117</f>
        <v>13549.21</v>
      </c>
      <c r="P93" s="19">
        <f>'BCWR - Cat A'!U36</f>
        <v>12386.533500000001</v>
      </c>
      <c r="Q93" s="19"/>
      <c r="R93" s="19">
        <f t="shared" ref="R91:R93" si="0">O93-P93</f>
        <v>1162.6764999999978</v>
      </c>
      <c r="T93" s="19">
        <f>R93</f>
        <v>1162.6764999999978</v>
      </c>
    </row>
    <row r="94" spans="1:20" x14ac:dyDescent="0.3">
      <c r="C94" s="44">
        <v>59742</v>
      </c>
      <c r="D94">
        <v>411368</v>
      </c>
      <c r="E94" s="72">
        <v>44620</v>
      </c>
      <c r="F94">
        <v>1</v>
      </c>
      <c r="G94" s="79"/>
      <c r="H94" t="s">
        <v>8478</v>
      </c>
      <c r="I94" t="s">
        <v>8479</v>
      </c>
      <c r="J94" t="s">
        <v>8112</v>
      </c>
      <c r="K94">
        <v>5975</v>
      </c>
      <c r="L94">
        <v>5975</v>
      </c>
      <c r="M94">
        <v>5975</v>
      </c>
      <c r="O94" s="19"/>
      <c r="P94" s="19"/>
      <c r="Q94" s="19"/>
      <c r="R94" s="19"/>
    </row>
    <row r="95" spans="1:20" x14ac:dyDescent="0.3">
      <c r="C95" s="44">
        <v>59742</v>
      </c>
      <c r="D95">
        <v>411422</v>
      </c>
      <c r="E95" t="s">
        <v>8511</v>
      </c>
      <c r="G95">
        <v>1</v>
      </c>
      <c r="H95" t="s">
        <v>8512</v>
      </c>
      <c r="I95" t="s">
        <v>8479</v>
      </c>
      <c r="J95" t="s">
        <v>8510</v>
      </c>
      <c r="K95">
        <v>11760</v>
      </c>
      <c r="O95" s="19"/>
      <c r="P95" s="19"/>
      <c r="Q95" s="19"/>
      <c r="R95" s="19"/>
    </row>
    <row r="96" spans="1:20" x14ac:dyDescent="0.3">
      <c r="C96" s="44">
        <v>59742</v>
      </c>
      <c r="D96">
        <v>414345</v>
      </c>
      <c r="E96" s="72">
        <v>44671</v>
      </c>
      <c r="G96">
        <v>1</v>
      </c>
      <c r="H96" t="s">
        <v>8585</v>
      </c>
      <c r="I96" t="s">
        <v>8479</v>
      </c>
      <c r="J96" t="s">
        <v>8410</v>
      </c>
      <c r="K96">
        <v>5255</v>
      </c>
      <c r="L96">
        <v>5255</v>
      </c>
      <c r="M96">
        <v>5255</v>
      </c>
      <c r="O96" s="19"/>
      <c r="P96" s="19"/>
      <c r="Q96" s="19"/>
      <c r="R96" s="19"/>
    </row>
    <row r="97" spans="1:20" x14ac:dyDescent="0.3">
      <c r="O97" s="19"/>
      <c r="P97" s="19"/>
      <c r="Q97" s="19"/>
      <c r="R97" s="19"/>
    </row>
    <row r="98" spans="1:20" x14ac:dyDescent="0.3">
      <c r="O98" s="19"/>
      <c r="P98" s="19"/>
      <c r="Q98" s="19"/>
      <c r="R98" s="19"/>
    </row>
    <row r="99" spans="1:20" x14ac:dyDescent="0.3">
      <c r="A99" s="80">
        <v>1.7</v>
      </c>
      <c r="B99" t="s">
        <v>8134</v>
      </c>
      <c r="C99">
        <v>59722</v>
      </c>
      <c r="D99">
        <v>388253</v>
      </c>
      <c r="E99" s="72">
        <v>44083</v>
      </c>
      <c r="G99" s="78">
        <v>1</v>
      </c>
      <c r="H99" t="s">
        <v>8053</v>
      </c>
      <c r="I99" t="s">
        <v>8054</v>
      </c>
      <c r="J99" t="s">
        <v>8116</v>
      </c>
      <c r="K99">
        <v>3570</v>
      </c>
      <c r="L99" s="78">
        <v>3570</v>
      </c>
      <c r="N99" t="s">
        <v>8196</v>
      </c>
      <c r="O99" s="19">
        <f>SUM(M100:M102)*1.117</f>
        <v>53209.411999999997</v>
      </c>
      <c r="P99" s="19">
        <f>'BCWR - Cat A'!U40</f>
        <v>54956.54</v>
      </c>
      <c r="Q99" s="19"/>
      <c r="R99" s="19">
        <f>O99-P99</f>
        <v>-1747.1280000000042</v>
      </c>
      <c r="T99" s="19">
        <f>R99</f>
        <v>-1747.1280000000042</v>
      </c>
    </row>
    <row r="100" spans="1:20" x14ac:dyDescent="0.3">
      <c r="C100">
        <v>59722</v>
      </c>
      <c r="D100">
        <v>382403</v>
      </c>
      <c r="E100" s="72">
        <v>43978</v>
      </c>
      <c r="F100">
        <v>1</v>
      </c>
      <c r="H100" t="s">
        <v>8135</v>
      </c>
      <c r="I100" t="s">
        <v>8054</v>
      </c>
      <c r="J100" t="s">
        <v>8124</v>
      </c>
      <c r="K100">
        <v>16129</v>
      </c>
      <c r="L100">
        <v>3754</v>
      </c>
      <c r="M100">
        <v>3754</v>
      </c>
      <c r="O100" s="19"/>
      <c r="P100" s="19"/>
      <c r="Q100" s="19"/>
      <c r="R100" s="19"/>
    </row>
    <row r="101" spans="1:20" x14ac:dyDescent="0.3">
      <c r="C101" s="44">
        <v>59743</v>
      </c>
      <c r="D101">
        <v>405337</v>
      </c>
      <c r="E101" s="72">
        <v>44459</v>
      </c>
      <c r="F101">
        <v>1</v>
      </c>
      <c r="H101" t="s">
        <v>8298</v>
      </c>
      <c r="I101" t="s">
        <v>8299</v>
      </c>
      <c r="J101" t="s">
        <v>8120</v>
      </c>
      <c r="K101" s="79">
        <v>7290</v>
      </c>
      <c r="L101" s="79">
        <v>7290</v>
      </c>
      <c r="M101" s="79">
        <v>7290</v>
      </c>
      <c r="N101" s="79"/>
      <c r="O101" s="19"/>
      <c r="P101" s="19"/>
      <c r="Q101" s="19"/>
      <c r="R101" s="19"/>
    </row>
    <row r="102" spans="1:20" x14ac:dyDescent="0.3">
      <c r="C102" s="44">
        <v>59743</v>
      </c>
      <c r="D102">
        <v>396499</v>
      </c>
      <c r="E102" s="72">
        <v>44427</v>
      </c>
      <c r="F102">
        <v>1</v>
      </c>
      <c r="G102" s="79"/>
      <c r="H102" t="s">
        <v>8136</v>
      </c>
      <c r="I102" t="s">
        <v>8048</v>
      </c>
      <c r="J102" t="s">
        <v>8124</v>
      </c>
      <c r="K102">
        <v>68977</v>
      </c>
      <c r="L102" s="79">
        <v>36592</v>
      </c>
      <c r="M102" s="79">
        <v>36592</v>
      </c>
      <c r="O102" s="19"/>
      <c r="P102" s="19"/>
      <c r="Q102" s="19"/>
      <c r="R102" s="19"/>
    </row>
    <row r="103" spans="1:20" x14ac:dyDescent="0.3">
      <c r="S103" s="47">
        <f>SUM(S2:S102)</f>
        <v>423106.13819999999</v>
      </c>
      <c r="T103" s="47">
        <f>SUM(T2:T102)</f>
        <v>224602.37341200013</v>
      </c>
    </row>
    <row r="104" spans="1:20" x14ac:dyDescent="0.3">
      <c r="O104" s="75"/>
      <c r="P104" s="75"/>
      <c r="Q104" s="100" t="s">
        <v>8275</v>
      </c>
      <c r="R104" s="47">
        <f>SUM(R2:R99)</f>
        <v>647708.51161200006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108"/>
  <sheetViews>
    <sheetView workbookViewId="0">
      <pane xSplit="8" ySplit="1" topLeftCell="M91" activePane="bottomRight" state="frozen"/>
      <selection pane="topRight" activeCell="I1" sqref="I1"/>
      <selection pane="bottomLeft" activeCell="A2" sqref="A2"/>
      <selection pane="bottomRight" activeCell="C110" sqref="C110"/>
    </sheetView>
  </sheetViews>
  <sheetFormatPr defaultRowHeight="14.4" x14ac:dyDescent="0.3"/>
  <cols>
    <col min="1" max="1" width="11.77734375" customWidth="1"/>
    <col min="2" max="2" width="15.33203125" customWidth="1"/>
    <col min="4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hidden="1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4" t="s">
        <v>8030</v>
      </c>
      <c r="B1" s="44" t="s">
        <v>8031</v>
      </c>
      <c r="C1" s="44" t="s">
        <v>8032</v>
      </c>
      <c r="D1" s="44" t="s">
        <v>8033</v>
      </c>
      <c r="E1" s="44" t="s">
        <v>8041</v>
      </c>
      <c r="F1" s="44" t="s">
        <v>8034</v>
      </c>
      <c r="G1" s="44" t="s">
        <v>8035</v>
      </c>
      <c r="H1" s="44" t="s">
        <v>8036</v>
      </c>
      <c r="I1" s="44" t="s">
        <v>8046</v>
      </c>
      <c r="J1" s="44" t="s">
        <v>8043</v>
      </c>
      <c r="K1" s="44" t="s">
        <v>8037</v>
      </c>
      <c r="L1" s="77" t="s">
        <v>8202</v>
      </c>
      <c r="M1" s="77" t="s">
        <v>8203</v>
      </c>
      <c r="N1" s="44" t="s">
        <v>8192</v>
      </c>
      <c r="O1" s="97" t="s">
        <v>8212</v>
      </c>
      <c r="P1" s="101" t="s">
        <v>8199</v>
      </c>
      <c r="Q1" s="82" t="s">
        <v>8200</v>
      </c>
      <c r="R1" s="96" t="s">
        <v>8201</v>
      </c>
      <c r="S1" s="77" t="s">
        <v>8270</v>
      </c>
      <c r="T1" s="77" t="s">
        <v>8271</v>
      </c>
    </row>
    <row r="2" spans="1:20" x14ac:dyDescent="0.3">
      <c r="A2" s="146" t="s">
        <v>8547</v>
      </c>
      <c r="B2" s="146" t="s">
        <v>8548</v>
      </c>
      <c r="C2" s="44"/>
      <c r="D2" s="44"/>
      <c r="E2" s="44"/>
      <c r="F2" s="44"/>
      <c r="G2" s="44"/>
      <c r="H2" s="44"/>
      <c r="I2" s="44"/>
      <c r="J2" s="44"/>
      <c r="K2" s="44"/>
      <c r="L2" s="77"/>
      <c r="M2" s="150"/>
      <c r="N2" s="146"/>
      <c r="O2" s="148"/>
      <c r="P2" s="148"/>
      <c r="Q2" s="149"/>
      <c r="R2" s="149"/>
      <c r="S2" s="150"/>
      <c r="T2" s="150"/>
    </row>
    <row r="3" spans="1:20" x14ac:dyDescent="0.3">
      <c r="A3" s="44" t="s">
        <v>8547</v>
      </c>
      <c r="B3" s="146" t="s">
        <v>8677</v>
      </c>
      <c r="C3" s="146">
        <v>16717</v>
      </c>
      <c r="D3" s="146">
        <v>414003</v>
      </c>
      <c r="E3" s="147">
        <v>44662</v>
      </c>
      <c r="F3" s="146"/>
      <c r="G3" s="146">
        <v>1</v>
      </c>
      <c r="H3" s="146" t="s">
        <v>8549</v>
      </c>
      <c r="I3" s="146" t="s">
        <v>8490</v>
      </c>
      <c r="J3" s="146" t="s">
        <v>8586</v>
      </c>
      <c r="K3" s="146">
        <v>1625</v>
      </c>
      <c r="L3" s="150">
        <v>1625</v>
      </c>
      <c r="M3" s="150"/>
      <c r="N3" s="146"/>
      <c r="O3" s="148"/>
      <c r="P3" s="148"/>
      <c r="Q3" s="149"/>
      <c r="R3" s="19">
        <f t="shared" ref="R3" si="0">O3-P3</f>
        <v>0</v>
      </c>
      <c r="S3" s="150"/>
      <c r="T3" s="155">
        <f>R3</f>
        <v>0</v>
      </c>
    </row>
    <row r="4" spans="1:20" x14ac:dyDescent="0.3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77"/>
      <c r="M4" s="77"/>
      <c r="N4" s="44"/>
      <c r="O4" s="148"/>
      <c r="P4" s="148"/>
      <c r="Q4" s="149"/>
      <c r="R4" s="19"/>
      <c r="S4" s="77"/>
      <c r="T4" s="77"/>
    </row>
    <row r="5" spans="1:20" x14ac:dyDescent="0.3">
      <c r="A5" t="s">
        <v>8138</v>
      </c>
      <c r="B5" t="s">
        <v>8139</v>
      </c>
      <c r="C5">
        <v>16718</v>
      </c>
      <c r="D5">
        <v>384315</v>
      </c>
      <c r="E5" s="72">
        <v>44147</v>
      </c>
      <c r="F5">
        <v>1</v>
      </c>
      <c r="G5" s="79"/>
      <c r="H5" t="s">
        <v>8140</v>
      </c>
      <c r="I5" t="s">
        <v>8141</v>
      </c>
      <c r="J5" t="s">
        <v>8142</v>
      </c>
      <c r="K5">
        <v>247261</v>
      </c>
      <c r="L5" s="79"/>
      <c r="O5" s="19">
        <f>SUM(M5:M27)*1.117</f>
        <v>666318.42500000005</v>
      </c>
      <c r="P5" s="19">
        <f>'BCWR - Cat C'!Y41 +'BCWR - Cat C'!Y59+'BCWR - Cat C'!Y70</f>
        <v>509079.78600000002</v>
      </c>
      <c r="Q5" t="s">
        <v>8347</v>
      </c>
      <c r="R5" s="19">
        <f>O5-P5</f>
        <v>157238.63900000002</v>
      </c>
      <c r="S5" s="19">
        <f>R5-T5</f>
        <v>141525.80000000002</v>
      </c>
      <c r="T5" s="19">
        <f>1.117*(SUM(M25, M24, M23,M12,M11,M7,M8))</f>
        <v>15712.839</v>
      </c>
    </row>
    <row r="6" spans="1:20" x14ac:dyDescent="0.3">
      <c r="C6">
        <v>16718</v>
      </c>
      <c r="D6">
        <v>404025</v>
      </c>
      <c r="E6" s="72">
        <v>44428</v>
      </c>
      <c r="G6">
        <v>1</v>
      </c>
      <c r="H6" t="s">
        <v>8300</v>
      </c>
      <c r="I6" t="s">
        <v>8143</v>
      </c>
      <c r="J6" t="s">
        <v>8144</v>
      </c>
      <c r="K6">
        <v>2852</v>
      </c>
      <c r="L6" s="79">
        <v>300</v>
      </c>
      <c r="M6" s="79">
        <v>300</v>
      </c>
      <c r="N6" s="79"/>
    </row>
    <row r="7" spans="1:20" x14ac:dyDescent="0.3">
      <c r="C7">
        <v>16718</v>
      </c>
      <c r="D7">
        <v>409081</v>
      </c>
      <c r="E7" s="72">
        <v>44547</v>
      </c>
      <c r="G7">
        <v>1</v>
      </c>
      <c r="H7" t="s">
        <v>8408</v>
      </c>
      <c r="I7" t="s">
        <v>8409</v>
      </c>
      <c r="J7" t="s">
        <v>8436</v>
      </c>
      <c r="K7">
        <v>4275</v>
      </c>
      <c r="L7" s="79">
        <v>625</v>
      </c>
      <c r="M7" s="79">
        <v>625</v>
      </c>
      <c r="N7" s="79"/>
    </row>
    <row r="8" spans="1:20" x14ac:dyDescent="0.3">
      <c r="C8">
        <v>16718</v>
      </c>
      <c r="D8">
        <v>409366</v>
      </c>
      <c r="E8" s="72">
        <v>44558</v>
      </c>
      <c r="G8">
        <v>1</v>
      </c>
      <c r="H8" t="s">
        <v>8435</v>
      </c>
      <c r="I8" t="s">
        <v>8409</v>
      </c>
      <c r="J8" t="s">
        <v>8410</v>
      </c>
      <c r="K8">
        <v>3478</v>
      </c>
      <c r="L8" s="79"/>
      <c r="M8" s="79"/>
      <c r="N8" s="79"/>
    </row>
    <row r="9" spans="1:20" x14ac:dyDescent="0.3">
      <c r="C9">
        <v>16718</v>
      </c>
      <c r="D9">
        <v>409773</v>
      </c>
      <c r="E9" s="72">
        <v>44582</v>
      </c>
      <c r="F9">
        <v>1</v>
      </c>
      <c r="H9" t="s">
        <v>8437</v>
      </c>
      <c r="I9" t="s">
        <v>8143</v>
      </c>
      <c r="J9" t="s">
        <v>8438</v>
      </c>
      <c r="K9">
        <v>4993</v>
      </c>
      <c r="L9" s="79"/>
      <c r="M9" s="79"/>
      <c r="N9" s="79"/>
    </row>
    <row r="10" spans="1:20" x14ac:dyDescent="0.3">
      <c r="C10">
        <v>16718</v>
      </c>
      <c r="D10">
        <v>409980</v>
      </c>
      <c r="E10" s="72">
        <v>44592</v>
      </c>
      <c r="F10">
        <v>1</v>
      </c>
      <c r="H10" t="s">
        <v>8439</v>
      </c>
      <c r="I10" t="s">
        <v>8143</v>
      </c>
      <c r="J10" t="s">
        <v>8297</v>
      </c>
      <c r="K10">
        <v>3185</v>
      </c>
      <c r="L10" s="79">
        <v>3185</v>
      </c>
      <c r="M10" s="79">
        <v>3185</v>
      </c>
      <c r="N10" s="79"/>
    </row>
    <row r="11" spans="1:20" x14ac:dyDescent="0.3">
      <c r="C11">
        <v>16718</v>
      </c>
      <c r="D11">
        <v>410210</v>
      </c>
      <c r="E11" s="72">
        <v>44581</v>
      </c>
      <c r="G11">
        <v>1</v>
      </c>
      <c r="H11" t="s">
        <v>8449</v>
      </c>
      <c r="I11" t="s">
        <v>8440</v>
      </c>
      <c r="J11" t="s">
        <v>8441</v>
      </c>
      <c r="K11">
        <v>8223</v>
      </c>
      <c r="L11" s="79">
        <v>1053</v>
      </c>
      <c r="M11" s="79">
        <v>1053</v>
      </c>
      <c r="N11" s="79"/>
    </row>
    <row r="12" spans="1:20" x14ac:dyDescent="0.3">
      <c r="C12">
        <v>16718</v>
      </c>
      <c r="D12">
        <v>410334</v>
      </c>
      <c r="E12" s="72">
        <v>44594</v>
      </c>
      <c r="F12">
        <v>1</v>
      </c>
      <c r="H12" t="s">
        <v>8442</v>
      </c>
      <c r="I12" t="s">
        <v>8443</v>
      </c>
      <c r="J12" t="s">
        <v>8436</v>
      </c>
      <c r="K12">
        <v>2422</v>
      </c>
      <c r="L12" s="79"/>
      <c r="M12" s="79"/>
      <c r="N12" s="79"/>
    </row>
    <row r="13" spans="1:20" x14ac:dyDescent="0.3">
      <c r="C13">
        <v>16718</v>
      </c>
      <c r="D13">
        <v>410550</v>
      </c>
      <c r="E13" s="72">
        <v>44593</v>
      </c>
      <c r="F13">
        <v>1</v>
      </c>
      <c r="H13" t="s">
        <v>8480</v>
      </c>
      <c r="I13" t="s">
        <v>8143</v>
      </c>
      <c r="J13" t="s">
        <v>8144</v>
      </c>
      <c r="K13">
        <v>738</v>
      </c>
      <c r="L13" s="79"/>
      <c r="M13" s="79"/>
      <c r="N13" s="79"/>
    </row>
    <row r="14" spans="1:20" x14ac:dyDescent="0.3">
      <c r="C14">
        <v>16718</v>
      </c>
      <c r="D14">
        <v>410808</v>
      </c>
      <c r="E14" s="72">
        <v>44596</v>
      </c>
      <c r="F14">
        <v>1</v>
      </c>
      <c r="H14" t="s">
        <v>8481</v>
      </c>
      <c r="I14" t="s">
        <v>8143</v>
      </c>
      <c r="J14" t="s">
        <v>8144</v>
      </c>
      <c r="K14">
        <v>2155</v>
      </c>
      <c r="L14" s="79"/>
      <c r="M14" s="79"/>
      <c r="N14" s="79"/>
    </row>
    <row r="15" spans="1:20" x14ac:dyDescent="0.3">
      <c r="C15">
        <v>16718</v>
      </c>
      <c r="D15">
        <v>410930</v>
      </c>
      <c r="E15" s="72">
        <v>44607</v>
      </c>
      <c r="F15">
        <v>1</v>
      </c>
      <c r="H15" t="s">
        <v>8482</v>
      </c>
      <c r="I15" t="s">
        <v>8443</v>
      </c>
      <c r="J15" t="s">
        <v>8436</v>
      </c>
      <c r="K15">
        <v>1298</v>
      </c>
      <c r="L15" s="79"/>
      <c r="M15" s="79"/>
      <c r="N15" s="79"/>
    </row>
    <row r="16" spans="1:20" x14ac:dyDescent="0.3">
      <c r="C16">
        <v>16718</v>
      </c>
      <c r="D16">
        <v>411110</v>
      </c>
      <c r="E16" s="72">
        <v>44601</v>
      </c>
      <c r="G16">
        <v>1</v>
      </c>
      <c r="H16" t="s">
        <v>8483</v>
      </c>
      <c r="I16" t="s">
        <v>8484</v>
      </c>
      <c r="J16" t="s">
        <v>8485</v>
      </c>
      <c r="K16">
        <v>454</v>
      </c>
      <c r="L16" s="79"/>
      <c r="M16" s="79"/>
      <c r="N16" s="79"/>
    </row>
    <row r="17" spans="1:19" x14ac:dyDescent="0.3">
      <c r="C17">
        <v>16718</v>
      </c>
      <c r="D17">
        <v>411559</v>
      </c>
      <c r="E17" s="72">
        <v>44610</v>
      </c>
      <c r="G17">
        <v>1</v>
      </c>
      <c r="H17" t="s">
        <v>8514</v>
      </c>
      <c r="I17" t="s">
        <v>8440</v>
      </c>
      <c r="J17" t="s">
        <v>8423</v>
      </c>
      <c r="K17">
        <v>3446</v>
      </c>
      <c r="L17" s="79">
        <v>90</v>
      </c>
      <c r="M17" s="79">
        <v>90</v>
      </c>
      <c r="N17" s="79"/>
    </row>
    <row r="18" spans="1:19" x14ac:dyDescent="0.3">
      <c r="C18">
        <v>16718</v>
      </c>
      <c r="D18">
        <v>411560</v>
      </c>
      <c r="E18" s="72">
        <v>44648</v>
      </c>
      <c r="F18">
        <v>1</v>
      </c>
      <c r="H18" t="s">
        <v>8515</v>
      </c>
      <c r="I18" t="s">
        <v>8443</v>
      </c>
      <c r="J18" t="s">
        <v>8516</v>
      </c>
      <c r="K18">
        <v>10554</v>
      </c>
      <c r="L18" s="79">
        <v>10554</v>
      </c>
      <c r="M18" s="79">
        <v>10554</v>
      </c>
      <c r="N18" s="79"/>
    </row>
    <row r="19" spans="1:19" x14ac:dyDescent="0.3">
      <c r="C19">
        <v>16718</v>
      </c>
      <c r="D19">
        <v>412079</v>
      </c>
      <c r="E19" s="72">
        <v>44641</v>
      </c>
      <c r="F19">
        <v>1</v>
      </c>
      <c r="H19" t="s">
        <v>8517</v>
      </c>
      <c r="I19" t="s">
        <v>8443</v>
      </c>
      <c r="J19" t="s">
        <v>8423</v>
      </c>
      <c r="K19">
        <v>1111</v>
      </c>
      <c r="L19" s="79">
        <v>172</v>
      </c>
      <c r="M19" s="79">
        <v>172</v>
      </c>
      <c r="N19" s="79"/>
    </row>
    <row r="20" spans="1:19" x14ac:dyDescent="0.3">
      <c r="C20">
        <v>16718</v>
      </c>
      <c r="D20">
        <v>412132</v>
      </c>
      <c r="E20" s="72">
        <v>44630</v>
      </c>
      <c r="F20">
        <v>1</v>
      </c>
      <c r="H20" t="s">
        <v>8518</v>
      </c>
      <c r="I20" t="s">
        <v>8443</v>
      </c>
      <c r="J20" t="s">
        <v>8448</v>
      </c>
      <c r="K20">
        <v>4231</v>
      </c>
      <c r="L20" s="79">
        <v>4231</v>
      </c>
      <c r="M20" s="79">
        <v>4231</v>
      </c>
      <c r="N20" s="79"/>
    </row>
    <row r="21" spans="1:19" x14ac:dyDescent="0.3">
      <c r="C21">
        <v>16718</v>
      </c>
      <c r="D21">
        <v>412370</v>
      </c>
      <c r="E21" s="72">
        <v>44651</v>
      </c>
      <c r="F21">
        <v>1</v>
      </c>
      <c r="H21" t="s">
        <v>8519</v>
      </c>
      <c r="I21" t="s">
        <v>8443</v>
      </c>
      <c r="J21" t="s">
        <v>8423</v>
      </c>
      <c r="K21">
        <v>849</v>
      </c>
      <c r="L21" s="79">
        <v>289</v>
      </c>
      <c r="M21" s="79">
        <v>289</v>
      </c>
      <c r="N21" s="79"/>
    </row>
    <row r="22" spans="1:19" x14ac:dyDescent="0.3">
      <c r="C22">
        <v>16718</v>
      </c>
      <c r="D22">
        <v>412750</v>
      </c>
      <c r="E22" s="72">
        <v>44637</v>
      </c>
      <c r="F22">
        <v>1</v>
      </c>
      <c r="H22" t="s">
        <v>8520</v>
      </c>
      <c r="I22" t="s">
        <v>8440</v>
      </c>
      <c r="J22" t="s">
        <v>8423</v>
      </c>
      <c r="K22">
        <v>1542</v>
      </c>
      <c r="L22" s="79">
        <v>0</v>
      </c>
      <c r="M22" s="79"/>
      <c r="N22" s="79"/>
    </row>
    <row r="23" spans="1:19" x14ac:dyDescent="0.3">
      <c r="C23">
        <v>16718</v>
      </c>
      <c r="D23">
        <v>414102</v>
      </c>
      <c r="E23" s="72">
        <v>44665</v>
      </c>
      <c r="G23">
        <v>1</v>
      </c>
      <c r="H23" t="s">
        <v>8562</v>
      </c>
      <c r="I23" t="s">
        <v>8143</v>
      </c>
      <c r="J23" t="s">
        <v>8561</v>
      </c>
      <c r="K23">
        <v>8973</v>
      </c>
      <c r="L23" s="79">
        <v>8973</v>
      </c>
      <c r="M23" s="79">
        <v>8973</v>
      </c>
    </row>
    <row r="24" spans="1:19" x14ac:dyDescent="0.3">
      <c r="C24">
        <v>16718</v>
      </c>
      <c r="D24">
        <v>414130</v>
      </c>
      <c r="E24" s="72">
        <v>44672</v>
      </c>
      <c r="F24">
        <v>1</v>
      </c>
      <c r="H24" t="s">
        <v>8587</v>
      </c>
      <c r="I24" t="s">
        <v>8143</v>
      </c>
      <c r="J24" t="s">
        <v>8588</v>
      </c>
      <c r="K24">
        <v>1075</v>
      </c>
      <c r="L24" s="79">
        <v>1075</v>
      </c>
      <c r="M24" s="79">
        <v>1075</v>
      </c>
    </row>
    <row r="25" spans="1:19" x14ac:dyDescent="0.3">
      <c r="C25">
        <v>16718</v>
      </c>
      <c r="D25">
        <v>414237</v>
      </c>
      <c r="E25" s="72">
        <v>44670</v>
      </c>
      <c r="G25">
        <v>1</v>
      </c>
      <c r="H25" t="s">
        <v>8589</v>
      </c>
      <c r="I25" t="s">
        <v>8143</v>
      </c>
      <c r="J25" t="s">
        <v>8561</v>
      </c>
      <c r="K25">
        <v>2341</v>
      </c>
      <c r="L25" s="79">
        <v>2341</v>
      </c>
      <c r="M25" s="79">
        <v>2341</v>
      </c>
    </row>
    <row r="26" spans="1:19" x14ac:dyDescent="0.3">
      <c r="C26">
        <v>16718</v>
      </c>
      <c r="D26">
        <v>415053</v>
      </c>
      <c r="E26" s="72"/>
      <c r="G26">
        <v>1</v>
      </c>
      <c r="H26" t="s">
        <v>8601</v>
      </c>
      <c r="I26" t="s">
        <v>8443</v>
      </c>
      <c r="J26" t="s">
        <v>8423</v>
      </c>
      <c r="K26">
        <v>3643</v>
      </c>
      <c r="L26" s="79"/>
    </row>
    <row r="27" spans="1:19" x14ac:dyDescent="0.3">
      <c r="C27">
        <v>16718</v>
      </c>
      <c r="D27">
        <v>362765</v>
      </c>
      <c r="E27" s="72">
        <v>43613</v>
      </c>
      <c r="F27">
        <v>1</v>
      </c>
      <c r="H27" t="s">
        <v>8145</v>
      </c>
      <c r="I27" t="s">
        <v>8146</v>
      </c>
      <c r="J27" t="s">
        <v>8301</v>
      </c>
      <c r="K27">
        <v>1565660</v>
      </c>
      <c r="L27">
        <v>563637</v>
      </c>
      <c r="M27">
        <v>563637</v>
      </c>
    </row>
    <row r="30" spans="1:19" x14ac:dyDescent="0.3">
      <c r="A30" t="s">
        <v>8147</v>
      </c>
      <c r="B30" t="s">
        <v>8148</v>
      </c>
      <c r="C30">
        <v>16719</v>
      </c>
      <c r="D30">
        <v>412094</v>
      </c>
      <c r="E30" s="72">
        <v>44623</v>
      </c>
      <c r="G30">
        <v>1</v>
      </c>
      <c r="H30" t="s">
        <v>8521</v>
      </c>
      <c r="I30" t="s">
        <v>8149</v>
      </c>
      <c r="J30" t="s">
        <v>8522</v>
      </c>
      <c r="K30">
        <v>2147</v>
      </c>
      <c r="L30">
        <v>2294</v>
      </c>
      <c r="M30">
        <v>2294</v>
      </c>
      <c r="O30" s="19">
        <f>SUM(M30)*1.117</f>
        <v>2562.3980000000001</v>
      </c>
      <c r="P30" s="19">
        <f>'BCWR - Cat C'!Y91</f>
        <v>0</v>
      </c>
      <c r="R30" s="19">
        <f>O30-P30</f>
        <v>2562.3980000000001</v>
      </c>
      <c r="S30" s="19">
        <f>R30</f>
        <v>2562.3980000000001</v>
      </c>
    </row>
    <row r="31" spans="1:19" x14ac:dyDescent="0.3">
      <c r="E31" s="72"/>
      <c r="R31" s="19"/>
      <c r="S31" s="19"/>
    </row>
    <row r="32" spans="1:19" x14ac:dyDescent="0.3">
      <c r="E32" s="72"/>
      <c r="R32" s="19"/>
      <c r="S32" s="19"/>
    </row>
    <row r="33" spans="1:20" x14ac:dyDescent="0.3">
      <c r="A33" t="s">
        <v>8563</v>
      </c>
      <c r="B33" t="s">
        <v>8564</v>
      </c>
      <c r="C33">
        <v>16720</v>
      </c>
      <c r="D33">
        <v>414229</v>
      </c>
      <c r="E33" s="72"/>
      <c r="G33">
        <v>1</v>
      </c>
      <c r="H33" t="s">
        <v>8566</v>
      </c>
      <c r="I33" t="s">
        <v>8565</v>
      </c>
      <c r="K33">
        <v>6000</v>
      </c>
      <c r="O33" s="19">
        <f>M33*1.117</f>
        <v>0</v>
      </c>
      <c r="R33" s="19">
        <f t="shared" ref="R33" si="1">O33-P33</f>
        <v>0</v>
      </c>
      <c r="S33" s="19"/>
      <c r="T33" s="19">
        <f>R33</f>
        <v>0</v>
      </c>
    </row>
    <row r="36" spans="1:20" x14ac:dyDescent="0.3">
      <c r="A36" t="s">
        <v>8150</v>
      </c>
      <c r="B36" t="s">
        <v>8151</v>
      </c>
      <c r="C36">
        <v>16722</v>
      </c>
      <c r="D36">
        <v>364436</v>
      </c>
      <c r="E36" s="72">
        <v>43739</v>
      </c>
      <c r="F36">
        <v>1</v>
      </c>
      <c r="H36" t="s">
        <v>8277</v>
      </c>
      <c r="I36" t="s">
        <v>8152</v>
      </c>
      <c r="J36" t="s">
        <v>8198</v>
      </c>
      <c r="K36">
        <v>11878</v>
      </c>
      <c r="L36">
        <v>14254</v>
      </c>
      <c r="M36">
        <v>14254</v>
      </c>
      <c r="O36" s="19">
        <f>SUM(M36)*1.117</f>
        <v>15921.718000000001</v>
      </c>
      <c r="P36" s="19">
        <v>0</v>
      </c>
      <c r="R36" s="19">
        <f>O36-P36</f>
        <v>15921.718000000001</v>
      </c>
      <c r="T36" s="19">
        <f>R36</f>
        <v>15921.718000000001</v>
      </c>
    </row>
    <row r="37" spans="1:20" x14ac:dyDescent="0.3">
      <c r="E37" s="72"/>
    </row>
    <row r="39" spans="1:20" ht="28.8" x14ac:dyDescent="0.3">
      <c r="A39" t="s">
        <v>8153</v>
      </c>
      <c r="B39" s="71" t="s">
        <v>8154</v>
      </c>
      <c r="C39">
        <v>16723</v>
      </c>
      <c r="D39">
        <v>389021</v>
      </c>
      <c r="E39" s="72">
        <v>44110</v>
      </c>
      <c r="F39">
        <v>1</v>
      </c>
      <c r="H39" t="s">
        <v>8302</v>
      </c>
      <c r="I39" t="s">
        <v>8359</v>
      </c>
      <c r="J39" t="s">
        <v>8156</v>
      </c>
      <c r="K39">
        <v>151555</v>
      </c>
      <c r="L39">
        <v>4777</v>
      </c>
      <c r="M39">
        <v>4777</v>
      </c>
      <c r="O39" s="19">
        <f>SUM(M39:M58)*1.117</f>
        <v>91910.111000000004</v>
      </c>
      <c r="P39" s="19">
        <f>'BCWR - Cat C'!Y203</f>
        <v>70163.579000000012</v>
      </c>
      <c r="Q39" t="s">
        <v>8348</v>
      </c>
      <c r="R39" s="19">
        <f>O39-P39</f>
        <v>21746.531999999992</v>
      </c>
      <c r="T39" s="19">
        <f>R39-S39</f>
        <v>21746.531999999992</v>
      </c>
    </row>
    <row r="40" spans="1:20" x14ac:dyDescent="0.3">
      <c r="B40" s="71"/>
      <c r="C40">
        <v>16723</v>
      </c>
      <c r="D40">
        <v>389300</v>
      </c>
      <c r="E40" s="72">
        <v>44110</v>
      </c>
      <c r="F40">
        <v>1</v>
      </c>
      <c r="H40" t="s">
        <v>8358</v>
      </c>
      <c r="I40" t="s">
        <v>8359</v>
      </c>
      <c r="J40" t="s">
        <v>8357</v>
      </c>
      <c r="K40">
        <v>158000</v>
      </c>
      <c r="L40">
        <v>12509</v>
      </c>
      <c r="M40">
        <v>12509</v>
      </c>
      <c r="R40" s="19"/>
      <c r="T40" s="19"/>
    </row>
    <row r="41" spans="1:20" x14ac:dyDescent="0.3">
      <c r="C41">
        <v>16723</v>
      </c>
      <c r="D41">
        <v>406587</v>
      </c>
      <c r="E41" s="72">
        <v>44489</v>
      </c>
      <c r="F41">
        <v>1</v>
      </c>
      <c r="H41" t="s">
        <v>8420</v>
      </c>
      <c r="I41" t="s">
        <v>8092</v>
      </c>
      <c r="J41" t="s">
        <v>8421</v>
      </c>
      <c r="K41">
        <v>27250</v>
      </c>
      <c r="L41">
        <v>27250</v>
      </c>
      <c r="M41">
        <v>27250</v>
      </c>
    </row>
    <row r="42" spans="1:20" x14ac:dyDescent="0.3">
      <c r="C42">
        <v>16723</v>
      </c>
      <c r="D42">
        <v>407887</v>
      </c>
      <c r="E42" s="72">
        <v>44524</v>
      </c>
      <c r="F42">
        <v>1</v>
      </c>
      <c r="H42" t="s">
        <v>8362</v>
      </c>
      <c r="I42" t="s">
        <v>8157</v>
      </c>
      <c r="J42" t="s">
        <v>8387</v>
      </c>
      <c r="K42">
        <v>1106</v>
      </c>
      <c r="L42">
        <v>1106</v>
      </c>
      <c r="M42">
        <v>1106</v>
      </c>
    </row>
    <row r="43" spans="1:20" x14ac:dyDescent="0.3">
      <c r="C43">
        <v>16723</v>
      </c>
      <c r="D43">
        <v>408093</v>
      </c>
      <c r="E43" s="72">
        <v>44523</v>
      </c>
      <c r="G43">
        <v>1</v>
      </c>
      <c r="H43" t="s">
        <v>8411</v>
      </c>
      <c r="I43" t="s">
        <v>8412</v>
      </c>
      <c r="J43" t="s">
        <v>8413</v>
      </c>
      <c r="K43">
        <v>5267</v>
      </c>
      <c r="L43">
        <v>3760</v>
      </c>
      <c r="M43">
        <v>3760</v>
      </c>
    </row>
    <row r="44" spans="1:20" x14ac:dyDescent="0.3">
      <c r="C44">
        <v>16723</v>
      </c>
      <c r="D44">
        <v>409048</v>
      </c>
      <c r="E44" s="72" t="s">
        <v>8416</v>
      </c>
      <c r="G44">
        <v>1</v>
      </c>
      <c r="H44" t="s">
        <v>8417</v>
      </c>
      <c r="I44" t="s">
        <v>8157</v>
      </c>
      <c r="J44" t="s">
        <v>8415</v>
      </c>
      <c r="K44">
        <v>3127</v>
      </c>
    </row>
    <row r="45" spans="1:20" x14ac:dyDescent="0.3">
      <c r="C45">
        <v>16723</v>
      </c>
      <c r="D45">
        <v>409146</v>
      </c>
      <c r="E45" s="72">
        <v>44550</v>
      </c>
      <c r="G45">
        <v>1</v>
      </c>
      <c r="H45" t="s">
        <v>8418</v>
      </c>
      <c r="I45" t="s">
        <v>8157</v>
      </c>
      <c r="J45" t="s">
        <v>8361</v>
      </c>
      <c r="K45">
        <v>6958</v>
      </c>
      <c r="L45">
        <v>1379</v>
      </c>
      <c r="M45">
        <v>1379</v>
      </c>
    </row>
    <row r="46" spans="1:20" x14ac:dyDescent="0.3">
      <c r="C46">
        <v>16723</v>
      </c>
      <c r="D46">
        <v>409173</v>
      </c>
      <c r="E46" s="72">
        <v>44551</v>
      </c>
      <c r="G46">
        <v>1</v>
      </c>
      <c r="H46" t="s">
        <v>8419</v>
      </c>
      <c r="I46" t="s">
        <v>8157</v>
      </c>
      <c r="J46" t="s">
        <v>8415</v>
      </c>
      <c r="K46">
        <v>626</v>
      </c>
      <c r="L46">
        <v>695</v>
      </c>
      <c r="M46">
        <v>695</v>
      </c>
    </row>
    <row r="47" spans="1:20" x14ac:dyDescent="0.3">
      <c r="C47">
        <v>16723</v>
      </c>
      <c r="D47">
        <v>409623</v>
      </c>
      <c r="E47" s="72">
        <v>44588</v>
      </c>
      <c r="F47">
        <v>1</v>
      </c>
      <c r="H47" t="s">
        <v>8446</v>
      </c>
      <c r="I47" t="s">
        <v>8092</v>
      </c>
      <c r="J47" t="s">
        <v>8447</v>
      </c>
      <c r="K47">
        <v>23278</v>
      </c>
      <c r="L47">
        <v>23278</v>
      </c>
      <c r="M47">
        <v>23278</v>
      </c>
    </row>
    <row r="48" spans="1:20" x14ac:dyDescent="0.3">
      <c r="C48">
        <v>16723</v>
      </c>
      <c r="D48">
        <v>410595</v>
      </c>
      <c r="E48" s="72">
        <v>44595</v>
      </c>
      <c r="F48">
        <v>1</v>
      </c>
      <c r="H48" t="s">
        <v>8486</v>
      </c>
      <c r="I48" t="s">
        <v>8111</v>
      </c>
      <c r="J48" t="s">
        <v>8487</v>
      </c>
      <c r="K48">
        <v>3128</v>
      </c>
      <c r="L48">
        <v>3128</v>
      </c>
      <c r="M48">
        <v>3128</v>
      </c>
    </row>
    <row r="49" spans="1:20" x14ac:dyDescent="0.3">
      <c r="C49">
        <v>16723</v>
      </c>
      <c r="D49">
        <v>411305</v>
      </c>
      <c r="E49" s="72">
        <v>44608</v>
      </c>
      <c r="F49">
        <v>1</v>
      </c>
      <c r="H49" t="s">
        <v>8488</v>
      </c>
      <c r="I49" t="s">
        <v>8384</v>
      </c>
      <c r="J49" t="s">
        <v>8489</v>
      </c>
      <c r="K49">
        <v>8052</v>
      </c>
    </row>
    <row r="50" spans="1:20" x14ac:dyDescent="0.3">
      <c r="C50">
        <v>16723</v>
      </c>
      <c r="D50">
        <v>411697</v>
      </c>
      <c r="E50" s="72">
        <v>44624</v>
      </c>
      <c r="F50">
        <v>1</v>
      </c>
      <c r="H50" t="s">
        <v>8523</v>
      </c>
      <c r="I50" t="s">
        <v>8525</v>
      </c>
      <c r="J50" t="s">
        <v>8360</v>
      </c>
      <c r="K50">
        <v>1420</v>
      </c>
      <c r="L50">
        <v>292</v>
      </c>
      <c r="M50">
        <v>292</v>
      </c>
    </row>
    <row r="51" spans="1:20" x14ac:dyDescent="0.3">
      <c r="C51">
        <v>16723</v>
      </c>
      <c r="D51">
        <v>412215</v>
      </c>
      <c r="E51" s="72">
        <v>44634</v>
      </c>
      <c r="F51">
        <v>1</v>
      </c>
      <c r="H51" t="s">
        <v>8524</v>
      </c>
      <c r="I51" t="s">
        <v>8296</v>
      </c>
      <c r="J51" t="s">
        <v>8360</v>
      </c>
      <c r="K51">
        <v>1669</v>
      </c>
      <c r="L51">
        <v>562</v>
      </c>
      <c r="M51">
        <v>562</v>
      </c>
    </row>
    <row r="52" spans="1:20" x14ac:dyDescent="0.3">
      <c r="C52">
        <v>16723</v>
      </c>
      <c r="D52">
        <v>413037</v>
      </c>
      <c r="E52" s="72">
        <v>44648</v>
      </c>
      <c r="F52">
        <v>1</v>
      </c>
      <c r="H52" t="s">
        <v>8159</v>
      </c>
      <c r="I52" t="s">
        <v>8525</v>
      </c>
      <c r="J52" t="s">
        <v>8292</v>
      </c>
      <c r="K52">
        <v>800</v>
      </c>
      <c r="L52">
        <v>500</v>
      </c>
      <c r="M52">
        <v>500</v>
      </c>
    </row>
    <row r="53" spans="1:20" x14ac:dyDescent="0.3">
      <c r="C53">
        <v>16723</v>
      </c>
      <c r="D53">
        <v>413758</v>
      </c>
      <c r="E53" s="72">
        <v>44658</v>
      </c>
      <c r="G53">
        <v>1</v>
      </c>
      <c r="H53" t="s">
        <v>8594</v>
      </c>
      <c r="I53" t="s">
        <v>8296</v>
      </c>
      <c r="J53" t="s">
        <v>8361</v>
      </c>
      <c r="K53">
        <v>7950</v>
      </c>
      <c r="L53">
        <v>2778</v>
      </c>
      <c r="M53">
        <v>2778</v>
      </c>
    </row>
    <row r="54" spans="1:20" x14ac:dyDescent="0.3">
      <c r="C54">
        <v>16723</v>
      </c>
      <c r="D54">
        <v>414582</v>
      </c>
      <c r="E54" s="72">
        <v>44677</v>
      </c>
      <c r="G54">
        <v>1</v>
      </c>
      <c r="H54" t="s">
        <v>8595</v>
      </c>
      <c r="I54" t="s">
        <v>8296</v>
      </c>
      <c r="J54" t="s">
        <v>8410</v>
      </c>
      <c r="K54">
        <v>269</v>
      </c>
      <c r="L54">
        <v>269</v>
      </c>
      <c r="M54">
        <v>269</v>
      </c>
    </row>
    <row r="55" spans="1:20" x14ac:dyDescent="0.3">
      <c r="C55">
        <v>16723</v>
      </c>
      <c r="D55">
        <v>414026</v>
      </c>
      <c r="E55" s="72"/>
      <c r="G55">
        <v>1</v>
      </c>
      <c r="H55" t="s">
        <v>8550</v>
      </c>
      <c r="I55" t="s">
        <v>8296</v>
      </c>
      <c r="J55" t="s">
        <v>8551</v>
      </c>
      <c r="K55">
        <v>3223</v>
      </c>
    </row>
    <row r="56" spans="1:20" x14ac:dyDescent="0.3">
      <c r="C56">
        <v>16723</v>
      </c>
      <c r="D56">
        <v>414189</v>
      </c>
      <c r="E56" s="72"/>
      <c r="G56">
        <v>1</v>
      </c>
      <c r="H56" t="s">
        <v>8560</v>
      </c>
      <c r="I56" t="s">
        <v>8296</v>
      </c>
      <c r="J56" t="s">
        <v>8414</v>
      </c>
      <c r="K56">
        <v>1595</v>
      </c>
    </row>
    <row r="57" spans="1:20" x14ac:dyDescent="0.3">
      <c r="C57">
        <v>16723</v>
      </c>
      <c r="D57">
        <v>414276</v>
      </c>
      <c r="E57" s="72"/>
      <c r="G57">
        <v>1</v>
      </c>
      <c r="H57" t="s">
        <v>8567</v>
      </c>
      <c r="I57" t="s">
        <v>8296</v>
      </c>
      <c r="J57" t="s">
        <v>8414</v>
      </c>
      <c r="K57">
        <v>309</v>
      </c>
    </row>
    <row r="58" spans="1:20" x14ac:dyDescent="0.3">
      <c r="C58">
        <v>16723</v>
      </c>
      <c r="D58">
        <v>415005</v>
      </c>
      <c r="G58">
        <v>1</v>
      </c>
      <c r="H58" t="s">
        <v>8600</v>
      </c>
      <c r="I58" t="s">
        <v>8296</v>
      </c>
      <c r="J58" t="s">
        <v>8414</v>
      </c>
      <c r="K58">
        <v>2780</v>
      </c>
    </row>
    <row r="59" spans="1:20" x14ac:dyDescent="0.3">
      <c r="E59" s="72"/>
      <c r="L59" s="79"/>
      <c r="M59" s="79"/>
      <c r="N59" s="79"/>
    </row>
    <row r="61" spans="1:20" ht="28.8" x14ac:dyDescent="0.3">
      <c r="A61" t="s">
        <v>8160</v>
      </c>
      <c r="B61" s="71" t="s">
        <v>8161</v>
      </c>
      <c r="C61">
        <v>16724</v>
      </c>
      <c r="D61">
        <v>396236</v>
      </c>
      <c r="E61" s="72">
        <v>44273</v>
      </c>
      <c r="F61">
        <v>1</v>
      </c>
      <c r="H61" t="s">
        <v>8163</v>
      </c>
      <c r="I61" t="s">
        <v>8162</v>
      </c>
      <c r="J61" t="s">
        <v>8164</v>
      </c>
      <c r="K61">
        <v>8250</v>
      </c>
      <c r="L61">
        <v>1500</v>
      </c>
      <c r="M61">
        <v>1500</v>
      </c>
      <c r="O61" s="19">
        <f>SUM(M61:N72)*1.117</f>
        <v>107094.609</v>
      </c>
      <c r="P61" s="19">
        <f>'BCWR - Cat C'!Y285</f>
        <v>36108.888999999996</v>
      </c>
      <c r="R61" s="19">
        <f>O61-P61</f>
        <v>70985.72</v>
      </c>
      <c r="S61" s="19">
        <f>M70*1.117</f>
        <v>254.67599999999999</v>
      </c>
      <c r="T61" s="19">
        <f>R61-S61</f>
        <v>70731.043999999994</v>
      </c>
    </row>
    <row r="62" spans="1:20" x14ac:dyDescent="0.3">
      <c r="C62">
        <v>16724</v>
      </c>
      <c r="D62">
        <v>401169</v>
      </c>
      <c r="E62" s="72">
        <v>44390</v>
      </c>
      <c r="F62">
        <v>1</v>
      </c>
      <c r="H62" t="s">
        <v>8165</v>
      </c>
      <c r="I62" t="s">
        <v>8162</v>
      </c>
      <c r="J62" t="s">
        <v>8164</v>
      </c>
      <c r="K62">
        <v>20000</v>
      </c>
      <c r="L62">
        <v>6425</v>
      </c>
      <c r="M62">
        <v>6425</v>
      </c>
    </row>
    <row r="63" spans="1:20" ht="14.4" customHeight="1" x14ac:dyDescent="0.3">
      <c r="C63">
        <v>16724</v>
      </c>
      <c r="D63">
        <v>405632</v>
      </c>
      <c r="E63" s="72">
        <v>44498</v>
      </c>
      <c r="F63">
        <v>1</v>
      </c>
      <c r="H63" t="s">
        <v>8303</v>
      </c>
      <c r="I63" t="s">
        <v>8304</v>
      </c>
      <c r="J63" t="s">
        <v>8278</v>
      </c>
      <c r="K63">
        <v>19819</v>
      </c>
      <c r="L63" s="79">
        <v>19819</v>
      </c>
      <c r="M63" s="79">
        <v>19819</v>
      </c>
      <c r="N63" s="79"/>
    </row>
    <row r="64" spans="1:20" x14ac:dyDescent="0.3">
      <c r="C64">
        <v>16724</v>
      </c>
      <c r="D64">
        <v>397246</v>
      </c>
      <c r="E64" s="72">
        <v>44356</v>
      </c>
      <c r="F64">
        <v>1</v>
      </c>
      <c r="H64" t="s">
        <v>8167</v>
      </c>
      <c r="I64" t="s">
        <v>8168</v>
      </c>
      <c r="J64" t="s">
        <v>8169</v>
      </c>
      <c r="K64">
        <v>6112</v>
      </c>
      <c r="L64" s="79">
        <v>0</v>
      </c>
    </row>
    <row r="65" spans="1:20" x14ac:dyDescent="0.3">
      <c r="C65">
        <v>16724</v>
      </c>
      <c r="D65">
        <v>408668</v>
      </c>
      <c r="E65" s="72">
        <v>44547</v>
      </c>
      <c r="F65">
        <v>1</v>
      </c>
      <c r="H65" t="s">
        <v>8422</v>
      </c>
      <c r="I65" t="s">
        <v>8166</v>
      </c>
      <c r="J65" t="s">
        <v>8423</v>
      </c>
      <c r="K65">
        <v>2043</v>
      </c>
      <c r="L65" s="79">
        <v>0</v>
      </c>
      <c r="M65" s="79"/>
      <c r="N65" s="79"/>
    </row>
    <row r="66" spans="1:20" x14ac:dyDescent="0.3">
      <c r="C66">
        <v>16724</v>
      </c>
      <c r="D66">
        <v>409989</v>
      </c>
      <c r="E66" s="72">
        <v>44575</v>
      </c>
      <c r="F66">
        <v>1</v>
      </c>
      <c r="H66" t="s">
        <v>8678</v>
      </c>
      <c r="I66" t="s">
        <v>8490</v>
      </c>
      <c r="J66" t="s">
        <v>8491</v>
      </c>
      <c r="K66">
        <v>9785</v>
      </c>
      <c r="L66" s="79">
        <v>9785</v>
      </c>
      <c r="M66" s="79">
        <v>9785</v>
      </c>
      <c r="N66" s="79"/>
    </row>
    <row r="67" spans="1:20" x14ac:dyDescent="0.3">
      <c r="C67">
        <v>16724</v>
      </c>
      <c r="D67">
        <v>411671</v>
      </c>
      <c r="E67" s="72">
        <v>44615</v>
      </c>
      <c r="G67">
        <v>1</v>
      </c>
      <c r="H67" t="s">
        <v>8529</v>
      </c>
      <c r="I67" t="s">
        <v>8513</v>
      </c>
      <c r="J67" t="s">
        <v>8530</v>
      </c>
      <c r="K67">
        <v>41585</v>
      </c>
      <c r="L67" s="79"/>
      <c r="M67" s="79"/>
      <c r="N67" s="79"/>
    </row>
    <row r="68" spans="1:20" x14ac:dyDescent="0.3">
      <c r="C68">
        <v>16724</v>
      </c>
      <c r="D68">
        <v>411772</v>
      </c>
      <c r="E68" s="72">
        <v>44617</v>
      </c>
      <c r="G68">
        <v>1</v>
      </c>
      <c r="H68" t="s">
        <v>8531</v>
      </c>
      <c r="I68" t="s">
        <v>8162</v>
      </c>
      <c r="J68" t="s">
        <v>8532</v>
      </c>
      <c r="K68">
        <v>8022</v>
      </c>
      <c r="L68" s="79">
        <v>1070</v>
      </c>
      <c r="M68" s="79">
        <v>1070</v>
      </c>
      <c r="N68" s="79"/>
    </row>
    <row r="69" spans="1:20" x14ac:dyDescent="0.3">
      <c r="C69">
        <v>16724</v>
      </c>
      <c r="D69">
        <v>411921</v>
      </c>
      <c r="E69" s="72">
        <v>44621</v>
      </c>
      <c r="G69">
        <v>1</v>
      </c>
      <c r="H69" t="s">
        <v>8526</v>
      </c>
      <c r="I69" t="s">
        <v>8527</v>
      </c>
      <c r="J69" t="s">
        <v>8528</v>
      </c>
      <c r="K69">
        <v>2050</v>
      </c>
      <c r="L69" s="79">
        <v>2050</v>
      </c>
      <c r="M69" s="79">
        <v>2050</v>
      </c>
      <c r="N69" s="79"/>
    </row>
    <row r="70" spans="1:20" x14ac:dyDescent="0.3">
      <c r="C70">
        <v>16724</v>
      </c>
      <c r="D70">
        <v>389925</v>
      </c>
      <c r="E70" s="72">
        <v>44225</v>
      </c>
      <c r="F70">
        <v>1</v>
      </c>
      <c r="H70" t="s">
        <v>8170</v>
      </c>
      <c r="I70" t="s">
        <v>8162</v>
      </c>
      <c r="J70" t="s">
        <v>8171</v>
      </c>
      <c r="K70">
        <v>1137078</v>
      </c>
      <c r="L70">
        <v>228</v>
      </c>
      <c r="M70">
        <v>228</v>
      </c>
    </row>
    <row r="71" spans="1:20" x14ac:dyDescent="0.3">
      <c r="C71">
        <v>16724</v>
      </c>
      <c r="D71">
        <v>413251</v>
      </c>
      <c r="E71" s="72">
        <v>44649</v>
      </c>
      <c r="G71">
        <v>1</v>
      </c>
      <c r="H71" t="s">
        <v>8596</v>
      </c>
      <c r="I71" t="s">
        <v>8513</v>
      </c>
      <c r="J71" t="s">
        <v>8597</v>
      </c>
      <c r="K71">
        <v>55000</v>
      </c>
      <c r="L71">
        <v>55000</v>
      </c>
      <c r="M71">
        <v>55000</v>
      </c>
    </row>
    <row r="72" spans="1:20" x14ac:dyDescent="0.3">
      <c r="C72">
        <v>16724</v>
      </c>
      <c r="D72">
        <v>412718</v>
      </c>
      <c r="E72" s="72"/>
      <c r="G72">
        <v>1</v>
      </c>
      <c r="H72" t="s">
        <v>8570</v>
      </c>
      <c r="I72" t="s">
        <v>8513</v>
      </c>
      <c r="J72" t="s">
        <v>8546</v>
      </c>
      <c r="K72">
        <v>18528</v>
      </c>
    </row>
    <row r="75" spans="1:20" x14ac:dyDescent="0.3">
      <c r="A75" s="80">
        <v>2.5</v>
      </c>
      <c r="B75" t="s">
        <v>8173</v>
      </c>
      <c r="C75">
        <v>16727</v>
      </c>
      <c r="D75">
        <v>401725</v>
      </c>
      <c r="E75" s="72">
        <v>44420</v>
      </c>
      <c r="F75">
        <v>1</v>
      </c>
      <c r="H75" t="s">
        <v>8172</v>
      </c>
      <c r="I75" t="s">
        <v>8155</v>
      </c>
      <c r="J75" t="s">
        <v>8044</v>
      </c>
      <c r="K75">
        <v>160805</v>
      </c>
      <c r="O75" s="19">
        <f>(SUM(M75:N80))*1.117</f>
        <v>275021.038</v>
      </c>
      <c r="P75" s="19">
        <f>'BCWR - Cat C'!Y344</f>
        <v>36286.475000000006</v>
      </c>
      <c r="Q75" s="71"/>
      <c r="R75" s="19">
        <f>O75-P75</f>
        <v>238734.56299999999</v>
      </c>
      <c r="S75" s="112">
        <f>R75-T75</f>
        <v>238734.56299999999</v>
      </c>
      <c r="T75" s="112"/>
    </row>
    <row r="76" spans="1:20" x14ac:dyDescent="0.3">
      <c r="C76">
        <v>16727</v>
      </c>
      <c r="D76">
        <v>399894</v>
      </c>
      <c r="E76" s="72">
        <v>44378</v>
      </c>
      <c r="F76">
        <v>1</v>
      </c>
      <c r="H76" t="s">
        <v>8285</v>
      </c>
      <c r="I76" t="s">
        <v>8174</v>
      </c>
      <c r="J76" t="s">
        <v>8158</v>
      </c>
      <c r="K76">
        <v>14625</v>
      </c>
      <c r="L76">
        <v>14625</v>
      </c>
      <c r="M76">
        <v>14625</v>
      </c>
      <c r="S76" t="s">
        <v>8554</v>
      </c>
    </row>
    <row r="77" spans="1:20" x14ac:dyDescent="0.3">
      <c r="C77">
        <v>16727</v>
      </c>
      <c r="D77">
        <v>380126</v>
      </c>
      <c r="E77" s="72">
        <v>43892</v>
      </c>
      <c r="F77">
        <v>1</v>
      </c>
      <c r="H77" t="s">
        <v>8175</v>
      </c>
      <c r="I77" t="s">
        <v>8048</v>
      </c>
      <c r="J77" t="s">
        <v>8176</v>
      </c>
      <c r="K77">
        <v>30500</v>
      </c>
      <c r="L77">
        <v>30500</v>
      </c>
      <c r="M77">
        <v>30500</v>
      </c>
      <c r="Q77" s="71"/>
      <c r="S77" s="80" t="s">
        <v>8555</v>
      </c>
    </row>
    <row r="78" spans="1:20" ht="57.6" x14ac:dyDescent="0.3">
      <c r="C78">
        <v>16727</v>
      </c>
      <c r="D78">
        <v>395973</v>
      </c>
      <c r="E78" s="72">
        <v>44362</v>
      </c>
      <c r="F78">
        <v>1</v>
      </c>
      <c r="G78">
        <v>1</v>
      </c>
      <c r="H78" s="71" t="s">
        <v>8286</v>
      </c>
      <c r="I78" t="s">
        <v>8048</v>
      </c>
      <c r="J78" t="s">
        <v>8045</v>
      </c>
      <c r="K78">
        <v>120036</v>
      </c>
      <c r="L78">
        <v>55094</v>
      </c>
      <c r="M78">
        <v>55094</v>
      </c>
    </row>
    <row r="79" spans="1:20" x14ac:dyDescent="0.3">
      <c r="C79">
        <v>16727</v>
      </c>
      <c r="D79">
        <v>412755</v>
      </c>
      <c r="E79" s="72">
        <v>44621</v>
      </c>
      <c r="G79">
        <v>1</v>
      </c>
      <c r="H79" s="71" t="s">
        <v>8507</v>
      </c>
      <c r="I79" t="s">
        <v>8048</v>
      </c>
      <c r="J79" t="s">
        <v>8045</v>
      </c>
      <c r="K79">
        <v>142145</v>
      </c>
      <c r="L79">
        <v>142145</v>
      </c>
      <c r="M79">
        <v>142145</v>
      </c>
    </row>
    <row r="80" spans="1:20" x14ac:dyDescent="0.3">
      <c r="C80" s="44">
        <v>16728</v>
      </c>
      <c r="D80">
        <v>414274</v>
      </c>
      <c r="E80" s="72">
        <v>44670</v>
      </c>
      <c r="G80">
        <v>1</v>
      </c>
      <c r="H80" s="71" t="s">
        <v>8568</v>
      </c>
      <c r="I80" t="s">
        <v>8569</v>
      </c>
      <c r="J80" t="s">
        <v>8410</v>
      </c>
      <c r="K80">
        <v>3850</v>
      </c>
      <c r="L80">
        <v>3850</v>
      </c>
      <c r="M80">
        <v>3850</v>
      </c>
    </row>
    <row r="83" spans="1:20" x14ac:dyDescent="0.3">
      <c r="A83" t="s">
        <v>8179</v>
      </c>
      <c r="B83" t="s">
        <v>8177</v>
      </c>
      <c r="C83">
        <v>16729</v>
      </c>
      <c r="D83">
        <v>406778</v>
      </c>
      <c r="E83" s="72">
        <v>44510</v>
      </c>
      <c r="F83">
        <v>1</v>
      </c>
      <c r="G83" s="79"/>
      <c r="H83" t="s">
        <v>8388</v>
      </c>
      <c r="I83" t="s">
        <v>8182</v>
      </c>
      <c r="J83" t="s">
        <v>8044</v>
      </c>
      <c r="K83">
        <v>56202</v>
      </c>
      <c r="L83" s="79"/>
      <c r="M83" s="79"/>
      <c r="O83" s="19">
        <f>SUM(M83:M88)*1.117</f>
        <v>0</v>
      </c>
      <c r="P83" s="19">
        <f>'BCWR - Cat C'!Y142</f>
        <v>0</v>
      </c>
      <c r="Q83" t="s">
        <v>8349</v>
      </c>
      <c r="R83" s="19">
        <f>O83-P83</f>
        <v>0</v>
      </c>
      <c r="T83" s="19">
        <f>R83</f>
        <v>0</v>
      </c>
    </row>
    <row r="84" spans="1:20" x14ac:dyDescent="0.3">
      <c r="C84">
        <v>16729</v>
      </c>
      <c r="D84">
        <v>408971</v>
      </c>
      <c r="E84" s="72">
        <v>44545</v>
      </c>
      <c r="F84">
        <v>1</v>
      </c>
      <c r="G84" s="79"/>
      <c r="H84" t="s">
        <v>8424</v>
      </c>
      <c r="I84" t="s">
        <v>8178</v>
      </c>
      <c r="J84" t="s">
        <v>8425</v>
      </c>
      <c r="K84">
        <v>3107</v>
      </c>
      <c r="L84" s="79">
        <v>0</v>
      </c>
      <c r="M84" s="79"/>
      <c r="R84" s="19"/>
      <c r="T84" s="19"/>
    </row>
    <row r="85" spans="1:20" x14ac:dyDescent="0.3">
      <c r="C85">
        <v>16729</v>
      </c>
      <c r="D85">
        <v>410112</v>
      </c>
      <c r="E85" s="72">
        <v>44580</v>
      </c>
      <c r="G85" s="79">
        <v>1</v>
      </c>
      <c r="H85" t="s">
        <v>8444</v>
      </c>
      <c r="I85" t="s">
        <v>8178</v>
      </c>
      <c r="J85" t="s">
        <v>8415</v>
      </c>
      <c r="K85">
        <v>2207</v>
      </c>
      <c r="L85" s="79"/>
      <c r="M85" s="79"/>
      <c r="R85" s="19"/>
      <c r="T85" s="19"/>
    </row>
    <row r="86" spans="1:20" x14ac:dyDescent="0.3">
      <c r="C86">
        <v>16729</v>
      </c>
      <c r="D86">
        <v>410121</v>
      </c>
      <c r="E86" s="72">
        <v>44580</v>
      </c>
      <c r="G86" s="79">
        <v>1</v>
      </c>
      <c r="H86" t="s">
        <v>8445</v>
      </c>
      <c r="I86" t="s">
        <v>8178</v>
      </c>
      <c r="J86" t="s">
        <v>8415</v>
      </c>
      <c r="K86">
        <v>6784</v>
      </c>
      <c r="L86" s="79"/>
      <c r="M86" s="79"/>
      <c r="R86" s="19"/>
      <c r="T86" s="19"/>
    </row>
    <row r="87" spans="1:20" x14ac:dyDescent="0.3">
      <c r="C87">
        <v>16729</v>
      </c>
      <c r="D87">
        <v>415145</v>
      </c>
      <c r="E87" s="72"/>
      <c r="G87" s="79"/>
      <c r="H87" t="s">
        <v>8598</v>
      </c>
      <c r="I87" t="s">
        <v>8178</v>
      </c>
      <c r="J87" t="s">
        <v>8599</v>
      </c>
      <c r="K87">
        <v>784</v>
      </c>
      <c r="L87" s="79"/>
      <c r="M87" s="79"/>
      <c r="R87" s="19"/>
      <c r="T87" s="19"/>
    </row>
    <row r="88" spans="1:20" x14ac:dyDescent="0.3">
      <c r="C88">
        <v>16729</v>
      </c>
      <c r="D88">
        <v>388730</v>
      </c>
      <c r="E88" s="72">
        <v>44236</v>
      </c>
      <c r="F88">
        <v>1</v>
      </c>
      <c r="H88" t="s">
        <v>8533</v>
      </c>
      <c r="I88" t="s">
        <v>8178</v>
      </c>
      <c r="J88" t="s">
        <v>8044</v>
      </c>
      <c r="K88">
        <v>14880</v>
      </c>
    </row>
    <row r="91" spans="1:20" x14ac:dyDescent="0.3">
      <c r="A91" t="s">
        <v>8190</v>
      </c>
      <c r="B91" t="s">
        <v>8180</v>
      </c>
      <c r="C91">
        <v>16731</v>
      </c>
      <c r="D91">
        <v>400958</v>
      </c>
      <c r="E91" s="72">
        <v>44390</v>
      </c>
      <c r="F91">
        <v>1</v>
      </c>
      <c r="H91" t="s">
        <v>8181</v>
      </c>
      <c r="I91" t="s">
        <v>8182</v>
      </c>
      <c r="J91" t="s">
        <v>8183</v>
      </c>
      <c r="K91">
        <v>9919</v>
      </c>
      <c r="O91" s="19">
        <f>SUM(M91:M91)*1.117</f>
        <v>0</v>
      </c>
      <c r="P91" s="19">
        <f>'BCWR - Cat C'!Y183</f>
        <v>117205.902</v>
      </c>
      <c r="Q91" t="s">
        <v>8450</v>
      </c>
      <c r="R91" s="19">
        <f>O91-P91</f>
        <v>-117205.902</v>
      </c>
      <c r="S91" s="19">
        <f>R91</f>
        <v>-117205.902</v>
      </c>
      <c r="T91" s="19"/>
    </row>
    <row r="92" spans="1:20" x14ac:dyDescent="0.3">
      <c r="Q92" t="s">
        <v>8553</v>
      </c>
    </row>
    <row r="94" spans="1:20" x14ac:dyDescent="0.3">
      <c r="A94" t="s">
        <v>8184</v>
      </c>
      <c r="B94" t="s">
        <v>8185</v>
      </c>
      <c r="C94">
        <v>16732</v>
      </c>
      <c r="D94">
        <v>405503</v>
      </c>
      <c r="E94" s="72">
        <v>44484</v>
      </c>
      <c r="F94">
        <v>1</v>
      </c>
      <c r="H94" t="s">
        <v>8363</v>
      </c>
      <c r="I94" t="s">
        <v>8279</v>
      </c>
      <c r="J94" t="s">
        <v>8364</v>
      </c>
      <c r="K94">
        <v>24984</v>
      </c>
      <c r="L94" s="79"/>
      <c r="M94" s="79"/>
      <c r="O94" s="19">
        <f>SUM(M94:M100)*1.117</f>
        <v>31833.382999999998</v>
      </c>
      <c r="P94" s="19">
        <v>0</v>
      </c>
      <c r="Q94" t="s">
        <v>8350</v>
      </c>
      <c r="R94" s="19">
        <f>O94-P94</f>
        <v>31833.382999999998</v>
      </c>
      <c r="S94" s="19">
        <f>1.117*M100</f>
        <v>0</v>
      </c>
      <c r="T94" s="19">
        <f>R94-S94</f>
        <v>31833.382999999998</v>
      </c>
    </row>
    <row r="95" spans="1:20" x14ac:dyDescent="0.3">
      <c r="C95">
        <v>16732</v>
      </c>
      <c r="D95">
        <v>410324</v>
      </c>
      <c r="E95" s="72">
        <v>44606</v>
      </c>
      <c r="F95">
        <v>1</v>
      </c>
      <c r="H95" t="s">
        <v>8492</v>
      </c>
      <c r="I95" t="s">
        <v>8493</v>
      </c>
      <c r="J95" t="s">
        <v>8360</v>
      </c>
      <c r="K95">
        <v>6442</v>
      </c>
      <c r="L95" s="79"/>
      <c r="M95" s="79"/>
      <c r="R95" s="19"/>
      <c r="T95" s="19"/>
    </row>
    <row r="96" spans="1:20" x14ac:dyDescent="0.3">
      <c r="C96">
        <v>16732</v>
      </c>
      <c r="D96">
        <v>412255</v>
      </c>
      <c r="E96" s="72">
        <v>44637</v>
      </c>
      <c r="F96">
        <v>1</v>
      </c>
      <c r="H96" t="s">
        <v>8534</v>
      </c>
      <c r="I96" t="s">
        <v>8296</v>
      </c>
      <c r="J96" t="s">
        <v>8297</v>
      </c>
      <c r="K96">
        <v>24000</v>
      </c>
      <c r="L96" s="79">
        <v>24000</v>
      </c>
      <c r="M96" s="79">
        <v>24000</v>
      </c>
      <c r="R96" s="19"/>
      <c r="T96" s="19"/>
    </row>
    <row r="97" spans="1:20" x14ac:dyDescent="0.3">
      <c r="C97">
        <v>16732</v>
      </c>
      <c r="D97">
        <v>412261</v>
      </c>
      <c r="E97" s="72">
        <v>44629</v>
      </c>
      <c r="F97">
        <v>1</v>
      </c>
      <c r="H97" t="s">
        <v>8535</v>
      </c>
      <c r="I97" t="s">
        <v>8296</v>
      </c>
      <c r="J97" t="s">
        <v>8297</v>
      </c>
      <c r="K97">
        <v>3970</v>
      </c>
      <c r="L97" s="79">
        <v>3970</v>
      </c>
      <c r="M97" s="79">
        <v>3970</v>
      </c>
      <c r="R97" s="19"/>
      <c r="T97" s="19"/>
    </row>
    <row r="98" spans="1:20" x14ac:dyDescent="0.3">
      <c r="C98">
        <v>16732</v>
      </c>
      <c r="D98">
        <v>412868</v>
      </c>
      <c r="E98" s="72">
        <v>44642</v>
      </c>
      <c r="G98">
        <v>1</v>
      </c>
      <c r="H98" t="s">
        <v>8536</v>
      </c>
      <c r="I98" t="s">
        <v>8279</v>
      </c>
      <c r="J98" t="s">
        <v>8292</v>
      </c>
      <c r="K98">
        <v>1900</v>
      </c>
      <c r="L98" s="79">
        <v>485</v>
      </c>
      <c r="M98" s="79">
        <v>529</v>
      </c>
      <c r="R98" s="19"/>
      <c r="T98" s="19"/>
    </row>
    <row r="99" spans="1:20" x14ac:dyDescent="0.3">
      <c r="C99">
        <v>16732</v>
      </c>
      <c r="D99">
        <v>413658</v>
      </c>
      <c r="E99" s="72">
        <v>44684</v>
      </c>
      <c r="F99">
        <v>1</v>
      </c>
      <c r="H99" t="s">
        <v>8590</v>
      </c>
      <c r="I99" t="s">
        <v>8178</v>
      </c>
      <c r="J99" t="s">
        <v>8044</v>
      </c>
      <c r="K99">
        <v>5780</v>
      </c>
      <c r="L99" s="79">
        <v>5780</v>
      </c>
      <c r="M99" s="79"/>
      <c r="R99" s="19"/>
      <c r="T99" s="19"/>
    </row>
    <row r="100" spans="1:20" x14ac:dyDescent="0.3">
      <c r="C100">
        <v>16732</v>
      </c>
      <c r="D100">
        <v>388730</v>
      </c>
      <c r="E100" s="72">
        <v>44236</v>
      </c>
      <c r="F100">
        <v>1</v>
      </c>
      <c r="H100" t="s">
        <v>8186</v>
      </c>
      <c r="I100" t="s">
        <v>8178</v>
      </c>
      <c r="J100" t="s">
        <v>8044</v>
      </c>
      <c r="K100">
        <v>890262</v>
      </c>
    </row>
    <row r="103" spans="1:20" x14ac:dyDescent="0.3">
      <c r="A103" t="s">
        <v>8187</v>
      </c>
      <c r="B103" t="s">
        <v>8188</v>
      </c>
      <c r="C103">
        <v>16733</v>
      </c>
      <c r="D103">
        <v>405740</v>
      </c>
      <c r="E103" s="72">
        <v>44540</v>
      </c>
      <c r="F103">
        <v>1</v>
      </c>
      <c r="H103" t="s">
        <v>8365</v>
      </c>
      <c r="I103" t="s">
        <v>8280</v>
      </c>
      <c r="J103" t="s">
        <v>8426</v>
      </c>
      <c r="K103">
        <v>1489</v>
      </c>
      <c r="L103" s="79"/>
      <c r="M103" s="79"/>
      <c r="N103" s="79"/>
      <c r="O103" s="19">
        <f>(SUM(M103:M108))*1.117</f>
        <v>9866.4609999999993</v>
      </c>
      <c r="P103" s="19">
        <v>0</v>
      </c>
      <c r="R103" s="19">
        <f>O103-P103</f>
        <v>9866.4609999999993</v>
      </c>
      <c r="S103" s="19">
        <f>1.117*0.9*M104</f>
        <v>0</v>
      </c>
      <c r="T103" s="19">
        <f>R103-S103</f>
        <v>9866.4609999999993</v>
      </c>
    </row>
    <row r="104" spans="1:20" x14ac:dyDescent="0.3">
      <c r="C104">
        <v>16733</v>
      </c>
      <c r="D104">
        <v>391837</v>
      </c>
      <c r="E104" s="72">
        <v>44258</v>
      </c>
      <c r="F104">
        <v>1</v>
      </c>
      <c r="H104" t="s">
        <v>8189</v>
      </c>
      <c r="I104" t="s">
        <v>8178</v>
      </c>
      <c r="J104" t="s">
        <v>8044</v>
      </c>
      <c r="K104">
        <v>355927</v>
      </c>
    </row>
    <row r="105" spans="1:20" x14ac:dyDescent="0.3">
      <c r="C105">
        <v>16733</v>
      </c>
      <c r="D105">
        <v>413692</v>
      </c>
      <c r="E105" s="72">
        <v>44670</v>
      </c>
      <c r="F105">
        <v>1</v>
      </c>
      <c r="H105" t="s">
        <v>8556</v>
      </c>
      <c r="I105" t="s">
        <v>8591</v>
      </c>
      <c r="J105" t="s">
        <v>8592</v>
      </c>
      <c r="K105">
        <v>1350</v>
      </c>
      <c r="L105">
        <v>1350</v>
      </c>
      <c r="M105">
        <v>1350</v>
      </c>
    </row>
    <row r="106" spans="1:20" x14ac:dyDescent="0.3">
      <c r="C106">
        <v>16733</v>
      </c>
      <c r="D106">
        <v>413693</v>
      </c>
      <c r="E106" s="72">
        <v>44671</v>
      </c>
      <c r="F106">
        <v>1</v>
      </c>
      <c r="H106" t="s">
        <v>8571</v>
      </c>
      <c r="I106" t="s">
        <v>8591</v>
      </c>
      <c r="J106" t="s">
        <v>8592</v>
      </c>
      <c r="K106">
        <v>7200</v>
      </c>
      <c r="L106">
        <v>7200</v>
      </c>
      <c r="M106">
        <v>7200</v>
      </c>
      <c r="S106" s="47">
        <f>SUM(S3:S104)</f>
        <v>265871.53500000003</v>
      </c>
      <c r="T106" s="47">
        <f>SUM(T3:T104)</f>
        <v>165811.97699999998</v>
      </c>
    </row>
    <row r="107" spans="1:20" x14ac:dyDescent="0.3">
      <c r="C107">
        <v>16733</v>
      </c>
      <c r="D107">
        <v>413475</v>
      </c>
      <c r="E107" s="72">
        <v>44678</v>
      </c>
      <c r="F107">
        <v>1</v>
      </c>
      <c r="H107" t="s">
        <v>8593</v>
      </c>
      <c r="I107" t="s">
        <v>8178</v>
      </c>
      <c r="J107" t="s">
        <v>8360</v>
      </c>
      <c r="K107">
        <v>283</v>
      </c>
      <c r="L107">
        <v>283</v>
      </c>
      <c r="M107">
        <v>283</v>
      </c>
      <c r="S107" s="47"/>
      <c r="T107" s="47"/>
    </row>
    <row r="108" spans="1:20" x14ac:dyDescent="0.3">
      <c r="C108">
        <v>16733</v>
      </c>
      <c r="D108">
        <v>414730</v>
      </c>
      <c r="E108" s="72">
        <v>44679</v>
      </c>
      <c r="G108">
        <v>1</v>
      </c>
      <c r="H108" t="s">
        <v>8572</v>
      </c>
      <c r="I108" t="s">
        <v>8178</v>
      </c>
      <c r="J108" t="s">
        <v>8425</v>
      </c>
      <c r="K108">
        <v>5404</v>
      </c>
      <c r="L108">
        <v>5404</v>
      </c>
      <c r="P108" s="112"/>
      <c r="Q108" s="100" t="s">
        <v>8276</v>
      </c>
      <c r="R108" s="51">
        <f>SUM(R3:R103)</f>
        <v>431683.51199999993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workbookViewId="0">
      <selection activeCell="F13" sqref="F13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4" t="s">
        <v>8573</v>
      </c>
      <c r="D2" s="35"/>
      <c r="E2" s="35"/>
      <c r="F2" s="91">
        <f>'BCWR - Cat A'!M43</f>
        <v>1531757.2240499996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4"/>
      <c r="L3" s="43"/>
    </row>
    <row r="4" spans="1:13" x14ac:dyDescent="0.3">
      <c r="A4" s="46" t="s">
        <v>8014</v>
      </c>
      <c r="B4" s="65" t="s">
        <v>8506</v>
      </c>
      <c r="E4" s="29"/>
      <c r="F4" s="29"/>
      <c r="G4" s="29"/>
    </row>
    <row r="5" spans="1:13" x14ac:dyDescent="0.3">
      <c r="B5" t="s">
        <v>8373</v>
      </c>
      <c r="D5" s="47"/>
      <c r="E5" s="29"/>
      <c r="F5" s="29"/>
      <c r="G5" s="29"/>
      <c r="K5" s="29"/>
      <c r="L5" s="29"/>
      <c r="M5" s="29"/>
    </row>
    <row r="6" spans="1:13" x14ac:dyDescent="0.3">
      <c r="B6" t="s">
        <v>8390</v>
      </c>
      <c r="D6" s="47"/>
      <c r="E6" s="29"/>
      <c r="F6" s="29"/>
      <c r="G6" s="29"/>
      <c r="K6" s="29"/>
      <c r="L6" s="29"/>
      <c r="M6" s="29"/>
    </row>
    <row r="7" spans="1:13" x14ac:dyDescent="0.3">
      <c r="B7" t="s">
        <v>8264</v>
      </c>
      <c r="E7" s="29"/>
      <c r="F7" s="66">
        <f>SUM(D5:D6)</f>
        <v>0</v>
      </c>
      <c r="G7" s="29"/>
    </row>
    <row r="8" spans="1:13" x14ac:dyDescent="0.3">
      <c r="E8" s="29"/>
      <c r="F8" s="29"/>
      <c r="G8" s="29"/>
      <c r="K8" s="48"/>
      <c r="L8" s="48"/>
      <c r="M8" s="48"/>
    </row>
    <row r="9" spans="1:13" x14ac:dyDescent="0.3">
      <c r="C9" s="46" t="s">
        <v>8265</v>
      </c>
      <c r="D9" s="45"/>
      <c r="E9" s="29"/>
      <c r="F9" s="49">
        <f>F2+F7</f>
        <v>1531757.2240499996</v>
      </c>
      <c r="G9" s="29"/>
    </row>
    <row r="10" spans="1:13" x14ac:dyDescent="0.3">
      <c r="E10" s="29"/>
      <c r="F10" s="29"/>
      <c r="G10" s="29"/>
    </row>
    <row r="11" spans="1:13" x14ac:dyDescent="0.3">
      <c r="A11" s="46" t="s">
        <v>8266</v>
      </c>
      <c r="B11" t="s">
        <v>8407</v>
      </c>
      <c r="E11" s="29"/>
      <c r="F11" s="29">
        <v>50000</v>
      </c>
      <c r="G11" s="29"/>
      <c r="L11" s="50"/>
    </row>
    <row r="12" spans="1:13" x14ac:dyDescent="0.3">
      <c r="B12" t="s">
        <v>8576</v>
      </c>
      <c r="E12" s="29"/>
      <c r="F12" s="29">
        <v>95260</v>
      </c>
      <c r="G12" s="29"/>
    </row>
    <row r="13" spans="1:13" x14ac:dyDescent="0.3">
      <c r="B13" t="s">
        <v>8207</v>
      </c>
      <c r="E13" s="29"/>
      <c r="F13" s="29">
        <f>'Open Commitments Cat A'!R104</f>
        <v>647708.51161200006</v>
      </c>
      <c r="G13" s="29"/>
      <c r="H13" t="s">
        <v>8427</v>
      </c>
    </row>
    <row r="14" spans="1:13" x14ac:dyDescent="0.3">
      <c r="B14" t="s">
        <v>8267</v>
      </c>
      <c r="E14" s="29"/>
      <c r="F14" s="29"/>
      <c r="G14" s="29"/>
    </row>
    <row r="15" spans="1:13" x14ac:dyDescent="0.3">
      <c r="C15" s="52" t="s">
        <v>8268</v>
      </c>
      <c r="D15" s="52"/>
      <c r="E15" s="99"/>
      <c r="F15" s="51">
        <f>F9+SUM(F11:F14)</f>
        <v>2324725.7356619998</v>
      </c>
      <c r="G15" s="29"/>
    </row>
    <row r="16" spans="1:13" x14ac:dyDescent="0.3">
      <c r="C16" s="44" t="s">
        <v>8575</v>
      </c>
      <c r="E16" s="29"/>
      <c r="F16" s="47">
        <v>24317916</v>
      </c>
      <c r="G16" s="29"/>
    </row>
    <row r="17" spans="3:8" x14ac:dyDescent="0.3">
      <c r="C17" s="110" t="s">
        <v>8269</v>
      </c>
      <c r="D17" s="110"/>
      <c r="E17" s="111"/>
      <c r="F17" s="111">
        <f>F15+F16</f>
        <v>26642641.735661998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27000000</v>
      </c>
      <c r="G19" s="29"/>
    </row>
    <row r="20" spans="3:8" ht="15" thickBot="1" x14ac:dyDescent="0.35">
      <c r="C20" s="67" t="s">
        <v>8222</v>
      </c>
      <c r="D20" s="68"/>
      <c r="E20" s="69"/>
      <c r="F20" s="70">
        <f>F19-F17</f>
        <v>357358.26433800161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7" t="s">
        <v>8223</v>
      </c>
      <c r="D22" s="68"/>
      <c r="E22" s="69"/>
      <c r="F22" s="70">
        <f>F19-F9-F16-F13</f>
        <v>502618.26433799963</v>
      </c>
      <c r="G22" s="29"/>
      <c r="H22" t="s">
        <v>8206</v>
      </c>
    </row>
  </sheetData>
  <pageMargins left="0.7" right="0.7" top="0.75" bottom="0.75" header="0.3" footer="0.3"/>
  <pageSetup scale="89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workbookViewId="0">
      <selection activeCell="F13" sqref="F13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5"/>
      <c r="H1" s="35"/>
      <c r="I1" s="35"/>
      <c r="J1" s="35"/>
      <c r="K1" s="35"/>
      <c r="L1" s="35"/>
      <c r="M1" s="35"/>
    </row>
    <row r="2" spans="1:13" x14ac:dyDescent="0.3">
      <c r="C2" s="44" t="s">
        <v>8573</v>
      </c>
      <c r="D2" s="35"/>
      <c r="E2" s="35"/>
      <c r="F2" s="114">
        <f>'BCWR - Cat C'!M711</f>
        <v>4949748.892020002</v>
      </c>
      <c r="G2" s="29"/>
      <c r="K2" s="44"/>
      <c r="L2" s="43"/>
    </row>
    <row r="3" spans="1:13" x14ac:dyDescent="0.3">
      <c r="E3" s="29"/>
      <c r="F3" s="29"/>
      <c r="G3" s="29"/>
    </row>
    <row r="4" spans="1:13" x14ac:dyDescent="0.3">
      <c r="A4" s="46" t="s">
        <v>8014</v>
      </c>
      <c r="E4" s="29"/>
      <c r="F4" s="29"/>
      <c r="G4" s="29"/>
      <c r="K4" s="29"/>
      <c r="L4" s="29"/>
      <c r="M4" s="29"/>
    </row>
    <row r="5" spans="1:13" x14ac:dyDescent="0.3">
      <c r="B5" t="s">
        <v>8559</v>
      </c>
      <c r="D5" s="47">
        <v>-100000</v>
      </c>
      <c r="E5" s="29"/>
      <c r="F5" s="29"/>
      <c r="G5" s="29"/>
      <c r="K5" s="29"/>
      <c r="L5" s="29"/>
      <c r="M5" s="29"/>
    </row>
    <row r="6" spans="1:13" x14ac:dyDescent="0.3">
      <c r="D6" s="47"/>
      <c r="E6" s="29"/>
      <c r="F6" s="29"/>
      <c r="G6" s="29"/>
    </row>
    <row r="7" spans="1:13" x14ac:dyDescent="0.3">
      <c r="B7" t="s">
        <v>8264</v>
      </c>
      <c r="E7" s="29"/>
      <c r="F7" s="66">
        <f>SUM(D5:D6)</f>
        <v>-100000</v>
      </c>
      <c r="G7" s="29"/>
      <c r="K7" s="48"/>
      <c r="L7" s="48"/>
      <c r="M7" s="48"/>
    </row>
    <row r="8" spans="1:13" x14ac:dyDescent="0.3">
      <c r="E8" s="29"/>
      <c r="F8" s="29"/>
      <c r="G8" s="29"/>
    </row>
    <row r="9" spans="1:13" x14ac:dyDescent="0.3">
      <c r="C9" s="46" t="s">
        <v>8265</v>
      </c>
      <c r="D9" s="45"/>
      <c r="E9" s="29"/>
      <c r="F9" s="49">
        <f>F2+F7</f>
        <v>4849748.892020002</v>
      </c>
      <c r="G9" s="29"/>
    </row>
    <row r="10" spans="1:13" x14ac:dyDescent="0.3">
      <c r="E10" s="29"/>
      <c r="F10" s="29"/>
      <c r="G10" s="29"/>
      <c r="L10" s="50"/>
    </row>
    <row r="11" spans="1:13" x14ac:dyDescent="0.3">
      <c r="A11" s="46" t="s">
        <v>8266</v>
      </c>
      <c r="B11" t="s">
        <v>8557</v>
      </c>
      <c r="E11" s="29"/>
      <c r="F11" s="29">
        <v>23750</v>
      </c>
      <c r="G11" s="29"/>
    </row>
    <row r="12" spans="1:13" x14ac:dyDescent="0.3">
      <c r="B12" t="s">
        <v>8574</v>
      </c>
      <c r="E12" s="29"/>
      <c r="F12" s="115">
        <v>171202</v>
      </c>
      <c r="G12" s="29"/>
      <c r="H12" t="s">
        <v>8429</v>
      </c>
    </row>
    <row r="13" spans="1:13" x14ac:dyDescent="0.3">
      <c r="B13" t="s">
        <v>8207</v>
      </c>
      <c r="E13" s="29"/>
      <c r="F13" s="29">
        <f>'Open Commitments Cat C'!R108</f>
        <v>431683.51199999993</v>
      </c>
      <c r="G13" s="29"/>
      <c r="H13" t="s">
        <v>8428</v>
      </c>
    </row>
    <row r="14" spans="1:13" x14ac:dyDescent="0.3">
      <c r="B14" t="s">
        <v>8267</v>
      </c>
      <c r="E14" s="29"/>
      <c r="F14" s="29"/>
      <c r="G14" s="29"/>
    </row>
    <row r="15" spans="1:13" x14ac:dyDescent="0.3">
      <c r="C15" s="52" t="s">
        <v>8268</v>
      </c>
      <c r="D15" s="52"/>
      <c r="E15" s="99"/>
      <c r="F15" s="51">
        <f>F9+SUM(F11:F14)</f>
        <v>5476384.4040200021</v>
      </c>
      <c r="G15" s="29"/>
    </row>
    <row r="16" spans="1:13" x14ac:dyDescent="0.3">
      <c r="C16" s="44" t="s">
        <v>8575</v>
      </c>
      <c r="E16" s="29"/>
      <c r="F16" s="47">
        <v>28418503</v>
      </c>
      <c r="G16" s="29"/>
    </row>
    <row r="17" spans="3:8" x14ac:dyDescent="0.3">
      <c r="C17" s="110" t="s">
        <v>8269</v>
      </c>
      <c r="D17" s="110"/>
      <c r="E17" s="111"/>
      <c r="F17" s="111">
        <f>F15+F16</f>
        <v>33894887.404020004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33400000</v>
      </c>
      <c r="G19" s="29"/>
    </row>
    <row r="20" spans="3:8" ht="15" thickBot="1" x14ac:dyDescent="0.35">
      <c r="C20" s="67" t="s">
        <v>8224</v>
      </c>
      <c r="D20" s="68"/>
      <c r="E20" s="69"/>
      <c r="F20" s="70">
        <f>F19-F17</f>
        <v>-494887.40402000397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7" t="s">
        <v>8225</v>
      </c>
      <c r="D22" s="68"/>
      <c r="E22" s="69"/>
      <c r="F22" s="70">
        <f>F19-F9-F16-F13</f>
        <v>-299935.40402000194</v>
      </c>
      <c r="G22" s="29"/>
      <c r="H22" t="s">
        <v>8206</v>
      </c>
    </row>
  </sheetData>
  <pageMargins left="0.7" right="0.7" top="0.75" bottom="0.75" header="0.3" footer="0.3"/>
  <pageSetup scale="93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sheetPr>
    <pageSetUpPr fitToPage="1"/>
  </sheetPr>
  <dimension ref="A1:R91"/>
  <sheetViews>
    <sheetView workbookViewId="0">
      <pane xSplit="4" ySplit="3" topLeftCell="L67" activePane="bottomRight" state="frozen"/>
      <selection pane="topRight" activeCell="E1" sqref="E1"/>
      <selection pane="bottomLeft" activeCell="A6" sqref="A6"/>
      <selection pane="bottomRight" activeCell="O79" activeCellId="1" sqref="P79 O79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67" t="s">
        <v>3815</v>
      </c>
      <c r="B1" s="168"/>
      <c r="C1" s="168"/>
      <c r="D1" s="169"/>
      <c r="E1" s="170" t="s">
        <v>7818</v>
      </c>
      <c r="F1" s="171"/>
      <c r="G1" s="172"/>
      <c r="H1" s="34"/>
      <c r="I1" s="35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55" t="s">
        <v>8025</v>
      </c>
      <c r="R2" s="57" t="s">
        <v>8026</v>
      </c>
    </row>
    <row r="3" spans="1:18" x14ac:dyDescent="0.3">
      <c r="A3" s="7" t="s">
        <v>3724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18" x14ac:dyDescent="0.3">
      <c r="A4" s="102" t="s">
        <v>8229</v>
      </c>
      <c r="B4" s="102"/>
      <c r="C4" s="103"/>
      <c r="D4" s="104"/>
      <c r="E4" s="105"/>
      <c r="F4" s="105"/>
      <c r="G4" s="103"/>
      <c r="H4" s="102"/>
      <c r="I4" s="106"/>
      <c r="J4" s="102"/>
      <c r="K4" s="102"/>
      <c r="L4" s="107"/>
      <c r="M4" s="107"/>
      <c r="N4" s="107"/>
      <c r="Q4" s="29"/>
      <c r="R4" s="29"/>
    </row>
    <row r="5" spans="1:18" x14ac:dyDescent="0.3">
      <c r="A5" s="5" t="s">
        <v>1667</v>
      </c>
      <c r="B5" s="5" t="s">
        <v>1668</v>
      </c>
      <c r="C5" s="108">
        <v>63000</v>
      </c>
      <c r="D5" s="6">
        <v>74586</v>
      </c>
      <c r="E5" s="109">
        <f>VLOOKUP(A5,'[1]forecast data dump'!$A$1:$H$3483,4,FALSE)</f>
        <v>44469</v>
      </c>
      <c r="F5" s="109">
        <f>VLOOKUP(A5,'[1]forecast data dump'!$A$1:$H$3483,5,FALSE)</f>
        <v>44620</v>
      </c>
      <c r="G5" s="41">
        <f>VLOOKUP(A5,'[1]forecast data dump'!$A$1:$H$3483,8,FALSE)</f>
        <v>0</v>
      </c>
      <c r="H5" s="5" t="s">
        <v>3762</v>
      </c>
      <c r="I5" s="22">
        <f>C5*(1-G5)</f>
        <v>63000</v>
      </c>
      <c r="J5" s="5"/>
      <c r="K5" s="5"/>
      <c r="L5" s="33">
        <f>D5*(1-G5)</f>
        <v>74586</v>
      </c>
      <c r="M5" s="33">
        <f>IF(J5="",L5,(D5/C5)*J5)</f>
        <v>74586</v>
      </c>
      <c r="N5" s="33">
        <f>L5-M5</f>
        <v>0</v>
      </c>
      <c r="P5">
        <v>1</v>
      </c>
      <c r="Q5" s="29">
        <f>O5*M5</f>
        <v>0</v>
      </c>
      <c r="R5" s="113">
        <f>P5*M5</f>
        <v>74586</v>
      </c>
    </row>
    <row r="6" spans="1:18" x14ac:dyDescent="0.3">
      <c r="A6" s="102" t="s">
        <v>8231</v>
      </c>
      <c r="B6" s="102"/>
      <c r="C6" s="103"/>
      <c r="D6" s="104"/>
      <c r="E6" s="105"/>
      <c r="F6" s="105"/>
      <c r="G6" s="103"/>
      <c r="H6" s="102"/>
      <c r="I6" s="106"/>
      <c r="J6" s="102"/>
      <c r="K6" s="102"/>
      <c r="L6" s="107"/>
      <c r="M6" s="107"/>
      <c r="N6" s="107"/>
      <c r="Q6" s="29"/>
      <c r="R6" s="29"/>
    </row>
    <row r="7" spans="1:18" x14ac:dyDescent="0.3">
      <c r="A7" s="5" t="s">
        <v>3358</v>
      </c>
      <c r="B7" s="5" t="s">
        <v>3359</v>
      </c>
      <c r="C7" s="108">
        <v>126000</v>
      </c>
      <c r="D7" s="6">
        <v>152155</v>
      </c>
      <c r="E7" s="109">
        <f>VLOOKUP(A7,'[1]forecast data dump'!$A$1:$H$3483,4,FALSE)</f>
        <v>44666</v>
      </c>
      <c r="F7" s="109">
        <f>VLOOKUP(A7,'[1]forecast data dump'!$A$1:$H$3483,5,FALSE)</f>
        <v>44672</v>
      </c>
      <c r="G7" s="41">
        <f>VLOOKUP(A7,'[1]forecast data dump'!$A$1:$H$3483,8,FALSE)</f>
        <v>0</v>
      </c>
      <c r="H7" s="5" t="s">
        <v>3762</v>
      </c>
      <c r="I7" s="22">
        <f>C7*(1-G7)</f>
        <v>126000</v>
      </c>
      <c r="J7" s="5"/>
      <c r="K7" s="5"/>
      <c r="L7" s="33">
        <f>D7*(1-G7)</f>
        <v>152155</v>
      </c>
      <c r="M7" s="33">
        <f>IF(J7="",L7,(D7/C7)*J7)</f>
        <v>152155</v>
      </c>
      <c r="N7" s="33">
        <f>L7-M7</f>
        <v>0</v>
      </c>
      <c r="P7">
        <v>1</v>
      </c>
      <c r="Q7" s="29">
        <f>O7*M7</f>
        <v>0</v>
      </c>
      <c r="R7" s="113">
        <f>P7*M7</f>
        <v>152155</v>
      </c>
    </row>
    <row r="8" spans="1:18" x14ac:dyDescent="0.3">
      <c r="A8" s="102" t="s">
        <v>8232</v>
      </c>
      <c r="B8" s="102"/>
      <c r="C8" s="103"/>
      <c r="D8" s="104"/>
      <c r="E8" s="105"/>
      <c r="F8" s="105"/>
      <c r="G8" s="103"/>
      <c r="H8" s="102"/>
      <c r="I8" s="106"/>
      <c r="J8" s="102"/>
      <c r="K8" s="102"/>
      <c r="L8" s="107"/>
      <c r="M8" s="107"/>
      <c r="N8" s="107"/>
      <c r="Q8" s="29"/>
      <c r="R8" s="29"/>
    </row>
    <row r="9" spans="1:18" x14ac:dyDescent="0.3">
      <c r="A9" s="5" t="s">
        <v>3512</v>
      </c>
      <c r="B9" s="5" t="s">
        <v>3513</v>
      </c>
      <c r="C9" s="108">
        <v>10000</v>
      </c>
      <c r="D9" s="6">
        <v>11839</v>
      </c>
      <c r="E9" s="109">
        <f>VLOOKUP(A9,'[1]forecast data dump'!$A$1:$H$3483,4,FALSE)</f>
        <v>44603</v>
      </c>
      <c r="F9" s="109">
        <f>VLOOKUP(A9,'[1]forecast data dump'!$A$1:$H$3483,5,FALSE)</f>
        <v>44631</v>
      </c>
      <c r="G9" s="41">
        <f>VLOOKUP(A9,'[1]forecast data dump'!$A$1:$H$3483,8,FALSE)</f>
        <v>0</v>
      </c>
      <c r="H9" s="5" t="s">
        <v>3762</v>
      </c>
      <c r="I9" s="22">
        <f>C9*(1-G9)</f>
        <v>10000</v>
      </c>
      <c r="J9" s="5"/>
      <c r="K9" s="5"/>
      <c r="L9" s="33">
        <f>D9*(1-G9)</f>
        <v>11839</v>
      </c>
      <c r="M9" s="33">
        <f>IF(J9="",L9,(D9/C9)*J9)</f>
        <v>11839</v>
      </c>
      <c r="N9" s="33">
        <f>L9-M9</f>
        <v>0</v>
      </c>
      <c r="P9">
        <v>1</v>
      </c>
      <c r="Q9" s="29">
        <f>O9*M9</f>
        <v>0</v>
      </c>
      <c r="R9" s="113">
        <f>P9*M9</f>
        <v>11839</v>
      </c>
    </row>
    <row r="10" spans="1:18" x14ac:dyDescent="0.3">
      <c r="A10" s="5" t="s">
        <v>3516</v>
      </c>
      <c r="B10" s="5" t="s">
        <v>3517</v>
      </c>
      <c r="C10" s="108">
        <v>25000</v>
      </c>
      <c r="D10" s="6">
        <v>29597</v>
      </c>
      <c r="E10" s="109">
        <f>VLOOKUP(A10,'[1]forecast data dump'!$A$1:$H$3483,4,FALSE)</f>
        <v>44592</v>
      </c>
      <c r="F10" s="109">
        <f>VLOOKUP(A10,'[1]forecast data dump'!$A$1:$H$3483,5,FALSE)</f>
        <v>44620</v>
      </c>
      <c r="G10" s="41">
        <f>VLOOKUP(A10,'[1]forecast data dump'!$A$1:$H$3483,8,FALSE)</f>
        <v>0</v>
      </c>
      <c r="H10" s="5" t="s">
        <v>3762</v>
      </c>
      <c r="I10" s="22">
        <f>C10*(1-G10)</f>
        <v>25000</v>
      </c>
      <c r="J10" s="5"/>
      <c r="K10" s="5"/>
      <c r="L10" s="33">
        <f>D10*(1-G10)</f>
        <v>29597</v>
      </c>
      <c r="M10" s="33">
        <f>IF(J10="",L10,(D10/C10)*J10)</f>
        <v>29597</v>
      </c>
      <c r="N10" s="33">
        <f>L10-M10</f>
        <v>0</v>
      </c>
      <c r="P10">
        <v>1</v>
      </c>
      <c r="Q10" s="29">
        <f>O10*M10</f>
        <v>0</v>
      </c>
      <c r="R10" s="113">
        <f>P10*M10</f>
        <v>29597</v>
      </c>
    </row>
    <row r="11" spans="1:18" x14ac:dyDescent="0.3">
      <c r="A11" s="102" t="s">
        <v>8239</v>
      </c>
      <c r="B11" s="102"/>
      <c r="C11" s="103"/>
      <c r="D11" s="104"/>
      <c r="E11" s="105"/>
      <c r="F11" s="105"/>
      <c r="G11" s="103"/>
      <c r="H11" s="102"/>
      <c r="I11" s="106"/>
      <c r="J11" s="102"/>
      <c r="K11" s="102"/>
      <c r="L11" s="107"/>
      <c r="M11" s="107"/>
      <c r="N11" s="107"/>
      <c r="Q11" s="29"/>
      <c r="R11" s="29"/>
    </row>
    <row r="12" spans="1:18" x14ac:dyDescent="0.3">
      <c r="A12" s="5" t="s">
        <v>3170</v>
      </c>
      <c r="B12" s="5" t="s">
        <v>3171</v>
      </c>
      <c r="C12" s="108">
        <v>54000</v>
      </c>
      <c r="D12" s="6">
        <v>64595</v>
      </c>
      <c r="E12" s="109">
        <f>VLOOKUP(A12,'[1]forecast data dump'!$A$1:$H$3483,4,FALSE)</f>
        <v>44649</v>
      </c>
      <c r="F12" s="109">
        <f>VLOOKUP(A12,'[1]forecast data dump'!$A$1:$H$3483,5,FALSE)</f>
        <v>44819</v>
      </c>
      <c r="G12" s="41">
        <f>VLOOKUP(A12,'[1]forecast data dump'!$A$1:$H$3483,8,FALSE)</f>
        <v>0</v>
      </c>
      <c r="H12" s="5" t="s">
        <v>3762</v>
      </c>
      <c r="I12" s="22">
        <f>C12*(1-G12)</f>
        <v>54000</v>
      </c>
      <c r="J12" s="5"/>
      <c r="K12" s="5"/>
      <c r="L12" s="33">
        <f>D12*(1-G12)</f>
        <v>64595</v>
      </c>
      <c r="M12" s="33">
        <f>IF(J12="",L12,(D12/C12)*J12)</f>
        <v>64595</v>
      </c>
      <c r="N12" s="33">
        <f>L12-M12</f>
        <v>0</v>
      </c>
      <c r="P12">
        <v>1</v>
      </c>
      <c r="Q12" s="29">
        <f>O12*M12</f>
        <v>0</v>
      </c>
      <c r="R12" s="113">
        <f>P12*M12</f>
        <v>64595</v>
      </c>
    </row>
    <row r="13" spans="1:18" x14ac:dyDescent="0.3">
      <c r="A13" s="102" t="s">
        <v>8240</v>
      </c>
      <c r="B13" s="102"/>
      <c r="C13" s="103"/>
      <c r="D13" s="104"/>
      <c r="E13" s="105"/>
      <c r="F13" s="105"/>
      <c r="G13" s="103"/>
      <c r="H13" s="102"/>
      <c r="I13" s="106"/>
      <c r="J13" s="102"/>
      <c r="K13" s="102"/>
      <c r="L13" s="107"/>
      <c r="M13" s="107"/>
      <c r="N13" s="107"/>
      <c r="Q13" s="29"/>
      <c r="R13" s="29"/>
    </row>
    <row r="14" spans="1:18" x14ac:dyDescent="0.3">
      <c r="A14" s="5" t="s">
        <v>3194</v>
      </c>
      <c r="B14" s="5" t="s">
        <v>3195</v>
      </c>
      <c r="C14" s="108">
        <v>20000</v>
      </c>
      <c r="D14" s="6">
        <v>23678</v>
      </c>
      <c r="E14" s="109">
        <f>VLOOKUP(A14,'[1]forecast data dump'!$A$1:$H$3483,4,FALSE)</f>
        <v>44573</v>
      </c>
      <c r="F14" s="109">
        <f>VLOOKUP(A14,'[1]forecast data dump'!$A$1:$H$3483,5,FALSE)</f>
        <v>44658</v>
      </c>
      <c r="G14" s="41">
        <v>0.75</v>
      </c>
      <c r="H14" s="5" t="s">
        <v>3762</v>
      </c>
      <c r="I14" s="22">
        <f>C14*(1-G14)</f>
        <v>5000</v>
      </c>
      <c r="J14" s="5"/>
      <c r="K14" s="5"/>
      <c r="L14" s="33">
        <f>D14*(1-G14)</f>
        <v>5919.5</v>
      </c>
      <c r="M14" s="33">
        <f>IF(J14="",L14,(D14/C14)*J14)</f>
        <v>5919.5</v>
      </c>
      <c r="N14" s="33">
        <f>L14-M14</f>
        <v>0</v>
      </c>
      <c r="P14">
        <v>1</v>
      </c>
      <c r="Q14" s="29">
        <f>O14*M14</f>
        <v>0</v>
      </c>
      <c r="R14" s="113">
        <f>P14*M14</f>
        <v>5919.5</v>
      </c>
    </row>
    <row r="15" spans="1:18" x14ac:dyDescent="0.3">
      <c r="A15" s="102" t="s">
        <v>8241</v>
      </c>
      <c r="B15" s="102"/>
      <c r="C15" s="103"/>
      <c r="D15" s="104"/>
      <c r="E15" s="105"/>
      <c r="F15" s="105"/>
      <c r="G15" s="103"/>
      <c r="H15" s="102"/>
      <c r="I15" s="106"/>
      <c r="J15" s="102"/>
      <c r="K15" s="102"/>
      <c r="L15" s="107"/>
      <c r="M15" s="107"/>
      <c r="N15" s="107"/>
      <c r="Q15" s="29"/>
      <c r="R15" s="29"/>
    </row>
    <row r="16" spans="1:18" x14ac:dyDescent="0.3">
      <c r="A16" s="5" t="s">
        <v>3216</v>
      </c>
      <c r="B16" s="5" t="s">
        <v>3217</v>
      </c>
      <c r="C16" s="108">
        <v>50000</v>
      </c>
      <c r="D16" s="6">
        <v>59195</v>
      </c>
      <c r="E16" s="109">
        <f>VLOOKUP(A16,'[1]forecast data dump'!$A$1:$H$3483,4,FALSE)</f>
        <v>44603</v>
      </c>
      <c r="F16" s="109">
        <f>VLOOKUP(A16,'[1]forecast data dump'!$A$1:$H$3483,5,FALSE)</f>
        <v>44645</v>
      </c>
      <c r="G16" s="41">
        <v>0.6</v>
      </c>
      <c r="H16" s="5" t="s">
        <v>3762</v>
      </c>
      <c r="I16" s="22">
        <f>C16*(1-G16)</f>
        <v>20000</v>
      </c>
      <c r="J16" s="5"/>
      <c r="K16" s="5"/>
      <c r="L16" s="33">
        <f>D16*(1-G16)</f>
        <v>23678</v>
      </c>
      <c r="M16" s="33">
        <f>IF(J16="",L16,(D16/C16)*J16)</f>
        <v>23678</v>
      </c>
      <c r="N16" s="33">
        <f>L16-M16</f>
        <v>0</v>
      </c>
      <c r="P16">
        <v>1</v>
      </c>
      <c r="Q16" s="29">
        <f>O16*M16</f>
        <v>0</v>
      </c>
      <c r="R16" s="113">
        <f>P16*M16</f>
        <v>23678</v>
      </c>
    </row>
    <row r="17" spans="1:18" x14ac:dyDescent="0.3">
      <c r="A17" s="102" t="s">
        <v>8242</v>
      </c>
      <c r="B17" s="102"/>
      <c r="C17" s="103"/>
      <c r="D17" s="104"/>
      <c r="E17" s="105"/>
      <c r="F17" s="105"/>
      <c r="G17" s="103"/>
      <c r="H17" s="102"/>
      <c r="I17" s="106"/>
      <c r="J17" s="102"/>
      <c r="K17" s="102"/>
      <c r="L17" s="107"/>
      <c r="M17" s="107"/>
      <c r="N17" s="107"/>
      <c r="Q17" s="29"/>
      <c r="R17" s="29"/>
    </row>
    <row r="18" spans="1:18" x14ac:dyDescent="0.3">
      <c r="A18" s="5" t="s">
        <v>2826</v>
      </c>
      <c r="B18" s="5" t="s">
        <v>2827</v>
      </c>
      <c r="C18" s="108">
        <v>35000</v>
      </c>
      <c r="D18" s="6">
        <v>41436</v>
      </c>
      <c r="E18" s="109">
        <f>VLOOKUP(A18,'[1]forecast data dump'!$A$1:$H$3483,4,FALSE)</f>
        <v>44546</v>
      </c>
      <c r="F18" s="109">
        <f>VLOOKUP(A18,'[1]forecast data dump'!$A$1:$H$3483,5,FALSE)</f>
        <v>44635</v>
      </c>
      <c r="G18" s="41">
        <v>0.5</v>
      </c>
      <c r="H18" s="5" t="s">
        <v>3762</v>
      </c>
      <c r="I18" s="22">
        <f>C18*(1-G18)</f>
        <v>17500</v>
      </c>
      <c r="J18" s="5"/>
      <c r="K18" s="5"/>
      <c r="L18" s="33">
        <f>D18*(1-G18)</f>
        <v>20718</v>
      </c>
      <c r="M18" s="33">
        <f>IF(J18="",L18,(D18/C18)*J18)</f>
        <v>20718</v>
      </c>
      <c r="N18" s="33">
        <f>L18-M18</f>
        <v>0</v>
      </c>
      <c r="P18">
        <v>1</v>
      </c>
      <c r="Q18" s="29">
        <f>O18*M18</f>
        <v>0</v>
      </c>
      <c r="R18" s="113">
        <f>P18*M18</f>
        <v>20718</v>
      </c>
    </row>
    <row r="19" spans="1:18" x14ac:dyDescent="0.3">
      <c r="A19" s="139" t="s">
        <v>8558</v>
      </c>
      <c r="B19" s="139"/>
      <c r="C19" s="139"/>
      <c r="D19" s="145"/>
      <c r="E19" s="139"/>
      <c r="F19" s="142"/>
      <c r="G19" s="153"/>
      <c r="H19" s="139"/>
      <c r="I19" s="141"/>
      <c r="J19" s="139"/>
      <c r="K19" s="139"/>
      <c r="L19" s="140"/>
      <c r="M19" s="140"/>
      <c r="N19" s="143"/>
      <c r="Q19" s="29"/>
      <c r="R19" s="115"/>
    </row>
    <row r="20" spans="1:18" x14ac:dyDescent="0.3">
      <c r="A20" s="5" t="s">
        <v>2842</v>
      </c>
      <c r="B20" s="5" t="s">
        <v>2843</v>
      </c>
      <c r="C20" s="108">
        <v>65000</v>
      </c>
      <c r="D20" s="6">
        <v>76953</v>
      </c>
      <c r="E20" s="5" t="s">
        <v>6886</v>
      </c>
      <c r="F20" s="109">
        <v>44707</v>
      </c>
      <c r="G20" s="41">
        <v>0.8</v>
      </c>
      <c r="H20" s="5" t="s">
        <v>8305</v>
      </c>
      <c r="I20" s="22">
        <f>C20*(1-G20)</f>
        <v>12999.999999999996</v>
      </c>
      <c r="J20" s="5"/>
      <c r="K20" s="5"/>
      <c r="L20" s="136">
        <f>D20*(1-G20)</f>
        <v>15390.599999999997</v>
      </c>
      <c r="M20" s="136">
        <f>IF(J20="",L20,(D20/C20)*J20)</f>
        <v>15390.599999999997</v>
      </c>
      <c r="N20" s="33">
        <f>L20-M20</f>
        <v>0</v>
      </c>
      <c r="P20">
        <v>1</v>
      </c>
      <c r="Q20" s="29">
        <f>O20*M20</f>
        <v>0</v>
      </c>
      <c r="R20" s="113">
        <f>P20*M20</f>
        <v>15390.599999999997</v>
      </c>
    </row>
    <row r="21" spans="1:18" x14ac:dyDescent="0.3">
      <c r="A21" s="102" t="s">
        <v>8243</v>
      </c>
      <c r="B21" s="102"/>
      <c r="C21" s="103"/>
      <c r="D21" s="104"/>
      <c r="E21" s="105"/>
      <c r="F21" s="105"/>
      <c r="G21" s="103"/>
      <c r="H21" s="102"/>
      <c r="I21" s="106"/>
      <c r="J21" s="102"/>
      <c r="K21" s="102"/>
      <c r="L21" s="107"/>
      <c r="M21" s="107"/>
      <c r="N21" s="107"/>
      <c r="Q21" s="29"/>
      <c r="R21" s="29"/>
    </row>
    <row r="22" spans="1:18" x14ac:dyDescent="0.3">
      <c r="A22" s="5" t="s">
        <v>2736</v>
      </c>
      <c r="B22" s="5" t="s">
        <v>2737</v>
      </c>
      <c r="C22" s="108">
        <v>32000</v>
      </c>
      <c r="D22" s="6">
        <v>38428</v>
      </c>
      <c r="E22" s="109">
        <f>VLOOKUP(A22,'[1]forecast data dump'!$A$1:$H$3483,4,FALSE)</f>
        <v>44607</v>
      </c>
      <c r="F22" s="109">
        <f>VLOOKUP(A22,'[1]forecast data dump'!$A$1:$H$3483,5,FALSE)</f>
        <v>44691</v>
      </c>
      <c r="G22" s="41">
        <f>VLOOKUP(A22,'[1]forecast data dump'!$A$1:$H$3483,8,FALSE)</f>
        <v>0</v>
      </c>
      <c r="H22" s="5" t="s">
        <v>3762</v>
      </c>
      <c r="I22" s="22">
        <f>C22*(1-G22)</f>
        <v>32000</v>
      </c>
      <c r="J22" s="5"/>
      <c r="K22" s="5"/>
      <c r="L22" s="33">
        <f>D22*(1-G22)</f>
        <v>38428</v>
      </c>
      <c r="M22" s="33">
        <f>IF(J22="",L22,(D22/C22)*J22)</f>
        <v>38428</v>
      </c>
      <c r="N22" s="33">
        <f>L22-M22</f>
        <v>0</v>
      </c>
      <c r="P22">
        <v>1</v>
      </c>
      <c r="Q22" s="29">
        <f>O22*M22</f>
        <v>0</v>
      </c>
      <c r="R22" s="113">
        <f>P22*M22</f>
        <v>38428</v>
      </c>
    </row>
    <row r="23" spans="1:18" x14ac:dyDescent="0.3">
      <c r="A23" s="102" t="s">
        <v>8244</v>
      </c>
      <c r="B23" s="102"/>
      <c r="C23" s="103"/>
      <c r="D23" s="104"/>
      <c r="E23" s="105"/>
      <c r="F23" s="105"/>
      <c r="G23" s="103"/>
      <c r="H23" s="102"/>
      <c r="I23" s="106"/>
      <c r="J23" s="102"/>
      <c r="K23" s="102"/>
      <c r="L23" s="107"/>
      <c r="M23" s="107"/>
      <c r="N23" s="107"/>
      <c r="Q23" s="29"/>
      <c r="R23" s="29"/>
    </row>
    <row r="24" spans="1:18" x14ac:dyDescent="0.3">
      <c r="A24" s="5" t="s">
        <v>2756</v>
      </c>
      <c r="B24" s="5" t="s">
        <v>2757</v>
      </c>
      <c r="C24" s="108">
        <v>10000</v>
      </c>
      <c r="D24" s="6">
        <v>11890</v>
      </c>
      <c r="E24" s="109">
        <f>VLOOKUP(A24,'[1]forecast data dump'!$A$1:$H$3483,4,FALSE)</f>
        <v>44606</v>
      </c>
      <c r="F24" s="109">
        <f>VLOOKUP(A24,'[1]forecast data dump'!$A$1:$H$3483,5,FALSE)</f>
        <v>44733</v>
      </c>
      <c r="G24" s="41">
        <f>VLOOKUP(A24,'[1]forecast data dump'!$A$1:$H$3483,8,FALSE)</f>
        <v>0</v>
      </c>
      <c r="H24" s="5" t="s">
        <v>3762</v>
      </c>
      <c r="I24" s="22">
        <f>C24*(1-G24)</f>
        <v>10000</v>
      </c>
      <c r="J24" s="5"/>
      <c r="K24" s="5"/>
      <c r="L24" s="33">
        <f>D24*(1-G24)</f>
        <v>11890</v>
      </c>
      <c r="M24" s="33">
        <f>IF(J24="",L24,(D24/C24)*J24)</f>
        <v>11890</v>
      </c>
      <c r="N24" s="33">
        <f>L24-M24</f>
        <v>0</v>
      </c>
      <c r="P24">
        <v>1</v>
      </c>
      <c r="Q24" s="29">
        <f>O24*M24</f>
        <v>0</v>
      </c>
      <c r="R24" s="113">
        <f>P24*M24</f>
        <v>11890</v>
      </c>
    </row>
    <row r="25" spans="1:18" x14ac:dyDescent="0.3">
      <c r="A25" s="102" t="s">
        <v>8245</v>
      </c>
      <c r="B25" s="102"/>
      <c r="C25" s="103"/>
      <c r="D25" s="104"/>
      <c r="E25" s="105"/>
      <c r="F25" s="105"/>
      <c r="G25" s="103"/>
      <c r="H25" s="102"/>
      <c r="I25" s="106"/>
      <c r="J25" s="102"/>
      <c r="K25" s="102"/>
      <c r="L25" s="107"/>
      <c r="M25" s="107"/>
      <c r="N25" s="107"/>
      <c r="Q25" s="29"/>
      <c r="R25" s="29"/>
    </row>
    <row r="26" spans="1:18" x14ac:dyDescent="0.3">
      <c r="A26" s="5" t="s">
        <v>2148</v>
      </c>
      <c r="B26" s="5" t="s">
        <v>8247</v>
      </c>
      <c r="C26" s="108">
        <v>500</v>
      </c>
      <c r="D26" s="6">
        <v>604</v>
      </c>
      <c r="E26" s="109">
        <f>VLOOKUP(A26,'[1]forecast data dump'!$A$1:$H$3483,4,FALSE)</f>
        <v>44798</v>
      </c>
      <c r="F26" s="109">
        <f>VLOOKUP(A26,'[1]forecast data dump'!$A$1:$H$3483,5,FALSE)</f>
        <v>44798</v>
      </c>
      <c r="G26" s="41">
        <f>VLOOKUP(A26,'[1]forecast data dump'!$A$1:$H$3483,8,FALSE)</f>
        <v>0</v>
      </c>
      <c r="H26" s="5" t="s">
        <v>3762</v>
      </c>
      <c r="I26" s="22">
        <f t="shared" ref="I26:I36" si="0">C26*(1-G26)</f>
        <v>500</v>
      </c>
      <c r="J26" s="5"/>
      <c r="K26" s="5"/>
      <c r="L26" s="33">
        <f t="shared" ref="L26:L36" si="1">D26*(1-G26)</f>
        <v>604</v>
      </c>
      <c r="M26" s="33">
        <f t="shared" ref="M26:M36" si="2">IF(J26="",L26,(D26/C26)*J26)</f>
        <v>604</v>
      </c>
      <c r="N26" s="33">
        <f t="shared" ref="N26:N36" si="3">L26-M26</f>
        <v>0</v>
      </c>
      <c r="P26">
        <v>1</v>
      </c>
      <c r="Q26" s="29">
        <f t="shared" ref="Q26:Q36" si="4">O26*M26</f>
        <v>0</v>
      </c>
      <c r="R26" s="29">
        <f t="shared" ref="R26:R36" si="5">P26*M26</f>
        <v>604</v>
      </c>
    </row>
    <row r="27" spans="1:18" x14ac:dyDescent="0.3">
      <c r="A27" s="5" t="s">
        <v>2150</v>
      </c>
      <c r="B27" s="5" t="s">
        <v>2151</v>
      </c>
      <c r="C27" s="108">
        <v>500</v>
      </c>
      <c r="D27" s="6">
        <v>600</v>
      </c>
      <c r="E27" s="109">
        <f>VLOOKUP(A27,'[1]forecast data dump'!$A$1:$H$3483,4,FALSE)</f>
        <v>44650</v>
      </c>
      <c r="F27" s="109">
        <f>VLOOKUP(A27,'[1]forecast data dump'!$A$1:$H$3483,5,FALSE)</f>
        <v>44663</v>
      </c>
      <c r="G27" s="41">
        <v>0.5</v>
      </c>
      <c r="H27" s="5" t="s">
        <v>3762</v>
      </c>
      <c r="I27" s="22">
        <f t="shared" si="0"/>
        <v>250</v>
      </c>
      <c r="J27" s="5"/>
      <c r="K27" s="5"/>
      <c r="L27" s="33">
        <f t="shared" si="1"/>
        <v>300</v>
      </c>
      <c r="M27" s="33">
        <f t="shared" si="2"/>
        <v>300</v>
      </c>
      <c r="N27" s="33">
        <f t="shared" si="3"/>
        <v>0</v>
      </c>
      <c r="P27">
        <v>1</v>
      </c>
      <c r="Q27" s="29">
        <f t="shared" si="4"/>
        <v>0</v>
      </c>
      <c r="R27" s="29">
        <f t="shared" si="5"/>
        <v>300</v>
      </c>
    </row>
    <row r="28" spans="1:18" x14ac:dyDescent="0.3">
      <c r="A28" s="5" t="s">
        <v>2152</v>
      </c>
      <c r="B28" s="5" t="s">
        <v>2153</v>
      </c>
      <c r="C28" s="108">
        <v>500</v>
      </c>
      <c r="D28" s="6">
        <v>604</v>
      </c>
      <c r="E28" s="109">
        <f>VLOOKUP(A28,'[1]forecast data dump'!$A$1:$H$3483,4,FALSE)</f>
        <v>44582</v>
      </c>
      <c r="F28" s="109">
        <f>VLOOKUP(A28,'[1]forecast data dump'!$A$1:$H$3483,5,FALSE)</f>
        <v>44609</v>
      </c>
      <c r="G28" s="41">
        <v>0.5</v>
      </c>
      <c r="H28" s="5" t="s">
        <v>3762</v>
      </c>
      <c r="I28" s="22">
        <f t="shared" si="0"/>
        <v>250</v>
      </c>
      <c r="J28" s="5"/>
      <c r="K28" s="5"/>
      <c r="L28" s="33">
        <f t="shared" si="1"/>
        <v>302</v>
      </c>
      <c r="M28" s="33">
        <f t="shared" si="2"/>
        <v>302</v>
      </c>
      <c r="N28" s="33">
        <f t="shared" si="3"/>
        <v>0</v>
      </c>
      <c r="P28">
        <v>1</v>
      </c>
      <c r="Q28" s="29">
        <f t="shared" si="4"/>
        <v>0</v>
      </c>
      <c r="R28" s="29">
        <f t="shared" si="5"/>
        <v>302</v>
      </c>
    </row>
    <row r="29" spans="1:18" x14ac:dyDescent="0.3">
      <c r="A29" s="5" t="s">
        <v>2154</v>
      </c>
      <c r="B29" s="5" t="s">
        <v>2155</v>
      </c>
      <c r="C29" s="108">
        <v>500</v>
      </c>
      <c r="D29" s="6">
        <v>604</v>
      </c>
      <c r="E29" s="109">
        <f>VLOOKUP(A29,'[1]forecast data dump'!$A$1:$H$3483,4,FALSE)</f>
        <v>44701</v>
      </c>
      <c r="F29" s="109">
        <f>VLOOKUP(A29,'[1]forecast data dump'!$A$1:$H$3483,5,FALSE)</f>
        <v>44729</v>
      </c>
      <c r="G29" s="41">
        <f>VLOOKUP(A29,'[1]forecast data dump'!$A$1:$H$3483,8,FALSE)</f>
        <v>0</v>
      </c>
      <c r="H29" s="5" t="s">
        <v>3762</v>
      </c>
      <c r="I29" s="22">
        <f t="shared" si="0"/>
        <v>500</v>
      </c>
      <c r="J29" s="5"/>
      <c r="K29" s="5"/>
      <c r="L29" s="33">
        <f t="shared" si="1"/>
        <v>604</v>
      </c>
      <c r="M29" s="33">
        <f t="shared" si="2"/>
        <v>604</v>
      </c>
      <c r="N29" s="33">
        <f t="shared" si="3"/>
        <v>0</v>
      </c>
      <c r="P29">
        <v>1</v>
      </c>
      <c r="Q29" s="29">
        <f t="shared" si="4"/>
        <v>0</v>
      </c>
      <c r="R29" s="29">
        <f t="shared" si="5"/>
        <v>604</v>
      </c>
    </row>
    <row r="30" spans="1:18" x14ac:dyDescent="0.3">
      <c r="A30" s="5" t="s">
        <v>2156</v>
      </c>
      <c r="B30" s="5" t="s">
        <v>2157</v>
      </c>
      <c r="C30" s="108">
        <v>500</v>
      </c>
      <c r="D30" s="6">
        <v>604</v>
      </c>
      <c r="E30" s="109">
        <f>VLOOKUP(A30,'[1]forecast data dump'!$A$1:$H$3483,4,FALSE)</f>
        <v>44806</v>
      </c>
      <c r="F30" s="109">
        <f>VLOOKUP(A30,'[1]forecast data dump'!$A$1:$H$3483,5,FALSE)</f>
        <v>44834</v>
      </c>
      <c r="G30" s="41">
        <v>0.25</v>
      </c>
      <c r="H30" s="5" t="s">
        <v>3762</v>
      </c>
      <c r="I30" s="22">
        <f t="shared" si="0"/>
        <v>375</v>
      </c>
      <c r="J30" s="5"/>
      <c r="K30" s="5"/>
      <c r="L30" s="33">
        <f t="shared" si="1"/>
        <v>453</v>
      </c>
      <c r="M30" s="33">
        <f t="shared" si="2"/>
        <v>453</v>
      </c>
      <c r="N30" s="33">
        <f t="shared" si="3"/>
        <v>0</v>
      </c>
      <c r="P30">
        <v>1</v>
      </c>
      <c r="Q30" s="29">
        <f t="shared" si="4"/>
        <v>0</v>
      </c>
      <c r="R30" s="29">
        <f t="shared" si="5"/>
        <v>453</v>
      </c>
    </row>
    <row r="31" spans="1:18" x14ac:dyDescent="0.3">
      <c r="A31" s="5" t="s">
        <v>2160</v>
      </c>
      <c r="B31" s="5" t="s">
        <v>2161</v>
      </c>
      <c r="C31" s="108">
        <v>500</v>
      </c>
      <c r="D31" s="6">
        <v>604</v>
      </c>
      <c r="E31" s="109">
        <f>VLOOKUP(A31,'[1]forecast data dump'!$A$1:$H$3483,4,FALSE)</f>
        <v>44764</v>
      </c>
      <c r="F31" s="109">
        <f>VLOOKUP(A31,'[1]forecast data dump'!$A$1:$H$3483,5,FALSE)</f>
        <v>44820</v>
      </c>
      <c r="G31" s="41">
        <f>VLOOKUP(A31,'[1]forecast data dump'!$A$1:$H$3483,8,FALSE)</f>
        <v>0</v>
      </c>
      <c r="H31" s="5" t="s">
        <v>3762</v>
      </c>
      <c r="I31" s="22">
        <f t="shared" si="0"/>
        <v>500</v>
      </c>
      <c r="J31" s="5"/>
      <c r="K31" s="5"/>
      <c r="L31" s="33">
        <f t="shared" si="1"/>
        <v>604</v>
      </c>
      <c r="M31" s="33">
        <f t="shared" si="2"/>
        <v>604</v>
      </c>
      <c r="N31" s="33">
        <f t="shared" si="3"/>
        <v>0</v>
      </c>
      <c r="P31">
        <v>1</v>
      </c>
      <c r="Q31" s="29">
        <f t="shared" si="4"/>
        <v>0</v>
      </c>
      <c r="R31" s="29">
        <f t="shared" si="5"/>
        <v>604</v>
      </c>
    </row>
    <row r="32" spans="1:18" x14ac:dyDescent="0.3">
      <c r="A32" s="5" t="s">
        <v>2162</v>
      </c>
      <c r="B32" s="5" t="s">
        <v>2163</v>
      </c>
      <c r="C32" s="108">
        <v>500</v>
      </c>
      <c r="D32" s="6">
        <v>604</v>
      </c>
      <c r="E32" s="109">
        <f>VLOOKUP(A32,'[1]forecast data dump'!$A$1:$H$3483,4,FALSE)</f>
        <v>44763</v>
      </c>
      <c r="F32" s="109">
        <f>VLOOKUP(A32,'[1]forecast data dump'!$A$1:$H$3483,5,FALSE)</f>
        <v>44812</v>
      </c>
      <c r="G32" s="41">
        <v>0.4</v>
      </c>
      <c r="H32" s="5" t="s">
        <v>3762</v>
      </c>
      <c r="I32" s="22">
        <f t="shared" si="0"/>
        <v>300</v>
      </c>
      <c r="J32" s="5"/>
      <c r="K32" s="5"/>
      <c r="L32" s="33">
        <f t="shared" si="1"/>
        <v>362.4</v>
      </c>
      <c r="M32" s="33">
        <f t="shared" si="2"/>
        <v>362.4</v>
      </c>
      <c r="N32" s="33">
        <f t="shared" si="3"/>
        <v>0</v>
      </c>
      <c r="P32">
        <v>1</v>
      </c>
      <c r="Q32" s="29">
        <f t="shared" si="4"/>
        <v>0</v>
      </c>
      <c r="R32" s="29">
        <f t="shared" si="5"/>
        <v>362.4</v>
      </c>
    </row>
    <row r="33" spans="1:18" x14ac:dyDescent="0.3">
      <c r="A33" s="5" t="s">
        <v>2172</v>
      </c>
      <c r="B33" s="5" t="s">
        <v>2173</v>
      </c>
      <c r="C33" s="108">
        <v>500</v>
      </c>
      <c r="D33" s="6">
        <v>600</v>
      </c>
      <c r="E33" s="109">
        <f>VLOOKUP(A33,'[1]forecast data dump'!$A$1:$H$3483,4,FALSE)</f>
        <v>44706</v>
      </c>
      <c r="F33" s="109">
        <f>VLOOKUP(A33,'[1]forecast data dump'!$A$1:$H$3483,5,FALSE)</f>
        <v>44734</v>
      </c>
      <c r="G33" s="41">
        <v>0.25</v>
      </c>
      <c r="H33" s="5" t="s">
        <v>3762</v>
      </c>
      <c r="I33" s="22">
        <f t="shared" si="0"/>
        <v>375</v>
      </c>
      <c r="J33" s="5"/>
      <c r="K33" s="5"/>
      <c r="L33" s="33">
        <f t="shared" si="1"/>
        <v>450</v>
      </c>
      <c r="M33" s="33">
        <f t="shared" si="2"/>
        <v>450</v>
      </c>
      <c r="N33" s="33">
        <f t="shared" si="3"/>
        <v>0</v>
      </c>
      <c r="P33">
        <v>1</v>
      </c>
      <c r="Q33" s="29">
        <f t="shared" si="4"/>
        <v>0</v>
      </c>
      <c r="R33" s="29">
        <f t="shared" si="5"/>
        <v>450</v>
      </c>
    </row>
    <row r="34" spans="1:18" x14ac:dyDescent="0.3">
      <c r="A34" s="5" t="s">
        <v>2174</v>
      </c>
      <c r="B34" s="5" t="s">
        <v>2175</v>
      </c>
      <c r="C34" s="108">
        <v>500</v>
      </c>
      <c r="D34" s="6">
        <v>604</v>
      </c>
      <c r="E34" s="109">
        <f>VLOOKUP(A34,'[1]forecast data dump'!$A$1:$H$3483,4,FALSE)</f>
        <v>44558</v>
      </c>
      <c r="F34" s="109">
        <f>VLOOKUP(A34,'[1]forecast data dump'!$A$1:$H$3483,5,FALSE)</f>
        <v>44587</v>
      </c>
      <c r="G34" s="41">
        <f>VLOOKUP(A34,'[1]forecast data dump'!$A$1:$H$3483,8,FALSE)</f>
        <v>0</v>
      </c>
      <c r="H34" s="5" t="s">
        <v>3762</v>
      </c>
      <c r="I34" s="22">
        <f t="shared" si="0"/>
        <v>500</v>
      </c>
      <c r="J34" s="5"/>
      <c r="K34" s="5"/>
      <c r="L34" s="33">
        <f t="shared" si="1"/>
        <v>604</v>
      </c>
      <c r="M34" s="33">
        <f t="shared" si="2"/>
        <v>604</v>
      </c>
      <c r="N34" s="33">
        <f t="shared" si="3"/>
        <v>0</v>
      </c>
      <c r="P34">
        <v>1</v>
      </c>
      <c r="Q34" s="29">
        <f t="shared" si="4"/>
        <v>0</v>
      </c>
      <c r="R34" s="29">
        <f t="shared" si="5"/>
        <v>604</v>
      </c>
    </row>
    <row r="35" spans="1:18" x14ac:dyDescent="0.3">
      <c r="A35" s="5" t="s">
        <v>2176</v>
      </c>
      <c r="B35" s="5" t="s">
        <v>2177</v>
      </c>
      <c r="C35" s="108">
        <v>500</v>
      </c>
      <c r="D35" s="6">
        <v>604</v>
      </c>
      <c r="E35" s="109">
        <f>VLOOKUP(A35,'[1]forecast data dump'!$A$1:$H$3483,4,FALSE)</f>
        <v>44601</v>
      </c>
      <c r="F35" s="109">
        <f>VLOOKUP(A35,'[1]forecast data dump'!$A$1:$H$3483,5,FALSE)</f>
        <v>44629</v>
      </c>
      <c r="G35" s="41">
        <f>VLOOKUP(A35,'[1]forecast data dump'!$A$1:$H$3483,8,FALSE)</f>
        <v>0</v>
      </c>
      <c r="H35" s="5" t="s">
        <v>3762</v>
      </c>
      <c r="I35" s="22">
        <f t="shared" si="0"/>
        <v>500</v>
      </c>
      <c r="J35" s="5"/>
      <c r="K35" s="5"/>
      <c r="L35" s="33">
        <f t="shared" si="1"/>
        <v>604</v>
      </c>
      <c r="M35" s="33">
        <f t="shared" si="2"/>
        <v>604</v>
      </c>
      <c r="N35" s="33">
        <f t="shared" si="3"/>
        <v>0</v>
      </c>
      <c r="P35">
        <v>1</v>
      </c>
      <c r="Q35" s="29">
        <f t="shared" si="4"/>
        <v>0</v>
      </c>
      <c r="R35" s="29">
        <f t="shared" si="5"/>
        <v>604</v>
      </c>
    </row>
    <row r="36" spans="1:18" x14ac:dyDescent="0.3">
      <c r="A36" s="5" t="s">
        <v>2178</v>
      </c>
      <c r="B36" s="5" t="s">
        <v>2179</v>
      </c>
      <c r="C36" s="108">
        <v>500</v>
      </c>
      <c r="D36" s="6">
        <v>604</v>
      </c>
      <c r="E36" s="109">
        <f>VLOOKUP(A36,'[1]forecast data dump'!$A$1:$H$3483,4,FALSE)</f>
        <v>44768</v>
      </c>
      <c r="F36" s="109">
        <f>VLOOKUP(A36,'[1]forecast data dump'!$A$1:$H$3483,5,FALSE)</f>
        <v>44853</v>
      </c>
      <c r="G36" s="41">
        <v>0.08</v>
      </c>
      <c r="H36" s="5" t="s">
        <v>3762</v>
      </c>
      <c r="I36" s="22">
        <f t="shared" si="0"/>
        <v>460</v>
      </c>
      <c r="J36" s="5"/>
      <c r="K36" s="5"/>
      <c r="L36" s="33">
        <f t="shared" si="1"/>
        <v>555.68000000000006</v>
      </c>
      <c r="M36" s="33">
        <f t="shared" si="2"/>
        <v>555.68000000000006</v>
      </c>
      <c r="N36" s="33">
        <f t="shared" si="3"/>
        <v>0</v>
      </c>
      <c r="P36">
        <v>1</v>
      </c>
      <c r="Q36" s="29">
        <f t="shared" si="4"/>
        <v>0</v>
      </c>
      <c r="R36" s="29">
        <f t="shared" si="5"/>
        <v>555.68000000000006</v>
      </c>
    </row>
    <row r="37" spans="1:18" x14ac:dyDescent="0.3">
      <c r="A37" s="102" t="s">
        <v>8252</v>
      </c>
      <c r="B37" s="102"/>
      <c r="C37" s="103"/>
      <c r="D37" s="104"/>
      <c r="E37" s="105"/>
      <c r="F37" s="105"/>
      <c r="G37" s="103"/>
      <c r="H37" s="102"/>
      <c r="I37" s="106"/>
      <c r="J37" s="102"/>
      <c r="K37" s="102"/>
      <c r="L37" s="107"/>
      <c r="M37" s="107"/>
      <c r="N37" s="107"/>
      <c r="Q37" s="29"/>
      <c r="R37" s="29"/>
    </row>
    <row r="38" spans="1:18" x14ac:dyDescent="0.3">
      <c r="A38" s="5" t="s">
        <v>2321</v>
      </c>
      <c r="B38" s="5" t="s">
        <v>2322</v>
      </c>
      <c r="C38" s="108">
        <v>1000</v>
      </c>
      <c r="D38" s="6">
        <v>1184</v>
      </c>
      <c r="E38" s="109">
        <f>VLOOKUP(A38,'[1]forecast data dump'!$A$1:$H$3483,4,FALSE)</f>
        <v>44572</v>
      </c>
      <c r="F38" s="109">
        <f>VLOOKUP(A38,'[1]forecast data dump'!$A$1:$H$3483,5,FALSE)</f>
        <v>44600</v>
      </c>
      <c r="G38" s="41">
        <v>0.4</v>
      </c>
      <c r="H38" s="5" t="s">
        <v>3762</v>
      </c>
      <c r="I38" s="22">
        <f>C38*(1-G38)</f>
        <v>600</v>
      </c>
      <c r="J38" s="5"/>
      <c r="K38" s="5"/>
      <c r="L38" s="33">
        <f>D38*(1-G38)</f>
        <v>710.4</v>
      </c>
      <c r="M38" s="33">
        <f>IF(J38="",L38,(D38/C38)*J38)</f>
        <v>710.4</v>
      </c>
      <c r="N38" s="33">
        <f>L38-M38</f>
        <v>0</v>
      </c>
      <c r="P38">
        <v>1</v>
      </c>
      <c r="Q38" s="29">
        <f>O38*M38</f>
        <v>0</v>
      </c>
      <c r="R38" s="29">
        <f>P38*M38</f>
        <v>710.4</v>
      </c>
    </row>
    <row r="39" spans="1:18" x14ac:dyDescent="0.3">
      <c r="A39" s="5" t="s">
        <v>2323</v>
      </c>
      <c r="B39" s="5" t="s">
        <v>2324</v>
      </c>
      <c r="C39" s="108">
        <v>3000</v>
      </c>
      <c r="D39" s="6">
        <v>3552</v>
      </c>
      <c r="E39" s="109">
        <f>VLOOKUP(A39,'[1]forecast data dump'!$A$1:$H$3483,4,FALSE)</f>
        <v>44572</v>
      </c>
      <c r="F39" s="109">
        <f>VLOOKUP(A39,'[1]forecast data dump'!$A$1:$H$3483,5,FALSE)</f>
        <v>44586</v>
      </c>
      <c r="G39" s="41">
        <v>0.25</v>
      </c>
      <c r="H39" s="5" t="s">
        <v>3762</v>
      </c>
      <c r="I39" s="22">
        <f>C39*(1-G39)</f>
        <v>2250</v>
      </c>
      <c r="J39" s="5"/>
      <c r="K39" s="5"/>
      <c r="L39" s="33">
        <f>D39*(1-G39)</f>
        <v>2664</v>
      </c>
      <c r="M39" s="33">
        <f>IF(J39="",L39,(D39/C39)*J39)</f>
        <v>2664</v>
      </c>
      <c r="N39" s="33">
        <f>L39-M39</f>
        <v>0</v>
      </c>
      <c r="P39">
        <v>1</v>
      </c>
      <c r="Q39" s="29">
        <f>O39*M39</f>
        <v>0</v>
      </c>
      <c r="R39" s="29">
        <f>P39*M39</f>
        <v>2664</v>
      </c>
    </row>
    <row r="40" spans="1:18" x14ac:dyDescent="0.3">
      <c r="A40" s="102" t="s">
        <v>8253</v>
      </c>
      <c r="B40" s="102"/>
      <c r="C40" s="103"/>
      <c r="D40" s="104"/>
      <c r="E40" s="105"/>
      <c r="F40" s="105"/>
      <c r="G40" s="103"/>
      <c r="H40" s="102"/>
      <c r="I40" s="106"/>
      <c r="J40" s="102"/>
      <c r="K40" s="102"/>
      <c r="L40" s="107"/>
      <c r="M40" s="107"/>
      <c r="N40" s="107"/>
      <c r="Q40" s="29"/>
      <c r="R40" s="29"/>
    </row>
    <row r="41" spans="1:18" x14ac:dyDescent="0.3">
      <c r="A41" s="5" t="s">
        <v>2383</v>
      </c>
      <c r="B41" s="5" t="s">
        <v>2384</v>
      </c>
      <c r="C41" s="108">
        <v>500</v>
      </c>
      <c r="D41" s="6">
        <v>604</v>
      </c>
      <c r="E41" s="109">
        <f>VLOOKUP(A41,'[1]forecast data dump'!$A$1:$H$3483,4,FALSE)</f>
        <v>44580</v>
      </c>
      <c r="F41" s="109">
        <f>VLOOKUP(A41,'[1]forecast data dump'!$A$1:$H$3483,5,FALSE)</f>
        <v>44607</v>
      </c>
      <c r="G41" s="41">
        <v>0.1</v>
      </c>
      <c r="H41" s="5" t="s">
        <v>3762</v>
      </c>
      <c r="I41" s="22">
        <f>C41*(1-G41)</f>
        <v>450</v>
      </c>
      <c r="J41" s="5"/>
      <c r="K41" s="5"/>
      <c r="L41" s="33">
        <f>D41*(1-G41)</f>
        <v>543.6</v>
      </c>
      <c r="M41" s="33">
        <f>IF(J41="",L41,(D41/C41)*J41)</f>
        <v>543.6</v>
      </c>
      <c r="N41" s="33">
        <f>L41-M41</f>
        <v>0</v>
      </c>
      <c r="P41">
        <v>1</v>
      </c>
      <c r="Q41" s="29">
        <f>O41*M41</f>
        <v>0</v>
      </c>
      <c r="R41" s="29">
        <f>P41*M41</f>
        <v>543.6</v>
      </c>
    </row>
    <row r="42" spans="1:18" x14ac:dyDescent="0.3">
      <c r="A42" s="102" t="s">
        <v>8254</v>
      </c>
      <c r="B42" s="102"/>
      <c r="C42" s="103"/>
      <c r="D42" s="104"/>
      <c r="E42" s="105"/>
      <c r="F42" s="105"/>
      <c r="G42" s="103"/>
      <c r="H42" s="102"/>
      <c r="I42" s="106"/>
      <c r="J42" s="102"/>
      <c r="K42" s="102"/>
      <c r="L42" s="107"/>
      <c r="M42" s="107"/>
      <c r="N42" s="107"/>
      <c r="Q42" s="29"/>
      <c r="R42" s="29"/>
    </row>
    <row r="43" spans="1:18" x14ac:dyDescent="0.3">
      <c r="A43" s="5" t="s">
        <v>2483</v>
      </c>
      <c r="B43" s="5" t="s">
        <v>8351</v>
      </c>
      <c r="C43" s="108">
        <v>500</v>
      </c>
      <c r="D43" s="6">
        <v>604</v>
      </c>
      <c r="E43" s="109">
        <f>VLOOKUP(A43,'[1]forecast data dump'!$A$1:$H$3483,4,FALSE)</f>
        <v>44593</v>
      </c>
      <c r="F43" s="109">
        <f>VLOOKUP(A43,'[1]forecast data dump'!$A$1:$H$3483,5,FALSE)</f>
        <v>44599</v>
      </c>
      <c r="G43" s="41">
        <f>VLOOKUP(A43,'[1]forecast data dump'!$A$1:$H$3483,8,FALSE)</f>
        <v>0</v>
      </c>
      <c r="H43" s="5" t="s">
        <v>3762</v>
      </c>
      <c r="I43" s="22">
        <f>C43*(1-G43)</f>
        <v>500</v>
      </c>
      <c r="J43" s="5"/>
      <c r="K43" s="5"/>
      <c r="L43" s="33">
        <f>D43*(1-G43)</f>
        <v>604</v>
      </c>
      <c r="M43" s="33">
        <f>IF(J43="",L43,(D43/C43)*J43)</f>
        <v>604</v>
      </c>
      <c r="N43" s="33">
        <f>L43-M43</f>
        <v>0</v>
      </c>
      <c r="P43">
        <v>1</v>
      </c>
      <c r="Q43" s="29">
        <f>O43*M43</f>
        <v>0</v>
      </c>
      <c r="R43" s="29">
        <f>P43*M43</f>
        <v>604</v>
      </c>
    </row>
    <row r="44" spans="1:18" x14ac:dyDescent="0.3">
      <c r="A44" s="5" t="s">
        <v>2487</v>
      </c>
      <c r="B44" s="5" t="s">
        <v>2488</v>
      </c>
      <c r="C44" s="108">
        <v>500</v>
      </c>
      <c r="D44" s="6">
        <v>604</v>
      </c>
      <c r="E44" s="109">
        <f>VLOOKUP(A44,'[1]forecast data dump'!$A$1:$H$3483,4,FALSE)</f>
        <v>44602</v>
      </c>
      <c r="F44" s="109">
        <f>VLOOKUP(A44,'[1]forecast data dump'!$A$1:$H$3483,5,FALSE)</f>
        <v>44603</v>
      </c>
      <c r="G44" s="41">
        <f>VLOOKUP(A44,'[1]forecast data dump'!$A$1:$H$3483,8,FALSE)</f>
        <v>0</v>
      </c>
      <c r="H44" s="5" t="s">
        <v>3762</v>
      </c>
      <c r="I44" s="22">
        <f>C44*(1-G44)</f>
        <v>500</v>
      </c>
      <c r="J44" s="5"/>
      <c r="K44" s="5"/>
      <c r="L44" s="33">
        <f>D44*(1-G44)</f>
        <v>604</v>
      </c>
      <c r="M44" s="33">
        <f>IF(J44="",L44,(D44/C44)*J44)</f>
        <v>604</v>
      </c>
      <c r="N44" s="33">
        <f>L44-M44</f>
        <v>0</v>
      </c>
      <c r="P44">
        <v>1</v>
      </c>
      <c r="Q44" s="29">
        <f>O44*M44</f>
        <v>0</v>
      </c>
      <c r="R44" s="29">
        <f>P44*M44</f>
        <v>604</v>
      </c>
    </row>
    <row r="45" spans="1:18" x14ac:dyDescent="0.3">
      <c r="A45" s="5" t="s">
        <v>2491</v>
      </c>
      <c r="B45" s="5" t="s">
        <v>2492</v>
      </c>
      <c r="C45" s="108">
        <v>500</v>
      </c>
      <c r="D45" s="6">
        <v>604</v>
      </c>
      <c r="E45" s="109">
        <f>VLOOKUP(A45,'[1]forecast data dump'!$A$1:$H$3483,4,FALSE)</f>
        <v>44606</v>
      </c>
      <c r="F45" s="109">
        <f>VLOOKUP(A45,'[1]forecast data dump'!$A$1:$H$3483,5,FALSE)</f>
        <v>44610</v>
      </c>
      <c r="G45" s="41">
        <f>VLOOKUP(A45,'[1]forecast data dump'!$A$1:$H$3483,8,FALSE)</f>
        <v>0</v>
      </c>
      <c r="H45" s="5" t="s">
        <v>3762</v>
      </c>
      <c r="I45" s="22">
        <f>C45*(1-G45)</f>
        <v>500</v>
      </c>
      <c r="J45" s="5"/>
      <c r="K45" s="5"/>
      <c r="L45" s="33">
        <f>D45*(1-G45)</f>
        <v>604</v>
      </c>
      <c r="M45" s="33">
        <f>IF(J45="",L45,(D45/C45)*J45)</f>
        <v>604</v>
      </c>
      <c r="N45" s="33">
        <f>L45-M45</f>
        <v>0</v>
      </c>
      <c r="P45">
        <v>1</v>
      </c>
      <c r="Q45" s="29">
        <f>O45*M45</f>
        <v>0</v>
      </c>
      <c r="R45" s="29">
        <f>P45*M45</f>
        <v>604</v>
      </c>
    </row>
    <row r="46" spans="1:18" x14ac:dyDescent="0.3">
      <c r="A46" s="5" t="s">
        <v>2493</v>
      </c>
      <c r="B46" s="5" t="s">
        <v>8255</v>
      </c>
      <c r="C46" s="108">
        <v>500</v>
      </c>
      <c r="D46" s="6">
        <v>604</v>
      </c>
      <c r="E46" s="109">
        <f>VLOOKUP(A46,'[1]forecast data dump'!$A$1:$H$3483,4,FALSE)</f>
        <v>44622</v>
      </c>
      <c r="F46" s="109">
        <f>VLOOKUP(A46,'[1]forecast data dump'!$A$1:$H$3483,5,FALSE)</f>
        <v>44649</v>
      </c>
      <c r="G46" s="41">
        <f>VLOOKUP(A46,'[1]forecast data dump'!$A$1:$H$3483,8,FALSE)</f>
        <v>0</v>
      </c>
      <c r="H46" s="5" t="s">
        <v>3762</v>
      </c>
      <c r="I46" s="22">
        <f>C46*(1-G46)</f>
        <v>500</v>
      </c>
      <c r="J46" s="5"/>
      <c r="K46" s="5"/>
      <c r="L46" s="33">
        <f>D46*(1-G46)</f>
        <v>604</v>
      </c>
      <c r="M46" s="33">
        <f>IF(J46="",L46,(D46/C46)*J46)</f>
        <v>604</v>
      </c>
      <c r="N46" s="33">
        <f>L46-M46</f>
        <v>0</v>
      </c>
      <c r="P46">
        <v>1</v>
      </c>
      <c r="Q46" s="29">
        <f>O46*M46</f>
        <v>0</v>
      </c>
      <c r="R46" s="29">
        <f>P46*M46</f>
        <v>604</v>
      </c>
    </row>
    <row r="47" spans="1:18" x14ac:dyDescent="0.3">
      <c r="A47" s="5" t="s">
        <v>2495</v>
      </c>
      <c r="B47" s="5" t="s">
        <v>2496</v>
      </c>
      <c r="C47" s="108">
        <v>500</v>
      </c>
      <c r="D47" s="6">
        <v>604</v>
      </c>
      <c r="E47" s="109">
        <f>VLOOKUP(A47,'[1]forecast data dump'!$A$1:$H$3483,4,FALSE)</f>
        <v>44678</v>
      </c>
      <c r="F47" s="109">
        <f>VLOOKUP(A47,'[1]forecast data dump'!$A$1:$H$3483,5,FALSE)</f>
        <v>44684</v>
      </c>
      <c r="G47" s="41">
        <f>VLOOKUP(A47,'[1]forecast data dump'!$A$1:$H$3483,8,FALSE)</f>
        <v>0</v>
      </c>
      <c r="H47" s="5" t="s">
        <v>3762</v>
      </c>
      <c r="I47" s="22">
        <f>C47*(1-G47)</f>
        <v>500</v>
      </c>
      <c r="J47" s="5"/>
      <c r="K47" s="5"/>
      <c r="L47" s="33">
        <f>D47*(1-G47)</f>
        <v>604</v>
      </c>
      <c r="M47" s="33">
        <f>IF(J47="",L47,(D47/C47)*J47)</f>
        <v>604</v>
      </c>
      <c r="N47" s="33">
        <f>L47-M47</f>
        <v>0</v>
      </c>
      <c r="P47">
        <v>1</v>
      </c>
      <c r="Q47" s="29">
        <f>O47*M47</f>
        <v>0</v>
      </c>
      <c r="R47" s="29">
        <f>P47*M47</f>
        <v>604</v>
      </c>
    </row>
    <row r="48" spans="1:18" x14ac:dyDescent="0.3">
      <c r="A48" s="102" t="s">
        <v>8256</v>
      </c>
      <c r="B48" s="102"/>
      <c r="C48" s="103"/>
      <c r="D48" s="104"/>
      <c r="E48" s="105"/>
      <c r="F48" s="105"/>
      <c r="G48" s="103"/>
      <c r="H48" s="102"/>
      <c r="I48" s="106"/>
      <c r="J48" s="102"/>
      <c r="K48" s="102"/>
      <c r="L48" s="107"/>
      <c r="M48" s="107"/>
      <c r="N48" s="107"/>
      <c r="Q48" s="29"/>
      <c r="R48" s="29"/>
    </row>
    <row r="49" spans="1:18" x14ac:dyDescent="0.3">
      <c r="A49" s="5" t="s">
        <v>2432</v>
      </c>
      <c r="B49" s="5" t="s">
        <v>2433</v>
      </c>
      <c r="C49" s="108">
        <v>500</v>
      </c>
      <c r="D49" s="6">
        <v>604</v>
      </c>
      <c r="E49" s="109">
        <f>VLOOKUP(A49,'[1]forecast data dump'!$A$1:$H$3483,4,FALSE)</f>
        <v>44614</v>
      </c>
      <c r="F49" s="109">
        <f>VLOOKUP(A49,'[1]forecast data dump'!$A$1:$H$3483,5,FALSE)</f>
        <v>44635</v>
      </c>
      <c r="G49" s="41">
        <f>VLOOKUP(A49,'[1]forecast data dump'!$A$1:$H$3483,8,FALSE)</f>
        <v>0</v>
      </c>
      <c r="H49" s="5" t="s">
        <v>3762</v>
      </c>
      <c r="I49" s="22">
        <f>C49*(1-G49)</f>
        <v>500</v>
      </c>
      <c r="J49" s="5"/>
      <c r="K49" s="5"/>
      <c r="L49" s="33">
        <f>D49*(1-G49)</f>
        <v>604</v>
      </c>
      <c r="M49" s="33">
        <f>IF(J49="",L49,(D49/C49)*J49)</f>
        <v>604</v>
      </c>
      <c r="N49" s="33">
        <f>L49-M49</f>
        <v>0</v>
      </c>
      <c r="P49">
        <v>1</v>
      </c>
      <c r="Q49" s="29">
        <f>O49*M49</f>
        <v>0</v>
      </c>
      <c r="R49" s="29">
        <f>P49*M49</f>
        <v>604</v>
      </c>
    </row>
    <row r="50" spans="1:18" x14ac:dyDescent="0.3">
      <c r="A50" s="5" t="s">
        <v>2434</v>
      </c>
      <c r="B50" s="5" t="s">
        <v>2435</v>
      </c>
      <c r="C50" s="108">
        <v>500</v>
      </c>
      <c r="D50" s="6">
        <v>604</v>
      </c>
      <c r="E50" s="109">
        <f>VLOOKUP(A50,'[1]forecast data dump'!$A$1:$H$3483,4,FALSE)</f>
        <v>44615</v>
      </c>
      <c r="F50" s="109">
        <f>VLOOKUP(A50,'[1]forecast data dump'!$A$1:$H$3483,5,FALSE)</f>
        <v>44636</v>
      </c>
      <c r="G50" s="41">
        <f>VLOOKUP(A50,'[1]forecast data dump'!$A$1:$H$3483,8,FALSE)</f>
        <v>0</v>
      </c>
      <c r="H50" s="5" t="s">
        <v>3762</v>
      </c>
      <c r="I50" s="22">
        <f>C50*(1-G50)</f>
        <v>500</v>
      </c>
      <c r="J50" s="5"/>
      <c r="K50" s="5"/>
      <c r="L50" s="33">
        <f>D50*(1-G50)</f>
        <v>604</v>
      </c>
      <c r="M50" s="33">
        <f>IF(J50="",L50,(D50/C50)*J50)</f>
        <v>604</v>
      </c>
      <c r="N50" s="33">
        <f>L50-M50</f>
        <v>0</v>
      </c>
      <c r="P50">
        <v>1</v>
      </c>
      <c r="Q50" s="29">
        <f>O50*M50</f>
        <v>0</v>
      </c>
      <c r="R50" s="29">
        <f>P50*M50</f>
        <v>604</v>
      </c>
    </row>
    <row r="51" spans="1:18" x14ac:dyDescent="0.3">
      <c r="A51" s="5" t="s">
        <v>2436</v>
      </c>
      <c r="B51" s="5" t="s">
        <v>2437</v>
      </c>
      <c r="C51" s="108">
        <v>500</v>
      </c>
      <c r="D51" s="6">
        <v>604</v>
      </c>
      <c r="E51" s="109">
        <f>VLOOKUP(A51,'[1]forecast data dump'!$A$1:$H$3483,4,FALSE)</f>
        <v>44637</v>
      </c>
      <c r="F51" s="109">
        <f>VLOOKUP(A51,'[1]forecast data dump'!$A$1:$H$3483,5,FALSE)</f>
        <v>44658</v>
      </c>
      <c r="G51" s="41">
        <f>VLOOKUP(A51,'[1]forecast data dump'!$A$1:$H$3483,8,FALSE)</f>
        <v>0</v>
      </c>
      <c r="H51" s="5" t="s">
        <v>3762</v>
      </c>
      <c r="I51" s="22">
        <f>C51*(1-G51)</f>
        <v>500</v>
      </c>
      <c r="J51" s="5"/>
      <c r="K51" s="5"/>
      <c r="L51" s="33">
        <f>D51*(1-G51)</f>
        <v>604</v>
      </c>
      <c r="M51" s="33">
        <f>IF(J51="",L51,(D51/C51)*J51)</f>
        <v>604</v>
      </c>
      <c r="N51" s="33">
        <f>L51-M51</f>
        <v>0</v>
      </c>
      <c r="P51">
        <v>1</v>
      </c>
      <c r="Q51" s="29">
        <f>O51*M51</f>
        <v>0</v>
      </c>
      <c r="R51" s="29">
        <f>P51*M51</f>
        <v>604</v>
      </c>
    </row>
    <row r="52" spans="1:18" x14ac:dyDescent="0.3">
      <c r="A52" s="5" t="s">
        <v>2438</v>
      </c>
      <c r="B52" s="5" t="s">
        <v>2439</v>
      </c>
      <c r="C52" s="108">
        <v>500</v>
      </c>
      <c r="D52" s="6">
        <v>604</v>
      </c>
      <c r="E52" s="109">
        <f>VLOOKUP(A52,'[1]forecast data dump'!$A$1:$H$3483,4,FALSE)</f>
        <v>44659</v>
      </c>
      <c r="F52" s="109">
        <f>VLOOKUP(A52,'[1]forecast data dump'!$A$1:$H$3483,5,FALSE)</f>
        <v>44680</v>
      </c>
      <c r="G52" s="41">
        <f>VLOOKUP(A52,'[1]forecast data dump'!$A$1:$H$3483,8,FALSE)</f>
        <v>0</v>
      </c>
      <c r="H52" s="5" t="s">
        <v>3762</v>
      </c>
      <c r="I52" s="22">
        <f>C52*(1-G52)</f>
        <v>500</v>
      </c>
      <c r="J52" s="5"/>
      <c r="K52" s="5"/>
      <c r="L52" s="33">
        <f>D52*(1-G52)</f>
        <v>604</v>
      </c>
      <c r="M52" s="33">
        <f>IF(J52="",L52,(D52/C52)*J52)</f>
        <v>604</v>
      </c>
      <c r="N52" s="33">
        <f>L52-M52</f>
        <v>0</v>
      </c>
      <c r="P52">
        <v>1</v>
      </c>
      <c r="Q52" s="29">
        <f>O52*M52</f>
        <v>0</v>
      </c>
      <c r="R52" s="29">
        <f>P52*M52</f>
        <v>604</v>
      </c>
    </row>
    <row r="53" spans="1:18" x14ac:dyDescent="0.3">
      <c r="A53" s="5" t="s">
        <v>2440</v>
      </c>
      <c r="B53" s="5" t="s">
        <v>2441</v>
      </c>
      <c r="C53" s="108">
        <v>500</v>
      </c>
      <c r="D53" s="6">
        <v>604</v>
      </c>
      <c r="E53" s="109">
        <f>VLOOKUP(A53,'[1]forecast data dump'!$A$1:$H$3483,4,FALSE)</f>
        <v>44704</v>
      </c>
      <c r="F53" s="109">
        <f>VLOOKUP(A53,'[1]forecast data dump'!$A$1:$H$3483,5,FALSE)</f>
        <v>44739</v>
      </c>
      <c r="G53" s="41">
        <f>VLOOKUP(A53,'[1]forecast data dump'!$A$1:$H$3483,8,FALSE)</f>
        <v>0</v>
      </c>
      <c r="H53" s="5" t="s">
        <v>3762</v>
      </c>
      <c r="I53" s="22">
        <f>C53*(1-G53)</f>
        <v>500</v>
      </c>
      <c r="J53" s="5"/>
      <c r="K53" s="5"/>
      <c r="L53" s="33">
        <f>D53*(1-G53)</f>
        <v>604</v>
      </c>
      <c r="M53" s="33">
        <f>IF(J53="",L53,(D53/C53)*J53)</f>
        <v>604</v>
      </c>
      <c r="N53" s="33">
        <f>L53-M53</f>
        <v>0</v>
      </c>
      <c r="P53">
        <v>1</v>
      </c>
      <c r="Q53" s="29">
        <f>O53*M53</f>
        <v>0</v>
      </c>
      <c r="R53" s="29">
        <f>P53*M53</f>
        <v>604</v>
      </c>
    </row>
    <row r="54" spans="1:18" x14ac:dyDescent="0.3">
      <c r="A54" s="102" t="s">
        <v>8257</v>
      </c>
      <c r="B54" s="102"/>
      <c r="C54" s="103"/>
      <c r="D54" s="104"/>
      <c r="E54" s="105"/>
      <c r="F54" s="105"/>
      <c r="G54" s="103"/>
      <c r="H54" s="102"/>
      <c r="I54" s="106"/>
      <c r="J54" s="102"/>
      <c r="K54" s="102"/>
      <c r="L54" s="107"/>
      <c r="M54" s="107"/>
      <c r="N54" s="107"/>
      <c r="Q54" s="29"/>
      <c r="R54" s="29"/>
    </row>
    <row r="55" spans="1:18" x14ac:dyDescent="0.3">
      <c r="A55" s="5" t="s">
        <v>2628</v>
      </c>
      <c r="B55" s="5" t="s">
        <v>2629</v>
      </c>
      <c r="C55" s="108">
        <v>500</v>
      </c>
      <c r="D55" s="6">
        <v>604</v>
      </c>
      <c r="E55" s="109">
        <f>VLOOKUP(A55,'[1]forecast data dump'!$A$1:$H$3483,4,FALSE)</f>
        <v>44673</v>
      </c>
      <c r="F55" s="109">
        <f>VLOOKUP(A55,'[1]forecast data dump'!$A$1:$H$3483,5,FALSE)</f>
        <v>44679</v>
      </c>
      <c r="G55" s="41">
        <f>VLOOKUP(A55,'[1]forecast data dump'!$A$1:$H$3483,8,FALSE)</f>
        <v>0</v>
      </c>
      <c r="H55" s="5" t="s">
        <v>3762</v>
      </c>
      <c r="I55" s="22">
        <f t="shared" ref="I55:I60" si="6">C55*(1-G55)</f>
        <v>500</v>
      </c>
      <c r="J55" s="5"/>
      <c r="K55" s="5"/>
      <c r="L55" s="33">
        <f t="shared" ref="L55:L60" si="7">D55*(1-G55)</f>
        <v>604</v>
      </c>
      <c r="M55" s="33">
        <f t="shared" ref="M55:M60" si="8">IF(J55="",L55,(D55/C55)*J55)</f>
        <v>604</v>
      </c>
      <c r="N55" s="33">
        <f t="shared" ref="N55:N60" si="9">L55-M55</f>
        <v>0</v>
      </c>
      <c r="P55">
        <v>1</v>
      </c>
      <c r="Q55" s="29">
        <f t="shared" ref="Q55:Q60" si="10">O55*M55</f>
        <v>0</v>
      </c>
      <c r="R55" s="29">
        <f t="shared" ref="R55:R60" si="11">P55*M55</f>
        <v>604</v>
      </c>
    </row>
    <row r="56" spans="1:18" x14ac:dyDescent="0.3">
      <c r="A56" s="5" t="s">
        <v>2630</v>
      </c>
      <c r="B56" s="5" t="s">
        <v>2631</v>
      </c>
      <c r="C56" s="108">
        <v>500</v>
      </c>
      <c r="D56" s="6">
        <v>604</v>
      </c>
      <c r="E56" s="109">
        <f>VLOOKUP(A56,'[1]forecast data dump'!$A$1:$H$3483,4,FALSE)</f>
        <v>44774</v>
      </c>
      <c r="F56" s="109">
        <f>VLOOKUP(A56,'[1]forecast data dump'!$A$1:$H$3483,5,FALSE)</f>
        <v>44778</v>
      </c>
      <c r="G56" s="41">
        <f>VLOOKUP(A56,'[1]forecast data dump'!$A$1:$H$3483,8,FALSE)</f>
        <v>0</v>
      </c>
      <c r="H56" s="5" t="s">
        <v>3762</v>
      </c>
      <c r="I56" s="22">
        <f t="shared" si="6"/>
        <v>500</v>
      </c>
      <c r="J56" s="5"/>
      <c r="K56" s="5"/>
      <c r="L56" s="33">
        <f t="shared" si="7"/>
        <v>604</v>
      </c>
      <c r="M56" s="33">
        <f t="shared" si="8"/>
        <v>604</v>
      </c>
      <c r="N56" s="33">
        <f t="shared" si="9"/>
        <v>0</v>
      </c>
      <c r="P56">
        <v>1</v>
      </c>
      <c r="Q56" s="29">
        <f t="shared" si="10"/>
        <v>0</v>
      </c>
      <c r="R56" s="29">
        <f t="shared" si="11"/>
        <v>604</v>
      </c>
    </row>
    <row r="57" spans="1:18" x14ac:dyDescent="0.3">
      <c r="A57" s="5" t="s">
        <v>2632</v>
      </c>
      <c r="B57" s="5" t="s">
        <v>2633</v>
      </c>
      <c r="C57" s="108">
        <v>500</v>
      </c>
      <c r="D57" s="6">
        <v>604</v>
      </c>
      <c r="E57" s="109">
        <f>VLOOKUP(A57,'[1]forecast data dump'!$A$1:$H$3483,4,FALSE)</f>
        <v>44781</v>
      </c>
      <c r="F57" s="109">
        <f>VLOOKUP(A57,'[1]forecast data dump'!$A$1:$H$3483,5,FALSE)</f>
        <v>44788</v>
      </c>
      <c r="G57" s="41">
        <f>VLOOKUP(A57,'[1]forecast data dump'!$A$1:$H$3483,8,FALSE)</f>
        <v>0</v>
      </c>
      <c r="H57" s="5" t="s">
        <v>3762</v>
      </c>
      <c r="I57" s="22">
        <f t="shared" si="6"/>
        <v>500</v>
      </c>
      <c r="J57" s="5"/>
      <c r="K57" s="5"/>
      <c r="L57" s="33">
        <f t="shared" si="7"/>
        <v>604</v>
      </c>
      <c r="M57" s="33">
        <f t="shared" si="8"/>
        <v>604</v>
      </c>
      <c r="N57" s="33">
        <f t="shared" si="9"/>
        <v>0</v>
      </c>
      <c r="P57">
        <v>1</v>
      </c>
      <c r="Q57" s="29">
        <f t="shared" si="10"/>
        <v>0</v>
      </c>
      <c r="R57" s="29">
        <f t="shared" si="11"/>
        <v>604</v>
      </c>
    </row>
    <row r="58" spans="1:18" x14ac:dyDescent="0.3">
      <c r="A58" s="5" t="s">
        <v>2634</v>
      </c>
      <c r="B58" s="5" t="s">
        <v>2635</v>
      </c>
      <c r="C58" s="108">
        <v>500</v>
      </c>
      <c r="D58" s="6">
        <v>604</v>
      </c>
      <c r="E58" s="109">
        <f>VLOOKUP(A58,'[1]forecast data dump'!$A$1:$H$3483,4,FALSE)</f>
        <v>44789</v>
      </c>
      <c r="F58" s="109">
        <f>VLOOKUP(A58,'[1]forecast data dump'!$A$1:$H$3483,5,FALSE)</f>
        <v>44795</v>
      </c>
      <c r="G58" s="41">
        <f>VLOOKUP(A58,'[1]forecast data dump'!$A$1:$H$3483,8,FALSE)</f>
        <v>0</v>
      </c>
      <c r="H58" s="5" t="s">
        <v>3762</v>
      </c>
      <c r="I58" s="22">
        <f t="shared" si="6"/>
        <v>500</v>
      </c>
      <c r="J58" s="5"/>
      <c r="K58" s="5"/>
      <c r="L58" s="33">
        <f t="shared" si="7"/>
        <v>604</v>
      </c>
      <c r="M58" s="33">
        <f t="shared" si="8"/>
        <v>604</v>
      </c>
      <c r="N58" s="33">
        <f t="shared" si="9"/>
        <v>0</v>
      </c>
      <c r="P58">
        <v>1</v>
      </c>
      <c r="Q58" s="29">
        <f t="shared" si="10"/>
        <v>0</v>
      </c>
      <c r="R58" s="29">
        <f t="shared" si="11"/>
        <v>604</v>
      </c>
    </row>
    <row r="59" spans="1:18" x14ac:dyDescent="0.3">
      <c r="A59" s="5" t="s">
        <v>2636</v>
      </c>
      <c r="B59" s="5" t="s">
        <v>2637</v>
      </c>
      <c r="C59" s="108">
        <v>500</v>
      </c>
      <c r="D59" s="6">
        <v>604</v>
      </c>
      <c r="E59" s="109">
        <f>VLOOKUP(A59,'[1]forecast data dump'!$A$1:$H$3483,4,FALSE)</f>
        <v>44799</v>
      </c>
      <c r="F59" s="109">
        <f>VLOOKUP(A59,'[1]forecast data dump'!$A$1:$H$3483,5,FALSE)</f>
        <v>44820</v>
      </c>
      <c r="G59" s="41">
        <f>VLOOKUP(A59,'[1]forecast data dump'!$A$1:$H$3483,8,FALSE)</f>
        <v>0</v>
      </c>
      <c r="H59" s="5" t="s">
        <v>3762</v>
      </c>
      <c r="I59" s="22">
        <f t="shared" si="6"/>
        <v>500</v>
      </c>
      <c r="J59" s="5"/>
      <c r="K59" s="5"/>
      <c r="L59" s="33">
        <f t="shared" si="7"/>
        <v>604</v>
      </c>
      <c r="M59" s="33">
        <f t="shared" si="8"/>
        <v>604</v>
      </c>
      <c r="N59" s="33">
        <f t="shared" si="9"/>
        <v>0</v>
      </c>
      <c r="P59">
        <v>1</v>
      </c>
      <c r="Q59" s="29">
        <f t="shared" si="10"/>
        <v>0</v>
      </c>
      <c r="R59" s="29">
        <f t="shared" si="11"/>
        <v>604</v>
      </c>
    </row>
    <row r="60" spans="1:18" x14ac:dyDescent="0.3">
      <c r="A60" s="5" t="s">
        <v>2638</v>
      </c>
      <c r="B60" s="5" t="s">
        <v>2639</v>
      </c>
      <c r="C60" s="108">
        <v>500</v>
      </c>
      <c r="D60" s="6">
        <v>606</v>
      </c>
      <c r="E60" s="109">
        <f>VLOOKUP(A60,'[1]forecast data dump'!$A$1:$H$3483,4,FALSE)</f>
        <v>44837</v>
      </c>
      <c r="F60" s="109">
        <f>VLOOKUP(A60,'[1]forecast data dump'!$A$1:$H$3483,5,FALSE)</f>
        <v>44858</v>
      </c>
      <c r="G60" s="41">
        <f>VLOOKUP(A60,'[1]forecast data dump'!$A$1:$H$3483,8,FALSE)</f>
        <v>0</v>
      </c>
      <c r="H60" s="5" t="s">
        <v>3762</v>
      </c>
      <c r="I60" s="22">
        <f t="shared" si="6"/>
        <v>500</v>
      </c>
      <c r="J60" s="5"/>
      <c r="K60" s="5"/>
      <c r="L60" s="33">
        <f t="shared" si="7"/>
        <v>606</v>
      </c>
      <c r="M60" s="33">
        <f t="shared" si="8"/>
        <v>606</v>
      </c>
      <c r="N60" s="33">
        <f t="shared" si="9"/>
        <v>0</v>
      </c>
      <c r="P60">
        <v>1</v>
      </c>
      <c r="Q60" s="29">
        <f t="shared" si="10"/>
        <v>0</v>
      </c>
      <c r="R60" s="29">
        <f t="shared" si="11"/>
        <v>606</v>
      </c>
    </row>
    <row r="61" spans="1:18" x14ac:dyDescent="0.3">
      <c r="A61" s="102" t="s">
        <v>8258</v>
      </c>
      <c r="B61" s="102"/>
      <c r="C61" s="103"/>
      <c r="D61" s="104"/>
      <c r="E61" s="105"/>
      <c r="F61" s="105"/>
      <c r="G61" s="103"/>
      <c r="H61" s="102"/>
      <c r="I61" s="106"/>
      <c r="J61" s="102"/>
      <c r="K61" s="102"/>
      <c r="L61" s="107"/>
      <c r="M61" s="107"/>
      <c r="N61" s="107"/>
      <c r="Q61" s="29"/>
      <c r="R61" s="29"/>
    </row>
    <row r="62" spans="1:18" x14ac:dyDescent="0.3">
      <c r="A62" s="5" t="s">
        <v>2277</v>
      </c>
      <c r="B62" s="5" t="s">
        <v>2278</v>
      </c>
      <c r="C62" s="108">
        <v>500</v>
      </c>
      <c r="D62" s="6">
        <v>604</v>
      </c>
      <c r="E62" s="109">
        <f>VLOOKUP(A62,'[1]forecast data dump'!$A$1:$H$3483,4,FALSE)</f>
        <v>44799</v>
      </c>
      <c r="F62" s="109">
        <f>VLOOKUP(A62,'[1]forecast data dump'!$A$1:$H$3483,5,FALSE)</f>
        <v>44802</v>
      </c>
      <c r="G62" s="41">
        <f>VLOOKUP(A62,'[1]forecast data dump'!$A$1:$H$3483,8,FALSE)</f>
        <v>0</v>
      </c>
      <c r="H62" s="5" t="s">
        <v>3762</v>
      </c>
      <c r="I62" s="22">
        <f t="shared" ref="I62:I67" si="12">C62*(1-G62)</f>
        <v>500</v>
      </c>
      <c r="J62" s="5"/>
      <c r="K62" s="5"/>
      <c r="L62" s="33">
        <f t="shared" ref="L62:L67" si="13">D62*(1-G62)</f>
        <v>604</v>
      </c>
      <c r="M62" s="33">
        <f t="shared" ref="M62:M67" si="14">IF(J62="",L62,(D62/C62)*J62)</f>
        <v>604</v>
      </c>
      <c r="N62" s="33">
        <f t="shared" ref="N62:N67" si="15">L62-M62</f>
        <v>0</v>
      </c>
      <c r="P62">
        <v>1</v>
      </c>
      <c r="Q62" s="29">
        <f t="shared" ref="Q62:Q67" si="16">O62*M62</f>
        <v>0</v>
      </c>
      <c r="R62" s="29">
        <f t="shared" ref="R62:R67" si="17">P62*M62</f>
        <v>604</v>
      </c>
    </row>
    <row r="63" spans="1:18" x14ac:dyDescent="0.3">
      <c r="A63" s="5" t="s">
        <v>2279</v>
      </c>
      <c r="B63" s="5" t="s">
        <v>2280</v>
      </c>
      <c r="C63" s="108">
        <v>500</v>
      </c>
      <c r="D63" s="6">
        <v>604</v>
      </c>
      <c r="E63" s="109">
        <f>VLOOKUP(A63,'[1]forecast data dump'!$A$1:$H$3483,4,FALSE)</f>
        <v>44803</v>
      </c>
      <c r="F63" s="109">
        <f>VLOOKUP(A63,'[1]forecast data dump'!$A$1:$H$3483,5,FALSE)</f>
        <v>44804</v>
      </c>
      <c r="G63" s="41">
        <f>VLOOKUP(A63,'[1]forecast data dump'!$A$1:$H$3483,8,FALSE)</f>
        <v>0</v>
      </c>
      <c r="H63" s="5" t="s">
        <v>3762</v>
      </c>
      <c r="I63" s="22">
        <f t="shared" si="12"/>
        <v>500</v>
      </c>
      <c r="J63" s="5"/>
      <c r="K63" s="5"/>
      <c r="L63" s="33">
        <f t="shared" si="13"/>
        <v>604</v>
      </c>
      <c r="M63" s="33">
        <f t="shared" si="14"/>
        <v>604</v>
      </c>
      <c r="N63" s="33">
        <f t="shared" si="15"/>
        <v>0</v>
      </c>
      <c r="P63">
        <v>1</v>
      </c>
      <c r="Q63" s="29">
        <f t="shared" si="16"/>
        <v>0</v>
      </c>
      <c r="R63" s="29">
        <f t="shared" si="17"/>
        <v>604</v>
      </c>
    </row>
    <row r="64" spans="1:18" x14ac:dyDescent="0.3">
      <c r="A64" s="5" t="s">
        <v>2281</v>
      </c>
      <c r="B64" s="5" t="s">
        <v>2282</v>
      </c>
      <c r="C64" s="108">
        <v>500</v>
      </c>
      <c r="D64" s="6">
        <v>604</v>
      </c>
      <c r="E64" s="109">
        <f>VLOOKUP(A64,'[1]forecast data dump'!$A$1:$H$3483,4,FALSE)</f>
        <v>44805</v>
      </c>
      <c r="F64" s="109">
        <f>VLOOKUP(A64,'[1]forecast data dump'!$A$1:$H$3483,5,FALSE)</f>
        <v>44806</v>
      </c>
      <c r="G64" s="41">
        <f>VLOOKUP(A64,'[1]forecast data dump'!$A$1:$H$3483,8,FALSE)</f>
        <v>0</v>
      </c>
      <c r="H64" s="5" t="s">
        <v>3762</v>
      </c>
      <c r="I64" s="22">
        <f t="shared" si="12"/>
        <v>500</v>
      </c>
      <c r="J64" s="5"/>
      <c r="K64" s="5"/>
      <c r="L64" s="33">
        <f t="shared" si="13"/>
        <v>604</v>
      </c>
      <c r="M64" s="33">
        <f t="shared" si="14"/>
        <v>604</v>
      </c>
      <c r="N64" s="33">
        <f t="shared" si="15"/>
        <v>0</v>
      </c>
      <c r="P64">
        <v>1</v>
      </c>
      <c r="Q64" s="29">
        <f t="shared" si="16"/>
        <v>0</v>
      </c>
      <c r="R64" s="29">
        <f t="shared" si="17"/>
        <v>604</v>
      </c>
    </row>
    <row r="65" spans="1:18" x14ac:dyDescent="0.3">
      <c r="A65" s="5" t="s">
        <v>2283</v>
      </c>
      <c r="B65" s="5" t="s">
        <v>2284</v>
      </c>
      <c r="C65" s="108">
        <v>500</v>
      </c>
      <c r="D65" s="6">
        <v>604</v>
      </c>
      <c r="E65" s="109">
        <f>VLOOKUP(A65,'[1]forecast data dump'!$A$1:$H$3483,4,FALSE)</f>
        <v>44811</v>
      </c>
      <c r="F65" s="109">
        <f>VLOOKUP(A65,'[1]forecast data dump'!$A$1:$H$3483,5,FALSE)</f>
        <v>44817</v>
      </c>
      <c r="G65" s="41">
        <f>VLOOKUP(A65,'[1]forecast data dump'!$A$1:$H$3483,8,FALSE)</f>
        <v>0</v>
      </c>
      <c r="H65" s="5" t="s">
        <v>3762</v>
      </c>
      <c r="I65" s="22">
        <f t="shared" si="12"/>
        <v>500</v>
      </c>
      <c r="J65" s="5"/>
      <c r="K65" s="5"/>
      <c r="L65" s="33">
        <f t="shared" si="13"/>
        <v>604</v>
      </c>
      <c r="M65" s="33">
        <f t="shared" si="14"/>
        <v>604</v>
      </c>
      <c r="N65" s="33">
        <f t="shared" si="15"/>
        <v>0</v>
      </c>
      <c r="P65">
        <v>1</v>
      </c>
      <c r="Q65" s="29">
        <f t="shared" si="16"/>
        <v>0</v>
      </c>
      <c r="R65" s="29">
        <f t="shared" si="17"/>
        <v>604</v>
      </c>
    </row>
    <row r="66" spans="1:18" x14ac:dyDescent="0.3">
      <c r="A66" s="5" t="s">
        <v>2285</v>
      </c>
      <c r="B66" s="5" t="s">
        <v>2286</v>
      </c>
      <c r="C66" s="108">
        <v>500</v>
      </c>
      <c r="D66" s="6">
        <v>604</v>
      </c>
      <c r="E66" s="109">
        <f>VLOOKUP(A66,'[1]forecast data dump'!$A$1:$H$3483,4,FALSE)</f>
        <v>44818</v>
      </c>
      <c r="F66" s="109">
        <f>VLOOKUP(A66,'[1]forecast data dump'!$A$1:$H$3483,5,FALSE)</f>
        <v>44824</v>
      </c>
      <c r="G66" s="41">
        <f>VLOOKUP(A66,'[1]forecast data dump'!$A$1:$H$3483,8,FALSE)</f>
        <v>0</v>
      </c>
      <c r="H66" s="5" t="s">
        <v>3762</v>
      </c>
      <c r="I66" s="22">
        <f t="shared" si="12"/>
        <v>500</v>
      </c>
      <c r="J66" s="5"/>
      <c r="K66" s="5"/>
      <c r="L66" s="33">
        <f t="shared" si="13"/>
        <v>604</v>
      </c>
      <c r="M66" s="33">
        <f t="shared" si="14"/>
        <v>604</v>
      </c>
      <c r="N66" s="33">
        <f t="shared" si="15"/>
        <v>0</v>
      </c>
      <c r="P66">
        <v>1</v>
      </c>
      <c r="Q66" s="29">
        <f t="shared" si="16"/>
        <v>0</v>
      </c>
      <c r="R66" s="29">
        <f t="shared" si="17"/>
        <v>604</v>
      </c>
    </row>
    <row r="67" spans="1:18" x14ac:dyDescent="0.3">
      <c r="A67" s="5" t="s">
        <v>2287</v>
      </c>
      <c r="B67" s="5" t="s">
        <v>2288</v>
      </c>
      <c r="C67" s="108">
        <v>500</v>
      </c>
      <c r="D67" s="6">
        <v>604</v>
      </c>
      <c r="E67" s="109">
        <f>VLOOKUP(A67,'[1]forecast data dump'!$A$1:$H$3483,4,FALSE)</f>
        <v>44839</v>
      </c>
      <c r="F67" s="109">
        <f>VLOOKUP(A67,'[1]forecast data dump'!$A$1:$H$3483,5,FALSE)</f>
        <v>44853</v>
      </c>
      <c r="G67" s="41">
        <f>VLOOKUP(A67,'[1]forecast data dump'!$A$1:$H$3483,8,FALSE)</f>
        <v>0</v>
      </c>
      <c r="H67" s="5" t="s">
        <v>3762</v>
      </c>
      <c r="I67" s="22">
        <f t="shared" si="12"/>
        <v>500</v>
      </c>
      <c r="J67" s="5"/>
      <c r="K67" s="5"/>
      <c r="L67" s="33">
        <f t="shared" si="13"/>
        <v>604</v>
      </c>
      <c r="M67" s="33">
        <f t="shared" si="14"/>
        <v>604</v>
      </c>
      <c r="N67" s="33">
        <f t="shared" si="15"/>
        <v>0</v>
      </c>
      <c r="P67">
        <v>1</v>
      </c>
      <c r="Q67" s="29">
        <f t="shared" si="16"/>
        <v>0</v>
      </c>
      <c r="R67" s="29">
        <f t="shared" si="17"/>
        <v>604</v>
      </c>
    </row>
    <row r="68" spans="1:18" x14ac:dyDescent="0.3">
      <c r="A68" s="102" t="s">
        <v>8259</v>
      </c>
      <c r="B68" s="102"/>
      <c r="C68" s="103"/>
      <c r="D68" s="104"/>
      <c r="E68" s="105"/>
      <c r="F68" s="105"/>
      <c r="G68" s="103"/>
      <c r="H68" s="102"/>
      <c r="I68" s="106"/>
      <c r="J68" s="102"/>
      <c r="K68" s="102"/>
      <c r="L68" s="107"/>
      <c r="M68" s="107"/>
      <c r="N68" s="107"/>
      <c r="Q68" s="29"/>
      <c r="R68" s="29"/>
    </row>
    <row r="69" spans="1:18" x14ac:dyDescent="0.3">
      <c r="A69" s="5" t="s">
        <v>2532</v>
      </c>
      <c r="B69" s="5" t="s">
        <v>2533</v>
      </c>
      <c r="C69" s="108">
        <v>500</v>
      </c>
      <c r="D69" s="6">
        <v>604</v>
      </c>
      <c r="E69" s="109">
        <f>VLOOKUP(A69,'[1]forecast data dump'!$A$1:$H$3483,4,FALSE)</f>
        <v>44664</v>
      </c>
      <c r="F69" s="109">
        <f>VLOOKUP(A69,'[1]forecast data dump'!$A$1:$H$3483,5,FALSE)</f>
        <v>44670</v>
      </c>
      <c r="G69" s="41">
        <f>VLOOKUP(A69,'[1]forecast data dump'!$A$1:$H$3483,8,FALSE)</f>
        <v>0</v>
      </c>
      <c r="H69" s="5" t="s">
        <v>3762</v>
      </c>
      <c r="I69" s="22">
        <f>C69*(1-G69)</f>
        <v>500</v>
      </c>
      <c r="J69" s="5"/>
      <c r="K69" s="5"/>
      <c r="L69" s="33">
        <f>D69*(1-G69)</f>
        <v>604</v>
      </c>
      <c r="M69" s="33">
        <f>IF(J69="",L69,(D69/C69)*J69)</f>
        <v>604</v>
      </c>
      <c r="N69" s="33">
        <f>L69-M69</f>
        <v>0</v>
      </c>
      <c r="P69">
        <v>1</v>
      </c>
      <c r="Q69" s="29">
        <f>O69*M69</f>
        <v>0</v>
      </c>
      <c r="R69" s="29">
        <f>P69*M69</f>
        <v>604</v>
      </c>
    </row>
    <row r="70" spans="1:18" x14ac:dyDescent="0.3">
      <c r="A70" s="5" t="s">
        <v>2534</v>
      </c>
      <c r="B70" s="5" t="s">
        <v>2535</v>
      </c>
      <c r="C70" s="108">
        <v>500</v>
      </c>
      <c r="D70" s="6">
        <v>604</v>
      </c>
      <c r="E70" s="109">
        <f>VLOOKUP(A70,'[1]forecast data dump'!$A$1:$H$3483,4,FALSE)</f>
        <v>44826</v>
      </c>
      <c r="F70" s="109">
        <f>VLOOKUP(A70,'[1]forecast data dump'!$A$1:$H$3483,5,FALSE)</f>
        <v>44830</v>
      </c>
      <c r="G70" s="41">
        <f>VLOOKUP(A70,'[1]forecast data dump'!$A$1:$H$3483,8,FALSE)</f>
        <v>0</v>
      </c>
      <c r="H70" s="5" t="s">
        <v>3762</v>
      </c>
      <c r="I70" s="22">
        <f>C70*(1-G70)</f>
        <v>500</v>
      </c>
      <c r="J70" s="5"/>
      <c r="K70" s="5"/>
      <c r="L70" s="33">
        <f>D70*(1-G70)</f>
        <v>604</v>
      </c>
      <c r="M70" s="33">
        <f>IF(J70="",L70,(D70/C70)*J70)</f>
        <v>604</v>
      </c>
      <c r="N70" s="33">
        <f>L70-M70</f>
        <v>0</v>
      </c>
      <c r="P70">
        <v>1</v>
      </c>
      <c r="Q70" s="29">
        <f>O70*M70</f>
        <v>0</v>
      </c>
      <c r="R70" s="29">
        <f>P70*M70</f>
        <v>604</v>
      </c>
    </row>
    <row r="71" spans="1:18" x14ac:dyDescent="0.3">
      <c r="A71" s="5" t="s">
        <v>2536</v>
      </c>
      <c r="B71" s="5" t="s">
        <v>2537</v>
      </c>
      <c r="C71" s="108">
        <v>500</v>
      </c>
      <c r="D71" s="6">
        <v>604</v>
      </c>
      <c r="E71" s="109">
        <f>VLOOKUP(A71,'[1]forecast data dump'!$A$1:$H$3483,4,FALSE)</f>
        <v>44851</v>
      </c>
      <c r="F71" s="109">
        <f>VLOOKUP(A71,'[1]forecast data dump'!$A$1:$H$3483,5,FALSE)</f>
        <v>44852</v>
      </c>
      <c r="G71" s="41">
        <f>VLOOKUP(A71,'[1]forecast data dump'!$A$1:$H$3483,8,FALSE)</f>
        <v>0</v>
      </c>
      <c r="H71" s="5" t="s">
        <v>3762</v>
      </c>
      <c r="I71" s="22">
        <f>C71*(1-G71)</f>
        <v>500</v>
      </c>
      <c r="J71" s="5"/>
      <c r="K71" s="5"/>
      <c r="L71" s="33">
        <f>D71*(1-G71)</f>
        <v>604</v>
      </c>
      <c r="M71" s="33">
        <f>IF(J71="",L71,(D71/C71)*J71)</f>
        <v>604</v>
      </c>
      <c r="N71" s="33">
        <f>L71-M71</f>
        <v>0</v>
      </c>
      <c r="P71">
        <v>1</v>
      </c>
      <c r="Q71" s="29">
        <f>O71*M71</f>
        <v>0</v>
      </c>
      <c r="R71" s="29">
        <f>P71*M71</f>
        <v>604</v>
      </c>
    </row>
    <row r="72" spans="1:18" x14ac:dyDescent="0.3">
      <c r="A72" s="5" t="s">
        <v>2538</v>
      </c>
      <c r="B72" s="5" t="s">
        <v>2539</v>
      </c>
      <c r="C72" s="108">
        <v>500</v>
      </c>
      <c r="D72" s="6">
        <v>604</v>
      </c>
      <c r="E72" s="109">
        <f>VLOOKUP(A72,'[1]forecast data dump'!$A$1:$H$3483,4,FALSE)</f>
        <v>44853</v>
      </c>
      <c r="F72" s="109">
        <f>VLOOKUP(A72,'[1]forecast data dump'!$A$1:$H$3483,5,FALSE)</f>
        <v>44855</v>
      </c>
      <c r="G72" s="41">
        <f>VLOOKUP(A72,'[1]forecast data dump'!$A$1:$H$3483,8,FALSE)</f>
        <v>0</v>
      </c>
      <c r="H72" s="5" t="s">
        <v>3762</v>
      </c>
      <c r="I72" s="22">
        <f>C72*(1-G72)</f>
        <v>500</v>
      </c>
      <c r="J72" s="5"/>
      <c r="K72" s="5"/>
      <c r="L72" s="33">
        <f>D72*(1-G72)</f>
        <v>604</v>
      </c>
      <c r="M72" s="33">
        <f>IF(J72="",L72,(D72/C72)*J72)</f>
        <v>604</v>
      </c>
      <c r="N72" s="33">
        <f>L72-M72</f>
        <v>0</v>
      </c>
      <c r="P72">
        <v>1</v>
      </c>
      <c r="Q72" s="29">
        <f>O72*M72</f>
        <v>0</v>
      </c>
      <c r="R72" s="29">
        <f>P72*M72</f>
        <v>604</v>
      </c>
    </row>
    <row r="73" spans="1:18" x14ac:dyDescent="0.3">
      <c r="A73" s="5" t="s">
        <v>2540</v>
      </c>
      <c r="B73" s="5" t="s">
        <v>2541</v>
      </c>
      <c r="C73" s="108">
        <v>500</v>
      </c>
      <c r="D73" s="6">
        <v>604</v>
      </c>
      <c r="E73" s="109">
        <f>VLOOKUP(A73,'[1]forecast data dump'!$A$1:$H$3483,4,FALSE)</f>
        <v>44872</v>
      </c>
      <c r="F73" s="109">
        <f>VLOOKUP(A73,'[1]forecast data dump'!$A$1:$H$3483,5,FALSE)</f>
        <v>44879</v>
      </c>
      <c r="G73" s="41">
        <f>VLOOKUP(A73,'[1]forecast data dump'!$A$1:$H$3483,8,FALSE)</f>
        <v>0</v>
      </c>
      <c r="H73" s="5" t="s">
        <v>3762</v>
      </c>
      <c r="I73" s="22">
        <f>C73*(1-G73)</f>
        <v>500</v>
      </c>
      <c r="J73" s="5"/>
      <c r="K73" s="5"/>
      <c r="L73" s="33">
        <f>D73*(1-G73)</f>
        <v>604</v>
      </c>
      <c r="M73" s="33">
        <f>IF(J73="",L73,(D73/C73)*J73)</f>
        <v>604</v>
      </c>
      <c r="N73" s="33">
        <f>L73-M73</f>
        <v>0</v>
      </c>
      <c r="P73">
        <v>1</v>
      </c>
      <c r="Q73" s="29">
        <f>O73*M73</f>
        <v>0</v>
      </c>
      <c r="R73" s="29">
        <f>P73*M73</f>
        <v>604</v>
      </c>
    </row>
    <row r="74" spans="1:18" x14ac:dyDescent="0.3">
      <c r="A74" s="102" t="s">
        <v>8260</v>
      </c>
      <c r="B74" s="102"/>
      <c r="C74" s="103"/>
      <c r="D74" s="104"/>
      <c r="E74" s="105"/>
      <c r="F74" s="105"/>
      <c r="G74" s="103"/>
      <c r="H74" s="102"/>
      <c r="I74" s="106"/>
      <c r="J74" s="102"/>
      <c r="K74" s="102"/>
      <c r="L74" s="107"/>
      <c r="M74" s="107"/>
      <c r="N74" s="107"/>
      <c r="Q74" s="29"/>
      <c r="R74" s="29"/>
    </row>
    <row r="75" spans="1:18" x14ac:dyDescent="0.3">
      <c r="A75" s="5" t="s">
        <v>2218</v>
      </c>
      <c r="B75" s="5" t="s">
        <v>2219</v>
      </c>
      <c r="C75" s="108">
        <v>10000</v>
      </c>
      <c r="D75" s="6">
        <v>11839</v>
      </c>
      <c r="E75" s="109">
        <f>VLOOKUP(A75,'[1]forecast data dump'!$A$1:$H$3483,4,FALSE)</f>
        <v>44470</v>
      </c>
      <c r="F75" s="109">
        <f>VLOOKUP(A75,'[1]forecast data dump'!$A$1:$H$3483,5,FALSE)</f>
        <v>44560</v>
      </c>
      <c r="G75" s="41">
        <f>VLOOKUP(A75,'[1]forecast data dump'!$A$1:$H$3483,8,FALSE)</f>
        <v>0</v>
      </c>
      <c r="H75" s="5" t="s">
        <v>3762</v>
      </c>
      <c r="I75" s="22">
        <f t="shared" ref="I75:I81" si="18">C75*(1-G75)</f>
        <v>10000</v>
      </c>
      <c r="J75" s="5"/>
      <c r="K75" s="5"/>
      <c r="L75" s="33">
        <f t="shared" ref="L75:L81" si="19">D75*(1-G75)</f>
        <v>11839</v>
      </c>
      <c r="M75" s="33">
        <f t="shared" ref="M75:M81" si="20">IF(J75="",L75,(D75/C75)*J75)</f>
        <v>11839</v>
      </c>
      <c r="N75" s="33">
        <f t="shared" ref="N75:N81" si="21">L75-M75</f>
        <v>0</v>
      </c>
      <c r="P75">
        <v>1</v>
      </c>
      <c r="Q75" s="29">
        <f t="shared" ref="Q75:Q81" si="22">O75*M75</f>
        <v>0</v>
      </c>
      <c r="R75" s="113">
        <f t="shared" ref="R75:R81" si="23">P75*M75</f>
        <v>11839</v>
      </c>
    </row>
    <row r="76" spans="1:18" x14ac:dyDescent="0.3">
      <c r="A76" s="5" t="s">
        <v>2220</v>
      </c>
      <c r="B76" s="5" t="s">
        <v>2221</v>
      </c>
      <c r="C76" s="108">
        <v>500</v>
      </c>
      <c r="D76" s="6">
        <v>604</v>
      </c>
      <c r="E76" s="109">
        <f>VLOOKUP(A76,'[1]forecast data dump'!$A$1:$H$3483,4,FALSE)</f>
        <v>44826</v>
      </c>
      <c r="F76" s="109">
        <f>VLOOKUP(A76,'[1]forecast data dump'!$A$1:$H$3483,5,FALSE)</f>
        <v>44826</v>
      </c>
      <c r="G76" s="41">
        <f>VLOOKUP(A76,'[1]forecast data dump'!$A$1:$H$3483,8,FALSE)</f>
        <v>0</v>
      </c>
      <c r="H76" s="5" t="s">
        <v>3762</v>
      </c>
      <c r="I76" s="22">
        <f t="shared" si="18"/>
        <v>500</v>
      </c>
      <c r="J76" s="5"/>
      <c r="K76" s="5"/>
      <c r="L76" s="33">
        <f t="shared" si="19"/>
        <v>604</v>
      </c>
      <c r="M76" s="33">
        <f t="shared" si="20"/>
        <v>604</v>
      </c>
      <c r="N76" s="33">
        <f t="shared" si="21"/>
        <v>0</v>
      </c>
      <c r="P76">
        <v>1</v>
      </c>
      <c r="Q76" s="29">
        <f t="shared" si="22"/>
        <v>0</v>
      </c>
      <c r="R76" s="29">
        <f t="shared" si="23"/>
        <v>604</v>
      </c>
    </row>
    <row r="77" spans="1:18" x14ac:dyDescent="0.3">
      <c r="A77" s="5" t="s">
        <v>2222</v>
      </c>
      <c r="B77" s="5" t="s">
        <v>2223</v>
      </c>
      <c r="C77" s="108">
        <v>500</v>
      </c>
      <c r="D77" s="6">
        <v>604</v>
      </c>
      <c r="E77" s="109">
        <f>VLOOKUP(A77,'[1]forecast data dump'!$A$1:$H$3483,4,FALSE)</f>
        <v>44827</v>
      </c>
      <c r="F77" s="109">
        <f>VLOOKUP(A77,'[1]forecast data dump'!$A$1:$H$3483,5,FALSE)</f>
        <v>44831</v>
      </c>
      <c r="G77" s="41">
        <f>VLOOKUP(A77,'[1]forecast data dump'!$A$1:$H$3483,8,FALSE)</f>
        <v>0</v>
      </c>
      <c r="H77" s="5" t="s">
        <v>3762</v>
      </c>
      <c r="I77" s="22">
        <f t="shared" si="18"/>
        <v>500</v>
      </c>
      <c r="J77" s="5"/>
      <c r="K77" s="5"/>
      <c r="L77" s="33">
        <f t="shared" si="19"/>
        <v>604</v>
      </c>
      <c r="M77" s="33">
        <f t="shared" si="20"/>
        <v>604</v>
      </c>
      <c r="N77" s="33">
        <f t="shared" si="21"/>
        <v>0</v>
      </c>
      <c r="P77">
        <v>1</v>
      </c>
      <c r="Q77" s="29">
        <f t="shared" si="22"/>
        <v>0</v>
      </c>
      <c r="R77" s="29">
        <f t="shared" si="23"/>
        <v>604</v>
      </c>
    </row>
    <row r="78" spans="1:18" x14ac:dyDescent="0.3">
      <c r="A78" s="5" t="s">
        <v>2224</v>
      </c>
      <c r="B78" s="5" t="s">
        <v>2225</v>
      </c>
      <c r="C78" s="108">
        <v>500</v>
      </c>
      <c r="D78" s="6">
        <v>604</v>
      </c>
      <c r="E78" s="109">
        <f>VLOOKUP(A78,'[1]forecast data dump'!$A$1:$H$3483,4,FALSE)</f>
        <v>44832</v>
      </c>
      <c r="F78" s="109">
        <f>VLOOKUP(A78,'[1]forecast data dump'!$A$1:$H$3483,5,FALSE)</f>
        <v>44838</v>
      </c>
      <c r="G78" s="41">
        <f>VLOOKUP(A78,'[1]forecast data dump'!$A$1:$H$3483,8,FALSE)</f>
        <v>0</v>
      </c>
      <c r="H78" s="5" t="s">
        <v>3762</v>
      </c>
      <c r="I78" s="22">
        <f t="shared" si="18"/>
        <v>500</v>
      </c>
      <c r="J78" s="5"/>
      <c r="K78" s="5"/>
      <c r="L78" s="33">
        <f t="shared" si="19"/>
        <v>604</v>
      </c>
      <c r="M78" s="33">
        <f t="shared" si="20"/>
        <v>604</v>
      </c>
      <c r="N78" s="33">
        <f t="shared" si="21"/>
        <v>0</v>
      </c>
      <c r="P78">
        <v>1</v>
      </c>
      <c r="Q78" s="29">
        <f t="shared" si="22"/>
        <v>0</v>
      </c>
      <c r="R78" s="29">
        <f t="shared" si="23"/>
        <v>604</v>
      </c>
    </row>
    <row r="79" spans="1:18" x14ac:dyDescent="0.3">
      <c r="A79" s="5" t="s">
        <v>2226</v>
      </c>
      <c r="B79" s="5" t="s">
        <v>2227</v>
      </c>
      <c r="C79" s="108">
        <v>500</v>
      </c>
      <c r="D79" s="6">
        <v>608</v>
      </c>
      <c r="E79" s="109">
        <f>VLOOKUP(A79,'[1]forecast data dump'!$A$1:$H$3483,4,FALSE)</f>
        <v>44839</v>
      </c>
      <c r="F79" s="109">
        <f>VLOOKUP(A79,'[1]forecast data dump'!$A$1:$H$3483,5,FALSE)</f>
        <v>44846</v>
      </c>
      <c r="G79" s="41">
        <f>VLOOKUP(A79,'[1]forecast data dump'!$A$1:$H$3483,8,FALSE)</f>
        <v>0</v>
      </c>
      <c r="H79" s="5" t="s">
        <v>3762</v>
      </c>
      <c r="I79" s="22">
        <f t="shared" si="18"/>
        <v>500</v>
      </c>
      <c r="J79" s="5"/>
      <c r="K79" s="5"/>
      <c r="L79" s="33">
        <f t="shared" si="19"/>
        <v>608</v>
      </c>
      <c r="M79" s="33">
        <f t="shared" si="20"/>
        <v>608</v>
      </c>
      <c r="N79" s="33">
        <f t="shared" si="21"/>
        <v>0</v>
      </c>
      <c r="P79">
        <v>1</v>
      </c>
      <c r="Q79" s="29">
        <f t="shared" si="22"/>
        <v>0</v>
      </c>
      <c r="R79" s="29">
        <f t="shared" si="23"/>
        <v>608</v>
      </c>
    </row>
    <row r="80" spans="1:18" x14ac:dyDescent="0.3">
      <c r="A80" s="5" t="s">
        <v>2228</v>
      </c>
      <c r="B80" s="5" t="s">
        <v>2229</v>
      </c>
      <c r="C80" s="108">
        <v>500</v>
      </c>
      <c r="D80" s="6">
        <v>604</v>
      </c>
      <c r="E80" s="109">
        <f>VLOOKUP(A80,'[1]forecast data dump'!$A$1:$H$3483,4,FALSE)</f>
        <v>44847</v>
      </c>
      <c r="F80" s="109">
        <f>VLOOKUP(A80,'[1]forecast data dump'!$A$1:$H$3483,5,FALSE)</f>
        <v>44853</v>
      </c>
      <c r="G80" s="41">
        <f>VLOOKUP(A80,'[1]forecast data dump'!$A$1:$H$3483,8,FALSE)</f>
        <v>0</v>
      </c>
      <c r="H80" s="5" t="s">
        <v>3762</v>
      </c>
      <c r="I80" s="22">
        <f t="shared" si="18"/>
        <v>500</v>
      </c>
      <c r="J80" s="5"/>
      <c r="K80" s="5"/>
      <c r="L80" s="33">
        <f t="shared" si="19"/>
        <v>604</v>
      </c>
      <c r="M80" s="33">
        <f t="shared" si="20"/>
        <v>604</v>
      </c>
      <c r="N80" s="33">
        <f t="shared" si="21"/>
        <v>0</v>
      </c>
      <c r="P80">
        <v>1</v>
      </c>
      <c r="Q80" s="29">
        <f t="shared" si="22"/>
        <v>0</v>
      </c>
      <c r="R80" s="29">
        <f t="shared" si="23"/>
        <v>604</v>
      </c>
    </row>
    <row r="81" spans="1:18" x14ac:dyDescent="0.3">
      <c r="A81" s="5" t="s">
        <v>2230</v>
      </c>
      <c r="B81" s="5" t="s">
        <v>2231</v>
      </c>
      <c r="C81" s="108">
        <v>500</v>
      </c>
      <c r="D81" s="6">
        <v>604</v>
      </c>
      <c r="E81" s="109">
        <f>VLOOKUP(A81,'[1]forecast data dump'!$A$1:$H$3483,4,FALSE)</f>
        <v>44868</v>
      </c>
      <c r="F81" s="109">
        <f>VLOOKUP(A81,'[1]forecast data dump'!$A$1:$H$3483,5,FALSE)</f>
        <v>44874</v>
      </c>
      <c r="G81" s="41">
        <f>VLOOKUP(A81,'[1]forecast data dump'!$A$1:$H$3483,8,FALSE)</f>
        <v>0</v>
      </c>
      <c r="H81" s="5" t="s">
        <v>3762</v>
      </c>
      <c r="I81" s="22">
        <f t="shared" si="18"/>
        <v>500</v>
      </c>
      <c r="J81" s="5"/>
      <c r="K81" s="5"/>
      <c r="L81" s="33">
        <f t="shared" si="19"/>
        <v>604</v>
      </c>
      <c r="M81" s="33">
        <f t="shared" si="20"/>
        <v>604</v>
      </c>
      <c r="N81" s="33">
        <f t="shared" si="21"/>
        <v>0</v>
      </c>
      <c r="P81">
        <v>1</v>
      </c>
      <c r="Q81" s="29">
        <f t="shared" si="22"/>
        <v>0</v>
      </c>
      <c r="R81" s="29">
        <f t="shared" si="23"/>
        <v>604</v>
      </c>
    </row>
    <row r="82" spans="1:18" x14ac:dyDescent="0.3">
      <c r="A82" s="102" t="s">
        <v>8261</v>
      </c>
      <c r="B82" s="102"/>
      <c r="C82" s="103"/>
      <c r="D82" s="104"/>
      <c r="E82" s="105"/>
      <c r="F82" s="105"/>
      <c r="G82" s="103"/>
      <c r="H82" s="102"/>
      <c r="I82" s="106"/>
      <c r="J82" s="102"/>
      <c r="K82" s="102"/>
      <c r="L82" s="107"/>
      <c r="M82" s="107"/>
      <c r="N82" s="107"/>
      <c r="Q82" s="29"/>
      <c r="R82" s="29"/>
    </row>
    <row r="83" spans="1:18" x14ac:dyDescent="0.3">
      <c r="A83" s="5" t="s">
        <v>2574</v>
      </c>
      <c r="B83" s="5" t="s">
        <v>2575</v>
      </c>
      <c r="C83" s="116">
        <v>1000</v>
      </c>
      <c r="D83" s="117">
        <v>1184</v>
      </c>
      <c r="E83" s="109">
        <v>44656</v>
      </c>
      <c r="F83" s="109">
        <v>44676</v>
      </c>
      <c r="G83" s="13">
        <v>0</v>
      </c>
      <c r="H83" s="5" t="s">
        <v>8305</v>
      </c>
      <c r="I83" s="22">
        <f>C83*(1-G83)</f>
        <v>1000</v>
      </c>
      <c r="J83" s="5"/>
      <c r="K83" s="5"/>
      <c r="L83" s="33">
        <f>D83*(1-G83)</f>
        <v>1184</v>
      </c>
      <c r="M83" s="33">
        <f>IF(J83="",L83,(D83/C83)*J83)</f>
        <v>1184</v>
      </c>
      <c r="N83" s="33">
        <f>L83-M83</f>
        <v>0</v>
      </c>
      <c r="P83">
        <v>1</v>
      </c>
      <c r="Q83" s="29">
        <f>O83*M83</f>
        <v>0</v>
      </c>
      <c r="R83" s="29">
        <f>P83*M83</f>
        <v>1184</v>
      </c>
    </row>
    <row r="84" spans="1:18" x14ac:dyDescent="0.3">
      <c r="A84" s="5" t="s">
        <v>2576</v>
      </c>
      <c r="B84" s="5" t="s">
        <v>2577</v>
      </c>
      <c r="C84" s="116">
        <v>1000</v>
      </c>
      <c r="D84" s="117">
        <v>1208</v>
      </c>
      <c r="E84" s="109">
        <v>44728</v>
      </c>
      <c r="F84" s="109">
        <v>44734</v>
      </c>
      <c r="G84" s="13">
        <v>0</v>
      </c>
      <c r="H84" s="5" t="s">
        <v>8305</v>
      </c>
      <c r="I84" s="22">
        <f>C84*(1-G84)</f>
        <v>1000</v>
      </c>
      <c r="J84" s="5"/>
      <c r="K84" s="5"/>
      <c r="L84" s="33">
        <f>D84*(1-G84)</f>
        <v>1208</v>
      </c>
      <c r="M84" s="33">
        <f>IF(J84="",L84,(D84/C84)*J84)</f>
        <v>1208</v>
      </c>
      <c r="N84" s="33">
        <f>L84-M84</f>
        <v>0</v>
      </c>
      <c r="P84">
        <v>1</v>
      </c>
      <c r="Q84" s="29">
        <f>O84*M84</f>
        <v>0</v>
      </c>
      <c r="R84" s="29">
        <f>P84*M84</f>
        <v>1208</v>
      </c>
    </row>
    <row r="85" spans="1:18" x14ac:dyDescent="0.3">
      <c r="D85" s="1">
        <f>SUM(D4:D81)</f>
        <v>628105</v>
      </c>
      <c r="E85" s="18"/>
      <c r="F85" s="18"/>
      <c r="G85" s="42"/>
      <c r="I85" s="35"/>
      <c r="L85" s="29"/>
      <c r="M85" s="29"/>
      <c r="N85" s="29"/>
    </row>
    <row r="86" spans="1:18" x14ac:dyDescent="0.3">
      <c r="E86" s="18"/>
      <c r="F86" s="18"/>
      <c r="G86" s="42"/>
      <c r="I86" s="35"/>
      <c r="L86" s="29">
        <f>SUM(L4:L84)</f>
        <v>492326.18</v>
      </c>
      <c r="M86" s="29">
        <f>SUM(M4:M84)</f>
        <v>492326.18</v>
      </c>
      <c r="N86" s="29"/>
      <c r="Q86" s="29">
        <f>SUM(Q4:Q84)</f>
        <v>0</v>
      </c>
      <c r="R86" s="29">
        <f>SUM(R4:R84)</f>
        <v>492326.18</v>
      </c>
    </row>
    <row r="87" spans="1:18" x14ac:dyDescent="0.3">
      <c r="E87" s="18"/>
      <c r="F87" s="18"/>
      <c r="G87" s="42"/>
      <c r="I87" s="35"/>
      <c r="L87" s="29"/>
      <c r="M87" s="29"/>
      <c r="N87" s="29"/>
      <c r="Q87" t="s">
        <v>8263</v>
      </c>
      <c r="R87" s="29">
        <f>SUM(Q86:R86)</f>
        <v>492326.18</v>
      </c>
    </row>
    <row r="88" spans="1:18" x14ac:dyDescent="0.3">
      <c r="E88" s="18"/>
      <c r="F88" s="18"/>
      <c r="G88" s="42"/>
      <c r="I88" s="35"/>
      <c r="L88" s="29"/>
      <c r="M88" s="29"/>
      <c r="N88" s="29"/>
      <c r="Q88" s="44" t="s">
        <v>8013</v>
      </c>
      <c r="R88" s="29">
        <f>SUM(Q86:R86)</f>
        <v>492326.18</v>
      </c>
    </row>
    <row r="90" spans="1:18" x14ac:dyDescent="0.3">
      <c r="M90" t="s">
        <v>8287</v>
      </c>
      <c r="R90" s="29">
        <f>SUM(R26:R53)+SUM(R55:R60)+SUM(R55:R60)+SUM(R62:R67)+SUM(R69:R73)+SUM(R76:R81)</f>
        <v>32925.08</v>
      </c>
    </row>
    <row r="91" spans="1:18" x14ac:dyDescent="0.3">
      <c r="M91" s="44" t="s">
        <v>8288</v>
      </c>
      <c r="R91" s="113">
        <f>R86-R90</f>
        <v>459401.1</v>
      </c>
    </row>
  </sheetData>
  <mergeCells count="2">
    <mergeCell ref="A1:D1"/>
    <mergeCell ref="E1:G1"/>
  </mergeCells>
  <pageMargins left="0.7" right="0.7" top="0.75" bottom="0.75" header="0.3" footer="0.3"/>
  <pageSetup scale="42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7" t="s">
        <v>3815</v>
      </c>
      <c r="B1" s="168"/>
      <c r="C1" s="168"/>
      <c r="D1" s="169"/>
      <c r="E1" s="170" t="s">
        <v>7818</v>
      </c>
      <c r="F1" s="171"/>
      <c r="G1" s="172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9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9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9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9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9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9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9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9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9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8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9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9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9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9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9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9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9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9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8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9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9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9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9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9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9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9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9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9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8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9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9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9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9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9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9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9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9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9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9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9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9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8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9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8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9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9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9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9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9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8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9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8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9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8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9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8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9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8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9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9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9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9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9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9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9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9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9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9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9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9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9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9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9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9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9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9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9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8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9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7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8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9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9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9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8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9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9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9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9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9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8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9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9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9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9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9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9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9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9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8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9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9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8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9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9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9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9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9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8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9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9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9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9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9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9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9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9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9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8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9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9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9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9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9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8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9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9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9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9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9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9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8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9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9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8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9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9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8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9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9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9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9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9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9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9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9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9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9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8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9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9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9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9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9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9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9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9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9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8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9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9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9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9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9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8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9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9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9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9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9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9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9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8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9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9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9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9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9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7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8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9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9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8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9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8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9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9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9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8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9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9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8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9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9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9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9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9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9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9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9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8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9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9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9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8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9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9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9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9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9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8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9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9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9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8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9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9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8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9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9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9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9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9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9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9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8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9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9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9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9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9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9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9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9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9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9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9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9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9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9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9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9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9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9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9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9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9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9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9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9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9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9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9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9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9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9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9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9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9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9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9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9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9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9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9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9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9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9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9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9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9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9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9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9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9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9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9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9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9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9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9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9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9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9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9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9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9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9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9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9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9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9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9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9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9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8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9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9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9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9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9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9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9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9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9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9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9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9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8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9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9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9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8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9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9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8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9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9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9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8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9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9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9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9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8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9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9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8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9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9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9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8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9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9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9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9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8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9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8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9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8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9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8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9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8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9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9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7" t="s">
        <v>3815</v>
      </c>
      <c r="B1" s="168"/>
      <c r="C1" s="168"/>
      <c r="D1" s="169"/>
      <c r="E1" s="170" t="s">
        <v>7818</v>
      </c>
      <c r="F1" s="171"/>
      <c r="G1" s="172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9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9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9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9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9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9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9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9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9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9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9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9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9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9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9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9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8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9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9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9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9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9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9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9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9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8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9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9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9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8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9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9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8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9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9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9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9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9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9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9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9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9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8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9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9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8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9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9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9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9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9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9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9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9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8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9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9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9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9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9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9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9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9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9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9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8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9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9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9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9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9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9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9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9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9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9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8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9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9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8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9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9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9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9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9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9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9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9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9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9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9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9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9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9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9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8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9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9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9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9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9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9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9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9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9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9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8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9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9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8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9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9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9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9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9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9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9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9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9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9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8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9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9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9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9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9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9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8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9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ETC sheet-Cat T_BT</vt:lpstr>
      <vt:lpstr>ETC sheet-Cat B</vt:lpstr>
      <vt:lpstr>ETC sheet-All incomplete</vt:lpstr>
      <vt:lpstr>ETC sheet-full</vt:lpstr>
      <vt:lpstr>forecast data dump</vt:lpstr>
      <vt:lpstr>'EAC for Cat A'!Print_Area</vt:lpstr>
      <vt:lpstr>'EAC for Cat C'!Print_Area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2022-05-13T02:54:33Z</cp:lastPrinted>
  <dcterms:created xsi:type="dcterms:W3CDTF">2021-07-17T02:04:36Z</dcterms:created>
  <dcterms:modified xsi:type="dcterms:W3CDTF">2022-05-13T17:04:39Z</dcterms:modified>
</cp:coreProperties>
</file>