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n\Documents\BNL sPHENIX\Director's Review Oct 13-14 2022 I&amp;F Only\"/>
    </mc:Choice>
  </mc:AlternateContent>
  <xr:revisionPtr revIDLastSave="0" documentId="13_ncr:1_{DAB33B04-8932-4C28-954D-7BE8061E9767}" xr6:coauthVersionLast="47" xr6:coauthVersionMax="47" xr10:uidLastSave="{00000000-0000-0000-0000-000000000000}"/>
  <bookViews>
    <workbookView xWindow="-108" yWindow="-108" windowWidth="23256" windowHeight="12576" activeTab="2" xr2:uid="{AF1EC9EF-BEB7-4B23-8086-2B47ABF22A1E}"/>
  </bookViews>
  <sheets>
    <sheet name="Task vs Skillset" sheetId="1" r:id="rId1"/>
    <sheet name="Skillset vs Time" sheetId="2" r:id="rId2"/>
    <sheet name="Example TPC Install" sheetId="3" r:id="rId3"/>
    <sheet name="Total Skillset vs Time" sheetId="4" r:id="rId4"/>
    <sheet name="P6 Modifications" sheetId="5" r:id="rId5"/>
  </sheets>
  <definedNames>
    <definedName name="_xlnm.Print_Titles" localSheetId="0">'Task vs Skillset'!$1:$1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4" i="1" l="1"/>
  <c r="D263" i="1"/>
  <c r="D262" i="1"/>
  <c r="D261" i="1"/>
  <c r="D260" i="1"/>
  <c r="D259" i="1"/>
  <c r="D258" i="1"/>
  <c r="D257" i="1"/>
  <c r="D256" i="1"/>
  <c r="D255" i="1"/>
  <c r="D254" i="1"/>
  <c r="D253" i="1"/>
  <c r="D251" i="1"/>
  <c r="E10" i="2"/>
  <c r="F10" i="2" s="1"/>
  <c r="E109" i="2"/>
  <c r="F109" i="2" s="1"/>
  <c r="E108" i="2"/>
  <c r="F108" i="2" s="1"/>
  <c r="E42" i="2"/>
  <c r="F42" i="2" s="1"/>
  <c r="E47" i="2"/>
  <c r="F47" i="2" s="1"/>
  <c r="E46" i="2"/>
  <c r="F46" i="2" s="1"/>
  <c r="E45" i="2"/>
  <c r="F45" i="2" s="1"/>
  <c r="E44" i="2"/>
  <c r="F44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4" i="2"/>
  <c r="F24" i="2" s="1"/>
  <c r="E23" i="2"/>
  <c r="F23" i="2" s="1"/>
  <c r="E129" i="2"/>
  <c r="E128" i="2"/>
  <c r="E127" i="2"/>
  <c r="E126" i="2"/>
  <c r="E125" i="2"/>
  <c r="E124" i="2"/>
  <c r="E123" i="2"/>
  <c r="E120" i="2"/>
  <c r="E54" i="2"/>
  <c r="E53" i="2"/>
  <c r="C143" i="1"/>
  <c r="C148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71" i="5" l="1"/>
  <c r="C72" i="5"/>
  <c r="C73" i="5"/>
  <c r="C74" i="5"/>
  <c r="C77" i="5"/>
  <c r="C75" i="5"/>
  <c r="C76" i="5"/>
  <c r="C78" i="5"/>
  <c r="C79" i="5"/>
  <c r="C82" i="5"/>
  <c r="C80" i="5"/>
  <c r="C81" i="5"/>
  <c r="C83" i="5"/>
  <c r="C84" i="5"/>
  <c r="C85" i="5"/>
  <c r="C86" i="5"/>
  <c r="C87" i="5"/>
  <c r="C162" i="5" l="1"/>
  <c r="C157" i="5"/>
  <c r="AB247" i="5" l="1"/>
  <c r="AB254" i="5" s="1"/>
  <c r="AA247" i="5"/>
  <c r="AA254" i="5" s="1"/>
  <c r="Z247" i="5"/>
  <c r="Z254" i="5" s="1"/>
  <c r="Y247" i="5"/>
  <c r="Y254" i="5" s="1"/>
  <c r="X247" i="5"/>
  <c r="X254" i="5" s="1"/>
  <c r="W247" i="5"/>
  <c r="W254" i="5" s="1"/>
  <c r="V247" i="5"/>
  <c r="V254" i="5" s="1"/>
  <c r="T247" i="5"/>
  <c r="T254" i="5" s="1"/>
  <c r="S247" i="5"/>
  <c r="S254" i="5" s="1"/>
  <c r="R247" i="5"/>
  <c r="R254" i="5" s="1"/>
  <c r="Q247" i="5"/>
  <c r="Q254" i="5" s="1"/>
  <c r="L247" i="5"/>
  <c r="L254" i="5" s="1"/>
  <c r="K247" i="5"/>
  <c r="K254" i="5" s="1"/>
  <c r="J247" i="5"/>
  <c r="J254" i="5" s="1"/>
  <c r="I247" i="5"/>
  <c r="I254" i="5" s="1"/>
  <c r="AB246" i="5"/>
  <c r="AB253" i="5" s="1"/>
  <c r="AA246" i="5"/>
  <c r="AA253" i="5" s="1"/>
  <c r="Z246" i="5"/>
  <c r="Z253" i="5" s="1"/>
  <c r="Y246" i="5"/>
  <c r="Y253" i="5" s="1"/>
  <c r="X246" i="5"/>
  <c r="X253" i="5" s="1"/>
  <c r="W246" i="5"/>
  <c r="W253" i="5" s="1"/>
  <c r="V246" i="5"/>
  <c r="V253" i="5" s="1"/>
  <c r="T246" i="5"/>
  <c r="T253" i="5" s="1"/>
  <c r="S246" i="5"/>
  <c r="S253" i="5" s="1"/>
  <c r="R246" i="5"/>
  <c r="R253" i="5" s="1"/>
  <c r="Q246" i="5"/>
  <c r="Q253" i="5" s="1"/>
  <c r="N246" i="5"/>
  <c r="N253" i="5" s="1"/>
  <c r="L246" i="5"/>
  <c r="L253" i="5" s="1"/>
  <c r="J246" i="5"/>
  <c r="J253" i="5" s="1"/>
  <c r="I246" i="5"/>
  <c r="I253" i="5" s="1"/>
  <c r="AB245" i="5"/>
  <c r="AB252" i="5" s="1"/>
  <c r="AA245" i="5"/>
  <c r="AA252" i="5" s="1"/>
  <c r="Z245" i="5"/>
  <c r="Z252" i="5" s="1"/>
  <c r="Y245" i="5"/>
  <c r="Y252" i="5" s="1"/>
  <c r="X245" i="5"/>
  <c r="X252" i="5" s="1"/>
  <c r="W245" i="5"/>
  <c r="W252" i="5" s="1"/>
  <c r="V245" i="5"/>
  <c r="V252" i="5" s="1"/>
  <c r="T245" i="5"/>
  <c r="T252" i="5" s="1"/>
  <c r="S245" i="5"/>
  <c r="S252" i="5" s="1"/>
  <c r="R245" i="5"/>
  <c r="R252" i="5" s="1"/>
  <c r="Q245" i="5"/>
  <c r="Q252" i="5" s="1"/>
  <c r="P245" i="5"/>
  <c r="P252" i="5" s="1"/>
  <c r="N245" i="5"/>
  <c r="N252" i="5" s="1"/>
  <c r="L245" i="5"/>
  <c r="L252" i="5" s="1"/>
  <c r="I245" i="5"/>
  <c r="I252" i="5" s="1"/>
  <c r="AB244" i="5"/>
  <c r="AB251" i="5" s="1"/>
  <c r="AA244" i="5"/>
  <c r="AA251" i="5" s="1"/>
  <c r="Z244" i="5"/>
  <c r="Z251" i="5" s="1"/>
  <c r="Y244" i="5"/>
  <c r="Y251" i="5" s="1"/>
  <c r="X244" i="5"/>
  <c r="X251" i="5" s="1"/>
  <c r="W244" i="5"/>
  <c r="W251" i="5" s="1"/>
  <c r="V244" i="5"/>
  <c r="V251" i="5" s="1"/>
  <c r="T244" i="5"/>
  <c r="T251" i="5" s="1"/>
  <c r="S244" i="5"/>
  <c r="S251" i="5" s="1"/>
  <c r="R244" i="5"/>
  <c r="R251" i="5" s="1"/>
  <c r="Q244" i="5"/>
  <c r="Q251" i="5" s="1"/>
  <c r="O244" i="5"/>
  <c r="O251" i="5" s="1"/>
  <c r="N244" i="5"/>
  <c r="N251" i="5" s="1"/>
  <c r="L244" i="5"/>
  <c r="L251" i="5" s="1"/>
  <c r="I244" i="5"/>
  <c r="I251" i="5" s="1"/>
  <c r="AB243" i="5"/>
  <c r="AB250" i="5" s="1"/>
  <c r="AA243" i="5"/>
  <c r="AA250" i="5" s="1"/>
  <c r="Z243" i="5"/>
  <c r="Z250" i="5" s="1"/>
  <c r="Y243" i="5"/>
  <c r="Y250" i="5" s="1"/>
  <c r="X243" i="5"/>
  <c r="X250" i="5" s="1"/>
  <c r="W243" i="5"/>
  <c r="W250" i="5" s="1"/>
  <c r="V243" i="5"/>
  <c r="V250" i="5" s="1"/>
  <c r="T243" i="5"/>
  <c r="T250" i="5" s="1"/>
  <c r="S243" i="5"/>
  <c r="S250" i="5" s="1"/>
  <c r="R243" i="5"/>
  <c r="R250" i="5" s="1"/>
  <c r="Q243" i="5"/>
  <c r="Q250" i="5" s="1"/>
  <c r="P243" i="5"/>
  <c r="P250" i="5" s="1"/>
  <c r="N243" i="5"/>
  <c r="N250" i="5" s="1"/>
  <c r="L243" i="5"/>
  <c r="L250" i="5" s="1"/>
  <c r="AB241" i="5"/>
  <c r="AB249" i="5" s="1"/>
  <c r="I262" i="5" s="1"/>
  <c r="AA241" i="5"/>
  <c r="AA249" i="5" s="1"/>
  <c r="I261" i="5" s="1"/>
  <c r="Z241" i="5"/>
  <c r="Z249" i="5" s="1"/>
  <c r="Y241" i="5"/>
  <c r="Y249" i="5" s="1"/>
  <c r="X241" i="5"/>
  <c r="X249" i="5" s="1"/>
  <c r="W241" i="5"/>
  <c r="W249" i="5" s="1"/>
  <c r="V241" i="5"/>
  <c r="V249" i="5" s="1"/>
  <c r="T241" i="5"/>
  <c r="T249" i="5" s="1"/>
  <c r="S241" i="5"/>
  <c r="S249" i="5" s="1"/>
  <c r="R241" i="5"/>
  <c r="R249" i="5" s="1"/>
  <c r="Q241" i="5"/>
  <c r="Q249" i="5" s="1"/>
  <c r="L241" i="5"/>
  <c r="L249" i="5" s="1"/>
  <c r="O239" i="5"/>
  <c r="K239" i="5"/>
  <c r="J239" i="5"/>
  <c r="I239" i="5"/>
  <c r="K238" i="5"/>
  <c r="J238" i="5"/>
  <c r="O237" i="5"/>
  <c r="C237" i="5" s="1"/>
  <c r="C236" i="5"/>
  <c r="O235" i="5"/>
  <c r="C235" i="5" s="1"/>
  <c r="C234" i="5"/>
  <c r="C233" i="5"/>
  <c r="O232" i="5"/>
  <c r="J232" i="5"/>
  <c r="I232" i="5"/>
  <c r="O231" i="5"/>
  <c r="J231" i="5"/>
  <c r="I231" i="5"/>
  <c r="J230" i="5"/>
  <c r="I230" i="5"/>
  <c r="C227" i="5"/>
  <c r="C226" i="5"/>
  <c r="C225" i="5"/>
  <c r="C224" i="5"/>
  <c r="C223" i="5"/>
  <c r="C222" i="5"/>
  <c r="C221" i="5"/>
  <c r="C220" i="5"/>
  <c r="C219" i="5"/>
  <c r="C216" i="5"/>
  <c r="C215" i="5"/>
  <c r="C214" i="5"/>
  <c r="C213" i="5"/>
  <c r="C212" i="5"/>
  <c r="C211" i="5"/>
  <c r="C210" i="5"/>
  <c r="K209" i="5"/>
  <c r="C209" i="5" s="1"/>
  <c r="K208" i="5"/>
  <c r="C208" i="5" s="1"/>
  <c r="C207" i="5"/>
  <c r="C206" i="5"/>
  <c r="K205" i="5"/>
  <c r="J205" i="5"/>
  <c r="C202" i="5"/>
  <c r="C201" i="5"/>
  <c r="C200" i="5"/>
  <c r="C199" i="5"/>
  <c r="C198" i="5"/>
  <c r="J197" i="5"/>
  <c r="C197" i="5" s="1"/>
  <c r="C196" i="5"/>
  <c r="K195" i="5"/>
  <c r="J195" i="5"/>
  <c r="J194" i="5"/>
  <c r="C194" i="5" s="1"/>
  <c r="K193" i="5"/>
  <c r="C193" i="5" s="1"/>
  <c r="C192" i="5"/>
  <c r="C191" i="5"/>
  <c r="K190" i="5"/>
  <c r="J190" i="5"/>
  <c r="C187" i="5"/>
  <c r="C186" i="5"/>
  <c r="C185" i="5"/>
  <c r="C184" i="5"/>
  <c r="C183" i="5"/>
  <c r="J182" i="5"/>
  <c r="C182" i="5" s="1"/>
  <c r="C181" i="5"/>
  <c r="C180" i="5"/>
  <c r="C179" i="5"/>
  <c r="K178" i="5"/>
  <c r="C178" i="5" s="1"/>
  <c r="C177" i="5"/>
  <c r="K172" i="5"/>
  <c r="C172" i="5" s="1"/>
  <c r="C176" i="5"/>
  <c r="C175" i="5"/>
  <c r="C174" i="5"/>
  <c r="C173" i="5"/>
  <c r="O171" i="5"/>
  <c r="K171" i="5"/>
  <c r="K246" i="5" s="1"/>
  <c r="K253" i="5" s="1"/>
  <c r="C170" i="5"/>
  <c r="K169" i="5"/>
  <c r="J169" i="5"/>
  <c r="C166" i="5"/>
  <c r="C164" i="5"/>
  <c r="C163" i="5"/>
  <c r="C161" i="5"/>
  <c r="C160" i="5"/>
  <c r="C159" i="5"/>
  <c r="C158" i="5"/>
  <c r="P156" i="5"/>
  <c r="K156" i="5"/>
  <c r="K155" i="5"/>
  <c r="C155" i="5" s="1"/>
  <c r="K154" i="5"/>
  <c r="C154" i="5" s="1"/>
  <c r="C153" i="5"/>
  <c r="C152" i="5"/>
  <c r="K151" i="5"/>
  <c r="J151" i="5"/>
  <c r="C148" i="5"/>
  <c r="C147" i="5"/>
  <c r="C146" i="5"/>
  <c r="C145" i="5"/>
  <c r="C144" i="5"/>
  <c r="C143" i="5"/>
  <c r="K142" i="5"/>
  <c r="C142" i="5" s="1"/>
  <c r="C141" i="5"/>
  <c r="C140" i="5"/>
  <c r="C139" i="5"/>
  <c r="C138" i="5"/>
  <c r="C135" i="5"/>
  <c r="C134" i="5"/>
  <c r="C133" i="5"/>
  <c r="C132" i="5"/>
  <c r="J131" i="5"/>
  <c r="C131" i="5" s="1"/>
  <c r="C130" i="5"/>
  <c r="P129" i="5"/>
  <c r="K129" i="5"/>
  <c r="K128" i="5"/>
  <c r="C128" i="5" s="1"/>
  <c r="C127" i="5"/>
  <c r="C126" i="5"/>
  <c r="C125" i="5"/>
  <c r="C124" i="5"/>
  <c r="C121" i="5"/>
  <c r="C120" i="5"/>
  <c r="C119" i="5"/>
  <c r="C118" i="5"/>
  <c r="C117" i="5"/>
  <c r="C114" i="5"/>
  <c r="C113" i="5"/>
  <c r="C112" i="5"/>
  <c r="C111" i="5"/>
  <c r="C110" i="5"/>
  <c r="C106" i="5"/>
  <c r="C104" i="5"/>
  <c r="C103" i="5"/>
  <c r="C102" i="5"/>
  <c r="C100" i="5"/>
  <c r="C99" i="5"/>
  <c r="C98" i="5"/>
  <c r="C69" i="5"/>
  <c r="C68" i="5"/>
  <c r="C67" i="5"/>
  <c r="J66" i="5"/>
  <c r="C66" i="5" s="1"/>
  <c r="C65" i="5"/>
  <c r="O63" i="5"/>
  <c r="C63" i="5" s="1"/>
  <c r="K62" i="5"/>
  <c r="C62" i="5" s="1"/>
  <c r="K61" i="5"/>
  <c r="J60" i="5"/>
  <c r="C60" i="5" s="1"/>
  <c r="O59" i="5"/>
  <c r="C59" i="5" s="1"/>
  <c r="O58" i="5"/>
  <c r="O245" i="5" s="1"/>
  <c r="O252" i="5" s="1"/>
  <c r="O57" i="5"/>
  <c r="C57" i="5" s="1"/>
  <c r="P53" i="5"/>
  <c r="P246" i="5" s="1"/>
  <c r="P253" i="5" s="1"/>
  <c r="O53" i="5"/>
  <c r="C52" i="5"/>
  <c r="C49" i="5"/>
  <c r="C46" i="5"/>
  <c r="C45" i="5"/>
  <c r="C44" i="5"/>
  <c r="C43" i="5"/>
  <c r="C42" i="5"/>
  <c r="C41" i="5"/>
  <c r="C40" i="5"/>
  <c r="K39" i="5"/>
  <c r="J39" i="5"/>
  <c r="C37" i="5"/>
  <c r="C36" i="5"/>
  <c r="C35" i="5"/>
  <c r="C34" i="5"/>
  <c r="C33" i="5"/>
  <c r="C32" i="5"/>
  <c r="C31" i="5"/>
  <c r="C30" i="5"/>
  <c r="C29" i="5"/>
  <c r="C96" i="5"/>
  <c r="C95" i="5"/>
  <c r="C94" i="5"/>
  <c r="C93" i="5"/>
  <c r="C92" i="5"/>
  <c r="C91" i="5"/>
  <c r="C90" i="5"/>
  <c r="C89" i="5"/>
  <c r="C26" i="5"/>
  <c r="C25" i="5"/>
  <c r="C24" i="5"/>
  <c r="C21" i="5"/>
  <c r="C20" i="5"/>
  <c r="C19" i="5"/>
  <c r="C16" i="5"/>
  <c r="C15" i="5"/>
  <c r="C14" i="5"/>
  <c r="C13" i="5"/>
  <c r="C12" i="5"/>
  <c r="P11" i="5"/>
  <c r="O11" i="5"/>
  <c r="N11" i="5"/>
  <c r="N241" i="5" s="1"/>
  <c r="N249" i="5" s="1"/>
  <c r="O10" i="5"/>
  <c r="C10" i="5" s="1"/>
  <c r="P9" i="5"/>
  <c r="O9" i="5"/>
  <c r="C8" i="5"/>
  <c r="C5" i="5"/>
  <c r="C4" i="5"/>
  <c r="C3" i="5"/>
  <c r="C2" i="5"/>
  <c r="C205" i="5" l="1"/>
  <c r="C238" i="5"/>
  <c r="C230" i="5"/>
  <c r="C169" i="5"/>
  <c r="I260" i="5"/>
  <c r="C39" i="5"/>
  <c r="K245" i="5"/>
  <c r="K252" i="5" s="1"/>
  <c r="C129" i="5"/>
  <c r="C190" i="5"/>
  <c r="C156" i="5"/>
  <c r="K243" i="5"/>
  <c r="K250" i="5" s="1"/>
  <c r="P241" i="5"/>
  <c r="P249" i="5" s="1"/>
  <c r="C151" i="5"/>
  <c r="C11" i="5"/>
  <c r="O243" i="5"/>
  <c r="O250" i="5" s="1"/>
  <c r="C232" i="5"/>
  <c r="O247" i="5"/>
  <c r="O254" i="5" s="1"/>
  <c r="I241" i="5"/>
  <c r="I249" i="5" s="1"/>
  <c r="I256" i="5" s="1"/>
  <c r="O246" i="5"/>
  <c r="O253" i="5" s="1"/>
  <c r="C195" i="5"/>
  <c r="C58" i="5"/>
  <c r="J241" i="5"/>
  <c r="J249" i="5" s="1"/>
  <c r="K244" i="5"/>
  <c r="K251" i="5" s="1"/>
  <c r="J243" i="5"/>
  <c r="J250" i="5" s="1"/>
  <c r="C239" i="5"/>
  <c r="P244" i="5"/>
  <c r="P251" i="5" s="1"/>
  <c r="O241" i="5"/>
  <c r="O249" i="5" s="1"/>
  <c r="C9" i="5"/>
  <c r="C231" i="5"/>
  <c r="I259" i="5"/>
  <c r="C61" i="5"/>
  <c r="C171" i="5"/>
  <c r="K241" i="5"/>
  <c r="K249" i="5" s="1"/>
  <c r="J245" i="5"/>
  <c r="J252" i="5" s="1"/>
  <c r="I243" i="5"/>
  <c r="I250" i="5" s="1"/>
  <c r="N247" i="5"/>
  <c r="N254" i="5" s="1"/>
  <c r="P247" i="5"/>
  <c r="P254" i="5" s="1"/>
  <c r="C53" i="5"/>
  <c r="J244" i="5"/>
  <c r="J251" i="5" s="1"/>
  <c r="I154" i="2"/>
  <c r="I174" i="2" s="1"/>
  <c r="J154" i="2"/>
  <c r="J174" i="2" s="1"/>
  <c r="K154" i="2"/>
  <c r="K174" i="2" s="1"/>
  <c r="L154" i="2"/>
  <c r="L174" i="2" s="1"/>
  <c r="M154" i="2"/>
  <c r="M174" i="2" s="1"/>
  <c r="N154" i="2"/>
  <c r="N174" i="2" s="1"/>
  <c r="O154" i="2"/>
  <c r="O174" i="2" s="1"/>
  <c r="P154" i="2"/>
  <c r="P174" i="2" s="1"/>
  <c r="Q154" i="2"/>
  <c r="Q174" i="2" s="1"/>
  <c r="R154" i="2"/>
  <c r="R174" i="2" s="1"/>
  <c r="S154" i="2"/>
  <c r="S174" i="2" s="1"/>
  <c r="T154" i="2"/>
  <c r="T174" i="2" s="1"/>
  <c r="U154" i="2"/>
  <c r="U174" i="2" s="1"/>
  <c r="V154" i="2"/>
  <c r="V174" i="2" s="1"/>
  <c r="W154" i="2"/>
  <c r="W174" i="2" s="1"/>
  <c r="X154" i="2"/>
  <c r="X174" i="2" s="1"/>
  <c r="Y154" i="2"/>
  <c r="Y174" i="2" s="1"/>
  <c r="Z154" i="2"/>
  <c r="Z174" i="2" s="1"/>
  <c r="AA154" i="2"/>
  <c r="AA174" i="2" s="1"/>
  <c r="AB154" i="2"/>
  <c r="AB174" i="2" s="1"/>
  <c r="AC154" i="2"/>
  <c r="AC174" i="2" s="1"/>
  <c r="AD154" i="2"/>
  <c r="AD174" i="2" s="1"/>
  <c r="AE154" i="2"/>
  <c r="AE174" i="2" s="1"/>
  <c r="AF154" i="2"/>
  <c r="AF174" i="2" s="1"/>
  <c r="AG154" i="2"/>
  <c r="AG174" i="2" s="1"/>
  <c r="AH154" i="2"/>
  <c r="AH174" i="2" s="1"/>
  <c r="AI154" i="2"/>
  <c r="AI174" i="2" s="1"/>
  <c r="I155" i="2"/>
  <c r="I175" i="2" s="1"/>
  <c r="J155" i="2"/>
  <c r="J175" i="2" s="1"/>
  <c r="K155" i="2"/>
  <c r="K175" i="2" s="1"/>
  <c r="L155" i="2"/>
  <c r="L175" i="2" s="1"/>
  <c r="M155" i="2"/>
  <c r="M175" i="2" s="1"/>
  <c r="N155" i="2"/>
  <c r="N175" i="2" s="1"/>
  <c r="O155" i="2"/>
  <c r="O175" i="2" s="1"/>
  <c r="P155" i="2"/>
  <c r="P175" i="2" s="1"/>
  <c r="Q155" i="2"/>
  <c r="Q175" i="2" s="1"/>
  <c r="R155" i="2"/>
  <c r="R175" i="2" s="1"/>
  <c r="S155" i="2"/>
  <c r="S175" i="2" s="1"/>
  <c r="T155" i="2"/>
  <c r="T175" i="2" s="1"/>
  <c r="U155" i="2"/>
  <c r="U175" i="2" s="1"/>
  <c r="V155" i="2"/>
  <c r="V175" i="2" s="1"/>
  <c r="W155" i="2"/>
  <c r="W175" i="2" s="1"/>
  <c r="X155" i="2"/>
  <c r="X175" i="2" s="1"/>
  <c r="Y155" i="2"/>
  <c r="Y175" i="2" s="1"/>
  <c r="Z155" i="2"/>
  <c r="Z175" i="2" s="1"/>
  <c r="AA155" i="2"/>
  <c r="AA175" i="2" s="1"/>
  <c r="AB155" i="2"/>
  <c r="AB175" i="2" s="1"/>
  <c r="AC155" i="2"/>
  <c r="AC175" i="2" s="1"/>
  <c r="AD155" i="2"/>
  <c r="AD175" i="2" s="1"/>
  <c r="AE155" i="2"/>
  <c r="AE175" i="2" s="1"/>
  <c r="AF155" i="2"/>
  <c r="AF175" i="2" s="1"/>
  <c r="AG155" i="2"/>
  <c r="AG175" i="2" s="1"/>
  <c r="AH155" i="2"/>
  <c r="AH175" i="2" s="1"/>
  <c r="AI155" i="2"/>
  <c r="AI175" i="2" s="1"/>
  <c r="I156" i="2"/>
  <c r="I176" i="2" s="1"/>
  <c r="J156" i="2"/>
  <c r="J176" i="2" s="1"/>
  <c r="K156" i="2"/>
  <c r="K176" i="2" s="1"/>
  <c r="L156" i="2"/>
  <c r="L176" i="2" s="1"/>
  <c r="M156" i="2"/>
  <c r="M176" i="2" s="1"/>
  <c r="N156" i="2"/>
  <c r="N176" i="2" s="1"/>
  <c r="O156" i="2"/>
  <c r="O176" i="2" s="1"/>
  <c r="P156" i="2"/>
  <c r="P176" i="2" s="1"/>
  <c r="Q156" i="2"/>
  <c r="Q176" i="2" s="1"/>
  <c r="R156" i="2"/>
  <c r="R176" i="2" s="1"/>
  <c r="S156" i="2"/>
  <c r="S176" i="2" s="1"/>
  <c r="T156" i="2"/>
  <c r="T176" i="2" s="1"/>
  <c r="U156" i="2"/>
  <c r="U176" i="2" s="1"/>
  <c r="V156" i="2"/>
  <c r="V176" i="2" s="1"/>
  <c r="W156" i="2"/>
  <c r="W176" i="2" s="1"/>
  <c r="X156" i="2"/>
  <c r="X176" i="2" s="1"/>
  <c r="Y156" i="2"/>
  <c r="Y176" i="2" s="1"/>
  <c r="Z156" i="2"/>
  <c r="Z176" i="2" s="1"/>
  <c r="AA156" i="2"/>
  <c r="AA176" i="2" s="1"/>
  <c r="AB156" i="2"/>
  <c r="AB176" i="2" s="1"/>
  <c r="AC156" i="2"/>
  <c r="AC176" i="2" s="1"/>
  <c r="AD156" i="2"/>
  <c r="AD176" i="2" s="1"/>
  <c r="AE156" i="2"/>
  <c r="AE176" i="2" s="1"/>
  <c r="AF156" i="2"/>
  <c r="AF176" i="2" s="1"/>
  <c r="AG156" i="2"/>
  <c r="AG176" i="2" s="1"/>
  <c r="AH156" i="2"/>
  <c r="AH176" i="2" s="1"/>
  <c r="AI156" i="2"/>
  <c r="AI176" i="2" s="1"/>
  <c r="I157" i="2"/>
  <c r="I177" i="2" s="1"/>
  <c r="J157" i="2"/>
  <c r="J177" i="2" s="1"/>
  <c r="K157" i="2"/>
  <c r="K177" i="2" s="1"/>
  <c r="L157" i="2"/>
  <c r="L177" i="2" s="1"/>
  <c r="M157" i="2"/>
  <c r="M177" i="2" s="1"/>
  <c r="N157" i="2"/>
  <c r="N177" i="2" s="1"/>
  <c r="O157" i="2"/>
  <c r="O177" i="2" s="1"/>
  <c r="P157" i="2"/>
  <c r="P177" i="2" s="1"/>
  <c r="Q157" i="2"/>
  <c r="Q177" i="2" s="1"/>
  <c r="R157" i="2"/>
  <c r="R177" i="2" s="1"/>
  <c r="S157" i="2"/>
  <c r="S177" i="2" s="1"/>
  <c r="T157" i="2"/>
  <c r="T177" i="2" s="1"/>
  <c r="U157" i="2"/>
  <c r="U177" i="2" s="1"/>
  <c r="V157" i="2"/>
  <c r="V177" i="2" s="1"/>
  <c r="W157" i="2"/>
  <c r="W177" i="2" s="1"/>
  <c r="X157" i="2"/>
  <c r="X177" i="2" s="1"/>
  <c r="Y157" i="2"/>
  <c r="Y177" i="2" s="1"/>
  <c r="Z157" i="2"/>
  <c r="Z177" i="2" s="1"/>
  <c r="AA157" i="2"/>
  <c r="AA177" i="2" s="1"/>
  <c r="AB157" i="2"/>
  <c r="AB177" i="2" s="1"/>
  <c r="AC157" i="2"/>
  <c r="AC177" i="2" s="1"/>
  <c r="AD157" i="2"/>
  <c r="AD177" i="2" s="1"/>
  <c r="AE157" i="2"/>
  <c r="AE177" i="2" s="1"/>
  <c r="AF157" i="2"/>
  <c r="AF177" i="2" s="1"/>
  <c r="AG157" i="2"/>
  <c r="AG177" i="2" s="1"/>
  <c r="AH157" i="2"/>
  <c r="AH177" i="2" s="1"/>
  <c r="AI157" i="2"/>
  <c r="AI177" i="2" s="1"/>
  <c r="I158" i="2"/>
  <c r="I178" i="2" s="1"/>
  <c r="J158" i="2"/>
  <c r="J178" i="2" s="1"/>
  <c r="K158" i="2"/>
  <c r="K178" i="2" s="1"/>
  <c r="L158" i="2"/>
  <c r="L178" i="2" s="1"/>
  <c r="M158" i="2"/>
  <c r="M178" i="2" s="1"/>
  <c r="N158" i="2"/>
  <c r="N178" i="2" s="1"/>
  <c r="O158" i="2"/>
  <c r="O178" i="2" s="1"/>
  <c r="P158" i="2"/>
  <c r="P178" i="2" s="1"/>
  <c r="Q158" i="2"/>
  <c r="Q178" i="2" s="1"/>
  <c r="R158" i="2"/>
  <c r="R178" i="2" s="1"/>
  <c r="S158" i="2"/>
  <c r="S178" i="2" s="1"/>
  <c r="T158" i="2"/>
  <c r="T178" i="2" s="1"/>
  <c r="U158" i="2"/>
  <c r="U178" i="2" s="1"/>
  <c r="V158" i="2"/>
  <c r="V178" i="2" s="1"/>
  <c r="W158" i="2"/>
  <c r="W178" i="2" s="1"/>
  <c r="X158" i="2"/>
  <c r="X178" i="2" s="1"/>
  <c r="Y158" i="2"/>
  <c r="Y178" i="2" s="1"/>
  <c r="Z158" i="2"/>
  <c r="Z178" i="2" s="1"/>
  <c r="AA158" i="2"/>
  <c r="AA178" i="2" s="1"/>
  <c r="AB158" i="2"/>
  <c r="AB178" i="2" s="1"/>
  <c r="AC158" i="2"/>
  <c r="AC178" i="2" s="1"/>
  <c r="AD158" i="2"/>
  <c r="AD178" i="2" s="1"/>
  <c r="AE158" i="2"/>
  <c r="AE178" i="2" s="1"/>
  <c r="AF158" i="2"/>
  <c r="AF178" i="2" s="1"/>
  <c r="AG158" i="2"/>
  <c r="AG178" i="2" s="1"/>
  <c r="AH158" i="2"/>
  <c r="AH178" i="2" s="1"/>
  <c r="AI158" i="2"/>
  <c r="AI178" i="2" s="1"/>
  <c r="I159" i="2"/>
  <c r="I179" i="2" s="1"/>
  <c r="J159" i="2"/>
  <c r="J179" i="2" s="1"/>
  <c r="K159" i="2"/>
  <c r="K179" i="2" s="1"/>
  <c r="L159" i="2"/>
  <c r="L179" i="2" s="1"/>
  <c r="M159" i="2"/>
  <c r="M179" i="2" s="1"/>
  <c r="N159" i="2"/>
  <c r="N179" i="2" s="1"/>
  <c r="O159" i="2"/>
  <c r="O179" i="2" s="1"/>
  <c r="P159" i="2"/>
  <c r="P179" i="2" s="1"/>
  <c r="Q159" i="2"/>
  <c r="Q179" i="2" s="1"/>
  <c r="R159" i="2"/>
  <c r="R179" i="2" s="1"/>
  <c r="S159" i="2"/>
  <c r="S179" i="2" s="1"/>
  <c r="T159" i="2"/>
  <c r="T179" i="2" s="1"/>
  <c r="U159" i="2"/>
  <c r="U179" i="2" s="1"/>
  <c r="V159" i="2"/>
  <c r="V179" i="2" s="1"/>
  <c r="W159" i="2"/>
  <c r="W179" i="2" s="1"/>
  <c r="X159" i="2"/>
  <c r="X179" i="2" s="1"/>
  <c r="Y159" i="2"/>
  <c r="Y179" i="2" s="1"/>
  <c r="Z159" i="2"/>
  <c r="Z179" i="2" s="1"/>
  <c r="AA159" i="2"/>
  <c r="AA179" i="2" s="1"/>
  <c r="AB159" i="2"/>
  <c r="AB179" i="2" s="1"/>
  <c r="AC159" i="2"/>
  <c r="AC179" i="2" s="1"/>
  <c r="AD159" i="2"/>
  <c r="AD179" i="2" s="1"/>
  <c r="AE159" i="2"/>
  <c r="AE179" i="2" s="1"/>
  <c r="AF159" i="2"/>
  <c r="AF179" i="2" s="1"/>
  <c r="AG159" i="2"/>
  <c r="AG179" i="2" s="1"/>
  <c r="AH159" i="2"/>
  <c r="AH179" i="2" s="1"/>
  <c r="AI159" i="2"/>
  <c r="AI179" i="2" s="1"/>
  <c r="I160" i="2"/>
  <c r="I180" i="2" s="1"/>
  <c r="J160" i="2"/>
  <c r="J180" i="2" s="1"/>
  <c r="K160" i="2"/>
  <c r="K180" i="2" s="1"/>
  <c r="L160" i="2"/>
  <c r="L180" i="2" s="1"/>
  <c r="M160" i="2"/>
  <c r="M180" i="2" s="1"/>
  <c r="N160" i="2"/>
  <c r="N180" i="2" s="1"/>
  <c r="O160" i="2"/>
  <c r="O180" i="2" s="1"/>
  <c r="P160" i="2"/>
  <c r="P180" i="2" s="1"/>
  <c r="Q160" i="2"/>
  <c r="Q180" i="2" s="1"/>
  <c r="R160" i="2"/>
  <c r="R180" i="2" s="1"/>
  <c r="S160" i="2"/>
  <c r="S180" i="2" s="1"/>
  <c r="T160" i="2"/>
  <c r="T180" i="2" s="1"/>
  <c r="U160" i="2"/>
  <c r="U180" i="2" s="1"/>
  <c r="V160" i="2"/>
  <c r="V180" i="2" s="1"/>
  <c r="W160" i="2"/>
  <c r="W180" i="2" s="1"/>
  <c r="X160" i="2"/>
  <c r="X180" i="2" s="1"/>
  <c r="Y160" i="2"/>
  <c r="Y180" i="2" s="1"/>
  <c r="Z160" i="2"/>
  <c r="Z180" i="2" s="1"/>
  <c r="AA160" i="2"/>
  <c r="AA180" i="2" s="1"/>
  <c r="AB160" i="2"/>
  <c r="AB180" i="2" s="1"/>
  <c r="AC160" i="2"/>
  <c r="AC180" i="2" s="1"/>
  <c r="AD160" i="2"/>
  <c r="AD180" i="2" s="1"/>
  <c r="AE160" i="2"/>
  <c r="AE180" i="2" s="1"/>
  <c r="AF160" i="2"/>
  <c r="AF180" i="2" s="1"/>
  <c r="AG160" i="2"/>
  <c r="AG180" i="2" s="1"/>
  <c r="AH160" i="2"/>
  <c r="AH180" i="2" s="1"/>
  <c r="AI160" i="2"/>
  <c r="AI180" i="2" s="1"/>
  <c r="I161" i="2"/>
  <c r="I181" i="2" s="1"/>
  <c r="J161" i="2"/>
  <c r="J181" i="2" s="1"/>
  <c r="K161" i="2"/>
  <c r="K181" i="2" s="1"/>
  <c r="L161" i="2"/>
  <c r="L181" i="2" s="1"/>
  <c r="M161" i="2"/>
  <c r="M181" i="2" s="1"/>
  <c r="N161" i="2"/>
  <c r="N181" i="2" s="1"/>
  <c r="O161" i="2"/>
  <c r="O181" i="2" s="1"/>
  <c r="P161" i="2"/>
  <c r="P181" i="2" s="1"/>
  <c r="Q161" i="2"/>
  <c r="Q181" i="2" s="1"/>
  <c r="R161" i="2"/>
  <c r="R181" i="2" s="1"/>
  <c r="S161" i="2"/>
  <c r="S181" i="2" s="1"/>
  <c r="T161" i="2"/>
  <c r="T181" i="2" s="1"/>
  <c r="U161" i="2"/>
  <c r="U181" i="2" s="1"/>
  <c r="V161" i="2"/>
  <c r="V181" i="2" s="1"/>
  <c r="W161" i="2"/>
  <c r="W181" i="2" s="1"/>
  <c r="X161" i="2"/>
  <c r="X181" i="2" s="1"/>
  <c r="Y161" i="2"/>
  <c r="Y181" i="2" s="1"/>
  <c r="Z161" i="2"/>
  <c r="Z181" i="2" s="1"/>
  <c r="AA161" i="2"/>
  <c r="AA181" i="2" s="1"/>
  <c r="AB161" i="2"/>
  <c r="AB181" i="2" s="1"/>
  <c r="AC161" i="2"/>
  <c r="AC181" i="2" s="1"/>
  <c r="AD161" i="2"/>
  <c r="AD181" i="2" s="1"/>
  <c r="AE161" i="2"/>
  <c r="AE181" i="2" s="1"/>
  <c r="AF161" i="2"/>
  <c r="AF181" i="2" s="1"/>
  <c r="AG161" i="2"/>
  <c r="AG181" i="2" s="1"/>
  <c r="AH161" i="2"/>
  <c r="AH181" i="2" s="1"/>
  <c r="AI161" i="2"/>
  <c r="AI181" i="2" s="1"/>
  <c r="I162" i="2"/>
  <c r="I182" i="2" s="1"/>
  <c r="J162" i="2"/>
  <c r="J182" i="2" s="1"/>
  <c r="K162" i="2"/>
  <c r="K182" i="2" s="1"/>
  <c r="L162" i="2"/>
  <c r="L182" i="2" s="1"/>
  <c r="M162" i="2"/>
  <c r="M182" i="2" s="1"/>
  <c r="N162" i="2"/>
  <c r="N182" i="2" s="1"/>
  <c r="O162" i="2"/>
  <c r="O182" i="2" s="1"/>
  <c r="P162" i="2"/>
  <c r="P182" i="2" s="1"/>
  <c r="Q162" i="2"/>
  <c r="Q182" i="2" s="1"/>
  <c r="R162" i="2"/>
  <c r="R182" i="2" s="1"/>
  <c r="S162" i="2"/>
  <c r="S182" i="2" s="1"/>
  <c r="T162" i="2"/>
  <c r="T182" i="2" s="1"/>
  <c r="U162" i="2"/>
  <c r="U182" i="2" s="1"/>
  <c r="V162" i="2"/>
  <c r="V182" i="2" s="1"/>
  <c r="W162" i="2"/>
  <c r="W182" i="2" s="1"/>
  <c r="X162" i="2"/>
  <c r="X182" i="2" s="1"/>
  <c r="Y162" i="2"/>
  <c r="Y182" i="2" s="1"/>
  <c r="Z162" i="2"/>
  <c r="Z182" i="2" s="1"/>
  <c r="AA162" i="2"/>
  <c r="AA182" i="2" s="1"/>
  <c r="AB162" i="2"/>
  <c r="AB182" i="2" s="1"/>
  <c r="AC162" i="2"/>
  <c r="AC182" i="2" s="1"/>
  <c r="AD162" i="2"/>
  <c r="AD182" i="2" s="1"/>
  <c r="AE162" i="2"/>
  <c r="AE182" i="2" s="1"/>
  <c r="AF162" i="2"/>
  <c r="AF182" i="2" s="1"/>
  <c r="AG162" i="2"/>
  <c r="AG182" i="2" s="1"/>
  <c r="AH162" i="2"/>
  <c r="AH182" i="2" s="1"/>
  <c r="AI162" i="2"/>
  <c r="AI182" i="2" s="1"/>
  <c r="I163" i="2"/>
  <c r="I183" i="2" s="1"/>
  <c r="J163" i="2"/>
  <c r="J183" i="2" s="1"/>
  <c r="K163" i="2"/>
  <c r="K183" i="2" s="1"/>
  <c r="L163" i="2"/>
  <c r="L183" i="2" s="1"/>
  <c r="M163" i="2"/>
  <c r="M183" i="2" s="1"/>
  <c r="N163" i="2"/>
  <c r="N183" i="2" s="1"/>
  <c r="O163" i="2"/>
  <c r="O183" i="2" s="1"/>
  <c r="P163" i="2"/>
  <c r="P183" i="2" s="1"/>
  <c r="Q163" i="2"/>
  <c r="Q183" i="2" s="1"/>
  <c r="R163" i="2"/>
  <c r="R183" i="2" s="1"/>
  <c r="S163" i="2"/>
  <c r="S183" i="2" s="1"/>
  <c r="T163" i="2"/>
  <c r="T183" i="2" s="1"/>
  <c r="U163" i="2"/>
  <c r="U183" i="2" s="1"/>
  <c r="V163" i="2"/>
  <c r="V183" i="2" s="1"/>
  <c r="W163" i="2"/>
  <c r="W183" i="2" s="1"/>
  <c r="X163" i="2"/>
  <c r="X183" i="2" s="1"/>
  <c r="Y163" i="2"/>
  <c r="Y183" i="2" s="1"/>
  <c r="Z163" i="2"/>
  <c r="Z183" i="2" s="1"/>
  <c r="AA163" i="2"/>
  <c r="AA183" i="2" s="1"/>
  <c r="AB163" i="2"/>
  <c r="AB183" i="2" s="1"/>
  <c r="AC163" i="2"/>
  <c r="AC183" i="2" s="1"/>
  <c r="AD163" i="2"/>
  <c r="AD183" i="2" s="1"/>
  <c r="AE163" i="2"/>
  <c r="AE183" i="2" s="1"/>
  <c r="AF163" i="2"/>
  <c r="AF183" i="2" s="1"/>
  <c r="AG163" i="2"/>
  <c r="AG183" i="2" s="1"/>
  <c r="AH163" i="2"/>
  <c r="AH183" i="2" s="1"/>
  <c r="AI163" i="2"/>
  <c r="AI183" i="2" s="1"/>
  <c r="I164" i="2"/>
  <c r="I184" i="2" s="1"/>
  <c r="J164" i="2"/>
  <c r="J184" i="2" s="1"/>
  <c r="K164" i="2"/>
  <c r="K184" i="2" s="1"/>
  <c r="L164" i="2"/>
  <c r="L184" i="2" s="1"/>
  <c r="M164" i="2"/>
  <c r="M184" i="2" s="1"/>
  <c r="N164" i="2"/>
  <c r="N184" i="2" s="1"/>
  <c r="O164" i="2"/>
  <c r="O184" i="2" s="1"/>
  <c r="P164" i="2"/>
  <c r="P184" i="2" s="1"/>
  <c r="Q164" i="2"/>
  <c r="Q184" i="2" s="1"/>
  <c r="R164" i="2"/>
  <c r="R184" i="2" s="1"/>
  <c r="S164" i="2"/>
  <c r="S184" i="2" s="1"/>
  <c r="T164" i="2"/>
  <c r="T184" i="2" s="1"/>
  <c r="U164" i="2"/>
  <c r="U184" i="2" s="1"/>
  <c r="V164" i="2"/>
  <c r="V184" i="2" s="1"/>
  <c r="W164" i="2"/>
  <c r="W184" i="2" s="1"/>
  <c r="X164" i="2"/>
  <c r="X184" i="2" s="1"/>
  <c r="Y164" i="2"/>
  <c r="Y184" i="2" s="1"/>
  <c r="Z164" i="2"/>
  <c r="Z184" i="2" s="1"/>
  <c r="AA164" i="2"/>
  <c r="AA184" i="2" s="1"/>
  <c r="AB164" i="2"/>
  <c r="AB184" i="2" s="1"/>
  <c r="AC164" i="2"/>
  <c r="AC184" i="2" s="1"/>
  <c r="AD164" i="2"/>
  <c r="AD184" i="2" s="1"/>
  <c r="AE164" i="2"/>
  <c r="AE184" i="2" s="1"/>
  <c r="AF164" i="2"/>
  <c r="AF184" i="2" s="1"/>
  <c r="AG164" i="2"/>
  <c r="AG184" i="2" s="1"/>
  <c r="AH164" i="2"/>
  <c r="AH184" i="2" s="1"/>
  <c r="AI164" i="2"/>
  <c r="AI184" i="2" s="1"/>
  <c r="I165" i="2"/>
  <c r="I185" i="2" s="1"/>
  <c r="J165" i="2"/>
  <c r="J185" i="2" s="1"/>
  <c r="K165" i="2"/>
  <c r="K185" i="2" s="1"/>
  <c r="L165" i="2"/>
  <c r="L185" i="2" s="1"/>
  <c r="M165" i="2"/>
  <c r="M185" i="2" s="1"/>
  <c r="N165" i="2"/>
  <c r="N185" i="2" s="1"/>
  <c r="O165" i="2"/>
  <c r="O185" i="2" s="1"/>
  <c r="P165" i="2"/>
  <c r="P185" i="2" s="1"/>
  <c r="Q165" i="2"/>
  <c r="Q185" i="2" s="1"/>
  <c r="R165" i="2"/>
  <c r="R185" i="2" s="1"/>
  <c r="S165" i="2"/>
  <c r="S185" i="2" s="1"/>
  <c r="T165" i="2"/>
  <c r="T185" i="2" s="1"/>
  <c r="U165" i="2"/>
  <c r="U185" i="2" s="1"/>
  <c r="V165" i="2"/>
  <c r="V185" i="2" s="1"/>
  <c r="W165" i="2"/>
  <c r="W185" i="2" s="1"/>
  <c r="X165" i="2"/>
  <c r="X185" i="2" s="1"/>
  <c r="Y165" i="2"/>
  <c r="Y185" i="2" s="1"/>
  <c r="Z165" i="2"/>
  <c r="Z185" i="2" s="1"/>
  <c r="AA165" i="2"/>
  <c r="AA185" i="2" s="1"/>
  <c r="AB165" i="2"/>
  <c r="AB185" i="2" s="1"/>
  <c r="AC165" i="2"/>
  <c r="AC185" i="2" s="1"/>
  <c r="AD165" i="2"/>
  <c r="AD185" i="2" s="1"/>
  <c r="AE165" i="2"/>
  <c r="AE185" i="2" s="1"/>
  <c r="AF165" i="2"/>
  <c r="AF185" i="2" s="1"/>
  <c r="AG165" i="2"/>
  <c r="AG185" i="2" s="1"/>
  <c r="AH165" i="2"/>
  <c r="AH185" i="2" s="1"/>
  <c r="AI165" i="2"/>
  <c r="AI185" i="2" s="1"/>
  <c r="I166" i="2"/>
  <c r="I186" i="2" s="1"/>
  <c r="J166" i="2"/>
  <c r="J186" i="2" s="1"/>
  <c r="K166" i="2"/>
  <c r="K186" i="2" s="1"/>
  <c r="L166" i="2"/>
  <c r="L186" i="2" s="1"/>
  <c r="M166" i="2"/>
  <c r="M186" i="2" s="1"/>
  <c r="N166" i="2"/>
  <c r="N186" i="2" s="1"/>
  <c r="O166" i="2"/>
  <c r="O186" i="2" s="1"/>
  <c r="P166" i="2"/>
  <c r="P186" i="2" s="1"/>
  <c r="Q166" i="2"/>
  <c r="Q186" i="2" s="1"/>
  <c r="R166" i="2"/>
  <c r="R186" i="2" s="1"/>
  <c r="S166" i="2"/>
  <c r="S186" i="2" s="1"/>
  <c r="T166" i="2"/>
  <c r="T186" i="2" s="1"/>
  <c r="U166" i="2"/>
  <c r="U186" i="2" s="1"/>
  <c r="V166" i="2"/>
  <c r="V186" i="2" s="1"/>
  <c r="W166" i="2"/>
  <c r="W186" i="2" s="1"/>
  <c r="X166" i="2"/>
  <c r="X186" i="2" s="1"/>
  <c r="Y166" i="2"/>
  <c r="Y186" i="2" s="1"/>
  <c r="Z166" i="2"/>
  <c r="Z186" i="2" s="1"/>
  <c r="AA166" i="2"/>
  <c r="AA186" i="2" s="1"/>
  <c r="AB166" i="2"/>
  <c r="AB186" i="2" s="1"/>
  <c r="AC166" i="2"/>
  <c r="AC186" i="2" s="1"/>
  <c r="AD166" i="2"/>
  <c r="AD186" i="2" s="1"/>
  <c r="AE166" i="2"/>
  <c r="AE186" i="2" s="1"/>
  <c r="AF166" i="2"/>
  <c r="AF186" i="2" s="1"/>
  <c r="AG166" i="2"/>
  <c r="AG186" i="2" s="1"/>
  <c r="AH166" i="2"/>
  <c r="AH186" i="2" s="1"/>
  <c r="AI166" i="2"/>
  <c r="AI186" i="2" s="1"/>
  <c r="I167" i="2"/>
  <c r="I187" i="2" s="1"/>
  <c r="J167" i="2"/>
  <c r="J187" i="2" s="1"/>
  <c r="K167" i="2"/>
  <c r="K187" i="2" s="1"/>
  <c r="L167" i="2"/>
  <c r="L187" i="2" s="1"/>
  <c r="M167" i="2"/>
  <c r="M187" i="2" s="1"/>
  <c r="N167" i="2"/>
  <c r="N187" i="2" s="1"/>
  <c r="O167" i="2"/>
  <c r="O187" i="2" s="1"/>
  <c r="P167" i="2"/>
  <c r="P187" i="2" s="1"/>
  <c r="Q167" i="2"/>
  <c r="Q187" i="2" s="1"/>
  <c r="R167" i="2"/>
  <c r="R187" i="2" s="1"/>
  <c r="S167" i="2"/>
  <c r="S187" i="2" s="1"/>
  <c r="T167" i="2"/>
  <c r="T187" i="2" s="1"/>
  <c r="U167" i="2"/>
  <c r="U187" i="2" s="1"/>
  <c r="V167" i="2"/>
  <c r="V187" i="2" s="1"/>
  <c r="W167" i="2"/>
  <c r="W187" i="2" s="1"/>
  <c r="X167" i="2"/>
  <c r="X187" i="2" s="1"/>
  <c r="Y167" i="2"/>
  <c r="Y187" i="2" s="1"/>
  <c r="Z167" i="2"/>
  <c r="Z187" i="2" s="1"/>
  <c r="AA167" i="2"/>
  <c r="AA187" i="2" s="1"/>
  <c r="AB167" i="2"/>
  <c r="AB187" i="2" s="1"/>
  <c r="AC167" i="2"/>
  <c r="AC187" i="2" s="1"/>
  <c r="AD167" i="2"/>
  <c r="AD187" i="2" s="1"/>
  <c r="AE167" i="2"/>
  <c r="AE187" i="2" s="1"/>
  <c r="AF167" i="2"/>
  <c r="AF187" i="2" s="1"/>
  <c r="AG167" i="2"/>
  <c r="AG187" i="2" s="1"/>
  <c r="AH167" i="2"/>
  <c r="AH187" i="2" s="1"/>
  <c r="AI167" i="2"/>
  <c r="AI187" i="2" s="1"/>
  <c r="I168" i="2"/>
  <c r="I188" i="2" s="1"/>
  <c r="J168" i="2"/>
  <c r="J188" i="2" s="1"/>
  <c r="K168" i="2"/>
  <c r="K188" i="2" s="1"/>
  <c r="L168" i="2"/>
  <c r="L188" i="2" s="1"/>
  <c r="M168" i="2"/>
  <c r="M188" i="2" s="1"/>
  <c r="N168" i="2"/>
  <c r="N188" i="2" s="1"/>
  <c r="O168" i="2"/>
  <c r="O188" i="2" s="1"/>
  <c r="P168" i="2"/>
  <c r="P188" i="2" s="1"/>
  <c r="Q168" i="2"/>
  <c r="Q188" i="2" s="1"/>
  <c r="R168" i="2"/>
  <c r="R188" i="2" s="1"/>
  <c r="S168" i="2"/>
  <c r="S188" i="2" s="1"/>
  <c r="T168" i="2"/>
  <c r="T188" i="2" s="1"/>
  <c r="U168" i="2"/>
  <c r="U188" i="2" s="1"/>
  <c r="V168" i="2"/>
  <c r="V188" i="2" s="1"/>
  <c r="W168" i="2"/>
  <c r="W188" i="2" s="1"/>
  <c r="X168" i="2"/>
  <c r="X188" i="2" s="1"/>
  <c r="Y168" i="2"/>
  <c r="Y188" i="2" s="1"/>
  <c r="Z168" i="2"/>
  <c r="Z188" i="2" s="1"/>
  <c r="AA168" i="2"/>
  <c r="AA188" i="2" s="1"/>
  <c r="AB168" i="2"/>
  <c r="AB188" i="2" s="1"/>
  <c r="AC168" i="2"/>
  <c r="AC188" i="2" s="1"/>
  <c r="AD168" i="2"/>
  <c r="AD188" i="2" s="1"/>
  <c r="AE168" i="2"/>
  <c r="AE188" i="2" s="1"/>
  <c r="AF168" i="2"/>
  <c r="AF188" i="2" s="1"/>
  <c r="AG168" i="2"/>
  <c r="AG188" i="2" s="1"/>
  <c r="AH168" i="2"/>
  <c r="AH188" i="2" s="1"/>
  <c r="AI168" i="2"/>
  <c r="AI188" i="2" s="1"/>
  <c r="H168" i="2"/>
  <c r="H188" i="2" s="1"/>
  <c r="H167" i="2"/>
  <c r="H187" i="2" s="1"/>
  <c r="H166" i="2"/>
  <c r="H186" i="2" s="1"/>
  <c r="H165" i="2"/>
  <c r="H185" i="2" s="1"/>
  <c r="H164" i="2"/>
  <c r="H184" i="2" s="1"/>
  <c r="H163" i="2"/>
  <c r="H183" i="2" s="1"/>
  <c r="H162" i="2"/>
  <c r="H182" i="2" s="1"/>
  <c r="H161" i="2"/>
  <c r="H181" i="2" s="1"/>
  <c r="H160" i="2"/>
  <c r="H180" i="2" s="1"/>
  <c r="H159" i="2"/>
  <c r="H179" i="2" s="1"/>
  <c r="H158" i="2"/>
  <c r="H178" i="2" s="1"/>
  <c r="H157" i="2"/>
  <c r="H177" i="2" s="1"/>
  <c r="H156" i="2"/>
  <c r="H176" i="2" s="1"/>
  <c r="H155" i="2"/>
  <c r="H175" i="2" s="1"/>
  <c r="H154" i="2"/>
  <c r="H174" i="2" s="1"/>
  <c r="I153" i="2"/>
  <c r="I173" i="2" s="1"/>
  <c r="J153" i="2"/>
  <c r="J173" i="2" s="1"/>
  <c r="K153" i="2"/>
  <c r="K173" i="2" s="1"/>
  <c r="L153" i="2"/>
  <c r="L173" i="2" s="1"/>
  <c r="M153" i="2"/>
  <c r="M173" i="2" s="1"/>
  <c r="N153" i="2"/>
  <c r="N173" i="2" s="1"/>
  <c r="O153" i="2"/>
  <c r="O173" i="2" s="1"/>
  <c r="P153" i="2"/>
  <c r="P173" i="2" s="1"/>
  <c r="Q153" i="2"/>
  <c r="Q173" i="2" s="1"/>
  <c r="R153" i="2"/>
  <c r="R173" i="2" s="1"/>
  <c r="S153" i="2"/>
  <c r="S173" i="2" s="1"/>
  <c r="T153" i="2"/>
  <c r="T173" i="2" s="1"/>
  <c r="U153" i="2"/>
  <c r="U173" i="2" s="1"/>
  <c r="V153" i="2"/>
  <c r="V173" i="2" s="1"/>
  <c r="W153" i="2"/>
  <c r="W173" i="2" s="1"/>
  <c r="X153" i="2"/>
  <c r="X173" i="2" s="1"/>
  <c r="Y153" i="2"/>
  <c r="Y173" i="2" s="1"/>
  <c r="Z153" i="2"/>
  <c r="Z173" i="2" s="1"/>
  <c r="AA153" i="2"/>
  <c r="AA173" i="2" s="1"/>
  <c r="AB153" i="2"/>
  <c r="AB173" i="2" s="1"/>
  <c r="AC153" i="2"/>
  <c r="AC173" i="2" s="1"/>
  <c r="AD153" i="2"/>
  <c r="AD173" i="2" s="1"/>
  <c r="AE153" i="2"/>
  <c r="AE173" i="2" s="1"/>
  <c r="AF153" i="2"/>
  <c r="AF173" i="2" s="1"/>
  <c r="AG153" i="2"/>
  <c r="AG173" i="2" s="1"/>
  <c r="AH153" i="2"/>
  <c r="AH173" i="2" s="1"/>
  <c r="AI153" i="2"/>
  <c r="AI173" i="2" s="1"/>
  <c r="H153" i="2"/>
  <c r="H173" i="2" s="1"/>
  <c r="E148" i="2"/>
  <c r="F148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E136" i="2"/>
  <c r="F136" i="2" s="1"/>
  <c r="E135" i="2"/>
  <c r="F135" i="2" s="1"/>
  <c r="E134" i="2"/>
  <c r="F134" i="2" s="1"/>
  <c r="E131" i="2"/>
  <c r="F131" i="2" s="1"/>
  <c r="F129" i="2"/>
  <c r="F128" i="2"/>
  <c r="F127" i="2"/>
  <c r="F126" i="2"/>
  <c r="F125" i="2"/>
  <c r="F124" i="2"/>
  <c r="F123" i="2"/>
  <c r="F120" i="2"/>
  <c r="E118" i="2"/>
  <c r="F118" i="2" s="1"/>
  <c r="E117" i="2"/>
  <c r="F117" i="2" s="1"/>
  <c r="E116" i="2"/>
  <c r="F116" i="2" s="1"/>
  <c r="E115" i="2"/>
  <c r="F115" i="2" s="1"/>
  <c r="E114" i="2"/>
  <c r="F114" i="2" s="1"/>
  <c r="E111" i="2"/>
  <c r="F111" i="2" s="1"/>
  <c r="E106" i="2"/>
  <c r="F106" i="2" s="1"/>
  <c r="E105" i="2"/>
  <c r="F105" i="2" s="1"/>
  <c r="E100" i="2"/>
  <c r="F100" i="2" s="1"/>
  <c r="E99" i="2"/>
  <c r="F99" i="2" s="1"/>
  <c r="E98" i="2"/>
  <c r="F98" i="2" s="1"/>
  <c r="E97" i="2"/>
  <c r="F97" i="2" s="1"/>
  <c r="E96" i="2"/>
  <c r="F96" i="2" s="1"/>
  <c r="E94" i="2"/>
  <c r="F94" i="2" s="1"/>
  <c r="E93" i="2"/>
  <c r="F93" i="2" s="1"/>
  <c r="E90" i="2"/>
  <c r="F90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1" i="2"/>
  <c r="F81" i="2" s="1"/>
  <c r="E80" i="2"/>
  <c r="F80" i="2" s="1"/>
  <c r="E78" i="2"/>
  <c r="F78" i="2" s="1"/>
  <c r="E77" i="2"/>
  <c r="F77" i="2" s="1"/>
  <c r="E76" i="2"/>
  <c r="F76" i="2" s="1"/>
  <c r="E75" i="2"/>
  <c r="F75" i="2" s="1"/>
  <c r="E74" i="2"/>
  <c r="F74" i="2" s="1"/>
  <c r="E72" i="2"/>
  <c r="F72" i="2" s="1"/>
  <c r="E70" i="2"/>
  <c r="F70" i="2" s="1"/>
  <c r="E69" i="2"/>
  <c r="F69" i="2" s="1"/>
  <c r="E68" i="2"/>
  <c r="F68" i="2" s="1"/>
  <c r="E66" i="2"/>
  <c r="F66" i="2" s="1"/>
  <c r="E64" i="2"/>
  <c r="F64" i="2" s="1"/>
  <c r="E63" i="2"/>
  <c r="F63" i="2" s="1"/>
  <c r="E60" i="2"/>
  <c r="F60" i="2" s="1"/>
  <c r="E61" i="2"/>
  <c r="F61" i="2" s="1"/>
  <c r="E59" i="2"/>
  <c r="F59" i="2" s="1"/>
  <c r="E58" i="2"/>
  <c r="F58" i="2" s="1"/>
  <c r="E57" i="2"/>
  <c r="F57" i="2" s="1"/>
  <c r="E56" i="2"/>
  <c r="F56" i="2" s="1"/>
  <c r="F54" i="2"/>
  <c r="F53" i="2"/>
  <c r="E52" i="2"/>
  <c r="F52" i="2" s="1"/>
  <c r="E51" i="2"/>
  <c r="F51" i="2" s="1"/>
  <c r="E50" i="2"/>
  <c r="F50" i="2" s="1"/>
  <c r="E49" i="2"/>
  <c r="F49" i="2" s="1"/>
  <c r="E41" i="2"/>
  <c r="F41" i="2" s="1"/>
  <c r="E40" i="2"/>
  <c r="F40" i="2" s="1"/>
  <c r="E39" i="2"/>
  <c r="F39" i="2" s="1"/>
  <c r="E38" i="2"/>
  <c r="F38" i="2" s="1"/>
  <c r="E37" i="2"/>
  <c r="F37" i="2" s="1"/>
  <c r="E35" i="2"/>
  <c r="F35" i="2" s="1"/>
  <c r="E20" i="2"/>
  <c r="F20" i="2" s="1"/>
  <c r="E17" i="2"/>
  <c r="F17" i="2" s="1"/>
  <c r="E16" i="2"/>
  <c r="F16" i="2" s="1"/>
  <c r="E8" i="2"/>
  <c r="F8" i="2" s="1"/>
  <c r="E6" i="2"/>
  <c r="F6" i="2" s="1"/>
  <c r="E5" i="2"/>
  <c r="F5" i="2" s="1"/>
  <c r="E3" i="2"/>
  <c r="C82" i="1"/>
  <c r="C83" i="1"/>
  <c r="C84" i="1"/>
  <c r="C85" i="1"/>
  <c r="C86" i="1"/>
  <c r="C87" i="1"/>
  <c r="C88" i="1"/>
  <c r="C89" i="1"/>
  <c r="D225" i="1"/>
  <c r="D232" i="1" s="1"/>
  <c r="G225" i="1"/>
  <c r="G232" i="1" s="1"/>
  <c r="I225" i="1"/>
  <c r="I232" i="1" s="1"/>
  <c r="L225" i="1"/>
  <c r="L232" i="1" s="1"/>
  <c r="M225" i="1"/>
  <c r="M232" i="1" s="1"/>
  <c r="N225" i="1"/>
  <c r="N232" i="1" s="1"/>
  <c r="O225" i="1"/>
  <c r="O232" i="1" s="1"/>
  <c r="Q225" i="1"/>
  <c r="Q232" i="1" s="1"/>
  <c r="R225" i="1"/>
  <c r="R232" i="1" s="1"/>
  <c r="S225" i="1"/>
  <c r="S232" i="1" s="1"/>
  <c r="T225" i="1"/>
  <c r="T232" i="1" s="1"/>
  <c r="U225" i="1"/>
  <c r="U232" i="1" s="1"/>
  <c r="V225" i="1"/>
  <c r="V232" i="1" s="1"/>
  <c r="W225" i="1"/>
  <c r="W232" i="1" s="1"/>
  <c r="D226" i="1"/>
  <c r="D233" i="1" s="1"/>
  <c r="G226" i="1"/>
  <c r="G233" i="1" s="1"/>
  <c r="I226" i="1"/>
  <c r="I233" i="1" s="1"/>
  <c r="K226" i="1"/>
  <c r="K233" i="1" s="1"/>
  <c r="L226" i="1"/>
  <c r="L233" i="1" s="1"/>
  <c r="M226" i="1"/>
  <c r="M233" i="1" s="1"/>
  <c r="N226" i="1"/>
  <c r="N233" i="1" s="1"/>
  <c r="O226" i="1"/>
  <c r="O233" i="1" s="1"/>
  <c r="Q226" i="1"/>
  <c r="Q233" i="1" s="1"/>
  <c r="R226" i="1"/>
  <c r="R233" i="1" s="1"/>
  <c r="S226" i="1"/>
  <c r="S233" i="1" s="1"/>
  <c r="T226" i="1"/>
  <c r="T233" i="1" s="1"/>
  <c r="U226" i="1"/>
  <c r="U233" i="1" s="1"/>
  <c r="V226" i="1"/>
  <c r="V233" i="1" s="1"/>
  <c r="W226" i="1"/>
  <c r="W233" i="1" s="1"/>
  <c r="D227" i="1"/>
  <c r="D234" i="1" s="1"/>
  <c r="E227" i="1"/>
  <c r="E234" i="1" s="1"/>
  <c r="G227" i="1"/>
  <c r="G234" i="1" s="1"/>
  <c r="I227" i="1"/>
  <c r="I234" i="1" s="1"/>
  <c r="L227" i="1"/>
  <c r="L234" i="1" s="1"/>
  <c r="M227" i="1"/>
  <c r="M234" i="1" s="1"/>
  <c r="N227" i="1"/>
  <c r="N234" i="1" s="1"/>
  <c r="O227" i="1"/>
  <c r="O234" i="1" s="1"/>
  <c r="Q227" i="1"/>
  <c r="Q234" i="1" s="1"/>
  <c r="R227" i="1"/>
  <c r="R234" i="1" s="1"/>
  <c r="S227" i="1"/>
  <c r="S234" i="1" s="1"/>
  <c r="T227" i="1"/>
  <c r="T234" i="1" s="1"/>
  <c r="U227" i="1"/>
  <c r="U234" i="1" s="1"/>
  <c r="V227" i="1"/>
  <c r="V234" i="1" s="1"/>
  <c r="W227" i="1"/>
  <c r="W234" i="1" s="1"/>
  <c r="D228" i="1"/>
  <c r="D235" i="1" s="1"/>
  <c r="E228" i="1"/>
  <c r="E235" i="1" s="1"/>
  <c r="F228" i="1"/>
  <c r="F235" i="1" s="1"/>
  <c r="G228" i="1"/>
  <c r="G235" i="1" s="1"/>
  <c r="L228" i="1"/>
  <c r="L235" i="1" s="1"/>
  <c r="M228" i="1"/>
  <c r="M235" i="1" s="1"/>
  <c r="N228" i="1"/>
  <c r="N235" i="1" s="1"/>
  <c r="O228" i="1"/>
  <c r="O235" i="1" s="1"/>
  <c r="Q228" i="1"/>
  <c r="Q235" i="1" s="1"/>
  <c r="R228" i="1"/>
  <c r="R235" i="1" s="1"/>
  <c r="S228" i="1"/>
  <c r="S235" i="1" s="1"/>
  <c r="T228" i="1"/>
  <c r="T235" i="1" s="1"/>
  <c r="U228" i="1"/>
  <c r="U235" i="1" s="1"/>
  <c r="V228" i="1"/>
  <c r="V235" i="1" s="1"/>
  <c r="W228" i="1"/>
  <c r="W235" i="1" s="1"/>
  <c r="I224" i="1"/>
  <c r="I231" i="1" s="1"/>
  <c r="K224" i="1"/>
  <c r="K231" i="1" s="1"/>
  <c r="L224" i="1"/>
  <c r="L231" i="1" s="1"/>
  <c r="M224" i="1"/>
  <c r="M231" i="1" s="1"/>
  <c r="N224" i="1"/>
  <c r="N231" i="1" s="1"/>
  <c r="O224" i="1"/>
  <c r="O231" i="1" s="1"/>
  <c r="Q224" i="1"/>
  <c r="Q231" i="1" s="1"/>
  <c r="R224" i="1"/>
  <c r="R231" i="1" s="1"/>
  <c r="S224" i="1"/>
  <c r="S231" i="1" s="1"/>
  <c r="T224" i="1"/>
  <c r="T231" i="1" s="1"/>
  <c r="U224" i="1"/>
  <c r="U231" i="1" s="1"/>
  <c r="V224" i="1"/>
  <c r="V231" i="1" s="1"/>
  <c r="W224" i="1"/>
  <c r="W231" i="1" s="1"/>
  <c r="G224" i="1"/>
  <c r="G231" i="1" s="1"/>
  <c r="L222" i="1"/>
  <c r="L230" i="1" s="1"/>
  <c r="M222" i="1"/>
  <c r="M230" i="1" s="1"/>
  <c r="N222" i="1"/>
  <c r="N230" i="1" s="1"/>
  <c r="O222" i="1"/>
  <c r="O230" i="1" s="1"/>
  <c r="G222" i="1"/>
  <c r="C165" i="1"/>
  <c r="C135" i="1"/>
  <c r="C134" i="1"/>
  <c r="C133" i="1"/>
  <c r="C132" i="1"/>
  <c r="C131" i="1"/>
  <c r="C130" i="1"/>
  <c r="F129" i="1"/>
  <c r="C129" i="1" s="1"/>
  <c r="C128" i="1"/>
  <c r="C127" i="1"/>
  <c r="C126" i="1"/>
  <c r="C125" i="1"/>
  <c r="C152" i="1"/>
  <c r="C37" i="1"/>
  <c r="C31" i="1"/>
  <c r="C32" i="1"/>
  <c r="C33" i="1"/>
  <c r="C29" i="1"/>
  <c r="Q222" i="1"/>
  <c r="Q230" i="1" s="1"/>
  <c r="R222" i="1"/>
  <c r="R230" i="1" s="1"/>
  <c r="S222" i="1"/>
  <c r="S230" i="1" s="1"/>
  <c r="T222" i="1"/>
  <c r="T230" i="1" s="1"/>
  <c r="U222" i="1"/>
  <c r="U230" i="1" s="1"/>
  <c r="V222" i="1"/>
  <c r="V230" i="1" s="1"/>
  <c r="D242" i="1" s="1"/>
  <c r="W222" i="1"/>
  <c r="W230" i="1" s="1"/>
  <c r="D243" i="1" s="1"/>
  <c r="C23" i="1"/>
  <c r="E220" i="1"/>
  <c r="J220" i="1"/>
  <c r="D220" i="1"/>
  <c r="F220" i="1"/>
  <c r="E219" i="1"/>
  <c r="F219" i="1"/>
  <c r="J218" i="1"/>
  <c r="J216" i="1"/>
  <c r="J213" i="1"/>
  <c r="E213" i="1"/>
  <c r="D213" i="1"/>
  <c r="D212" i="1"/>
  <c r="J212" i="1"/>
  <c r="E212" i="1"/>
  <c r="E211" i="1"/>
  <c r="D211" i="1"/>
  <c r="F192" i="1"/>
  <c r="F191" i="1"/>
  <c r="F188" i="1"/>
  <c r="E188" i="1"/>
  <c r="E132" i="2" s="1"/>
  <c r="F132" i="2" s="1"/>
  <c r="E181" i="1"/>
  <c r="F179" i="1"/>
  <c r="E179" i="1"/>
  <c r="E178" i="1"/>
  <c r="F177" i="1"/>
  <c r="E174" i="1"/>
  <c r="F174" i="1"/>
  <c r="E167" i="1"/>
  <c r="E112" i="2" s="1"/>
  <c r="F112" i="2" s="1"/>
  <c r="F163" i="1"/>
  <c r="E113" i="2" s="1"/>
  <c r="F113" i="2" s="1"/>
  <c r="F157" i="1"/>
  <c r="E154" i="1"/>
  <c r="E102" i="2" s="1"/>
  <c r="F102" i="2" s="1"/>
  <c r="F154" i="1"/>
  <c r="K142" i="1"/>
  <c r="E95" i="2" s="1"/>
  <c r="F95" i="2" s="1"/>
  <c r="F142" i="1"/>
  <c r="F140" i="1"/>
  <c r="F137" i="1"/>
  <c r="E137" i="1"/>
  <c r="E91" i="2" s="1"/>
  <c r="F91" i="2" s="1"/>
  <c r="F141" i="1"/>
  <c r="G230" i="1" l="1"/>
  <c r="D250" i="1"/>
  <c r="E122" i="2"/>
  <c r="F122" i="2" s="1"/>
  <c r="E121" i="2"/>
  <c r="F121" i="2" s="1"/>
  <c r="F3" i="2"/>
  <c r="I170" i="2"/>
  <c r="AF170" i="2"/>
  <c r="X170" i="2"/>
  <c r="P170" i="2"/>
  <c r="AG170" i="2"/>
  <c r="AE170" i="2"/>
  <c r="W170" i="2"/>
  <c r="O170" i="2"/>
  <c r="Q170" i="2"/>
  <c r="AD170" i="2"/>
  <c r="V170" i="2"/>
  <c r="N170" i="2"/>
  <c r="Y170" i="2"/>
  <c r="AC170" i="2"/>
  <c r="U170" i="2"/>
  <c r="M170" i="2"/>
  <c r="H170" i="2"/>
  <c r="AB170" i="2"/>
  <c r="T170" i="2"/>
  <c r="L170" i="2"/>
  <c r="AI170" i="2"/>
  <c r="AA170" i="2"/>
  <c r="S170" i="2"/>
  <c r="K170" i="2"/>
  <c r="AH170" i="2"/>
  <c r="Z170" i="2"/>
  <c r="R170" i="2"/>
  <c r="J170" i="2"/>
  <c r="E133" i="2"/>
  <c r="F133" i="2" s="1"/>
  <c r="E145" i="2"/>
  <c r="F145" i="2" s="1"/>
  <c r="E146" i="2"/>
  <c r="F146" i="2" s="1"/>
  <c r="F224" i="1"/>
  <c r="F231" i="1" s="1"/>
  <c r="E149" i="2"/>
  <c r="F149" i="2" s="1"/>
  <c r="E92" i="2"/>
  <c r="F92" i="2" s="1"/>
  <c r="E147" i="2"/>
  <c r="F147" i="2" s="1"/>
  <c r="C241" i="5"/>
  <c r="C249" i="5" s="1"/>
  <c r="C244" i="5"/>
  <c r="C251" i="5" s="1"/>
  <c r="C247" i="5"/>
  <c r="C254" i="5" s="1"/>
  <c r="I258" i="5"/>
  <c r="C245" i="5"/>
  <c r="C252" i="5" s="1"/>
  <c r="C243" i="5"/>
  <c r="C250" i="5" s="1"/>
  <c r="I257" i="5"/>
  <c r="C246" i="5"/>
  <c r="C253" i="5" s="1"/>
  <c r="AH190" i="2"/>
  <c r="Z190" i="2"/>
  <c r="R190" i="2"/>
  <c r="J190" i="2"/>
  <c r="P190" i="2"/>
  <c r="AF190" i="2"/>
  <c r="AE190" i="2"/>
  <c r="W190" i="2"/>
  <c r="O190" i="2"/>
  <c r="Y190" i="2"/>
  <c r="AG190" i="2"/>
  <c r="AI190" i="2"/>
  <c r="AA190" i="2"/>
  <c r="S190" i="2"/>
  <c r="K190" i="2"/>
  <c r="Q190" i="2"/>
  <c r="I190" i="2"/>
  <c r="AD190" i="2"/>
  <c r="V190" i="2"/>
  <c r="N190" i="2"/>
  <c r="AC190" i="2"/>
  <c r="U190" i="2"/>
  <c r="M190" i="2"/>
  <c r="H190" i="2"/>
  <c r="AB190" i="2"/>
  <c r="T190" i="2"/>
  <c r="L190" i="2"/>
  <c r="X190" i="2"/>
  <c r="E82" i="2"/>
  <c r="F82" i="2" s="1"/>
  <c r="D224" i="1"/>
  <c r="D231" i="1" s="1"/>
  <c r="E224" i="1"/>
  <c r="E231" i="1" s="1"/>
  <c r="J224" i="1"/>
  <c r="J231" i="1" s="1"/>
  <c r="D240" i="1"/>
  <c r="D222" i="1"/>
  <c r="C188" i="1"/>
  <c r="C178" i="1"/>
  <c r="D241" i="1"/>
  <c r="C174" i="1"/>
  <c r="C137" i="1"/>
  <c r="C154" i="1"/>
  <c r="D230" i="1" l="1"/>
  <c r="D247" i="1"/>
  <c r="E119" i="1"/>
  <c r="E73" i="2" s="1"/>
  <c r="F73" i="2" s="1"/>
  <c r="C118" i="1"/>
  <c r="K117" i="1"/>
  <c r="F117" i="1"/>
  <c r="F116" i="1"/>
  <c r="C106" i="1"/>
  <c r="C100" i="1"/>
  <c r="F55" i="1"/>
  <c r="C55" i="1" s="1"/>
  <c r="C3" i="1"/>
  <c r="C4" i="1"/>
  <c r="C5" i="1"/>
  <c r="C7" i="1"/>
  <c r="C11" i="1"/>
  <c r="C12" i="1"/>
  <c r="C14" i="1"/>
  <c r="C15" i="1"/>
  <c r="C17" i="1"/>
  <c r="C18" i="1"/>
  <c r="C19" i="1"/>
  <c r="C21" i="1"/>
  <c r="C22" i="1"/>
  <c r="C25" i="1"/>
  <c r="C26" i="1"/>
  <c r="C27" i="1"/>
  <c r="C28" i="1"/>
  <c r="C30" i="1"/>
  <c r="C36" i="1"/>
  <c r="C38" i="1"/>
  <c r="C39" i="1"/>
  <c r="C40" i="1"/>
  <c r="C41" i="1"/>
  <c r="C42" i="1"/>
  <c r="C44" i="1"/>
  <c r="C46" i="1"/>
  <c r="C60" i="1"/>
  <c r="C61" i="1"/>
  <c r="C62" i="1"/>
  <c r="C91" i="1"/>
  <c r="C92" i="1"/>
  <c r="C93" i="1"/>
  <c r="C94" i="1"/>
  <c r="C95" i="1"/>
  <c r="C96" i="1"/>
  <c r="C98" i="1"/>
  <c r="C101" i="1"/>
  <c r="C102" i="1"/>
  <c r="C103" i="1"/>
  <c r="C104" i="1"/>
  <c r="C107" i="1"/>
  <c r="C108" i="1"/>
  <c r="C109" i="1"/>
  <c r="C110" i="1"/>
  <c r="C112" i="1"/>
  <c r="C113" i="1"/>
  <c r="C120" i="1"/>
  <c r="C121" i="1"/>
  <c r="C122" i="1"/>
  <c r="C123" i="1"/>
  <c r="C138" i="1"/>
  <c r="C114" i="1"/>
  <c r="C115" i="1"/>
  <c r="C139" i="1"/>
  <c r="C140" i="1"/>
  <c r="C141" i="1"/>
  <c r="C142" i="1"/>
  <c r="C144" i="1"/>
  <c r="C145" i="1"/>
  <c r="C146" i="1"/>
  <c r="C147" i="1"/>
  <c r="C149" i="1"/>
  <c r="C150" i="1"/>
  <c r="C162" i="1"/>
  <c r="C155" i="1"/>
  <c r="C158" i="1"/>
  <c r="C159" i="1"/>
  <c r="C160" i="1"/>
  <c r="C161" i="1"/>
  <c r="C157" i="1"/>
  <c r="C163" i="1"/>
  <c r="C164" i="1"/>
  <c r="C166" i="1"/>
  <c r="C167" i="1"/>
  <c r="C168" i="1"/>
  <c r="C169" i="1"/>
  <c r="C170" i="1"/>
  <c r="C171" i="1"/>
  <c r="C172" i="1"/>
  <c r="C175" i="1"/>
  <c r="C176" i="1"/>
  <c r="C177" i="1"/>
  <c r="C179" i="1"/>
  <c r="C180" i="1"/>
  <c r="C181" i="1"/>
  <c r="C182" i="1"/>
  <c r="C183" i="1"/>
  <c r="C184" i="1"/>
  <c r="C185" i="1"/>
  <c r="C186" i="1"/>
  <c r="C189" i="1"/>
  <c r="C190" i="1"/>
  <c r="C191" i="1"/>
  <c r="C192" i="1"/>
  <c r="C193" i="1"/>
  <c r="C194" i="1"/>
  <c r="C195" i="1"/>
  <c r="C196" i="1"/>
  <c r="C197" i="1"/>
  <c r="C198" i="1"/>
  <c r="C199" i="1"/>
  <c r="C201" i="1"/>
  <c r="C202" i="1"/>
  <c r="C203" i="1"/>
  <c r="C204" i="1"/>
  <c r="C205" i="1"/>
  <c r="C206" i="1"/>
  <c r="C207" i="1"/>
  <c r="C208" i="1"/>
  <c r="C209" i="1"/>
  <c r="C211" i="1"/>
  <c r="C212" i="1"/>
  <c r="C213" i="1"/>
  <c r="C214" i="1"/>
  <c r="C215" i="1"/>
  <c r="C216" i="1"/>
  <c r="C217" i="1"/>
  <c r="C218" i="1"/>
  <c r="C219" i="1"/>
  <c r="C220" i="1"/>
  <c r="C2" i="1"/>
  <c r="F54" i="1"/>
  <c r="E59" i="1"/>
  <c r="E36" i="2" s="1"/>
  <c r="F36" i="2" s="1"/>
  <c r="J156" i="1"/>
  <c r="F156" i="1"/>
  <c r="E53" i="1"/>
  <c r="E15" i="2" s="1"/>
  <c r="F15" i="2" s="1"/>
  <c r="J52" i="1"/>
  <c r="C52" i="1" s="1"/>
  <c r="J56" i="1"/>
  <c r="J51" i="1"/>
  <c r="J50" i="1"/>
  <c r="J47" i="1"/>
  <c r="K47" i="1"/>
  <c r="F35" i="1"/>
  <c r="E35" i="1"/>
  <c r="E12" i="2" s="1"/>
  <c r="F12" i="2" s="1"/>
  <c r="K8" i="1"/>
  <c r="J8" i="1"/>
  <c r="K10" i="1"/>
  <c r="J10" i="1"/>
  <c r="I10" i="1"/>
  <c r="J9" i="1"/>
  <c r="C9" i="1" s="1"/>
  <c r="C56" i="1" l="1"/>
  <c r="E22" i="2"/>
  <c r="F22" i="2" s="1"/>
  <c r="J228" i="1"/>
  <c r="J235" i="1" s="1"/>
  <c r="J225" i="1"/>
  <c r="J232" i="1" s="1"/>
  <c r="E104" i="2"/>
  <c r="F104" i="2" s="1"/>
  <c r="F227" i="1"/>
  <c r="F234" i="1" s="1"/>
  <c r="E103" i="2"/>
  <c r="F103" i="2" s="1"/>
  <c r="C116" i="1"/>
  <c r="E65" i="2"/>
  <c r="F65" i="2" s="1"/>
  <c r="F225" i="1"/>
  <c r="F232" i="1" s="1"/>
  <c r="E13" i="2"/>
  <c r="F13" i="2" s="1"/>
  <c r="K225" i="1"/>
  <c r="K232" i="1" s="1"/>
  <c r="E67" i="2"/>
  <c r="F67" i="2" s="1"/>
  <c r="K227" i="1"/>
  <c r="K234" i="1" s="1"/>
  <c r="E19" i="2"/>
  <c r="F19" i="2" s="1"/>
  <c r="E9" i="2"/>
  <c r="E18" i="2"/>
  <c r="F18" i="2" s="1"/>
  <c r="C50" i="1"/>
  <c r="E34" i="2"/>
  <c r="F34" i="2" s="1"/>
  <c r="E225" i="1"/>
  <c r="E232" i="1" s="1"/>
  <c r="J227" i="1"/>
  <c r="J234" i="1" s="1"/>
  <c r="C224" i="1"/>
  <c r="C231" i="1" s="1"/>
  <c r="K228" i="1"/>
  <c r="K235" i="1" s="1"/>
  <c r="E226" i="1"/>
  <c r="E233" i="1" s="1"/>
  <c r="I222" i="1"/>
  <c r="I230" i="1" s="1"/>
  <c r="D237" i="1" s="1"/>
  <c r="I228" i="1"/>
  <c r="I235" i="1" s="1"/>
  <c r="C54" i="1"/>
  <c r="F226" i="1"/>
  <c r="F233" i="1" s="1"/>
  <c r="C51" i="1"/>
  <c r="J226" i="1"/>
  <c r="J233" i="1" s="1"/>
  <c r="E222" i="1"/>
  <c r="J222" i="1"/>
  <c r="K222" i="1"/>
  <c r="K230" i="1" s="1"/>
  <c r="C13" i="1"/>
  <c r="F222" i="1"/>
  <c r="C58" i="1"/>
  <c r="C35" i="1"/>
  <c r="C47" i="1"/>
  <c r="C8" i="1"/>
  <c r="C59" i="1"/>
  <c r="C119" i="1"/>
  <c r="C53" i="1"/>
  <c r="C10" i="1"/>
  <c r="C156" i="1"/>
  <c r="C117" i="1"/>
  <c r="J230" i="1" l="1"/>
  <c r="D252" i="1"/>
  <c r="F230" i="1"/>
  <c r="D249" i="1"/>
  <c r="E230" i="1"/>
  <c r="D248" i="1"/>
  <c r="F9" i="2"/>
  <c r="E151" i="2"/>
  <c r="C228" i="1"/>
  <c r="C235" i="1" s="1"/>
  <c r="C226" i="1"/>
  <c r="C233" i="1" s="1"/>
  <c r="C225" i="1"/>
  <c r="C232" i="1" s="1"/>
  <c r="C227" i="1"/>
  <c r="C234" i="1" s="1"/>
  <c r="D239" i="1"/>
  <c r="D238" i="1"/>
  <c r="C222" i="1"/>
  <c r="C230" i="1" s="1"/>
</calcChain>
</file>

<file path=xl/sharedStrings.xml><?xml version="1.0" encoding="utf-8"?>
<sst xmlns="http://schemas.openxmlformats.org/spreadsheetml/2006/main" count="1453" uniqueCount="509">
  <si>
    <t>Task</t>
  </si>
  <si>
    <t>SCI PO</t>
  </si>
  <si>
    <t>PROF PO</t>
  </si>
  <si>
    <t>SCI AD</t>
  </si>
  <si>
    <t>PROF AD</t>
  </si>
  <si>
    <t>SCI UNIV</t>
  </si>
  <si>
    <t>PD UNIV</t>
  </si>
  <si>
    <t>GS UNIV</t>
  </si>
  <si>
    <t>US UNIV</t>
  </si>
  <si>
    <t>Magnet Safety Reviews</t>
  </si>
  <si>
    <t>Magnet PSU Work - cabling, WCB, testing</t>
  </si>
  <si>
    <t>Magnet Field Mapping</t>
  </si>
  <si>
    <t>Rack Assembly - Lower East</t>
  </si>
  <si>
    <t>Rack Assembly - Upper Platform</t>
  </si>
  <si>
    <t>Cooling System Panel Fabrication - TPC</t>
  </si>
  <si>
    <t>Cooling System Panel Fabrication - MVTX</t>
  </si>
  <si>
    <t>Cooling System Panel Fabrication - TPot</t>
  </si>
  <si>
    <t>Fabricate Detector Safety Systems</t>
  </si>
  <si>
    <t>Design IR/AH Safety Systems</t>
  </si>
  <si>
    <t>Procure IR/AH Safety Systems</t>
  </si>
  <si>
    <t>INSTALLATION AFTER THIS POINT</t>
  </si>
  <si>
    <t>Install Line Electric Power - off detector</t>
  </si>
  <si>
    <t>Install Line Electric Power - on detector</t>
  </si>
  <si>
    <t>Install Off-detector Safety Systems, inc VESDA</t>
  </si>
  <si>
    <t>Install On-detector Safety Systems</t>
  </si>
  <si>
    <t>Build North and South Work platforms</t>
  </si>
  <si>
    <t>Install Beampipe Temporary Support</t>
  </si>
  <si>
    <t>Perform Beampipe Bakeout</t>
  </si>
  <si>
    <t>Install non-IR Infrastructure</t>
  </si>
  <si>
    <t>Install AC power to Racks - Lower platforms</t>
  </si>
  <si>
    <t>Install AC power to Racks - Middle platforms</t>
  </si>
  <si>
    <t>Install AC power to Racks - Upper platforms</t>
  </si>
  <si>
    <t>Install Rack Cooling water - Lower platforms</t>
  </si>
  <si>
    <t>Install Rack Cooling water - Middle platforms</t>
  </si>
  <si>
    <t>Install Rack Cooling water - Upper platforms</t>
  </si>
  <si>
    <t>Install Rack Protection systems - Lower platform</t>
  </si>
  <si>
    <t>Install Rack Protection systems - Middle platform</t>
  </si>
  <si>
    <t>Install Rack Protection systems - Upper platform</t>
  </si>
  <si>
    <t>Install On-detector Cooling water supply lines</t>
  </si>
  <si>
    <t>Install remaining OHCal cables - LV, bias, signal, control</t>
  </si>
  <si>
    <t>Check OHCal operation during cabling</t>
  </si>
  <si>
    <t>Install OHCal gas distribution panels and route lines</t>
  </si>
  <si>
    <t>Check IHCal operation during cabling</t>
  </si>
  <si>
    <t>Install IHCal gas distribution panels and route lines</t>
  </si>
  <si>
    <t>Install EMCal Sectors 24 - 32</t>
  </si>
  <si>
    <t>Align EMCal sectors 24-32</t>
  </si>
  <si>
    <t>Install IHCal cables - LV, bias, signal, control</t>
  </si>
  <si>
    <t>Install EMCal cables - LV, bias, signal, control</t>
  </si>
  <si>
    <t>Check EMCal operation during cabling</t>
  </si>
  <si>
    <t>Install EMCal cooling panels and route lines</t>
  </si>
  <si>
    <t>Install EMCal gas distribution panels and route lines</t>
  </si>
  <si>
    <t>Check EMCal sectors 24-32 prior to leaving Bldg 510</t>
  </si>
  <si>
    <t>Transport EMCal sectors 24-32 to 1008 AH</t>
  </si>
  <si>
    <t>Check OHCal operation with DAQ in counting house</t>
  </si>
  <si>
    <t>Check IHCal operation with DAQ in counting house</t>
  </si>
  <si>
    <t>Check EMCal operation with DAQ in counting house</t>
  </si>
  <si>
    <t>Transport TPC from Stony Brook to 1008 AH</t>
  </si>
  <si>
    <t>Open magnet pole tips</t>
  </si>
  <si>
    <t>Remove magnet mapping apparatus</t>
  </si>
  <si>
    <t>Install TPC Installation fixtures and test</t>
  </si>
  <si>
    <t>Install TPC support system</t>
  </si>
  <si>
    <t>Install TPC</t>
  </si>
  <si>
    <t>Align TPC</t>
  </si>
  <si>
    <t>Install TPC cables - LV, bias, signal, control</t>
  </si>
  <si>
    <t>Check TPC operation during cabling</t>
  </si>
  <si>
    <t>Install TPC cooling panels and route lines</t>
  </si>
  <si>
    <t>Install TPC gas distribution panels and route lines</t>
  </si>
  <si>
    <t>Check TPC operation with DAQ in counting house</t>
  </si>
  <si>
    <t>Transport INTT from 510 to 1008 AH</t>
  </si>
  <si>
    <t>Install INTT Installation fixtures and test</t>
  </si>
  <si>
    <t>Install INTT support system</t>
  </si>
  <si>
    <t>Install INTT</t>
  </si>
  <si>
    <t>Align INTT</t>
  </si>
  <si>
    <t>Install INTT cables - LV, bias, signal, control</t>
  </si>
  <si>
    <t>Check INTT operation during cabling</t>
  </si>
  <si>
    <t>Install INTT cooling panels and route lines</t>
  </si>
  <si>
    <t>Install INTT gas distribution panels and route lines</t>
  </si>
  <si>
    <t>Check INTT operation with DAQ in counting house</t>
  </si>
  <si>
    <t>Install Beampipe</t>
  </si>
  <si>
    <t>Install Beampipe vacuum system</t>
  </si>
  <si>
    <t>Pump down beampipe</t>
  </si>
  <si>
    <t>Remove beampipe Temporary Support</t>
  </si>
  <si>
    <t>Transport MVTX from 510 to 1008 AH</t>
  </si>
  <si>
    <t>Install MVTX Installation fixtures and test</t>
  </si>
  <si>
    <t>Install MVTX support system</t>
  </si>
  <si>
    <t>Align MVTX</t>
  </si>
  <si>
    <t>Install MVTX cables - LV, bias, signal, control</t>
  </si>
  <si>
    <t>Check MVTX operation during cabling</t>
  </si>
  <si>
    <t>Install MVTX cooling panels and route lines</t>
  </si>
  <si>
    <t>Install MVTX gas distribution panels and route lines</t>
  </si>
  <si>
    <t>Check MVTX operation with DAQ in counting house</t>
  </si>
  <si>
    <t>Transport MBD from 510 to 1008 AH</t>
  </si>
  <si>
    <t>Install MBD Installation fixtures and test</t>
  </si>
  <si>
    <t>Install MBD support system</t>
  </si>
  <si>
    <t>Install MBD</t>
  </si>
  <si>
    <t>Align MBD</t>
  </si>
  <si>
    <t>Install MBD cables - LV, bias, signal, control</t>
  </si>
  <si>
    <t>Check MBD operation during cabling</t>
  </si>
  <si>
    <t>Install MBD cooling panels and route lines</t>
  </si>
  <si>
    <t>Install MBD gas distribution panels and route lines</t>
  </si>
  <si>
    <t>Check MBD operation with DAQ in counting house</t>
  </si>
  <si>
    <t>Transport sEPD from 510 to 1008 AH</t>
  </si>
  <si>
    <t>Install sEPD Installation fixtures and test</t>
  </si>
  <si>
    <t>Install sEPD support system</t>
  </si>
  <si>
    <t>Install sEPD</t>
  </si>
  <si>
    <t>Align sEPD</t>
  </si>
  <si>
    <t>Install sEPD cables - LV, bias, signal, control</t>
  </si>
  <si>
    <t>Check sEPD operation during cabling</t>
  </si>
  <si>
    <t>Check sEPD operation with DAQ in counting house</t>
  </si>
  <si>
    <t>Prepare procedures for sPHENIX (blue sheet, pink sheet)</t>
  </si>
  <si>
    <t>Review and approve sPHENIX procedures</t>
  </si>
  <si>
    <t>Preparation for full operation - Magnet re-check</t>
  </si>
  <si>
    <t>Prepare for sPHENIX IRR</t>
  </si>
  <si>
    <t>Prepare for sPHENIX ARR</t>
  </si>
  <si>
    <t>Preparation for full operation - In-rack safety sytems</t>
  </si>
  <si>
    <t>Preparation for full operation - Verify global safety systems</t>
  </si>
  <si>
    <t>Preparation for full operation - Final safety walkthrus</t>
  </si>
  <si>
    <t>SCI Labs</t>
  </si>
  <si>
    <t>TECH Labs</t>
  </si>
  <si>
    <t>PD Labs</t>
  </si>
  <si>
    <t>Infrastructure management</t>
  </si>
  <si>
    <t>Facility Support systems management</t>
  </si>
  <si>
    <t>Magnet Cryo Ops - Cooldown</t>
  </si>
  <si>
    <t>Magnet Mapping preparations - Hall Probes</t>
  </si>
  <si>
    <t>Magnet Mapping preparations - construct support</t>
  </si>
  <si>
    <t>Magnet Mapping preparations - install and test mapper</t>
  </si>
  <si>
    <t>Acceptance TPC Supports</t>
  </si>
  <si>
    <t>Acceptance Beamline Supports</t>
  </si>
  <si>
    <t>Acceptance MBD Supports</t>
  </si>
  <si>
    <t>Design, procure, test remaining gas system items</t>
  </si>
  <si>
    <t>Design, procure, test remaining cooling system items</t>
  </si>
  <si>
    <t>Detector Support systems management</t>
  </si>
  <si>
    <t>HVAC work</t>
  </si>
  <si>
    <t>Task Sum</t>
  </si>
  <si>
    <t>Check OHCal operation with slow controls (LV, bias, temp)</t>
  </si>
  <si>
    <t>Check IHCal operation with slow controls (LV, bias, temp)</t>
  </si>
  <si>
    <t>Check EMCal operation with slow controls (LV, bias, temp)</t>
  </si>
  <si>
    <t>Check TPC operation with slow controls (LV, bias, temp)</t>
  </si>
  <si>
    <t>Check INTT operation with slow controls (LV, bias, temp)</t>
  </si>
  <si>
    <t>Check MVTX operation with slow controls (LV, bias, temp)</t>
  </si>
  <si>
    <t>Check MBD operation with slow controls (LV, bias, temp)</t>
  </si>
  <si>
    <t>Check sEPD operation with slow controls (LV, bias, temp)</t>
  </si>
  <si>
    <t>Magnet final checkout before cooldown for ops under RHIC ASE</t>
  </si>
  <si>
    <t>Magnet Cryo Ops - test at 4.5K (heat load, lo power, hi power)</t>
  </si>
  <si>
    <t>Grand Total Hours</t>
  </si>
  <si>
    <t>General support for gas and cooling systems for detectors</t>
  </si>
  <si>
    <t>Fab TPC insertion tooling/review procedures</t>
  </si>
  <si>
    <t>Removal of mapper (listed under TPC installation)</t>
  </si>
  <si>
    <t>Fab INTT insertion fixture/review procedures</t>
  </si>
  <si>
    <t>Prepare MVTX insertion procedures/review procedures</t>
  </si>
  <si>
    <t xml:space="preserve"> (both half-barrels)</t>
  </si>
  <si>
    <t>Fab MBD insertion fixture/review procedures</t>
  </si>
  <si>
    <t>Prepare for review of sPHENIX Safety System by CAD; review</t>
  </si>
  <si>
    <t>FTE over 6 months</t>
  </si>
  <si>
    <t>ADDED RACK ASSEMBLY EFFORT, BASED ON EFFORT TO DATE</t>
  </si>
  <si>
    <t>TECH PO M</t>
  </si>
  <si>
    <t>TECH PO E</t>
  </si>
  <si>
    <t>TECH AD M</t>
  </si>
  <si>
    <t>TECH AD E</t>
  </si>
  <si>
    <t>Electrician</t>
  </si>
  <si>
    <t>Rigger</t>
  </si>
  <si>
    <t>Surveyor</t>
  </si>
  <si>
    <t>JOB GROUP</t>
  </si>
  <si>
    <t>Cooling System Platform Manifolding</t>
  </si>
  <si>
    <t>Cooling System Panel Fabrication - EMCal SiPM</t>
  </si>
  <si>
    <t>Cooling System Panel Fabrication - INTT ROC</t>
  </si>
  <si>
    <t>Cooling System Panel Fabrication - EMCal PreAmp</t>
  </si>
  <si>
    <t>Cooling System Panel Fabrication - INTT Stave</t>
  </si>
  <si>
    <t>Gas Distribution Panel Fabrication - TPC Ar-CF4</t>
  </si>
  <si>
    <t>Gas Distribution Panel Fabrication - Tpot Ar-Isobutane</t>
  </si>
  <si>
    <t>Gas Distribution Panel Fabrication - EMCal SiPM N2</t>
  </si>
  <si>
    <t>Gas Distribution Panel Fabrication - INTT Stave N2</t>
  </si>
  <si>
    <t>Gas Distribution Panel Fabrication - MVTX N2</t>
  </si>
  <si>
    <t>Gas Distribution Panel Fabrication - MBD dry compressed air</t>
  </si>
  <si>
    <t>Gas Distribution Panel Fabrication - TPC Laser N2</t>
  </si>
  <si>
    <t>Install Racks on All Carriage Platforms</t>
  </si>
  <si>
    <t>Erect 1008 IR Shield Wall</t>
  </si>
  <si>
    <t>Transport TPot from Stony Brook to 1008 AH</t>
  </si>
  <si>
    <t>Install TPot Installation fixtures and test</t>
  </si>
  <si>
    <t>Install TPot support system</t>
  </si>
  <si>
    <t>Install TPot</t>
  </si>
  <si>
    <t>Align TPot</t>
  </si>
  <si>
    <t>Install TPot cables - LV, bias, signal, control</t>
  </si>
  <si>
    <t>Check TPot operation during cabling</t>
  </si>
  <si>
    <t>Install TPot cooling panels and route lines</t>
  </si>
  <si>
    <t>Install TPot gas distribution panels and route lines</t>
  </si>
  <si>
    <t>Check TPot operation with slow controls (LV, bias, temp)</t>
  </si>
  <si>
    <t>Check TPot operation with DAQ in counting house</t>
  </si>
  <si>
    <t>Install beampipe permanent support</t>
  </si>
  <si>
    <t>Install FELIX, optical fibers, RU, Samtec cables</t>
  </si>
  <si>
    <t>(all)</t>
  </si>
  <si>
    <t>Off Carriage Water Lines &amp; Flow Control - Sill &amp; Labyrinth area</t>
  </si>
  <si>
    <t>Off Carriage Water Lines &amp; Flow Control - Chiller Platforms</t>
  </si>
  <si>
    <t>Off Carriage Water - Carriage ECW to on-carriage panels</t>
  </si>
  <si>
    <t>Off Carriage Water - ECW to 'brass block'</t>
  </si>
  <si>
    <t>Off Carriage Water - Brass block to chillers</t>
  </si>
  <si>
    <t>Off Carriage Water - Chiller panels to cooling lines</t>
  </si>
  <si>
    <t>Off Carriage Water - Bridge lines</t>
  </si>
  <si>
    <t>Off Carriage Water - Bridges to on-carriage panels</t>
  </si>
  <si>
    <t>Management, Procurement &amp; Reviews</t>
  </si>
  <si>
    <t>Detector work</t>
  </si>
  <si>
    <t>On-Carriage Infrasatructure</t>
  </si>
  <si>
    <t>Off-Carriage Infrastructure</t>
  </si>
  <si>
    <t>Magnet Work</t>
  </si>
  <si>
    <t>TOTAL FTE SCIentists</t>
  </si>
  <si>
    <t>TOTAL FTE TECHnicians</t>
  </si>
  <si>
    <t>TOTAL FTE CRAFTspersons</t>
  </si>
  <si>
    <t>TOTAL FTE GraduateStudents</t>
  </si>
  <si>
    <t>TOATL FTE UndergraduateStudents</t>
  </si>
  <si>
    <t>TOTAL FTE PostDocs</t>
  </si>
  <si>
    <t>TOTAL FTE PROFessionals</t>
  </si>
  <si>
    <t>Labor Hours added after Fall 2002 review</t>
  </si>
  <si>
    <t>Labor Hours in P6</t>
  </si>
  <si>
    <t>Job Group Key</t>
  </si>
  <si>
    <t>Job Group</t>
  </si>
  <si>
    <t>Spreadsheet Keys</t>
  </si>
  <si>
    <t>Installation management</t>
  </si>
  <si>
    <t>Task group</t>
  </si>
  <si>
    <t>Skill</t>
  </si>
  <si>
    <t>Total hours</t>
  </si>
  <si>
    <t>Start</t>
  </si>
  <si>
    <t>Duration (weeks)</t>
  </si>
  <si>
    <t>Week Number</t>
  </si>
  <si>
    <t>Rack Assembly</t>
  </si>
  <si>
    <t>Tech PO M</t>
  </si>
  <si>
    <t>Tech PO E</t>
  </si>
  <si>
    <t>Off-Carriage Water Distribution</t>
  </si>
  <si>
    <t>Tech AD M</t>
  </si>
  <si>
    <t>Hours / week</t>
  </si>
  <si>
    <t>Cooling System Panel Fabrication</t>
  </si>
  <si>
    <t>Prof PO</t>
  </si>
  <si>
    <t>Gas Panel Fabrication</t>
  </si>
  <si>
    <t>Various Safety System Fab/installs</t>
  </si>
  <si>
    <t>Prof AD</t>
  </si>
  <si>
    <t>Line AC Power</t>
  </si>
  <si>
    <t>Install Racks</t>
  </si>
  <si>
    <t>AC Power to Racks</t>
  </si>
  <si>
    <t>Cooling to Racks</t>
  </si>
  <si>
    <t>Rack Protection Systems</t>
  </si>
  <si>
    <t>Install OHCal Cables, tests</t>
  </si>
  <si>
    <t>Sci PO</t>
  </si>
  <si>
    <t>Sci Univ</t>
  </si>
  <si>
    <t>PD Univ</t>
  </si>
  <si>
    <t>Install IHCal Cables, tests</t>
  </si>
  <si>
    <t>Install EMCal 24-32</t>
  </si>
  <si>
    <t>TPot, services</t>
  </si>
  <si>
    <t>Install TPC &amp; Services</t>
  </si>
  <si>
    <t>Install EMCal services</t>
  </si>
  <si>
    <t>Sci Labs</t>
  </si>
  <si>
    <t>Install Beampipe&amp; INTT Support</t>
  </si>
  <si>
    <t>Install INTT &amp; Services</t>
  </si>
  <si>
    <t>Install MVTX &amp; Services</t>
  </si>
  <si>
    <t>Tech Labs</t>
  </si>
  <si>
    <t>Install MBD &amp; Services</t>
  </si>
  <si>
    <t>GS Univ</t>
  </si>
  <si>
    <t>Install sEPD &amp; Services</t>
  </si>
  <si>
    <t>Reviews prep</t>
  </si>
  <si>
    <t>Sci AD</t>
  </si>
  <si>
    <t>Tech AD E</t>
  </si>
  <si>
    <t>Hours per week</t>
  </si>
  <si>
    <t>Persons/week</t>
  </si>
  <si>
    <t>Total persons/week</t>
  </si>
  <si>
    <t>Total Hours/week</t>
  </si>
  <si>
    <t>over 30 people/week</t>
  </si>
  <si>
    <t>3 or more/week for this skillset</t>
  </si>
  <si>
    <t>5 or more/week for this skillset</t>
  </si>
  <si>
    <t>Date</t>
  </si>
  <si>
    <t>Task Sum Hours</t>
  </si>
  <si>
    <t>Predecessor</t>
  </si>
  <si>
    <t>Start Date</t>
  </si>
  <si>
    <t>Existing</t>
  </si>
  <si>
    <t>NEW</t>
  </si>
  <si>
    <t>Existing or NEW activity?</t>
  </si>
  <si>
    <t>Activity Number</t>
  </si>
  <si>
    <t>S370597</t>
  </si>
  <si>
    <t>Duration (days)</t>
  </si>
  <si>
    <t>(n.a.)</t>
  </si>
  <si>
    <t>S368650</t>
  </si>
  <si>
    <t>S368600</t>
  </si>
  <si>
    <t>S369100/110</t>
  </si>
  <si>
    <t>S369300 SS</t>
  </si>
  <si>
    <t>S369450</t>
  </si>
  <si>
    <t>S369460</t>
  </si>
  <si>
    <t>S369470</t>
  </si>
  <si>
    <t>S369480</t>
  </si>
  <si>
    <t>S369490</t>
  </si>
  <si>
    <t>S369450 SS</t>
  </si>
  <si>
    <t>S369700 SS</t>
  </si>
  <si>
    <t>S370120</t>
  </si>
  <si>
    <t>S370140</t>
  </si>
  <si>
    <t>S370160</t>
  </si>
  <si>
    <t>S370180</t>
  </si>
  <si>
    <t>S370220</t>
  </si>
  <si>
    <t>S370240</t>
  </si>
  <si>
    <t>S370260</t>
  </si>
  <si>
    <t>S368500</t>
  </si>
  <si>
    <t>S368700</t>
  </si>
  <si>
    <t>S370200 SS</t>
  </si>
  <si>
    <t>WBS 2.5.12</t>
  </si>
  <si>
    <t>add to WBS 2.5.11</t>
  </si>
  <si>
    <t>WBS 2.5.11</t>
  </si>
  <si>
    <t>WBS 2.5.10</t>
  </si>
  <si>
    <t>S365450</t>
  </si>
  <si>
    <t>S365300 SS</t>
  </si>
  <si>
    <t>S366700/710</t>
  </si>
  <si>
    <t>S367010</t>
  </si>
  <si>
    <t>S367020</t>
  </si>
  <si>
    <t>S367030</t>
  </si>
  <si>
    <t>S367040</t>
  </si>
  <si>
    <t>S367050</t>
  </si>
  <si>
    <t>S366900 SS</t>
  </si>
  <si>
    <t>WBS 2.5.9 (mostly)</t>
  </si>
  <si>
    <t>S362800 SS</t>
  </si>
  <si>
    <t>S362920</t>
  </si>
  <si>
    <t>S363120</t>
  </si>
  <si>
    <t>S363140</t>
  </si>
  <si>
    <t>S363160</t>
  </si>
  <si>
    <t>S363180</t>
  </si>
  <si>
    <t>S363000 FS</t>
  </si>
  <si>
    <t>S363200</t>
  </si>
  <si>
    <t>S363400</t>
  </si>
  <si>
    <t>S363520</t>
  </si>
  <si>
    <t>S363720</t>
  </si>
  <si>
    <t>S363740</t>
  </si>
  <si>
    <t>S363760</t>
  </si>
  <si>
    <t>S363770</t>
  </si>
  <si>
    <t>S363780</t>
  </si>
  <si>
    <t>S363600 SS</t>
  </si>
  <si>
    <t>S363540</t>
  </si>
  <si>
    <t>S363720 SS</t>
  </si>
  <si>
    <t>S366900</t>
  </si>
  <si>
    <t>S363600</t>
  </si>
  <si>
    <t>WBS 2.5.8</t>
  </si>
  <si>
    <t>S360400</t>
  </si>
  <si>
    <t>S360700</t>
  </si>
  <si>
    <t>S360900</t>
  </si>
  <si>
    <t>S361100</t>
  </si>
  <si>
    <t>S361300</t>
  </si>
  <si>
    <t>S360620</t>
  </si>
  <si>
    <t>S360600 FS</t>
  </si>
  <si>
    <t>S361420</t>
  </si>
  <si>
    <t>S361440</t>
  </si>
  <si>
    <t>S361460</t>
  </si>
  <si>
    <t>S361470</t>
  </si>
  <si>
    <t>S361480</t>
  </si>
  <si>
    <t>S361300 SS</t>
  </si>
  <si>
    <t>S360700 SS</t>
  </si>
  <si>
    <t>n.a.)</t>
  </si>
  <si>
    <t>WBS 2.5.7</t>
  </si>
  <si>
    <t>S358190</t>
  </si>
  <si>
    <t>S358200</t>
  </si>
  <si>
    <t>S360600</t>
  </si>
  <si>
    <r>
      <t xml:space="preserve">Open magnet pole tips </t>
    </r>
    <r>
      <rPr>
        <sz val="11"/>
        <color rgb="FFFF0000"/>
        <rFont val="Calibri"/>
        <family val="2"/>
        <scheme val="minor"/>
      </rPr>
      <t>(currently under TPC, wrong place)</t>
    </r>
  </si>
  <si>
    <t>S309100</t>
  </si>
  <si>
    <r>
      <t xml:space="preserve">Remove magnet mapping appr. </t>
    </r>
    <r>
      <rPr>
        <sz val="11"/>
        <color rgb="FFFF0000"/>
        <rFont val="Calibri"/>
        <family val="2"/>
        <scheme val="minor"/>
      </rPr>
      <t>(currently under Magnet WBS)</t>
    </r>
  </si>
  <si>
    <t>S358400</t>
  </si>
  <si>
    <t>S358800</t>
  </si>
  <si>
    <t>S359200</t>
  </si>
  <si>
    <t>S359402</t>
  </si>
  <si>
    <t>S359404</t>
  </si>
  <si>
    <t>S359406</t>
  </si>
  <si>
    <t>S359408</t>
  </si>
  <si>
    <t>S358400 SS</t>
  </si>
  <si>
    <t>S358800 SS</t>
  </si>
  <si>
    <t>S359510</t>
  </si>
  <si>
    <t>S359520</t>
  </si>
  <si>
    <t>S359530</t>
  </si>
  <si>
    <t>S359540</t>
  </si>
  <si>
    <t>S359550</t>
  </si>
  <si>
    <t>S359560</t>
  </si>
  <si>
    <t>S359570</t>
  </si>
  <si>
    <t>S359580</t>
  </si>
  <si>
    <t>S359590</t>
  </si>
  <si>
    <t>S359595</t>
  </si>
  <si>
    <t>S359520 FS</t>
  </si>
  <si>
    <t>S359530 FS</t>
  </si>
  <si>
    <t>S359540 FS</t>
  </si>
  <si>
    <t>WBS 2.5.4</t>
  </si>
  <si>
    <t>S346298</t>
  </si>
  <si>
    <t>S351600</t>
  </si>
  <si>
    <t>S356600</t>
  </si>
  <si>
    <t>S346220</t>
  </si>
  <si>
    <t>S347820</t>
  </si>
  <si>
    <t>S347830</t>
  </si>
  <si>
    <t>S347840</t>
  </si>
  <si>
    <t>S345920</t>
  </si>
  <si>
    <t>S345930</t>
  </si>
  <si>
    <t>S345940</t>
  </si>
  <si>
    <t>S346220 FS</t>
  </si>
  <si>
    <t>S347830 FS</t>
  </si>
  <si>
    <t>S346230 FS</t>
  </si>
  <si>
    <t>S347820 FS</t>
  </si>
  <si>
    <t>S345920 FS</t>
  </si>
  <si>
    <t>S345930 FS</t>
  </si>
  <si>
    <t>WBS 2.5.6</t>
  </si>
  <si>
    <t>S351710</t>
  </si>
  <si>
    <t>S351720</t>
  </si>
  <si>
    <t>S351730</t>
  </si>
  <si>
    <t>S351740</t>
  </si>
  <si>
    <t>S351600 SS</t>
  </si>
  <si>
    <t>S356710</t>
  </si>
  <si>
    <t>S356720</t>
  </si>
  <si>
    <t>S356730</t>
  </si>
  <si>
    <t>S356740</t>
  </si>
  <si>
    <t>S356600 SS</t>
  </si>
  <si>
    <t>WBS 2.5.2</t>
  </si>
  <si>
    <t>WBS 2.4.1.3</t>
  </si>
  <si>
    <t>S347610</t>
  </si>
  <si>
    <t>S347620</t>
  </si>
  <si>
    <t>S347630</t>
  </si>
  <si>
    <t>S347640</t>
  </si>
  <si>
    <t>S347650</t>
  </si>
  <si>
    <t>S347660</t>
  </si>
  <si>
    <t>S347670</t>
  </si>
  <si>
    <t>S347680</t>
  </si>
  <si>
    <t>S347610 SS</t>
  </si>
  <si>
    <t>S347620 SS</t>
  </si>
  <si>
    <t>S347630 SS</t>
  </si>
  <si>
    <t>S347640 SS</t>
  </si>
  <si>
    <t>S347650 SS</t>
  </si>
  <si>
    <t>S347660 SS</t>
  </si>
  <si>
    <t>S347670 SS</t>
  </si>
  <si>
    <t>S342390</t>
  </si>
  <si>
    <t>WBS 2.4.1.5</t>
  </si>
  <si>
    <t>WBS 2.4.2.5</t>
  </si>
  <si>
    <t>S333720</t>
  </si>
  <si>
    <t>WBS 2.2</t>
  </si>
  <si>
    <t>WBS 2.3.2</t>
  </si>
  <si>
    <t>WBS 2.4.1.4</t>
  </si>
  <si>
    <t>S332782</t>
  </si>
  <si>
    <t>S332784</t>
  </si>
  <si>
    <t>S332786</t>
  </si>
  <si>
    <t>S332781</t>
  </si>
  <si>
    <t>S332783</t>
  </si>
  <si>
    <t>S332785</t>
  </si>
  <si>
    <t>S332787</t>
  </si>
  <si>
    <t>S332788</t>
  </si>
  <si>
    <t>S332790</t>
  </si>
  <si>
    <t>S332791</t>
  </si>
  <si>
    <t>S332792</t>
  </si>
  <si>
    <t>S332793</t>
  </si>
  <si>
    <t>S332794</t>
  </si>
  <si>
    <t>S332796</t>
  </si>
  <si>
    <t>S361950</t>
  </si>
  <si>
    <t>S3261480 FS</t>
  </si>
  <si>
    <t>WBS 2.5.7 (addition thereto, for TPOT)</t>
  </si>
  <si>
    <t>Install North and South Line Lasers</t>
  </si>
  <si>
    <t>S361100 FS</t>
  </si>
  <si>
    <t>Install TPC Diffuse Lasers</t>
  </si>
  <si>
    <t>S361465</t>
  </si>
  <si>
    <t>S361300 FS</t>
  </si>
  <si>
    <t>Complete lighting and convenience power</t>
  </si>
  <si>
    <t>Complete wiring of chiller platform</t>
  </si>
  <si>
    <t>Complete on-detector 24V-DC distribution system</t>
  </si>
  <si>
    <t>Complete rack interlock system (36 racks)</t>
  </si>
  <si>
    <t>Complete global interlock system</t>
  </si>
  <si>
    <t>Complete ODH, crash, sweeps - CAD PASS</t>
  </si>
  <si>
    <t>Complete FAP and HSSP - Fire Alarm group</t>
  </si>
  <si>
    <t>Complete network installation</t>
  </si>
  <si>
    <t>Complete VESDA north/south solenoid - piping (sEPD area)</t>
  </si>
  <si>
    <t>Complete ECW water leak detection</t>
  </si>
  <si>
    <t>Complete contactor boxes for interlock system</t>
  </si>
  <si>
    <t>Complete I/O terminations Rack 3B1</t>
  </si>
  <si>
    <t>Test rack interlock system</t>
  </si>
  <si>
    <t>Test global interlock system</t>
  </si>
  <si>
    <t>Control system programming</t>
  </si>
  <si>
    <t>Control system HMI and usage testing</t>
  </si>
  <si>
    <t>S346222</t>
  </si>
  <si>
    <t>S346226</t>
  </si>
  <si>
    <t>S346228</t>
  </si>
  <si>
    <t>S346232</t>
  </si>
  <si>
    <t>S346234</t>
  </si>
  <si>
    <t>S346236</t>
  </si>
  <si>
    <t>S346238</t>
  </si>
  <si>
    <t>S346242</t>
  </si>
  <si>
    <t>S346244</t>
  </si>
  <si>
    <t>S346246</t>
  </si>
  <si>
    <t>S346248</t>
  </si>
  <si>
    <t>S346250</t>
  </si>
  <si>
    <t>S356252</t>
  </si>
  <si>
    <t>S346224</t>
  </si>
  <si>
    <t>Complete wiring of N &amp; S Pole Tip doors and motors</t>
  </si>
  <si>
    <t>S331496</t>
  </si>
  <si>
    <t>S332789</t>
  </si>
  <si>
    <t>S332781 SS 2d</t>
  </si>
  <si>
    <t>S332795</t>
  </si>
  <si>
    <t>S346221</t>
  </si>
  <si>
    <t>S346223</t>
  </si>
  <si>
    <t>S346235</t>
  </si>
  <si>
    <t>S346245</t>
  </si>
  <si>
    <t>S356255</t>
  </si>
  <si>
    <t>S359597</t>
  </si>
  <si>
    <t>S359550 FS</t>
  </si>
  <si>
    <t>S259560 SS</t>
  </si>
  <si>
    <t>S359530 SS</t>
  </si>
  <si>
    <t>S359560 SS</t>
  </si>
  <si>
    <t>S358600</t>
  </si>
  <si>
    <t>S358510 SS</t>
  </si>
  <si>
    <t>S361111</t>
  </si>
  <si>
    <t>S370105</t>
  </si>
  <si>
    <t>S370205</t>
  </si>
  <si>
    <t>S370595</t>
  </si>
  <si>
    <t>Hours Sum</t>
  </si>
  <si>
    <t>HVAC completion</t>
  </si>
  <si>
    <t>Control Distribution &amp; Pgm</t>
  </si>
  <si>
    <t>Platforms</t>
  </si>
  <si>
    <t>US Univ</t>
  </si>
  <si>
    <t>Category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</si>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</sst>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FD1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textRotation="90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4" fontId="0" fillId="4" borderId="0" xfId="0" applyNumberFormat="1" applyFill="1" applyAlignment="1">
      <alignment textRotation="90"/>
    </xf>
    <xf numFmtId="164" fontId="0" fillId="5" borderId="0" xfId="0" applyNumberFormat="1" applyFill="1"/>
    <xf numFmtId="164" fontId="0" fillId="6" borderId="0" xfId="0" applyNumberFormat="1" applyFill="1"/>
    <xf numFmtId="164" fontId="0" fillId="7" borderId="0" xfId="0" applyNumberFormat="1" applyFill="1"/>
    <xf numFmtId="0" fontId="0" fillId="7" borderId="0" xfId="0" applyFill="1"/>
    <xf numFmtId="0" fontId="1" fillId="0" borderId="0" xfId="0" applyFont="1" applyAlignment="1">
      <alignment horizontal="center" textRotation="90"/>
    </xf>
    <xf numFmtId="0" fontId="0" fillId="4" borderId="0" xfId="0" applyFill="1" applyAlignment="1">
      <alignment horizontal="center"/>
    </xf>
    <xf numFmtId="0" fontId="0" fillId="5" borderId="0" xfId="0" applyFill="1"/>
    <xf numFmtId="14" fontId="0" fillId="0" borderId="0" xfId="0" applyNumberFormat="1" applyAlignment="1">
      <alignment horizontal="center"/>
    </xf>
    <xf numFmtId="0" fontId="0" fillId="8" borderId="0" xfId="0" applyFill="1"/>
    <xf numFmtId="0" fontId="0" fillId="9" borderId="0" xfId="0" applyFill="1" applyAlignment="1">
      <alignment horizontal="center"/>
    </xf>
    <xf numFmtId="0" fontId="0" fillId="0" borderId="0" xfId="0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443A-B45C-4307-ADF7-609FEA2DBB45}">
  <sheetPr>
    <pageSetUpPr fitToPage="1"/>
  </sheetPr>
  <dimension ref="A1:W264"/>
  <sheetViews>
    <sheetView zoomScale="90" zoomScaleNormal="90" workbookViewId="0">
      <pane xSplit="3" ySplit="1" topLeftCell="D206" activePane="bottomRight" state="frozen"/>
      <selection pane="topRight" activeCell="C1" sqref="C1"/>
      <selection pane="bottomLeft" activeCell="A2" sqref="A2"/>
      <selection pane="bottomRight" activeCell="G249" sqref="G249"/>
    </sheetView>
  </sheetViews>
  <sheetFormatPr defaultRowHeight="14.4" x14ac:dyDescent="0.3"/>
  <cols>
    <col min="1" max="1" width="51.6640625" customWidth="1"/>
    <col min="2" max="2" width="8.109375" style="8" customWidth="1"/>
    <col min="3" max="3" width="10.109375" customWidth="1"/>
    <col min="6" max="6" width="10.44140625" bestFit="1" customWidth="1"/>
    <col min="7" max="7" width="9.6640625" bestFit="1" customWidth="1"/>
    <col min="8" max="8" width="2.88671875" customWidth="1"/>
    <col min="11" max="11" width="10.44140625" bestFit="1" customWidth="1"/>
    <col min="12" max="12" width="9.6640625" bestFit="1" customWidth="1"/>
    <col min="13" max="13" width="9.5546875" bestFit="1" customWidth="1"/>
    <col min="14" max="14" width="6.21875" bestFit="1" customWidth="1"/>
    <col min="15" max="15" width="8.5546875" bestFit="1" customWidth="1"/>
    <col min="16" max="16" width="3.109375" customWidth="1"/>
    <col min="18" max="18" width="9.5546875" bestFit="1" customWidth="1"/>
  </cols>
  <sheetData>
    <row r="1" spans="1:23" ht="28.8" x14ac:dyDescent="0.3">
      <c r="A1" s="1" t="s">
        <v>0</v>
      </c>
      <c r="B1" s="10" t="s">
        <v>162</v>
      </c>
      <c r="C1" s="10" t="s">
        <v>133</v>
      </c>
      <c r="D1" s="1" t="s">
        <v>1</v>
      </c>
      <c r="E1" s="1" t="s">
        <v>2</v>
      </c>
      <c r="F1" s="1" t="s">
        <v>155</v>
      </c>
      <c r="G1" s="1" t="s">
        <v>156</v>
      </c>
      <c r="H1" s="1"/>
      <c r="I1" s="1" t="s">
        <v>3</v>
      </c>
      <c r="J1" s="1" t="s">
        <v>4</v>
      </c>
      <c r="K1" s="1" t="s">
        <v>157</v>
      </c>
      <c r="L1" s="1" t="s">
        <v>158</v>
      </c>
      <c r="M1" s="1" t="s">
        <v>159</v>
      </c>
      <c r="N1" s="1" t="s">
        <v>160</v>
      </c>
      <c r="O1" s="1" t="s">
        <v>161</v>
      </c>
      <c r="P1" s="1"/>
      <c r="Q1" s="1" t="s">
        <v>117</v>
      </c>
      <c r="R1" s="1" t="s">
        <v>118</v>
      </c>
      <c r="S1" s="1" t="s">
        <v>119</v>
      </c>
      <c r="T1" s="1" t="s">
        <v>5</v>
      </c>
      <c r="U1" s="1" t="s">
        <v>6</v>
      </c>
      <c r="V1" s="1" t="s">
        <v>7</v>
      </c>
      <c r="W1" s="1" t="s">
        <v>8</v>
      </c>
    </row>
    <row r="2" spans="1:23" x14ac:dyDescent="0.3">
      <c r="A2" t="s">
        <v>120</v>
      </c>
      <c r="B2" s="8">
        <v>0</v>
      </c>
      <c r="C2">
        <f>SUM(D2:W2)</f>
        <v>40</v>
      </c>
      <c r="E2" s="3">
        <v>40</v>
      </c>
    </row>
    <row r="3" spans="1:23" x14ac:dyDescent="0.3">
      <c r="A3" t="s">
        <v>131</v>
      </c>
      <c r="B3" s="8">
        <v>0</v>
      </c>
      <c r="C3">
        <f t="shared" ref="C3:C98" si="0">SUM(D3:W3)</f>
        <v>113</v>
      </c>
      <c r="E3" s="3">
        <v>113</v>
      </c>
    </row>
    <row r="4" spans="1:23" x14ac:dyDescent="0.3">
      <c r="A4" t="s">
        <v>121</v>
      </c>
      <c r="B4" s="8">
        <v>0</v>
      </c>
      <c r="C4">
        <f t="shared" si="0"/>
        <v>113</v>
      </c>
      <c r="J4" s="3">
        <v>113</v>
      </c>
    </row>
    <row r="5" spans="1:23" x14ac:dyDescent="0.3">
      <c r="A5" t="s">
        <v>216</v>
      </c>
      <c r="B5" s="8">
        <v>0</v>
      </c>
      <c r="C5">
        <f t="shared" si="0"/>
        <v>282</v>
      </c>
      <c r="E5" s="3">
        <v>282</v>
      </c>
    </row>
    <row r="6" spans="1:23" x14ac:dyDescent="0.3">
      <c r="A6" s="1"/>
      <c r="B6" s="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">
      <c r="A7" t="s">
        <v>9</v>
      </c>
      <c r="B7" s="8">
        <v>4</v>
      </c>
      <c r="C7">
        <f t="shared" si="0"/>
        <v>16</v>
      </c>
      <c r="I7" s="3">
        <v>8</v>
      </c>
      <c r="J7" s="3">
        <v>8</v>
      </c>
    </row>
    <row r="8" spans="1:23" x14ac:dyDescent="0.3">
      <c r="A8" t="s">
        <v>10</v>
      </c>
      <c r="B8" s="8">
        <v>4</v>
      </c>
      <c r="C8">
        <f t="shared" si="0"/>
        <v>241</v>
      </c>
      <c r="J8" s="3">
        <f>12+40</f>
        <v>52</v>
      </c>
      <c r="K8" s="3">
        <f>48+35+40</f>
        <v>123</v>
      </c>
      <c r="L8" s="26"/>
      <c r="M8" s="26"/>
      <c r="N8" s="26"/>
      <c r="O8" s="3">
        <v>66</v>
      </c>
    </row>
    <row r="9" spans="1:23" x14ac:dyDescent="0.3">
      <c r="A9" t="s">
        <v>122</v>
      </c>
      <c r="B9" s="8">
        <v>4</v>
      </c>
      <c r="C9">
        <f t="shared" si="0"/>
        <v>171</v>
      </c>
      <c r="J9" s="3">
        <f>57+57</f>
        <v>114</v>
      </c>
      <c r="K9" s="3">
        <v>57</v>
      </c>
      <c r="L9" s="26"/>
      <c r="M9" s="26"/>
      <c r="N9" s="26"/>
    </row>
    <row r="10" spans="1:23" x14ac:dyDescent="0.3">
      <c r="A10" t="s">
        <v>143</v>
      </c>
      <c r="B10" s="8">
        <v>4</v>
      </c>
      <c r="C10">
        <f t="shared" si="0"/>
        <v>544</v>
      </c>
      <c r="I10" s="3">
        <f>80+80</f>
        <v>160</v>
      </c>
      <c r="J10" s="3">
        <f>8+8+20+80+20+80</f>
        <v>216</v>
      </c>
      <c r="K10" s="3">
        <f>8+80+80</f>
        <v>168</v>
      </c>
      <c r="L10" s="26"/>
      <c r="M10" s="26"/>
      <c r="N10" s="26"/>
    </row>
    <row r="11" spans="1:23" x14ac:dyDescent="0.3">
      <c r="A11" t="s">
        <v>123</v>
      </c>
      <c r="B11" s="8">
        <v>4</v>
      </c>
      <c r="C11">
        <f t="shared" si="0"/>
        <v>97</v>
      </c>
      <c r="D11" s="3">
        <v>19</v>
      </c>
      <c r="E11" s="3">
        <v>19</v>
      </c>
      <c r="F11" s="26"/>
      <c r="G11" s="3">
        <v>59</v>
      </c>
    </row>
    <row r="12" spans="1:23" x14ac:dyDescent="0.3">
      <c r="A12" t="s">
        <v>124</v>
      </c>
      <c r="B12" s="8">
        <v>4</v>
      </c>
      <c r="C12">
        <f t="shared" si="0"/>
        <v>13</v>
      </c>
      <c r="F12" s="3">
        <v>13</v>
      </c>
      <c r="G12" s="26"/>
    </row>
    <row r="13" spans="1:23" x14ac:dyDescent="0.3">
      <c r="A13" t="s">
        <v>125</v>
      </c>
      <c r="B13" s="8">
        <v>4</v>
      </c>
      <c r="C13">
        <f t="shared" si="0"/>
        <v>480</v>
      </c>
      <c r="D13" s="3">
        <v>160</v>
      </c>
      <c r="E13" s="3">
        <v>80</v>
      </c>
      <c r="F13" s="3">
        <v>80</v>
      </c>
      <c r="G13" s="3">
        <v>160</v>
      </c>
    </row>
    <row r="14" spans="1:23" x14ac:dyDescent="0.3">
      <c r="A14" t="s">
        <v>11</v>
      </c>
      <c r="B14" s="8">
        <v>4</v>
      </c>
      <c r="C14">
        <f t="shared" si="0"/>
        <v>560</v>
      </c>
      <c r="D14" s="3">
        <v>160</v>
      </c>
      <c r="E14" s="3">
        <v>80</v>
      </c>
      <c r="F14" s="3">
        <v>240</v>
      </c>
      <c r="G14" s="3">
        <v>80</v>
      </c>
    </row>
    <row r="15" spans="1:23" x14ac:dyDescent="0.3">
      <c r="A15" t="s">
        <v>147</v>
      </c>
      <c r="B15" s="8">
        <v>4</v>
      </c>
      <c r="C15">
        <f t="shared" si="0"/>
        <v>0</v>
      </c>
    </row>
    <row r="17" spans="1:7" x14ac:dyDescent="0.3">
      <c r="A17" t="s">
        <v>126</v>
      </c>
      <c r="B17" s="8">
        <v>0</v>
      </c>
      <c r="C17">
        <f t="shared" si="0"/>
        <v>80</v>
      </c>
      <c r="E17" s="3">
        <v>40</v>
      </c>
      <c r="F17" s="3">
        <v>40</v>
      </c>
      <c r="G17" s="26"/>
    </row>
    <row r="18" spans="1:7" x14ac:dyDescent="0.3">
      <c r="A18" t="s">
        <v>128</v>
      </c>
      <c r="B18" s="8">
        <v>0</v>
      </c>
      <c r="C18">
        <f t="shared" si="0"/>
        <v>20</v>
      </c>
      <c r="E18" s="3">
        <v>10</v>
      </c>
      <c r="F18" s="3">
        <v>10</v>
      </c>
      <c r="G18" s="26"/>
    </row>
    <row r="19" spans="1:7" x14ac:dyDescent="0.3">
      <c r="A19" t="s">
        <v>127</v>
      </c>
      <c r="B19" s="8">
        <v>0</v>
      </c>
      <c r="C19">
        <f t="shared" si="0"/>
        <v>72</v>
      </c>
      <c r="E19" s="3">
        <v>36</v>
      </c>
      <c r="F19" s="3">
        <v>36</v>
      </c>
      <c r="G19" s="26"/>
    </row>
    <row r="21" spans="1:7" x14ac:dyDescent="0.3">
      <c r="A21" t="s">
        <v>12</v>
      </c>
      <c r="B21" s="8">
        <v>2</v>
      </c>
      <c r="C21">
        <f t="shared" si="0"/>
        <v>6</v>
      </c>
      <c r="F21" s="26"/>
      <c r="G21" s="3">
        <v>6</v>
      </c>
    </row>
    <row r="22" spans="1:7" x14ac:dyDescent="0.3">
      <c r="A22" t="s">
        <v>13</v>
      </c>
      <c r="B22" s="8">
        <v>2</v>
      </c>
      <c r="C22">
        <f t="shared" si="0"/>
        <v>40</v>
      </c>
      <c r="F22" s="26"/>
      <c r="G22" s="3">
        <v>40</v>
      </c>
    </row>
    <row r="23" spans="1:7" x14ac:dyDescent="0.3">
      <c r="A23" t="s">
        <v>154</v>
      </c>
      <c r="B23" s="8">
        <v>2</v>
      </c>
      <c r="C23">
        <f t="shared" si="0"/>
        <v>500</v>
      </c>
      <c r="F23" s="26"/>
      <c r="G23" s="4">
        <v>500</v>
      </c>
    </row>
    <row r="25" spans="1:7" x14ac:dyDescent="0.3">
      <c r="A25" t="s">
        <v>130</v>
      </c>
      <c r="B25" s="8">
        <v>1</v>
      </c>
      <c r="C25">
        <f t="shared" si="0"/>
        <v>180</v>
      </c>
      <c r="E25" s="4">
        <v>100</v>
      </c>
      <c r="F25" s="4">
        <v>80</v>
      </c>
      <c r="G25" s="26"/>
    </row>
    <row r="26" spans="1:7" x14ac:dyDescent="0.3">
      <c r="A26" t="s">
        <v>14</v>
      </c>
      <c r="B26" s="8">
        <v>1</v>
      </c>
      <c r="C26">
        <f t="shared" si="0"/>
        <v>138</v>
      </c>
      <c r="E26" s="4">
        <v>8</v>
      </c>
      <c r="F26" s="4">
        <v>130</v>
      </c>
      <c r="G26" s="26"/>
    </row>
    <row r="27" spans="1:7" x14ac:dyDescent="0.3">
      <c r="A27" t="s">
        <v>16</v>
      </c>
      <c r="B27" s="8">
        <v>1</v>
      </c>
      <c r="C27">
        <f t="shared" si="0"/>
        <v>64</v>
      </c>
      <c r="E27" s="4">
        <v>4</v>
      </c>
      <c r="F27" s="4">
        <v>60</v>
      </c>
      <c r="G27" s="26"/>
    </row>
    <row r="28" spans="1:7" x14ac:dyDescent="0.3">
      <c r="A28" t="s">
        <v>164</v>
      </c>
      <c r="B28" s="8">
        <v>1</v>
      </c>
      <c r="C28">
        <f t="shared" si="0"/>
        <v>290</v>
      </c>
      <c r="F28" s="4">
        <v>290</v>
      </c>
      <c r="G28" s="26"/>
    </row>
    <row r="29" spans="1:7" x14ac:dyDescent="0.3">
      <c r="A29" t="s">
        <v>166</v>
      </c>
      <c r="B29" s="8">
        <v>1</v>
      </c>
      <c r="C29">
        <f t="shared" si="0"/>
        <v>290</v>
      </c>
      <c r="F29" s="4">
        <v>290</v>
      </c>
      <c r="G29" s="26"/>
    </row>
    <row r="30" spans="1:7" x14ac:dyDescent="0.3">
      <c r="A30" t="s">
        <v>165</v>
      </c>
      <c r="B30" s="8">
        <v>1</v>
      </c>
      <c r="C30">
        <f t="shared" si="0"/>
        <v>120</v>
      </c>
      <c r="F30" s="4">
        <v>120</v>
      </c>
      <c r="G30" s="26"/>
    </row>
    <row r="31" spans="1:7" x14ac:dyDescent="0.3">
      <c r="A31" t="s">
        <v>167</v>
      </c>
      <c r="B31" s="8">
        <v>1</v>
      </c>
      <c r="C31">
        <f t="shared" si="0"/>
        <v>120</v>
      </c>
      <c r="F31" s="4">
        <v>120</v>
      </c>
      <c r="G31" s="26"/>
    </row>
    <row r="32" spans="1:7" x14ac:dyDescent="0.3">
      <c r="A32" t="s">
        <v>15</v>
      </c>
      <c r="B32" s="8">
        <v>1</v>
      </c>
      <c r="C32">
        <f t="shared" si="0"/>
        <v>80</v>
      </c>
      <c r="F32" s="4">
        <v>80</v>
      </c>
      <c r="G32" s="26"/>
    </row>
    <row r="33" spans="1:12" x14ac:dyDescent="0.3">
      <c r="A33" t="s">
        <v>163</v>
      </c>
      <c r="B33" s="8">
        <v>1</v>
      </c>
      <c r="C33">
        <f t="shared" si="0"/>
        <v>124</v>
      </c>
      <c r="E33" s="4">
        <v>24</v>
      </c>
      <c r="F33" s="4">
        <v>100</v>
      </c>
      <c r="G33" s="26"/>
    </row>
    <row r="35" spans="1:12" x14ac:dyDescent="0.3">
      <c r="A35" t="s">
        <v>129</v>
      </c>
      <c r="B35" s="8">
        <v>1</v>
      </c>
      <c r="C35">
        <f t="shared" si="0"/>
        <v>270</v>
      </c>
      <c r="E35" s="3">
        <f>19+19+14+58+10</f>
        <v>120</v>
      </c>
      <c r="F35" s="3">
        <f>20+43+14+58+15</f>
        <v>150</v>
      </c>
      <c r="G35" s="26"/>
    </row>
    <row r="36" spans="1:12" x14ac:dyDescent="0.3">
      <c r="A36" t="s">
        <v>168</v>
      </c>
      <c r="B36" s="8">
        <v>1</v>
      </c>
      <c r="C36">
        <f t="shared" si="0"/>
        <v>100</v>
      </c>
      <c r="F36" s="4">
        <v>100</v>
      </c>
      <c r="G36" s="26"/>
    </row>
    <row r="37" spans="1:12" x14ac:dyDescent="0.3">
      <c r="A37" t="s">
        <v>174</v>
      </c>
      <c r="B37" s="8">
        <v>1</v>
      </c>
      <c r="C37">
        <f t="shared" si="0"/>
        <v>40</v>
      </c>
      <c r="F37" s="4">
        <v>40</v>
      </c>
      <c r="G37" s="26"/>
    </row>
    <row r="38" spans="1:12" x14ac:dyDescent="0.3">
      <c r="A38" t="s">
        <v>169</v>
      </c>
      <c r="B38" s="8">
        <v>1</v>
      </c>
      <c r="C38">
        <f t="shared" si="0"/>
        <v>84</v>
      </c>
      <c r="E38" s="4">
        <v>4</v>
      </c>
      <c r="F38" s="4">
        <v>80</v>
      </c>
      <c r="G38" s="26"/>
    </row>
    <row r="39" spans="1:12" x14ac:dyDescent="0.3">
      <c r="A39" t="s">
        <v>170</v>
      </c>
      <c r="B39" s="8">
        <v>1</v>
      </c>
      <c r="C39">
        <f t="shared" si="0"/>
        <v>40</v>
      </c>
      <c r="F39" s="4">
        <v>40</v>
      </c>
      <c r="G39" s="26"/>
    </row>
    <row r="40" spans="1:12" x14ac:dyDescent="0.3">
      <c r="A40" t="s">
        <v>171</v>
      </c>
      <c r="B40" s="8">
        <v>1</v>
      </c>
      <c r="C40">
        <f t="shared" si="0"/>
        <v>40</v>
      </c>
      <c r="F40" s="4">
        <v>40</v>
      </c>
      <c r="G40" s="26"/>
    </row>
    <row r="41" spans="1:12" x14ac:dyDescent="0.3">
      <c r="A41" t="s">
        <v>172</v>
      </c>
      <c r="B41" s="8">
        <v>1</v>
      </c>
      <c r="C41">
        <f t="shared" si="0"/>
        <v>8</v>
      </c>
      <c r="F41" s="4">
        <v>8</v>
      </c>
      <c r="G41" s="26"/>
    </row>
    <row r="42" spans="1:12" x14ac:dyDescent="0.3">
      <c r="A42" s="8" t="s">
        <v>173</v>
      </c>
      <c r="B42" s="8">
        <v>1</v>
      </c>
      <c r="C42">
        <f t="shared" si="0"/>
        <v>40</v>
      </c>
      <c r="F42" s="4">
        <v>40</v>
      </c>
      <c r="G42" s="26"/>
    </row>
    <row r="44" spans="1:12" x14ac:dyDescent="0.3">
      <c r="A44" t="s">
        <v>17</v>
      </c>
      <c r="B44" s="8">
        <v>1</v>
      </c>
      <c r="C44">
        <f t="shared" si="0"/>
        <v>120</v>
      </c>
      <c r="F44" s="4">
        <v>60</v>
      </c>
      <c r="G44" s="4">
        <v>60</v>
      </c>
    </row>
    <row r="46" spans="1:12" x14ac:dyDescent="0.3">
      <c r="A46" t="s">
        <v>18</v>
      </c>
      <c r="B46" s="8">
        <v>2</v>
      </c>
      <c r="C46">
        <f t="shared" si="0"/>
        <v>120</v>
      </c>
      <c r="E46" s="4">
        <v>80</v>
      </c>
      <c r="F46" s="4">
        <v>40</v>
      </c>
      <c r="G46" s="26"/>
    </row>
    <row r="47" spans="1:12" x14ac:dyDescent="0.3">
      <c r="A47" t="s">
        <v>19</v>
      </c>
      <c r="B47" s="8">
        <v>3</v>
      </c>
      <c r="C47">
        <f t="shared" si="0"/>
        <v>229</v>
      </c>
      <c r="J47" s="3">
        <f>24+2+72+2+12+3</f>
        <v>115</v>
      </c>
      <c r="K47" s="3">
        <f>12+36+66</f>
        <v>114</v>
      </c>
      <c r="L47" s="26"/>
    </row>
    <row r="49" spans="1:14" x14ac:dyDescent="0.3">
      <c r="A49" s="1" t="s">
        <v>20</v>
      </c>
      <c r="B49" s="7"/>
    </row>
    <row r="50" spans="1:14" x14ac:dyDescent="0.3">
      <c r="A50" t="s">
        <v>21</v>
      </c>
      <c r="B50" s="8">
        <v>3</v>
      </c>
      <c r="C50">
        <f t="shared" si="0"/>
        <v>24</v>
      </c>
      <c r="E50" s="3">
        <v>4</v>
      </c>
      <c r="J50" s="3">
        <f>1+3</f>
        <v>4</v>
      </c>
      <c r="M50" s="3">
        <v>16</v>
      </c>
    </row>
    <row r="51" spans="1:14" x14ac:dyDescent="0.3">
      <c r="A51" t="s">
        <v>22</v>
      </c>
      <c r="B51" s="8">
        <v>2</v>
      </c>
      <c r="C51">
        <f t="shared" si="0"/>
        <v>120</v>
      </c>
      <c r="E51" s="3">
        <v>34</v>
      </c>
      <c r="J51" s="3">
        <f>16+2</f>
        <v>18</v>
      </c>
      <c r="M51" s="3">
        <v>68</v>
      </c>
    </row>
    <row r="52" spans="1:14" x14ac:dyDescent="0.3">
      <c r="A52" t="s">
        <v>23</v>
      </c>
      <c r="B52" s="8">
        <v>3</v>
      </c>
      <c r="C52">
        <f t="shared" si="0"/>
        <v>120</v>
      </c>
      <c r="J52" s="3">
        <f>12+30</f>
        <v>42</v>
      </c>
      <c r="K52" s="3">
        <v>60</v>
      </c>
      <c r="L52" s="3">
        <v>0</v>
      </c>
      <c r="M52" s="3">
        <v>18</v>
      </c>
    </row>
    <row r="53" spans="1:14" x14ac:dyDescent="0.3">
      <c r="A53" t="s">
        <v>24</v>
      </c>
      <c r="B53" s="8">
        <v>2</v>
      </c>
      <c r="C53">
        <f t="shared" si="0"/>
        <v>144</v>
      </c>
      <c r="E53" s="3">
        <f>18+18</f>
        <v>36</v>
      </c>
      <c r="F53" s="3">
        <v>36</v>
      </c>
      <c r="G53" s="3">
        <v>72</v>
      </c>
    </row>
    <row r="54" spans="1:14" x14ac:dyDescent="0.3">
      <c r="A54" t="s">
        <v>38</v>
      </c>
      <c r="B54" s="8">
        <v>2</v>
      </c>
      <c r="C54">
        <f t="shared" si="0"/>
        <v>133</v>
      </c>
      <c r="E54" s="3">
        <v>18</v>
      </c>
      <c r="F54" s="3">
        <f>72+14</f>
        <v>86</v>
      </c>
      <c r="G54" s="26"/>
      <c r="N54" s="3">
        <v>29</v>
      </c>
    </row>
    <row r="55" spans="1:14" x14ac:dyDescent="0.3">
      <c r="A55" t="s">
        <v>145</v>
      </c>
      <c r="B55" s="8">
        <v>2</v>
      </c>
      <c r="C55">
        <f t="shared" si="0"/>
        <v>936</v>
      </c>
      <c r="E55" s="3">
        <v>120</v>
      </c>
      <c r="F55" s="3">
        <f>720+96</f>
        <v>816</v>
      </c>
      <c r="G55" s="26"/>
    </row>
    <row r="56" spans="1:14" x14ac:dyDescent="0.3">
      <c r="A56" t="s">
        <v>132</v>
      </c>
      <c r="B56" s="8">
        <v>3</v>
      </c>
      <c r="C56">
        <f t="shared" si="0"/>
        <v>18</v>
      </c>
      <c r="J56" s="3">
        <f>4+4</f>
        <v>8</v>
      </c>
      <c r="K56" s="3">
        <v>4</v>
      </c>
      <c r="L56" s="26"/>
      <c r="M56" s="3">
        <v>6</v>
      </c>
    </row>
    <row r="58" spans="1:14" x14ac:dyDescent="0.3">
      <c r="A58" t="s">
        <v>28</v>
      </c>
      <c r="B58" s="8">
        <v>3</v>
      </c>
      <c r="C58">
        <f t="shared" si="0"/>
        <v>250</v>
      </c>
      <c r="E58" s="3">
        <v>40</v>
      </c>
      <c r="F58" s="3">
        <v>40</v>
      </c>
      <c r="G58" s="3">
        <v>40</v>
      </c>
      <c r="J58" s="3">
        <v>10</v>
      </c>
      <c r="K58" s="3">
        <v>40</v>
      </c>
      <c r="L58" s="3">
        <v>40</v>
      </c>
      <c r="N58" s="3">
        <v>40</v>
      </c>
    </row>
    <row r="59" spans="1:14" x14ac:dyDescent="0.3">
      <c r="A59" t="s">
        <v>175</v>
      </c>
      <c r="B59" s="8">
        <v>2</v>
      </c>
      <c r="C59">
        <f t="shared" si="0"/>
        <v>568</v>
      </c>
      <c r="E59" s="3">
        <f>80+80</f>
        <v>160</v>
      </c>
      <c r="F59" s="3">
        <v>220</v>
      </c>
      <c r="G59" s="3">
        <v>188</v>
      </c>
    </row>
    <row r="60" spans="1:14" x14ac:dyDescent="0.3">
      <c r="A60" t="s">
        <v>29</v>
      </c>
      <c r="B60" s="8">
        <v>2</v>
      </c>
      <c r="C60">
        <f t="shared" si="0"/>
        <v>120</v>
      </c>
      <c r="M60" s="4">
        <v>120</v>
      </c>
    </row>
    <row r="61" spans="1:14" x14ac:dyDescent="0.3">
      <c r="A61" t="s">
        <v>30</v>
      </c>
      <c r="B61" s="8">
        <v>2</v>
      </c>
      <c r="C61">
        <f t="shared" si="0"/>
        <v>120</v>
      </c>
      <c r="M61" s="4">
        <v>120</v>
      </c>
    </row>
    <row r="62" spans="1:14" x14ac:dyDescent="0.3">
      <c r="A62" t="s">
        <v>31</v>
      </c>
      <c r="B62" s="8">
        <v>2</v>
      </c>
      <c r="C62">
        <f t="shared" si="0"/>
        <v>480</v>
      </c>
      <c r="M62" s="4">
        <v>480</v>
      </c>
    </row>
    <row r="63" spans="1:14" x14ac:dyDescent="0.3">
      <c r="M63" s="26"/>
    </row>
    <row r="64" spans="1:14" x14ac:dyDescent="0.3">
      <c r="A64" s="22" t="s">
        <v>451</v>
      </c>
      <c r="B64" s="8">
        <v>2</v>
      </c>
      <c r="C64">
        <f t="shared" si="0"/>
        <v>80</v>
      </c>
      <c r="M64" s="4">
        <v>80</v>
      </c>
    </row>
    <row r="65" spans="1:13" x14ac:dyDescent="0.3">
      <c r="A65" s="22" t="s">
        <v>452</v>
      </c>
      <c r="B65" s="8">
        <v>2</v>
      </c>
      <c r="C65">
        <f t="shared" si="0"/>
        <v>40</v>
      </c>
      <c r="M65" s="4">
        <v>40</v>
      </c>
    </row>
    <row r="66" spans="1:13" x14ac:dyDescent="0.3">
      <c r="A66" s="22" t="s">
        <v>481</v>
      </c>
      <c r="B66" s="8">
        <v>2</v>
      </c>
      <c r="C66">
        <f t="shared" si="0"/>
        <v>80</v>
      </c>
      <c r="M66" s="4">
        <v>80</v>
      </c>
    </row>
    <row r="67" spans="1:13" x14ac:dyDescent="0.3">
      <c r="A67" s="22" t="s">
        <v>453</v>
      </c>
      <c r="B67" s="8">
        <v>2</v>
      </c>
      <c r="C67">
        <f t="shared" si="0"/>
        <v>120</v>
      </c>
      <c r="L67" s="4">
        <v>80</v>
      </c>
      <c r="M67" s="4">
        <v>40</v>
      </c>
    </row>
    <row r="68" spans="1:13" x14ac:dyDescent="0.3">
      <c r="A68" s="22" t="s">
        <v>455</v>
      </c>
      <c r="B68" s="8">
        <v>2</v>
      </c>
      <c r="C68">
        <f t="shared" si="0"/>
        <v>80</v>
      </c>
      <c r="L68" s="4">
        <v>80</v>
      </c>
    </row>
    <row r="69" spans="1:13" x14ac:dyDescent="0.3">
      <c r="A69" s="22" t="s">
        <v>456</v>
      </c>
      <c r="B69" s="8">
        <v>2</v>
      </c>
      <c r="C69">
        <f t="shared" si="0"/>
        <v>40</v>
      </c>
      <c r="L69" s="4">
        <v>40</v>
      </c>
    </row>
    <row r="70" spans="1:13" x14ac:dyDescent="0.3">
      <c r="A70" s="22" t="s">
        <v>454</v>
      </c>
      <c r="B70" s="8">
        <v>2</v>
      </c>
      <c r="C70">
        <f t="shared" si="0"/>
        <v>160</v>
      </c>
      <c r="L70" s="4">
        <v>160</v>
      </c>
    </row>
    <row r="71" spans="1:13" x14ac:dyDescent="0.3">
      <c r="A71" s="22" t="s">
        <v>457</v>
      </c>
      <c r="B71" s="8">
        <v>2</v>
      </c>
      <c r="C71">
        <f t="shared" si="0"/>
        <v>40</v>
      </c>
      <c r="L71" s="4">
        <v>40</v>
      </c>
    </row>
    <row r="72" spans="1:13" x14ac:dyDescent="0.3">
      <c r="A72" s="22" t="s">
        <v>458</v>
      </c>
      <c r="B72" s="8">
        <v>2</v>
      </c>
      <c r="C72">
        <f t="shared" si="0"/>
        <v>80</v>
      </c>
      <c r="L72" s="4">
        <v>80</v>
      </c>
    </row>
    <row r="73" spans="1:13" x14ac:dyDescent="0.3">
      <c r="A73" s="22" t="s">
        <v>460</v>
      </c>
      <c r="B73" s="8">
        <v>2</v>
      </c>
      <c r="C73">
        <f t="shared" si="0"/>
        <v>80</v>
      </c>
      <c r="L73" s="4">
        <v>80</v>
      </c>
    </row>
    <row r="74" spans="1:13" x14ac:dyDescent="0.3">
      <c r="A74" s="22" t="s">
        <v>461</v>
      </c>
      <c r="B74" s="8">
        <v>2</v>
      </c>
      <c r="C74">
        <f t="shared" si="0"/>
        <v>120</v>
      </c>
      <c r="L74" s="4">
        <v>120</v>
      </c>
    </row>
    <row r="75" spans="1:13" x14ac:dyDescent="0.3">
      <c r="A75" s="22" t="s">
        <v>459</v>
      </c>
      <c r="B75" s="8">
        <v>2</v>
      </c>
      <c r="C75">
        <f t="shared" si="0"/>
        <v>120</v>
      </c>
      <c r="K75" s="4">
        <v>80</v>
      </c>
      <c r="L75" s="4">
        <v>40</v>
      </c>
    </row>
    <row r="76" spans="1:13" x14ac:dyDescent="0.3">
      <c r="A76" s="22" t="s">
        <v>462</v>
      </c>
      <c r="B76" s="8">
        <v>2</v>
      </c>
      <c r="C76">
        <f t="shared" si="0"/>
        <v>240</v>
      </c>
      <c r="L76" s="4">
        <v>240</v>
      </c>
    </row>
    <row r="77" spans="1:13" x14ac:dyDescent="0.3">
      <c r="A77" s="22" t="s">
        <v>463</v>
      </c>
      <c r="B77" s="8">
        <v>2</v>
      </c>
      <c r="C77">
        <f t="shared" si="0"/>
        <v>120</v>
      </c>
      <c r="E77" s="4">
        <v>80</v>
      </c>
      <c r="L77" s="4">
        <v>40</v>
      </c>
    </row>
    <row r="78" spans="1:13" x14ac:dyDescent="0.3">
      <c r="A78" s="22" t="s">
        <v>464</v>
      </c>
      <c r="B78" s="8">
        <v>2</v>
      </c>
      <c r="C78">
        <f t="shared" si="0"/>
        <v>120</v>
      </c>
      <c r="E78" s="4">
        <v>80</v>
      </c>
      <c r="L78" s="4">
        <v>40</v>
      </c>
    </row>
    <row r="79" spans="1:13" x14ac:dyDescent="0.3">
      <c r="A79" s="22" t="s">
        <v>465</v>
      </c>
      <c r="B79" s="8">
        <v>2</v>
      </c>
      <c r="C79">
        <f t="shared" si="0"/>
        <v>120</v>
      </c>
      <c r="E79" s="4">
        <v>120</v>
      </c>
    </row>
    <row r="80" spans="1:13" x14ac:dyDescent="0.3">
      <c r="A80" s="22" t="s">
        <v>466</v>
      </c>
      <c r="B80" s="8">
        <v>2</v>
      </c>
      <c r="C80">
        <f t="shared" si="0"/>
        <v>120</v>
      </c>
      <c r="E80" s="4">
        <v>120</v>
      </c>
    </row>
    <row r="81" spans="1:13" x14ac:dyDescent="0.3">
      <c r="M81" s="26"/>
    </row>
    <row r="82" spans="1:13" x14ac:dyDescent="0.3">
      <c r="A82" t="s">
        <v>191</v>
      </c>
      <c r="B82" s="8">
        <v>3</v>
      </c>
      <c r="C82">
        <f>SUM(D82:W82)</f>
        <v>80</v>
      </c>
      <c r="K82" s="4">
        <v>80</v>
      </c>
    </row>
    <row r="83" spans="1:13" x14ac:dyDescent="0.3">
      <c r="A83" t="s">
        <v>192</v>
      </c>
      <c r="B83" s="8">
        <v>3</v>
      </c>
      <c r="C83">
        <f>SUM(D83:W83)</f>
        <v>80</v>
      </c>
      <c r="K83" s="4">
        <v>80</v>
      </c>
    </row>
    <row r="84" spans="1:13" x14ac:dyDescent="0.3">
      <c r="A84" t="s">
        <v>194</v>
      </c>
      <c r="B84" s="8">
        <v>3</v>
      </c>
      <c r="C84">
        <f>SUM(D84:W84)</f>
        <v>40</v>
      </c>
      <c r="K84" s="4">
        <v>40</v>
      </c>
    </row>
    <row r="85" spans="1:13" x14ac:dyDescent="0.3">
      <c r="A85" t="s">
        <v>195</v>
      </c>
      <c r="B85" s="8">
        <v>3</v>
      </c>
      <c r="C85">
        <f>SUM(D85:W85)</f>
        <v>40</v>
      </c>
      <c r="F85" s="4">
        <v>40</v>
      </c>
      <c r="G85" s="26"/>
    </row>
    <row r="86" spans="1:13" x14ac:dyDescent="0.3">
      <c r="A86" t="s">
        <v>196</v>
      </c>
      <c r="B86" s="8">
        <v>3</v>
      </c>
      <c r="C86">
        <f>SUM(D86:W86)</f>
        <v>80</v>
      </c>
      <c r="G86" s="26"/>
      <c r="K86" s="4">
        <v>80</v>
      </c>
    </row>
    <row r="87" spans="1:13" x14ac:dyDescent="0.3">
      <c r="A87" t="s">
        <v>197</v>
      </c>
      <c r="B87" s="8">
        <v>3</v>
      </c>
      <c r="C87">
        <f>SUM(D87:W87)</f>
        <v>40</v>
      </c>
      <c r="G87" s="26"/>
      <c r="K87" s="4">
        <v>40</v>
      </c>
    </row>
    <row r="88" spans="1:13" x14ac:dyDescent="0.3">
      <c r="A88" t="s">
        <v>198</v>
      </c>
      <c r="B88" s="8">
        <v>3</v>
      </c>
      <c r="C88">
        <f>SUM(D88:W88)</f>
        <v>80</v>
      </c>
      <c r="G88" s="26"/>
      <c r="K88" s="4">
        <v>80</v>
      </c>
    </row>
    <row r="89" spans="1:13" x14ac:dyDescent="0.3">
      <c r="A89" t="s">
        <v>193</v>
      </c>
      <c r="B89" s="8">
        <v>2</v>
      </c>
      <c r="C89">
        <f>SUM(D89:W89)</f>
        <v>80</v>
      </c>
      <c r="F89" s="4">
        <v>80</v>
      </c>
      <c r="G89" s="26"/>
    </row>
    <row r="91" spans="1:13" x14ac:dyDescent="0.3">
      <c r="A91" t="s">
        <v>32</v>
      </c>
      <c r="B91" s="8">
        <v>3</v>
      </c>
      <c r="C91">
        <f t="shared" si="0"/>
        <v>80</v>
      </c>
      <c r="K91" s="4">
        <v>80</v>
      </c>
      <c r="L91" s="26"/>
    </row>
    <row r="92" spans="1:13" x14ac:dyDescent="0.3">
      <c r="A92" t="s">
        <v>33</v>
      </c>
      <c r="B92" s="8">
        <v>3</v>
      </c>
      <c r="C92">
        <f t="shared" si="0"/>
        <v>80</v>
      </c>
      <c r="K92" s="4">
        <v>80</v>
      </c>
      <c r="L92" s="26"/>
    </row>
    <row r="93" spans="1:13" x14ac:dyDescent="0.3">
      <c r="A93" t="s">
        <v>34</v>
      </c>
      <c r="B93" s="8">
        <v>3</v>
      </c>
      <c r="C93">
        <f t="shared" si="0"/>
        <v>320</v>
      </c>
      <c r="K93" s="4">
        <v>320</v>
      </c>
      <c r="L93" s="26"/>
    </row>
    <row r="94" spans="1:13" x14ac:dyDescent="0.3">
      <c r="A94" t="s">
        <v>35</v>
      </c>
      <c r="B94" s="8">
        <v>2</v>
      </c>
      <c r="C94">
        <f t="shared" si="0"/>
        <v>40</v>
      </c>
      <c r="F94" s="26"/>
      <c r="G94" s="4">
        <v>40</v>
      </c>
    </row>
    <row r="95" spans="1:13" x14ac:dyDescent="0.3">
      <c r="A95" t="s">
        <v>36</v>
      </c>
      <c r="B95" s="8">
        <v>2</v>
      </c>
      <c r="C95">
        <f t="shared" si="0"/>
        <v>40</v>
      </c>
      <c r="F95" s="26"/>
      <c r="G95" s="4">
        <v>40</v>
      </c>
    </row>
    <row r="96" spans="1:13" x14ac:dyDescent="0.3">
      <c r="A96" t="s">
        <v>37</v>
      </c>
      <c r="B96" s="8">
        <v>2</v>
      </c>
      <c r="C96">
        <f t="shared" si="0"/>
        <v>160</v>
      </c>
      <c r="F96" s="26"/>
      <c r="G96" s="4">
        <v>160</v>
      </c>
    </row>
    <row r="98" spans="1:21" x14ac:dyDescent="0.3">
      <c r="A98" t="s">
        <v>25</v>
      </c>
      <c r="B98" s="8">
        <v>1</v>
      </c>
      <c r="C98">
        <f t="shared" si="0"/>
        <v>21</v>
      </c>
      <c r="F98" s="3">
        <v>21</v>
      </c>
      <c r="G98" s="26"/>
    </row>
    <row r="100" spans="1:21" x14ac:dyDescent="0.3">
      <c r="A100" t="s">
        <v>39</v>
      </c>
      <c r="B100" s="8">
        <v>1</v>
      </c>
      <c r="C100">
        <f t="shared" ref="C100:C181" si="1">SUM(D100:W100)</f>
        <v>32</v>
      </c>
      <c r="E100" s="3">
        <v>8</v>
      </c>
      <c r="F100" s="3">
        <v>8</v>
      </c>
      <c r="G100" s="3">
        <v>16</v>
      </c>
    </row>
    <row r="101" spans="1:21" x14ac:dyDescent="0.3">
      <c r="A101" t="s">
        <v>40</v>
      </c>
      <c r="B101" s="8">
        <v>1</v>
      </c>
      <c r="C101">
        <f t="shared" si="1"/>
        <v>200</v>
      </c>
      <c r="D101" s="4">
        <v>40</v>
      </c>
      <c r="T101" s="4">
        <v>80</v>
      </c>
      <c r="U101" s="4">
        <v>80</v>
      </c>
    </row>
    <row r="102" spans="1:21" x14ac:dyDescent="0.3">
      <c r="A102" t="s">
        <v>41</v>
      </c>
      <c r="B102" s="8">
        <v>1</v>
      </c>
      <c r="C102">
        <f t="shared" si="1"/>
        <v>40</v>
      </c>
      <c r="F102" s="4">
        <v>40</v>
      </c>
      <c r="G102" s="26"/>
    </row>
    <row r="103" spans="1:21" x14ac:dyDescent="0.3">
      <c r="A103" t="s">
        <v>134</v>
      </c>
      <c r="B103" s="8">
        <v>1</v>
      </c>
      <c r="C103">
        <f t="shared" si="1"/>
        <v>200</v>
      </c>
      <c r="D103" s="4">
        <v>40</v>
      </c>
      <c r="G103" s="9"/>
      <c r="T103" s="4">
        <v>80</v>
      </c>
      <c r="U103" s="4">
        <v>80</v>
      </c>
    </row>
    <row r="104" spans="1:21" x14ac:dyDescent="0.3">
      <c r="A104" t="s">
        <v>53</v>
      </c>
      <c r="B104" s="8">
        <v>1</v>
      </c>
      <c r="C104">
        <f t="shared" si="1"/>
        <v>200</v>
      </c>
      <c r="D104" s="4">
        <v>40</v>
      </c>
      <c r="T104" s="4">
        <v>80</v>
      </c>
      <c r="U104" s="4">
        <v>80</v>
      </c>
    </row>
    <row r="106" spans="1:21" x14ac:dyDescent="0.3">
      <c r="A106" t="s">
        <v>46</v>
      </c>
      <c r="B106" s="8">
        <v>1</v>
      </c>
      <c r="C106">
        <f t="shared" si="1"/>
        <v>320</v>
      </c>
      <c r="E106" s="3">
        <v>80</v>
      </c>
      <c r="F106" s="3">
        <v>80</v>
      </c>
      <c r="G106" s="3">
        <v>160</v>
      </c>
    </row>
    <row r="107" spans="1:21" x14ac:dyDescent="0.3">
      <c r="A107" t="s">
        <v>42</v>
      </c>
      <c r="B107" s="8">
        <v>1</v>
      </c>
      <c r="C107">
        <f t="shared" si="1"/>
        <v>200</v>
      </c>
      <c r="D107" s="4">
        <v>40</v>
      </c>
      <c r="T107" s="4">
        <v>80</v>
      </c>
      <c r="U107" s="4">
        <v>80</v>
      </c>
    </row>
    <row r="108" spans="1:21" x14ac:dyDescent="0.3">
      <c r="A108" t="s">
        <v>43</v>
      </c>
      <c r="B108" s="8">
        <v>1</v>
      </c>
      <c r="C108">
        <f t="shared" si="1"/>
        <v>40</v>
      </c>
      <c r="F108" s="4">
        <v>40</v>
      </c>
      <c r="G108" s="26"/>
    </row>
    <row r="109" spans="1:21" x14ac:dyDescent="0.3">
      <c r="A109" t="s">
        <v>135</v>
      </c>
      <c r="B109" s="8">
        <v>1</v>
      </c>
      <c r="C109">
        <f t="shared" si="1"/>
        <v>200</v>
      </c>
      <c r="D109" s="4">
        <v>40</v>
      </c>
      <c r="T109" s="4">
        <v>80</v>
      </c>
      <c r="U109" s="4">
        <v>80</v>
      </c>
    </row>
    <row r="110" spans="1:21" x14ac:dyDescent="0.3">
      <c r="A110" t="s">
        <v>54</v>
      </c>
      <c r="B110" s="8">
        <v>1</v>
      </c>
      <c r="C110">
        <f t="shared" si="1"/>
        <v>200</v>
      </c>
      <c r="D110" s="4">
        <v>40</v>
      </c>
      <c r="T110" s="4">
        <v>80</v>
      </c>
      <c r="U110" s="4">
        <v>80</v>
      </c>
    </row>
    <row r="112" spans="1:21" x14ac:dyDescent="0.3">
      <c r="A112" t="s">
        <v>51</v>
      </c>
      <c r="B112" s="8">
        <v>1</v>
      </c>
      <c r="C112">
        <f t="shared" si="1"/>
        <v>160</v>
      </c>
      <c r="F112" s="26"/>
      <c r="G112" s="4">
        <v>80</v>
      </c>
      <c r="U112" s="4">
        <v>80</v>
      </c>
    </row>
    <row r="113" spans="1:21" x14ac:dyDescent="0.3">
      <c r="A113" t="s">
        <v>52</v>
      </c>
      <c r="B113" s="8">
        <v>1</v>
      </c>
      <c r="C113">
        <f t="shared" si="1"/>
        <v>85</v>
      </c>
      <c r="E113" s="3">
        <v>4</v>
      </c>
      <c r="F113" s="3">
        <v>28</v>
      </c>
      <c r="G113" s="26"/>
      <c r="N113" s="3">
        <v>53</v>
      </c>
    </row>
    <row r="114" spans="1:21" x14ac:dyDescent="0.3">
      <c r="A114" t="s">
        <v>57</v>
      </c>
      <c r="B114" s="8">
        <v>1</v>
      </c>
      <c r="C114">
        <f>SUM(D114:W114)</f>
        <v>20</v>
      </c>
      <c r="E114" s="3">
        <v>4</v>
      </c>
      <c r="F114" s="3">
        <v>16</v>
      </c>
      <c r="G114" s="26"/>
    </row>
    <row r="115" spans="1:21" x14ac:dyDescent="0.3">
      <c r="A115" t="s">
        <v>58</v>
      </c>
      <c r="B115" s="8">
        <v>1</v>
      </c>
      <c r="C115">
        <f>SUM(D115:W115)</f>
        <v>136</v>
      </c>
      <c r="D115" s="3">
        <v>16</v>
      </c>
      <c r="F115" s="3">
        <v>40</v>
      </c>
      <c r="G115" s="3">
        <v>80</v>
      </c>
    </row>
    <row r="116" spans="1:21" x14ac:dyDescent="0.3">
      <c r="A116" t="s">
        <v>44</v>
      </c>
      <c r="B116" s="8">
        <v>1</v>
      </c>
      <c r="C116">
        <f t="shared" si="1"/>
        <v>320</v>
      </c>
      <c r="E116" s="3">
        <v>32</v>
      </c>
      <c r="F116" s="3">
        <f>32+256</f>
        <v>288</v>
      </c>
      <c r="G116" s="26"/>
    </row>
    <row r="117" spans="1:21" x14ac:dyDescent="0.3">
      <c r="A117" t="s">
        <v>45</v>
      </c>
      <c r="B117" s="8">
        <v>1</v>
      </c>
      <c r="C117">
        <f t="shared" si="1"/>
        <v>110</v>
      </c>
      <c r="F117" s="3">
        <f>10</f>
        <v>10</v>
      </c>
      <c r="G117" s="26"/>
      <c r="K117" s="3">
        <f>30+30</f>
        <v>60</v>
      </c>
      <c r="L117" s="26"/>
      <c r="O117" s="3">
        <v>40</v>
      </c>
    </row>
    <row r="118" spans="1:21" x14ac:dyDescent="0.3">
      <c r="A118" t="s">
        <v>47</v>
      </c>
      <c r="B118" s="8">
        <v>1</v>
      </c>
      <c r="C118">
        <f t="shared" si="1"/>
        <v>608</v>
      </c>
      <c r="E118" s="3">
        <v>32</v>
      </c>
      <c r="F118" s="3">
        <v>96</v>
      </c>
      <c r="G118" s="3">
        <v>160</v>
      </c>
      <c r="L118" s="3">
        <v>320</v>
      </c>
    </row>
    <row r="119" spans="1:21" x14ac:dyDescent="0.3">
      <c r="A119" t="s">
        <v>48</v>
      </c>
      <c r="B119" s="8">
        <v>1</v>
      </c>
      <c r="C119">
        <f t="shared" si="1"/>
        <v>940</v>
      </c>
      <c r="D119" s="3">
        <v>200</v>
      </c>
      <c r="E119" s="3">
        <f>20+20</f>
        <v>40</v>
      </c>
      <c r="F119" s="3">
        <v>40</v>
      </c>
      <c r="G119" s="3">
        <v>20</v>
      </c>
      <c r="T119" s="4">
        <v>320</v>
      </c>
      <c r="U119" s="4">
        <v>320</v>
      </c>
    </row>
    <row r="120" spans="1:21" x14ac:dyDescent="0.3">
      <c r="A120" t="s">
        <v>49</v>
      </c>
      <c r="B120" s="8">
        <v>1</v>
      </c>
      <c r="C120">
        <f t="shared" si="1"/>
        <v>80</v>
      </c>
      <c r="F120" s="4">
        <v>80</v>
      </c>
      <c r="G120" s="26"/>
    </row>
    <row r="121" spans="1:21" x14ac:dyDescent="0.3">
      <c r="A121" t="s">
        <v>50</v>
      </c>
      <c r="B121" s="8">
        <v>1</v>
      </c>
      <c r="C121">
        <f t="shared" si="1"/>
        <v>80</v>
      </c>
      <c r="F121" s="4">
        <v>80</v>
      </c>
      <c r="G121" s="26"/>
    </row>
    <row r="122" spans="1:21" x14ac:dyDescent="0.3">
      <c r="A122" t="s">
        <v>136</v>
      </c>
      <c r="B122" s="8">
        <v>1</v>
      </c>
      <c r="C122">
        <f t="shared" si="1"/>
        <v>800</v>
      </c>
      <c r="D122" s="4">
        <v>160</v>
      </c>
      <c r="T122" s="4">
        <v>320</v>
      </c>
      <c r="U122" s="4">
        <v>320</v>
      </c>
    </row>
    <row r="123" spans="1:21" x14ac:dyDescent="0.3">
      <c r="A123" t="s">
        <v>55</v>
      </c>
      <c r="B123" s="8">
        <v>1</v>
      </c>
      <c r="C123">
        <f t="shared" si="1"/>
        <v>800</v>
      </c>
      <c r="D123" s="4">
        <v>160</v>
      </c>
      <c r="T123" s="4">
        <v>320</v>
      </c>
      <c r="U123" s="4">
        <v>320</v>
      </c>
    </row>
    <row r="125" spans="1:21" x14ac:dyDescent="0.3">
      <c r="A125" t="s">
        <v>177</v>
      </c>
      <c r="B125" s="8">
        <v>1</v>
      </c>
      <c r="C125">
        <f t="shared" ref="C125:C135" si="2">SUM(D125:W125)</f>
        <v>16</v>
      </c>
      <c r="F125" s="4">
        <v>8</v>
      </c>
      <c r="Q125" s="4">
        <v>8</v>
      </c>
    </row>
    <row r="126" spans="1:21" x14ac:dyDescent="0.3">
      <c r="A126" t="s">
        <v>178</v>
      </c>
      <c r="B126" s="8">
        <v>1</v>
      </c>
      <c r="C126">
        <f t="shared" si="2"/>
        <v>36</v>
      </c>
      <c r="E126" s="4">
        <v>16</v>
      </c>
      <c r="F126" s="4">
        <v>20</v>
      </c>
      <c r="G126" s="26"/>
    </row>
    <row r="127" spans="1:21" x14ac:dyDescent="0.3">
      <c r="A127" t="s">
        <v>179</v>
      </c>
      <c r="B127" s="8">
        <v>1</v>
      </c>
      <c r="C127">
        <f t="shared" si="2"/>
        <v>24</v>
      </c>
      <c r="E127" s="4">
        <v>4</v>
      </c>
      <c r="F127" s="4">
        <v>20</v>
      </c>
      <c r="G127" s="26"/>
    </row>
    <row r="128" spans="1:21" x14ac:dyDescent="0.3">
      <c r="A128" t="s">
        <v>180</v>
      </c>
      <c r="B128" s="8">
        <v>1</v>
      </c>
      <c r="C128">
        <f t="shared" si="2"/>
        <v>92</v>
      </c>
      <c r="E128" s="4">
        <v>4</v>
      </c>
      <c r="F128" s="4">
        <v>80</v>
      </c>
      <c r="G128" s="26"/>
      <c r="Q128" s="4">
        <v>8</v>
      </c>
    </row>
    <row r="129" spans="1:21" x14ac:dyDescent="0.3">
      <c r="A129" t="s">
        <v>181</v>
      </c>
      <c r="B129" s="8">
        <v>1</v>
      </c>
      <c r="C129">
        <f t="shared" si="2"/>
        <v>48</v>
      </c>
      <c r="E129" s="4"/>
      <c r="F129" s="4">
        <f>20</f>
        <v>20</v>
      </c>
      <c r="G129" s="26"/>
      <c r="O129" s="4">
        <v>20</v>
      </c>
      <c r="Q129" s="4">
        <v>8</v>
      </c>
    </row>
    <row r="130" spans="1:21" x14ac:dyDescent="0.3">
      <c r="A130" t="s">
        <v>182</v>
      </c>
      <c r="B130" s="8">
        <v>1</v>
      </c>
      <c r="C130">
        <f t="shared" si="2"/>
        <v>132</v>
      </c>
      <c r="E130" s="4">
        <v>24</v>
      </c>
      <c r="F130" s="4">
        <v>20</v>
      </c>
      <c r="G130" s="4">
        <v>40</v>
      </c>
      <c r="L130" s="4">
        <v>40</v>
      </c>
      <c r="Q130" s="4">
        <v>8</v>
      </c>
    </row>
    <row r="131" spans="1:21" x14ac:dyDescent="0.3">
      <c r="A131" t="s">
        <v>183</v>
      </c>
      <c r="B131" s="8">
        <v>1</v>
      </c>
      <c r="C131">
        <f t="shared" si="2"/>
        <v>88</v>
      </c>
      <c r="D131" s="4">
        <v>16</v>
      </c>
      <c r="Q131" s="4">
        <v>24</v>
      </c>
      <c r="T131" s="4">
        <v>24</v>
      </c>
      <c r="U131" s="4">
        <v>24</v>
      </c>
    </row>
    <row r="132" spans="1:21" x14ac:dyDescent="0.3">
      <c r="A132" t="s">
        <v>184</v>
      </c>
      <c r="B132" s="8">
        <v>1</v>
      </c>
      <c r="C132">
        <f t="shared" si="2"/>
        <v>40</v>
      </c>
      <c r="F132" s="4">
        <v>40</v>
      </c>
      <c r="G132" s="26"/>
    </row>
    <row r="133" spans="1:21" x14ac:dyDescent="0.3">
      <c r="A133" t="s">
        <v>185</v>
      </c>
      <c r="B133" s="8">
        <v>1</v>
      </c>
      <c r="C133">
        <f t="shared" si="2"/>
        <v>40</v>
      </c>
      <c r="F133" s="4">
        <v>40</v>
      </c>
      <c r="G133" s="26"/>
    </row>
    <row r="134" spans="1:21" x14ac:dyDescent="0.3">
      <c r="A134" t="s">
        <v>186</v>
      </c>
      <c r="B134" s="8">
        <v>1</v>
      </c>
      <c r="C134">
        <f t="shared" si="2"/>
        <v>88</v>
      </c>
      <c r="D134" s="4">
        <v>16</v>
      </c>
      <c r="Q134" s="4">
        <v>24</v>
      </c>
      <c r="T134" s="4">
        <v>24</v>
      </c>
      <c r="U134" s="4">
        <v>24</v>
      </c>
    </row>
    <row r="135" spans="1:21" x14ac:dyDescent="0.3">
      <c r="A135" t="s">
        <v>187</v>
      </c>
      <c r="B135" s="8">
        <v>1</v>
      </c>
      <c r="C135">
        <f t="shared" si="2"/>
        <v>88</v>
      </c>
      <c r="D135" s="4">
        <v>16</v>
      </c>
      <c r="Q135" s="4">
        <v>24</v>
      </c>
      <c r="T135" s="4">
        <v>24</v>
      </c>
      <c r="U135" s="4">
        <v>24</v>
      </c>
    </row>
    <row r="137" spans="1:21" x14ac:dyDescent="0.3">
      <c r="A137" t="s">
        <v>146</v>
      </c>
      <c r="B137" s="8">
        <v>1</v>
      </c>
      <c r="C137">
        <f t="shared" si="1"/>
        <v>35</v>
      </c>
      <c r="E137" s="3">
        <f>6+1+8</f>
        <v>15</v>
      </c>
      <c r="F137" s="3">
        <f>2+1+1+8+8</f>
        <v>20</v>
      </c>
      <c r="G137" s="26"/>
    </row>
    <row r="138" spans="1:21" x14ac:dyDescent="0.3">
      <c r="A138" t="s">
        <v>56</v>
      </c>
      <c r="B138" s="8">
        <v>1</v>
      </c>
      <c r="C138">
        <f t="shared" si="1"/>
        <v>48</v>
      </c>
      <c r="E138" s="3">
        <v>8</v>
      </c>
      <c r="F138" s="3">
        <v>24</v>
      </c>
      <c r="G138" s="3">
        <v>8</v>
      </c>
      <c r="J138" s="3">
        <v>8</v>
      </c>
    </row>
    <row r="139" spans="1:21" x14ac:dyDescent="0.3">
      <c r="A139" t="s">
        <v>59</v>
      </c>
      <c r="B139" s="8">
        <v>1</v>
      </c>
      <c r="C139">
        <f t="shared" si="1"/>
        <v>80</v>
      </c>
      <c r="E139" s="4">
        <v>40</v>
      </c>
      <c r="F139" s="4">
        <v>40</v>
      </c>
      <c r="G139" s="26"/>
    </row>
    <row r="140" spans="1:21" x14ac:dyDescent="0.3">
      <c r="A140" t="s">
        <v>60</v>
      </c>
      <c r="B140" s="8">
        <v>1</v>
      </c>
      <c r="C140">
        <f t="shared" si="1"/>
        <v>100</v>
      </c>
      <c r="E140" s="3">
        <v>4</v>
      </c>
      <c r="F140" s="3">
        <f>16+80</f>
        <v>96</v>
      </c>
      <c r="G140" s="26"/>
    </row>
    <row r="141" spans="1:21" x14ac:dyDescent="0.3">
      <c r="A141" t="s">
        <v>61</v>
      </c>
      <c r="B141" s="8">
        <v>1</v>
      </c>
      <c r="C141">
        <f t="shared" si="1"/>
        <v>124</v>
      </c>
      <c r="E141" s="3">
        <v>4</v>
      </c>
      <c r="F141" s="3">
        <f>16+60</f>
        <v>76</v>
      </c>
      <c r="G141" s="26"/>
      <c r="J141" s="3">
        <v>8</v>
      </c>
      <c r="N141" s="3">
        <v>36</v>
      </c>
    </row>
    <row r="142" spans="1:21" x14ac:dyDescent="0.3">
      <c r="A142" t="s">
        <v>62</v>
      </c>
      <c r="B142" s="8">
        <v>1</v>
      </c>
      <c r="C142">
        <f t="shared" si="1"/>
        <v>220</v>
      </c>
      <c r="F142" s="3">
        <f>20</f>
        <v>20</v>
      </c>
      <c r="G142" s="26"/>
      <c r="K142" s="3">
        <f>60+60</f>
        <v>120</v>
      </c>
      <c r="L142" s="26"/>
      <c r="O142" s="3">
        <v>80</v>
      </c>
    </row>
    <row r="143" spans="1:21" x14ac:dyDescent="0.3">
      <c r="A143" t="s">
        <v>446</v>
      </c>
      <c r="B143" s="8">
        <v>1</v>
      </c>
      <c r="C143">
        <f t="shared" si="1"/>
        <v>96</v>
      </c>
      <c r="D143" s="4">
        <v>16</v>
      </c>
      <c r="F143" s="4">
        <v>40</v>
      </c>
      <c r="G143" s="4">
        <v>40</v>
      </c>
    </row>
    <row r="144" spans="1:21" x14ac:dyDescent="0.3">
      <c r="A144" t="s">
        <v>63</v>
      </c>
      <c r="B144" s="8">
        <v>1</v>
      </c>
      <c r="C144">
        <f t="shared" si="1"/>
        <v>468</v>
      </c>
      <c r="E144" s="3">
        <v>24</v>
      </c>
      <c r="F144" s="3">
        <v>84</v>
      </c>
      <c r="G144" s="3">
        <v>120</v>
      </c>
      <c r="L144" s="3">
        <v>240</v>
      </c>
    </row>
    <row r="145" spans="1:21" x14ac:dyDescent="0.3">
      <c r="A145" t="s">
        <v>64</v>
      </c>
      <c r="B145" s="8">
        <v>1</v>
      </c>
      <c r="C145">
        <f t="shared" si="1"/>
        <v>480</v>
      </c>
      <c r="D145" s="4">
        <v>160</v>
      </c>
      <c r="T145" s="4">
        <v>160</v>
      </c>
      <c r="U145" s="4">
        <v>160</v>
      </c>
    </row>
    <row r="146" spans="1:21" x14ac:dyDescent="0.3">
      <c r="A146" t="s">
        <v>65</v>
      </c>
      <c r="B146" s="8">
        <v>1</v>
      </c>
      <c r="C146">
        <f t="shared" si="1"/>
        <v>80</v>
      </c>
      <c r="F146" s="4">
        <v>80</v>
      </c>
      <c r="G146" s="26"/>
    </row>
    <row r="147" spans="1:21" x14ac:dyDescent="0.3">
      <c r="A147" t="s">
        <v>66</v>
      </c>
      <c r="B147" s="8">
        <v>1</v>
      </c>
      <c r="C147">
        <f t="shared" si="1"/>
        <v>80</v>
      </c>
      <c r="F147" s="4">
        <v>80</v>
      </c>
      <c r="G147" s="26"/>
    </row>
    <row r="148" spans="1:21" x14ac:dyDescent="0.3">
      <c r="A148" t="s">
        <v>448</v>
      </c>
      <c r="B148" s="8">
        <v>1</v>
      </c>
      <c r="C148">
        <f t="shared" si="1"/>
        <v>60</v>
      </c>
      <c r="D148" s="4">
        <v>12</v>
      </c>
      <c r="F148" s="4">
        <v>24</v>
      </c>
      <c r="G148" s="4">
        <v>24</v>
      </c>
    </row>
    <row r="149" spans="1:21" x14ac:dyDescent="0.3">
      <c r="A149" t="s">
        <v>137</v>
      </c>
      <c r="B149" s="8">
        <v>1</v>
      </c>
      <c r="C149">
        <f t="shared" si="1"/>
        <v>480</v>
      </c>
      <c r="D149" s="4">
        <v>160</v>
      </c>
      <c r="T149" s="4">
        <v>160</v>
      </c>
      <c r="U149" s="4">
        <v>160</v>
      </c>
    </row>
    <row r="150" spans="1:21" x14ac:dyDescent="0.3">
      <c r="A150" t="s">
        <v>67</v>
      </c>
      <c r="B150" s="8">
        <v>1</v>
      </c>
      <c r="C150">
        <f t="shared" si="1"/>
        <v>480</v>
      </c>
      <c r="D150" s="4">
        <v>160</v>
      </c>
      <c r="T150" s="4">
        <v>160</v>
      </c>
      <c r="U150" s="4">
        <v>160</v>
      </c>
    </row>
    <row r="152" spans="1:21" x14ac:dyDescent="0.3">
      <c r="A152" t="s">
        <v>176</v>
      </c>
      <c r="B152" s="8">
        <v>3</v>
      </c>
      <c r="C152">
        <f t="shared" si="1"/>
        <v>160</v>
      </c>
      <c r="K152" s="4">
        <v>80</v>
      </c>
      <c r="L152" s="26"/>
      <c r="N152" s="4">
        <v>80</v>
      </c>
    </row>
    <row r="154" spans="1:21" x14ac:dyDescent="0.3">
      <c r="A154" t="s">
        <v>148</v>
      </c>
      <c r="B154" s="8">
        <v>1</v>
      </c>
      <c r="C154">
        <f t="shared" si="1"/>
        <v>108</v>
      </c>
      <c r="E154" s="3">
        <f>40+8+8</f>
        <v>56</v>
      </c>
      <c r="F154" s="3">
        <f>20+8+8+8+8</f>
        <v>52</v>
      </c>
      <c r="G154" s="26"/>
    </row>
    <row r="155" spans="1:21" x14ac:dyDescent="0.3">
      <c r="A155" t="s">
        <v>69</v>
      </c>
      <c r="B155" s="8">
        <v>1</v>
      </c>
      <c r="C155">
        <f t="shared" si="1"/>
        <v>40</v>
      </c>
      <c r="E155" s="4">
        <v>20</v>
      </c>
      <c r="F155" s="4">
        <v>20</v>
      </c>
      <c r="G155" s="26"/>
    </row>
    <row r="156" spans="1:21" x14ac:dyDescent="0.3">
      <c r="A156" t="s">
        <v>26</v>
      </c>
      <c r="B156" s="8">
        <v>3</v>
      </c>
      <c r="C156">
        <f t="shared" si="1"/>
        <v>300</v>
      </c>
      <c r="E156" s="3">
        <v>20</v>
      </c>
      <c r="F156" s="3">
        <f>40+16</f>
        <v>56</v>
      </c>
      <c r="G156" s="26"/>
      <c r="J156" s="3">
        <f>80+40</f>
        <v>120</v>
      </c>
      <c r="K156" s="3">
        <v>104</v>
      </c>
      <c r="L156" s="26"/>
    </row>
    <row r="157" spans="1:21" x14ac:dyDescent="0.3">
      <c r="A157" t="s">
        <v>70</v>
      </c>
      <c r="B157" s="8">
        <v>1</v>
      </c>
      <c r="C157">
        <f>SUM(D157:W157)</f>
        <v>76</v>
      </c>
      <c r="E157" s="3">
        <v>8</v>
      </c>
      <c r="F157" s="3">
        <f>8+60</f>
        <v>68</v>
      </c>
      <c r="G157" s="26"/>
      <c r="L157" s="26"/>
    </row>
    <row r="158" spans="1:21" x14ac:dyDescent="0.3">
      <c r="A158" t="s">
        <v>78</v>
      </c>
      <c r="B158" s="8">
        <v>3</v>
      </c>
      <c r="C158">
        <f t="shared" si="1"/>
        <v>40</v>
      </c>
      <c r="G158" s="26"/>
      <c r="K158" s="4">
        <v>40</v>
      </c>
      <c r="L158" s="26"/>
    </row>
    <row r="159" spans="1:21" x14ac:dyDescent="0.3">
      <c r="A159" t="s">
        <v>79</v>
      </c>
      <c r="B159" s="8">
        <v>3</v>
      </c>
      <c r="C159">
        <f t="shared" si="1"/>
        <v>40</v>
      </c>
      <c r="K159" s="4">
        <v>40</v>
      </c>
      <c r="L159" s="26"/>
    </row>
    <row r="160" spans="1:21" x14ac:dyDescent="0.3">
      <c r="A160" t="s">
        <v>80</v>
      </c>
      <c r="B160" s="8">
        <v>3</v>
      </c>
      <c r="C160">
        <f t="shared" si="1"/>
        <v>40</v>
      </c>
      <c r="K160" s="4">
        <v>40</v>
      </c>
      <c r="L160" s="26"/>
    </row>
    <row r="161" spans="1:21" x14ac:dyDescent="0.3">
      <c r="A161" t="s">
        <v>27</v>
      </c>
      <c r="B161" s="8">
        <v>3</v>
      </c>
      <c r="C161">
        <f t="shared" si="1"/>
        <v>80</v>
      </c>
      <c r="K161" s="26"/>
      <c r="L161" s="4">
        <v>80</v>
      </c>
    </row>
    <row r="162" spans="1:21" x14ac:dyDescent="0.3">
      <c r="A162" t="s">
        <v>68</v>
      </c>
      <c r="B162" s="8">
        <v>1</v>
      </c>
      <c r="C162">
        <f>SUM(D162:W162)</f>
        <v>40</v>
      </c>
      <c r="E162" s="3">
        <v>8</v>
      </c>
      <c r="F162" s="3">
        <v>24</v>
      </c>
      <c r="G162" s="3">
        <v>8</v>
      </c>
    </row>
    <row r="163" spans="1:21" x14ac:dyDescent="0.3">
      <c r="A163" t="s">
        <v>71</v>
      </c>
      <c r="B163" s="8">
        <v>1</v>
      </c>
      <c r="C163">
        <f t="shared" si="1"/>
        <v>76</v>
      </c>
      <c r="E163" s="3">
        <v>8</v>
      </c>
      <c r="F163" s="3">
        <f>8+60</f>
        <v>68</v>
      </c>
      <c r="G163" s="26"/>
    </row>
    <row r="164" spans="1:21" x14ac:dyDescent="0.3">
      <c r="A164" t="s">
        <v>72</v>
      </c>
      <c r="B164" s="8">
        <v>1</v>
      </c>
      <c r="C164">
        <f t="shared" si="1"/>
        <v>160</v>
      </c>
      <c r="F164" s="3">
        <v>20</v>
      </c>
      <c r="G164" s="26"/>
      <c r="K164" s="3">
        <v>60</v>
      </c>
      <c r="L164" s="26"/>
      <c r="O164" s="3">
        <v>80</v>
      </c>
    </row>
    <row r="165" spans="1:21" x14ac:dyDescent="0.3">
      <c r="A165" t="s">
        <v>188</v>
      </c>
      <c r="B165" s="8">
        <v>3</v>
      </c>
      <c r="C165">
        <f t="shared" si="1"/>
        <v>40</v>
      </c>
      <c r="K165" s="4">
        <v>40</v>
      </c>
      <c r="L165" s="26"/>
    </row>
    <row r="166" spans="1:21" x14ac:dyDescent="0.3">
      <c r="A166" t="s">
        <v>81</v>
      </c>
      <c r="B166" s="8">
        <v>3</v>
      </c>
      <c r="C166">
        <f t="shared" si="1"/>
        <v>40</v>
      </c>
      <c r="K166" s="4">
        <v>40</v>
      </c>
      <c r="L166" s="26"/>
    </row>
    <row r="167" spans="1:21" x14ac:dyDescent="0.3">
      <c r="A167" t="s">
        <v>73</v>
      </c>
      <c r="B167" s="8">
        <v>1</v>
      </c>
      <c r="C167">
        <f t="shared" si="1"/>
        <v>552</v>
      </c>
      <c r="E167" s="3">
        <f>24+24</f>
        <v>48</v>
      </c>
      <c r="F167" s="3">
        <v>144</v>
      </c>
      <c r="G167" s="3">
        <v>120</v>
      </c>
      <c r="L167" s="3">
        <v>240</v>
      </c>
    </row>
    <row r="168" spans="1:21" x14ac:dyDescent="0.3">
      <c r="A168" t="s">
        <v>74</v>
      </c>
      <c r="B168" s="8">
        <v>1</v>
      </c>
      <c r="C168">
        <f t="shared" si="1"/>
        <v>360</v>
      </c>
      <c r="D168" s="4">
        <v>40</v>
      </c>
      <c r="T168" s="4">
        <v>160</v>
      </c>
      <c r="U168" s="4">
        <v>160</v>
      </c>
    </row>
    <row r="169" spans="1:21" x14ac:dyDescent="0.3">
      <c r="A169" t="s">
        <v>75</v>
      </c>
      <c r="B169" s="8">
        <v>1</v>
      </c>
      <c r="C169">
        <f t="shared" si="1"/>
        <v>40</v>
      </c>
      <c r="F169" s="4">
        <v>40</v>
      </c>
      <c r="G169" s="26"/>
    </row>
    <row r="170" spans="1:21" x14ac:dyDescent="0.3">
      <c r="A170" t="s">
        <v>76</v>
      </c>
      <c r="B170" s="8">
        <v>1</v>
      </c>
      <c r="C170">
        <f t="shared" si="1"/>
        <v>40</v>
      </c>
      <c r="F170" s="4">
        <v>40</v>
      </c>
      <c r="G170" s="26"/>
    </row>
    <row r="171" spans="1:21" x14ac:dyDescent="0.3">
      <c r="A171" t="s">
        <v>138</v>
      </c>
      <c r="B171" s="8">
        <v>1</v>
      </c>
      <c r="C171">
        <f t="shared" si="1"/>
        <v>360</v>
      </c>
      <c r="D171" s="4">
        <v>40</v>
      </c>
      <c r="T171" s="4">
        <v>160</v>
      </c>
      <c r="U171" s="4">
        <v>160</v>
      </c>
    </row>
    <row r="172" spans="1:21" x14ac:dyDescent="0.3">
      <c r="A172" t="s">
        <v>77</v>
      </c>
      <c r="B172" s="8">
        <v>1</v>
      </c>
      <c r="C172">
        <f t="shared" si="1"/>
        <v>360</v>
      </c>
      <c r="D172" s="4">
        <v>40</v>
      </c>
      <c r="T172" s="4">
        <v>160</v>
      </c>
      <c r="U172" s="4">
        <v>160</v>
      </c>
    </row>
    <row r="174" spans="1:21" x14ac:dyDescent="0.3">
      <c r="A174" t="s">
        <v>149</v>
      </c>
      <c r="B174" s="8">
        <v>1</v>
      </c>
      <c r="C174">
        <f t="shared" si="1"/>
        <v>58</v>
      </c>
      <c r="E174" s="3">
        <f>10+7+8</f>
        <v>25</v>
      </c>
      <c r="F174" s="3">
        <f>3+7+7+8+8</f>
        <v>33</v>
      </c>
      <c r="G174" s="26"/>
    </row>
    <row r="175" spans="1:21" x14ac:dyDescent="0.3">
      <c r="A175" t="s">
        <v>82</v>
      </c>
      <c r="B175" s="8">
        <v>1</v>
      </c>
      <c r="C175">
        <f t="shared" si="1"/>
        <v>40</v>
      </c>
      <c r="E175" s="3">
        <v>8</v>
      </c>
      <c r="F175" s="3">
        <v>24</v>
      </c>
      <c r="G175" s="3">
        <v>8</v>
      </c>
    </row>
    <row r="176" spans="1:21" x14ac:dyDescent="0.3">
      <c r="A176" t="s">
        <v>83</v>
      </c>
      <c r="B176" s="8">
        <v>1</v>
      </c>
      <c r="C176">
        <f t="shared" si="1"/>
        <v>120</v>
      </c>
      <c r="F176" s="4">
        <v>40</v>
      </c>
      <c r="G176" s="26"/>
      <c r="Q176" s="4">
        <v>40</v>
      </c>
      <c r="R176" s="4">
        <v>40</v>
      </c>
    </row>
    <row r="177" spans="1:21" x14ac:dyDescent="0.3">
      <c r="A177" t="s">
        <v>84</v>
      </c>
      <c r="B177" s="8">
        <v>1</v>
      </c>
      <c r="C177">
        <f t="shared" si="1"/>
        <v>76</v>
      </c>
      <c r="E177" s="3">
        <v>8</v>
      </c>
      <c r="F177" s="3">
        <f>8+60</f>
        <v>68</v>
      </c>
      <c r="G177" s="26"/>
    </row>
    <row r="178" spans="1:21" x14ac:dyDescent="0.3">
      <c r="A178" t="s">
        <v>189</v>
      </c>
      <c r="B178" s="8">
        <v>1</v>
      </c>
      <c r="C178">
        <f t="shared" si="1"/>
        <v>136</v>
      </c>
      <c r="E178" s="3">
        <f>16+40</f>
        <v>56</v>
      </c>
      <c r="F178" s="26"/>
      <c r="G178" s="3">
        <v>80</v>
      </c>
    </row>
    <row r="179" spans="1:21" x14ac:dyDescent="0.3">
      <c r="A179" t="s">
        <v>150</v>
      </c>
      <c r="B179" s="8">
        <v>1</v>
      </c>
      <c r="C179">
        <f t="shared" si="1"/>
        <v>320</v>
      </c>
      <c r="E179" s="3">
        <f>80+80</f>
        <v>160</v>
      </c>
      <c r="F179" s="3">
        <f>80+80</f>
        <v>160</v>
      </c>
      <c r="G179" s="26"/>
    </row>
    <row r="180" spans="1:21" x14ac:dyDescent="0.3">
      <c r="A180" t="s">
        <v>85</v>
      </c>
      <c r="B180" s="8">
        <v>1</v>
      </c>
      <c r="C180">
        <f t="shared" si="1"/>
        <v>40</v>
      </c>
      <c r="O180" s="4">
        <v>40</v>
      </c>
    </row>
    <row r="181" spans="1:21" x14ac:dyDescent="0.3">
      <c r="A181" t="s">
        <v>86</v>
      </c>
      <c r="B181" s="8">
        <v>1</v>
      </c>
      <c r="C181">
        <f t="shared" si="1"/>
        <v>392</v>
      </c>
      <c r="E181" s="3">
        <f>24+24</f>
        <v>48</v>
      </c>
      <c r="F181" s="3">
        <v>104</v>
      </c>
      <c r="G181" s="3">
        <v>80</v>
      </c>
      <c r="L181" s="3">
        <v>160</v>
      </c>
    </row>
    <row r="182" spans="1:21" x14ac:dyDescent="0.3">
      <c r="A182" t="s">
        <v>87</v>
      </c>
      <c r="B182" s="8">
        <v>1</v>
      </c>
      <c r="C182">
        <f t="shared" ref="C182:C220" si="3">SUM(D182:W182)</f>
        <v>680</v>
      </c>
      <c r="D182" s="4">
        <v>40</v>
      </c>
      <c r="Q182" s="4">
        <v>160</v>
      </c>
      <c r="R182" s="4">
        <v>160</v>
      </c>
      <c r="T182" s="4">
        <v>160</v>
      </c>
      <c r="U182" s="4">
        <v>160</v>
      </c>
    </row>
    <row r="183" spans="1:21" x14ac:dyDescent="0.3">
      <c r="A183" t="s">
        <v>88</v>
      </c>
      <c r="B183" s="8">
        <v>1</v>
      </c>
      <c r="C183">
        <f t="shared" si="3"/>
        <v>120</v>
      </c>
      <c r="F183" s="4">
        <v>120</v>
      </c>
      <c r="G183" s="4"/>
    </row>
    <row r="184" spans="1:21" x14ac:dyDescent="0.3">
      <c r="A184" t="s">
        <v>89</v>
      </c>
      <c r="B184" s="8">
        <v>1</v>
      </c>
      <c r="C184">
        <f t="shared" si="3"/>
        <v>40</v>
      </c>
      <c r="F184" s="4">
        <v>40</v>
      </c>
      <c r="G184" s="4"/>
    </row>
    <row r="185" spans="1:21" x14ac:dyDescent="0.3">
      <c r="A185" t="s">
        <v>139</v>
      </c>
      <c r="B185" s="8">
        <v>1</v>
      </c>
      <c r="C185">
        <f t="shared" si="3"/>
        <v>680</v>
      </c>
      <c r="D185" s="4">
        <v>40</v>
      </c>
      <c r="Q185" s="4">
        <v>160</v>
      </c>
      <c r="R185" s="4">
        <v>160</v>
      </c>
      <c r="T185" s="4">
        <v>160</v>
      </c>
      <c r="U185" s="4">
        <v>160</v>
      </c>
    </row>
    <row r="186" spans="1:21" x14ac:dyDescent="0.3">
      <c r="A186" t="s">
        <v>90</v>
      </c>
      <c r="B186" s="8">
        <v>1</v>
      </c>
      <c r="C186">
        <f t="shared" si="3"/>
        <v>680</v>
      </c>
      <c r="D186" s="4">
        <v>40</v>
      </c>
      <c r="Q186" s="4">
        <v>160</v>
      </c>
      <c r="R186" s="4">
        <v>160</v>
      </c>
      <c r="T186" s="4">
        <v>160</v>
      </c>
      <c r="U186" s="4">
        <v>160</v>
      </c>
    </row>
    <row r="188" spans="1:21" x14ac:dyDescent="0.3">
      <c r="A188" t="s">
        <v>151</v>
      </c>
      <c r="B188" s="8">
        <v>1</v>
      </c>
      <c r="C188">
        <f t="shared" si="3"/>
        <v>88</v>
      </c>
      <c r="E188" s="3">
        <f>15+10+8+8</f>
        <v>41</v>
      </c>
      <c r="F188" s="3">
        <f>5+5+5+8+8+8+8</f>
        <v>47</v>
      </c>
      <c r="G188" s="26"/>
    </row>
    <row r="189" spans="1:21" x14ac:dyDescent="0.3">
      <c r="A189" t="s">
        <v>91</v>
      </c>
      <c r="B189" s="8">
        <v>1</v>
      </c>
      <c r="C189">
        <f t="shared" si="3"/>
        <v>16</v>
      </c>
      <c r="E189" s="3">
        <v>8</v>
      </c>
      <c r="F189" s="3">
        <v>8</v>
      </c>
      <c r="G189" s="26"/>
    </row>
    <row r="190" spans="1:21" x14ac:dyDescent="0.3">
      <c r="A190" t="s">
        <v>92</v>
      </c>
      <c r="B190" s="8">
        <v>1</v>
      </c>
      <c r="C190">
        <f t="shared" si="3"/>
        <v>20</v>
      </c>
      <c r="E190" s="4">
        <v>10</v>
      </c>
      <c r="F190" s="4">
        <v>10</v>
      </c>
      <c r="G190" s="26"/>
    </row>
    <row r="191" spans="1:21" x14ac:dyDescent="0.3">
      <c r="A191" t="s">
        <v>93</v>
      </c>
      <c r="B191" s="8">
        <v>1</v>
      </c>
      <c r="C191">
        <f t="shared" si="3"/>
        <v>32</v>
      </c>
      <c r="E191" s="3">
        <v>8</v>
      </c>
      <c r="F191" s="3">
        <f>8+16</f>
        <v>24</v>
      </c>
      <c r="G191" s="26"/>
    </row>
    <row r="192" spans="1:21" x14ac:dyDescent="0.3">
      <c r="A192" t="s">
        <v>94</v>
      </c>
      <c r="B192" s="8">
        <v>1</v>
      </c>
      <c r="C192">
        <f t="shared" si="3"/>
        <v>32</v>
      </c>
      <c r="E192" s="3">
        <v>8</v>
      </c>
      <c r="F192" s="3">
        <f>8+16</f>
        <v>24</v>
      </c>
      <c r="G192" s="26"/>
    </row>
    <row r="193" spans="1:22" x14ac:dyDescent="0.3">
      <c r="A193" t="s">
        <v>95</v>
      </c>
      <c r="B193" s="8">
        <v>1</v>
      </c>
      <c r="C193">
        <f t="shared" si="3"/>
        <v>40</v>
      </c>
      <c r="F193" s="4">
        <v>20</v>
      </c>
      <c r="G193" s="26"/>
      <c r="O193" s="4">
        <v>20</v>
      </c>
    </row>
    <row r="194" spans="1:22" x14ac:dyDescent="0.3">
      <c r="A194" t="s">
        <v>96</v>
      </c>
      <c r="B194" s="8">
        <v>1</v>
      </c>
      <c r="C194">
        <f t="shared" si="3"/>
        <v>80</v>
      </c>
      <c r="F194" s="3">
        <v>40</v>
      </c>
      <c r="G194" s="3">
        <v>40</v>
      </c>
    </row>
    <row r="195" spans="1:22" x14ac:dyDescent="0.3">
      <c r="A195" t="s">
        <v>97</v>
      </c>
      <c r="B195" s="8">
        <v>1</v>
      </c>
      <c r="C195">
        <f t="shared" si="3"/>
        <v>200</v>
      </c>
      <c r="D195" s="4">
        <v>40</v>
      </c>
      <c r="V195" s="4">
        <v>160</v>
      </c>
    </row>
    <row r="196" spans="1:22" x14ac:dyDescent="0.3">
      <c r="A196" t="s">
        <v>98</v>
      </c>
      <c r="B196" s="8">
        <v>1</v>
      </c>
      <c r="C196">
        <f t="shared" si="3"/>
        <v>40</v>
      </c>
      <c r="F196" s="4">
        <v>40</v>
      </c>
      <c r="G196" s="26"/>
    </row>
    <row r="197" spans="1:22" x14ac:dyDescent="0.3">
      <c r="A197" t="s">
        <v>99</v>
      </c>
      <c r="B197" s="8">
        <v>1</v>
      </c>
      <c r="C197">
        <f t="shared" si="3"/>
        <v>40</v>
      </c>
      <c r="F197" s="4">
        <v>40</v>
      </c>
      <c r="G197" s="26"/>
    </row>
    <row r="198" spans="1:22" x14ac:dyDescent="0.3">
      <c r="A198" t="s">
        <v>140</v>
      </c>
      <c r="B198" s="8">
        <v>1</v>
      </c>
      <c r="C198">
        <f t="shared" si="3"/>
        <v>200</v>
      </c>
      <c r="D198" s="4">
        <v>40</v>
      </c>
      <c r="V198" s="4">
        <v>160</v>
      </c>
    </row>
    <row r="199" spans="1:22" x14ac:dyDescent="0.3">
      <c r="A199" t="s">
        <v>100</v>
      </c>
      <c r="B199" s="8">
        <v>1</v>
      </c>
      <c r="C199">
        <f t="shared" si="3"/>
        <v>200</v>
      </c>
      <c r="D199" s="4">
        <v>40</v>
      </c>
      <c r="V199" s="4">
        <v>160</v>
      </c>
    </row>
    <row r="201" spans="1:22" x14ac:dyDescent="0.3">
      <c r="A201" t="s">
        <v>101</v>
      </c>
      <c r="B201" s="8">
        <v>1</v>
      </c>
      <c r="C201">
        <f t="shared" si="3"/>
        <v>40</v>
      </c>
      <c r="F201" s="4">
        <v>40</v>
      </c>
      <c r="G201" s="26"/>
    </row>
    <row r="202" spans="1:22" x14ac:dyDescent="0.3">
      <c r="A202" t="s">
        <v>102</v>
      </c>
      <c r="B202" s="8">
        <v>1</v>
      </c>
      <c r="C202">
        <f t="shared" si="3"/>
        <v>40</v>
      </c>
      <c r="F202" s="4">
        <v>40</v>
      </c>
      <c r="G202" s="26"/>
    </row>
    <row r="203" spans="1:22" x14ac:dyDescent="0.3">
      <c r="A203" t="s">
        <v>103</v>
      </c>
      <c r="B203" s="8">
        <v>1</v>
      </c>
      <c r="C203">
        <f t="shared" si="3"/>
        <v>40</v>
      </c>
      <c r="F203" s="4">
        <v>40</v>
      </c>
      <c r="G203" s="26"/>
    </row>
    <row r="204" spans="1:22" x14ac:dyDescent="0.3">
      <c r="A204" t="s">
        <v>104</v>
      </c>
      <c r="B204" s="8">
        <v>1</v>
      </c>
      <c r="C204">
        <f t="shared" si="3"/>
        <v>40</v>
      </c>
      <c r="F204" s="4">
        <v>40</v>
      </c>
      <c r="G204" s="26"/>
    </row>
    <row r="205" spans="1:22" x14ac:dyDescent="0.3">
      <c r="A205" t="s">
        <v>105</v>
      </c>
      <c r="B205" s="8">
        <v>1</v>
      </c>
      <c r="C205">
        <f t="shared" si="3"/>
        <v>60</v>
      </c>
      <c r="F205" s="4">
        <v>40</v>
      </c>
      <c r="G205" s="26"/>
      <c r="O205" s="4">
        <v>20</v>
      </c>
    </row>
    <row r="206" spans="1:22" x14ac:dyDescent="0.3">
      <c r="A206" t="s">
        <v>106</v>
      </c>
      <c r="B206" s="8">
        <v>1</v>
      </c>
      <c r="C206">
        <f t="shared" si="3"/>
        <v>120</v>
      </c>
      <c r="F206" s="4">
        <v>20</v>
      </c>
      <c r="G206" s="4">
        <v>20</v>
      </c>
      <c r="T206" s="4">
        <v>40</v>
      </c>
      <c r="U206" s="4">
        <v>40</v>
      </c>
    </row>
    <row r="207" spans="1:22" x14ac:dyDescent="0.3">
      <c r="A207" t="s">
        <v>107</v>
      </c>
      <c r="B207" s="8">
        <v>1</v>
      </c>
      <c r="C207">
        <f t="shared" si="3"/>
        <v>200</v>
      </c>
      <c r="D207" s="4">
        <v>40</v>
      </c>
      <c r="T207" s="4">
        <v>80</v>
      </c>
      <c r="U207" s="4">
        <v>80</v>
      </c>
    </row>
    <row r="208" spans="1:22" x14ac:dyDescent="0.3">
      <c r="A208" t="s">
        <v>141</v>
      </c>
      <c r="B208" s="8">
        <v>1</v>
      </c>
      <c r="C208">
        <f t="shared" si="3"/>
        <v>200</v>
      </c>
      <c r="D208" s="4">
        <v>40</v>
      </c>
      <c r="T208" s="4">
        <v>80</v>
      </c>
      <c r="U208" s="4">
        <v>80</v>
      </c>
    </row>
    <row r="209" spans="1:23" x14ac:dyDescent="0.3">
      <c r="A209" t="s">
        <v>108</v>
      </c>
      <c r="B209" s="8">
        <v>1</v>
      </c>
      <c r="C209">
        <f t="shared" si="3"/>
        <v>200</v>
      </c>
      <c r="D209" s="4">
        <v>40</v>
      </c>
      <c r="T209" s="4">
        <v>80</v>
      </c>
      <c r="U209" s="4">
        <v>80</v>
      </c>
    </row>
    <row r="211" spans="1:23" x14ac:dyDescent="0.3">
      <c r="A211" t="s">
        <v>152</v>
      </c>
      <c r="B211" s="8">
        <v>0</v>
      </c>
      <c r="C211">
        <f t="shared" si="3"/>
        <v>224</v>
      </c>
      <c r="D211" s="3">
        <f>40+40+24+24</f>
        <v>128</v>
      </c>
      <c r="E211" s="3">
        <f>40+40+8+8</f>
        <v>96</v>
      </c>
    </row>
    <row r="212" spans="1:23" x14ac:dyDescent="0.3">
      <c r="A212" t="s">
        <v>109</v>
      </c>
      <c r="B212" s="8">
        <v>0</v>
      </c>
      <c r="C212">
        <f t="shared" si="3"/>
        <v>240</v>
      </c>
      <c r="D212" s="3">
        <f>40+40</f>
        <v>80</v>
      </c>
      <c r="E212" s="3">
        <f>40+40</f>
        <v>80</v>
      </c>
      <c r="J212" s="3">
        <f>20+20+20+20</f>
        <v>80</v>
      </c>
    </row>
    <row r="213" spans="1:23" x14ac:dyDescent="0.3">
      <c r="A213" t="s">
        <v>110</v>
      </c>
      <c r="B213" s="8">
        <v>0</v>
      </c>
      <c r="C213">
        <f t="shared" si="3"/>
        <v>96</v>
      </c>
      <c r="D213" s="3">
        <f>16+16</f>
        <v>32</v>
      </c>
      <c r="E213" s="3">
        <f>16+16</f>
        <v>32</v>
      </c>
      <c r="J213" s="3">
        <f>16+16</f>
        <v>32</v>
      </c>
    </row>
    <row r="214" spans="1:23" x14ac:dyDescent="0.3">
      <c r="A214" t="s">
        <v>112</v>
      </c>
      <c r="B214" s="8">
        <v>0</v>
      </c>
      <c r="C214">
        <f t="shared" si="3"/>
        <v>320</v>
      </c>
      <c r="D214" s="4">
        <v>160</v>
      </c>
      <c r="E214" s="4">
        <v>160</v>
      </c>
    </row>
    <row r="215" spans="1:23" x14ac:dyDescent="0.3">
      <c r="A215" t="s">
        <v>113</v>
      </c>
      <c r="B215" s="8">
        <v>0</v>
      </c>
      <c r="C215">
        <f t="shared" si="3"/>
        <v>320</v>
      </c>
      <c r="D215" s="4">
        <v>160</v>
      </c>
      <c r="E215" s="4">
        <v>160</v>
      </c>
    </row>
    <row r="216" spans="1:23" x14ac:dyDescent="0.3">
      <c r="A216" t="s">
        <v>142</v>
      </c>
      <c r="B216" s="8">
        <v>0</v>
      </c>
      <c r="C216">
        <f t="shared" si="3"/>
        <v>48</v>
      </c>
      <c r="I216" s="3">
        <v>16</v>
      </c>
      <c r="J216" s="3">
        <f>16+16</f>
        <v>32</v>
      </c>
    </row>
    <row r="217" spans="1:23" x14ac:dyDescent="0.3">
      <c r="A217" t="s">
        <v>114</v>
      </c>
      <c r="B217" s="8">
        <v>0</v>
      </c>
      <c r="C217">
        <f t="shared" si="3"/>
        <v>72</v>
      </c>
      <c r="D217" s="3">
        <v>24</v>
      </c>
      <c r="E217" s="3">
        <v>24</v>
      </c>
      <c r="F217" s="3">
        <v>24</v>
      </c>
      <c r="G217" s="26"/>
    </row>
    <row r="218" spans="1:23" x14ac:dyDescent="0.3">
      <c r="A218" t="s">
        <v>111</v>
      </c>
      <c r="B218" s="8">
        <v>0</v>
      </c>
      <c r="C218">
        <f t="shared" si="3"/>
        <v>48</v>
      </c>
      <c r="G218" s="26"/>
      <c r="I218" s="3">
        <v>16</v>
      </c>
      <c r="J218" s="3">
        <f>16+16</f>
        <v>32</v>
      </c>
    </row>
    <row r="219" spans="1:23" x14ac:dyDescent="0.3">
      <c r="A219" t="s">
        <v>115</v>
      </c>
      <c r="B219" s="8">
        <v>0</v>
      </c>
      <c r="C219">
        <f t="shared" si="3"/>
        <v>80</v>
      </c>
      <c r="D219" s="3">
        <v>16</v>
      </c>
      <c r="E219" s="3">
        <f>16+16</f>
        <v>32</v>
      </c>
      <c r="F219" s="3">
        <f>16+16</f>
        <v>32</v>
      </c>
      <c r="G219" s="26"/>
    </row>
    <row r="220" spans="1:23" x14ac:dyDescent="0.3">
      <c r="A220" t="s">
        <v>116</v>
      </c>
      <c r="B220" s="8">
        <v>0</v>
      </c>
      <c r="C220">
        <f t="shared" si="3"/>
        <v>128</v>
      </c>
      <c r="D220" s="3">
        <f>16+16</f>
        <v>32</v>
      </c>
      <c r="E220" s="3">
        <f>16+16</f>
        <v>32</v>
      </c>
      <c r="F220" s="3">
        <f>16+16</f>
        <v>32</v>
      </c>
      <c r="G220" s="26"/>
      <c r="I220" s="3">
        <v>8</v>
      </c>
      <c r="J220" s="3">
        <f>8+8+8</f>
        <v>24</v>
      </c>
    </row>
    <row r="222" spans="1:23" x14ac:dyDescent="0.3">
      <c r="A222" s="2" t="s">
        <v>144</v>
      </c>
      <c r="B222" s="7" t="s">
        <v>190</v>
      </c>
      <c r="C222" s="1">
        <f>SUM(C2:C220)</f>
        <v>31071</v>
      </c>
      <c r="D222" s="1">
        <f>SUM(D2:D220)</f>
        <v>2783</v>
      </c>
      <c r="E222" s="1">
        <f>SUM(E2:E220)</f>
        <v>3359</v>
      </c>
      <c r="F222" s="1">
        <f>SUM(F2:F220)</f>
        <v>6986</v>
      </c>
      <c r="G222" s="1">
        <f>SUM(G2:G220)</f>
        <v>2549</v>
      </c>
      <c r="H222" s="1"/>
      <c r="I222" s="1">
        <f>SUM(I2:I220)</f>
        <v>208</v>
      </c>
      <c r="J222" s="1">
        <f>SUM(J2:J220)</f>
        <v>1036</v>
      </c>
      <c r="K222" s="1">
        <f>SUM(K2:K220)</f>
        <v>2150</v>
      </c>
      <c r="L222" s="1">
        <f>SUM(L2:L220)</f>
        <v>2160</v>
      </c>
      <c r="M222" s="1">
        <f>SUM(M2:M220)</f>
        <v>1068</v>
      </c>
      <c r="N222" s="1">
        <f>SUM(N2:N220)</f>
        <v>238</v>
      </c>
      <c r="O222" s="1">
        <f>SUM(O2:O220)</f>
        <v>366</v>
      </c>
      <c r="P222" s="1"/>
      <c r="Q222" s="1">
        <f>SUM(Q2:Q220)</f>
        <v>624</v>
      </c>
      <c r="R222" s="1">
        <f>SUM(R2:R220)</f>
        <v>520</v>
      </c>
      <c r="S222" s="1">
        <f>SUM(S2:S220)</f>
        <v>0</v>
      </c>
      <c r="T222" s="1">
        <f>SUM(T2:T220)</f>
        <v>3232</v>
      </c>
      <c r="U222" s="1">
        <f>SUM(U2:U220)</f>
        <v>3312</v>
      </c>
      <c r="V222" s="1">
        <f>SUM(V2:V220)</f>
        <v>480</v>
      </c>
      <c r="W222" s="1">
        <f>SUM(W2:W220)</f>
        <v>0</v>
      </c>
    </row>
    <row r="223" spans="1:23" x14ac:dyDescent="0.3">
      <c r="A223" s="6" t="s">
        <v>213</v>
      </c>
    </row>
    <row r="224" spans="1:23" x14ac:dyDescent="0.3">
      <c r="A224" s="6" t="s">
        <v>199</v>
      </c>
      <c r="B224" s="8">
        <v>0</v>
      </c>
      <c r="C224" s="5">
        <f>SUMIF($B$2:$B$220,"0",C$2:C$220)</f>
        <v>2296</v>
      </c>
      <c r="D224" s="5">
        <f>SUMIF($B2:$B220,"0",D2:D220)</f>
        <v>632</v>
      </c>
      <c r="E224" s="5">
        <f>SUMIF($B2:$B220,"0",E2:E220)</f>
        <v>1137</v>
      </c>
      <c r="F224" s="5">
        <f>SUMIF($B2:$B220,"0",F2:F220)</f>
        <v>174</v>
      </c>
      <c r="G224" s="5">
        <f>SUMIF($B2:$B220,"0",G2:G220)</f>
        <v>0</v>
      </c>
      <c r="H224" s="5"/>
      <c r="I224" s="5">
        <f>SUMIF($B2:$B220,"0",I2:I220)</f>
        <v>40</v>
      </c>
      <c r="J224" s="5">
        <f>SUMIF($B2:$B220,"0",J2:J220)</f>
        <v>313</v>
      </c>
      <c r="K224" s="5">
        <f>SUMIF($B2:$B220,"0",K2:K220)</f>
        <v>0</v>
      </c>
      <c r="L224" s="5">
        <f>SUMIF($B2:$B220,"0",L2:L220)</f>
        <v>0</v>
      </c>
      <c r="M224" s="5">
        <f>SUMIF($B2:$B220,"0",M2:M220)</f>
        <v>0</v>
      </c>
      <c r="N224" s="5">
        <f>SUMIF($B2:$B220,"0",N2:N220)</f>
        <v>0</v>
      </c>
      <c r="O224" s="5">
        <f>SUMIF($B2:$B220,"0",O2:O220)</f>
        <v>0</v>
      </c>
      <c r="P224" s="5"/>
      <c r="Q224" s="5">
        <f>SUMIF($B2:$B220,"0",Q2:Q220)</f>
        <v>0</v>
      </c>
      <c r="R224" s="5">
        <f>SUMIF($B2:$B220,"0",R2:R220)</f>
        <v>0</v>
      </c>
      <c r="S224" s="5">
        <f>SUMIF($B2:$B220,"0",S2:S220)</f>
        <v>0</v>
      </c>
      <c r="T224" s="5">
        <f>SUMIF($B2:$B220,"0",T2:T220)</f>
        <v>0</v>
      </c>
      <c r="U224" s="5">
        <f>SUMIF($B2:$B220,"0",U2:U220)</f>
        <v>0</v>
      </c>
      <c r="V224" s="5">
        <f>SUMIF($B2:$B220,"0",V2:V220)</f>
        <v>0</v>
      </c>
      <c r="W224" s="5">
        <f>SUMIF($B2:$B220,"0",W2:W220)</f>
        <v>0</v>
      </c>
    </row>
    <row r="225" spans="1:23" x14ac:dyDescent="0.3">
      <c r="A225" s="6" t="s">
        <v>200</v>
      </c>
      <c r="B225" s="8">
        <v>1</v>
      </c>
      <c r="C225" s="5">
        <f>SUMIF($B$2:$B$220,"1",C$2:C$220)</f>
        <v>18985</v>
      </c>
      <c r="D225" s="5">
        <f>SUMIF($B$2:$B$220,"1",D$2:D$220)</f>
        <v>1812</v>
      </c>
      <c r="E225" s="5">
        <f>SUMIF($B$2:$B$220,"1",E$2:E$220)</f>
        <v>1131</v>
      </c>
      <c r="F225" s="5">
        <f>SUMIF($B$2:$B$220,"1",F$2:F$220)</f>
        <v>5065</v>
      </c>
      <c r="G225" s="5">
        <f>SUMIF($B$2:$B$220,"1",G$2:G$220)</f>
        <v>1164</v>
      </c>
      <c r="H225" s="5"/>
      <c r="I225" s="5">
        <f>SUMIF($B$2:$B$220,"1",I$2:I$220)</f>
        <v>0</v>
      </c>
      <c r="J225" s="5">
        <f>SUMIF($B$2:$B$220,"1",J$2:J$220)</f>
        <v>16</v>
      </c>
      <c r="K225" s="5">
        <f>SUMIF($B$2:$B$220,"1",K$2:K$220)</f>
        <v>240</v>
      </c>
      <c r="L225" s="5">
        <f>SUMIF($B$2:$B$220,"1",L$2:L$220)</f>
        <v>1000</v>
      </c>
      <c r="M225" s="5">
        <f>SUMIF($B$2:$B$220,"1",M$2:M$220)</f>
        <v>0</v>
      </c>
      <c r="N225" s="5">
        <f>SUMIF($B$2:$B$220,"1",N$2:N$220)</f>
        <v>89</v>
      </c>
      <c r="O225" s="5">
        <f>SUMIF($B$2:$B$220,"1",O$2:O$220)</f>
        <v>300</v>
      </c>
      <c r="P225" s="5"/>
      <c r="Q225" s="5">
        <f>SUMIF($B$2:$B$220,"1",Q$2:Q$220)</f>
        <v>624</v>
      </c>
      <c r="R225" s="5">
        <f>SUMIF($B$2:$B$220,"1",R$2:R$220)</f>
        <v>520</v>
      </c>
      <c r="S225" s="5">
        <f>SUMIF($B$2:$B$220,"1",S$2:S$220)</f>
        <v>0</v>
      </c>
      <c r="T225" s="5">
        <f>SUMIF($B$2:$B$220,"1",T$2:T$220)</f>
        <v>3232</v>
      </c>
      <c r="U225" s="5">
        <f>SUMIF($B$2:$B$220,"1",U$2:U$220)</f>
        <v>3312</v>
      </c>
      <c r="V225" s="5">
        <f>SUMIF($B$2:$B$220,"1",V$2:V$220)</f>
        <v>480</v>
      </c>
      <c r="W225" s="5">
        <f>SUMIF($B$2:$B$220,"1",W$2:W$220)</f>
        <v>0</v>
      </c>
    </row>
    <row r="226" spans="1:23" x14ac:dyDescent="0.3">
      <c r="A226" s="6" t="s">
        <v>201</v>
      </c>
      <c r="B226" s="8">
        <v>2</v>
      </c>
      <c r="C226" s="5">
        <f>SUMIF($B$2:$B$220,"2",C$2:C$220)</f>
        <v>5367</v>
      </c>
      <c r="D226" s="5">
        <f>SUMIF($B$2:$B$220,"2",D$2:D$220)</f>
        <v>0</v>
      </c>
      <c r="E226" s="5">
        <f>SUMIF($B$2:$B$220,"2",E$2:E$220)</f>
        <v>848</v>
      </c>
      <c r="F226" s="5">
        <f>SUMIF($B$2:$B$220,"2",F$2:F$220)</f>
        <v>1278</v>
      </c>
      <c r="G226" s="5">
        <f>SUMIF($B$2:$B$220,"2",G$2:G$220)</f>
        <v>1046</v>
      </c>
      <c r="H226" s="5"/>
      <c r="I226" s="5">
        <f>SUMIF($B$2:$B$220,"2",I$2:I$220)</f>
        <v>0</v>
      </c>
      <c r="J226" s="5">
        <f>SUMIF($B$2:$B$220,"2",J$2:J$220)</f>
        <v>18</v>
      </c>
      <c r="K226" s="5">
        <f>SUMIF($B$2:$B$220,"2",K$2:K$220)</f>
        <v>80</v>
      </c>
      <c r="L226" s="5">
        <f>SUMIF($B$2:$B$220,"2",L$2:L$220)</f>
        <v>1040</v>
      </c>
      <c r="M226" s="5">
        <f>SUMIF($B$2:$B$220,"2",M$2:M$220)</f>
        <v>1028</v>
      </c>
      <c r="N226" s="5">
        <f>SUMIF($B$2:$B$220,"2",N$2:N$220)</f>
        <v>29</v>
      </c>
      <c r="O226" s="5">
        <f>SUMIF($B$2:$B$220,"2",O$2:O$220)</f>
        <v>0</v>
      </c>
      <c r="P226" s="5"/>
      <c r="Q226" s="5">
        <f>SUMIF($B$2:$B$220,"2",Q$2:Q$220)</f>
        <v>0</v>
      </c>
      <c r="R226" s="5">
        <f>SUMIF($B$2:$B$220,"2",R$2:R$220)</f>
        <v>0</v>
      </c>
      <c r="S226" s="5">
        <f>SUMIF($B$2:$B$220,"2",S$2:S$220)</f>
        <v>0</v>
      </c>
      <c r="T226" s="5">
        <f>SUMIF($B$2:$B$220,"2",T$2:T$220)</f>
        <v>0</v>
      </c>
      <c r="U226" s="5">
        <f>SUMIF($B$2:$B$220,"2",U$2:U$220)</f>
        <v>0</v>
      </c>
      <c r="V226" s="5">
        <f>SUMIF($B$2:$B$220,"2",V$2:V$220)</f>
        <v>0</v>
      </c>
      <c r="W226" s="5">
        <f>SUMIF($B$2:$B$220,"2",W$2:W$220)</f>
        <v>0</v>
      </c>
    </row>
    <row r="227" spans="1:23" x14ac:dyDescent="0.3">
      <c r="A227" s="6" t="s">
        <v>202</v>
      </c>
      <c r="B227" s="8">
        <v>3</v>
      </c>
      <c r="C227" s="5">
        <f>SUMIF($B$2:$B$220,"3",C$2:C$220)</f>
        <v>2301</v>
      </c>
      <c r="D227" s="5">
        <f>SUMIF($B$2:$B$220,"3",D$2:D$220)</f>
        <v>0</v>
      </c>
      <c r="E227" s="5">
        <f>SUMIF($B$2:$B$220,"3",E$2:E$220)</f>
        <v>64</v>
      </c>
      <c r="F227" s="5">
        <f>SUMIF($B$2:$B$220,"3",F$2:F$220)</f>
        <v>136</v>
      </c>
      <c r="G227" s="5">
        <f>SUMIF($B$2:$B$220,"3",G$2:G$220)</f>
        <v>40</v>
      </c>
      <c r="H227" s="5"/>
      <c r="I227" s="5">
        <f>SUMIF($B$2:$B$220,"3",I$2:I$220)</f>
        <v>0</v>
      </c>
      <c r="J227" s="5">
        <f>SUMIF($B$2:$B$220,"3",J$2:J$220)</f>
        <v>299</v>
      </c>
      <c r="K227" s="5">
        <f>SUMIF($B$2:$B$220,"3",K$2:K$220)</f>
        <v>1482</v>
      </c>
      <c r="L227" s="5">
        <f>SUMIF($B$2:$B$220,"3",L$2:L$220)</f>
        <v>120</v>
      </c>
      <c r="M227" s="5">
        <f>SUMIF($B$2:$B$220,"3",M$2:M$220)</f>
        <v>40</v>
      </c>
      <c r="N227" s="5">
        <f>SUMIF($B$2:$B$220,"3",N$2:N$220)</f>
        <v>120</v>
      </c>
      <c r="O227" s="5">
        <f>SUMIF($B$2:$B$220,"3",O$2:O$220)</f>
        <v>0</v>
      </c>
      <c r="P227" s="5"/>
      <c r="Q227" s="5">
        <f>SUMIF($B$2:$B$220,"3",Q$2:Q$220)</f>
        <v>0</v>
      </c>
      <c r="R227" s="5">
        <f>SUMIF($B$2:$B$220,"3",R$2:R$220)</f>
        <v>0</v>
      </c>
      <c r="S227" s="5">
        <f>SUMIF($B$2:$B$220,"3",S$2:S$220)</f>
        <v>0</v>
      </c>
      <c r="T227" s="5">
        <f>SUMIF($B$2:$B$220,"3",T$2:T$220)</f>
        <v>0</v>
      </c>
      <c r="U227" s="5">
        <f>SUMIF($B$2:$B$220,"3",U$2:U$220)</f>
        <v>0</v>
      </c>
      <c r="V227" s="5">
        <f>SUMIF($B$2:$B$220,"3",V$2:V$220)</f>
        <v>0</v>
      </c>
      <c r="W227" s="5">
        <f>SUMIF($B$2:$B$220,"3",W$2:W$220)</f>
        <v>0</v>
      </c>
    </row>
    <row r="228" spans="1:23" x14ac:dyDescent="0.3">
      <c r="A228" s="6" t="s">
        <v>203</v>
      </c>
      <c r="B228" s="8">
        <v>4</v>
      </c>
      <c r="C228" s="5">
        <f>SUMIF($B$2:$B$220,"4",C$2:C$220)</f>
        <v>2122</v>
      </c>
      <c r="D228" s="5">
        <f>SUMIF($B$2:$B$220,"4",D$2:D$220)</f>
        <v>339</v>
      </c>
      <c r="E228" s="5">
        <f>SUMIF($B$2:$B$220,"4",E$2:E$220)</f>
        <v>179</v>
      </c>
      <c r="F228" s="5">
        <f>SUMIF($B$2:$B$220,"4",F$2:F$220)</f>
        <v>333</v>
      </c>
      <c r="G228" s="5">
        <f>SUMIF($B$2:$B$220,"4",G$2:G$220)</f>
        <v>299</v>
      </c>
      <c r="H228" s="5"/>
      <c r="I228" s="5">
        <f>SUMIF($B$2:$B$220,"4",I$2:I$220)</f>
        <v>168</v>
      </c>
      <c r="J228" s="5">
        <f>SUMIF($B$2:$B$220,"4",J$2:J$220)</f>
        <v>390</v>
      </c>
      <c r="K228" s="5">
        <f>SUMIF($B$2:$B$220,"4",K$2:K$220)</f>
        <v>348</v>
      </c>
      <c r="L228" s="5">
        <f>SUMIF($B$2:$B$220,"4",L$2:L$220)</f>
        <v>0</v>
      </c>
      <c r="M228" s="5">
        <f>SUMIF($B$2:$B$220,"4",M$2:M$220)</f>
        <v>0</v>
      </c>
      <c r="N228" s="5">
        <f>SUMIF($B$2:$B$220,"4",N$2:N$220)</f>
        <v>0</v>
      </c>
      <c r="O228" s="5">
        <f>SUMIF($B$2:$B$220,"4",O$2:O$220)</f>
        <v>66</v>
      </c>
      <c r="P228" s="5"/>
      <c r="Q228" s="5">
        <f>SUMIF($B$2:$B$220,"4",Q$2:Q$220)</f>
        <v>0</v>
      </c>
      <c r="R228" s="5">
        <f>SUMIF($B$2:$B$220,"4",R$2:R$220)</f>
        <v>0</v>
      </c>
      <c r="S228" s="5">
        <f>SUMIF($B$2:$B$220,"4",S$2:S$220)</f>
        <v>0</v>
      </c>
      <c r="T228" s="5">
        <f>SUMIF($B$2:$B$220,"4",T$2:T$220)</f>
        <v>0</v>
      </c>
      <c r="U228" s="5">
        <f>SUMIF($B$2:$B$220,"4",U$2:U$220)</f>
        <v>0</v>
      </c>
      <c r="V228" s="5">
        <f>SUMIF($B$2:$B$220,"4",V$2:V$220)</f>
        <v>0</v>
      </c>
      <c r="W228" s="5">
        <f>SUMIF($B$2:$B$220,"4",W$2:W$220)</f>
        <v>0</v>
      </c>
    </row>
    <row r="229" spans="1:23" x14ac:dyDescent="0.3">
      <c r="C229" s="5"/>
    </row>
    <row r="230" spans="1:23" x14ac:dyDescent="0.3">
      <c r="A230" s="6" t="s">
        <v>153</v>
      </c>
      <c r="B230" s="8" t="s">
        <v>190</v>
      </c>
      <c r="C230" s="5">
        <f>(C222/1760)*2</f>
        <v>35.307954545454542</v>
      </c>
      <c r="D230" s="5">
        <f>(D222/1760)*2</f>
        <v>3.1625000000000001</v>
      </c>
      <c r="E230" s="5">
        <f>(E222/1760)*2</f>
        <v>3.8170454545454544</v>
      </c>
      <c r="F230" s="5">
        <f>(F222/1760)*2</f>
        <v>7.9386363636363635</v>
      </c>
      <c r="G230" s="5">
        <f>(G222/1760)*2</f>
        <v>2.896590909090909</v>
      </c>
      <c r="H230" s="5"/>
      <c r="I230" s="5">
        <f t="shared" ref="I230:O230" si="4">(I222/1760)*2</f>
        <v>0.23636363636363636</v>
      </c>
      <c r="J230" s="5">
        <f t="shared" si="4"/>
        <v>1.1772727272727272</v>
      </c>
      <c r="K230" s="5">
        <f t="shared" si="4"/>
        <v>2.4431818181818183</v>
      </c>
      <c r="L230" s="5">
        <f t="shared" si="4"/>
        <v>2.4545454545454546</v>
      </c>
      <c r="M230" s="5">
        <f t="shared" si="4"/>
        <v>1.2136363636363636</v>
      </c>
      <c r="N230" s="5">
        <f t="shared" si="4"/>
        <v>0.27045454545454545</v>
      </c>
      <c r="O230" s="5">
        <f t="shared" si="4"/>
        <v>0.41590909090909089</v>
      </c>
      <c r="P230" s="5"/>
      <c r="Q230" s="5">
        <f t="shared" ref="Q230:W230" si="5">(Q222/1760)*2</f>
        <v>0.70909090909090911</v>
      </c>
      <c r="R230" s="5">
        <f t="shared" si="5"/>
        <v>0.59090909090909094</v>
      </c>
      <c r="S230" s="5">
        <f t="shared" si="5"/>
        <v>0</v>
      </c>
      <c r="T230" s="5">
        <f t="shared" si="5"/>
        <v>3.6727272727272728</v>
      </c>
      <c r="U230" s="5">
        <f t="shared" si="5"/>
        <v>3.7636363636363637</v>
      </c>
      <c r="V230" s="5">
        <f t="shared" si="5"/>
        <v>0.54545454545454541</v>
      </c>
      <c r="W230" s="5">
        <f t="shared" si="5"/>
        <v>0</v>
      </c>
    </row>
    <row r="231" spans="1:23" x14ac:dyDescent="0.3">
      <c r="A231" s="6" t="s">
        <v>199</v>
      </c>
      <c r="B231" s="8">
        <v>0</v>
      </c>
      <c r="C231" s="5">
        <f>(C224/1760)*2</f>
        <v>2.6090909090909089</v>
      </c>
      <c r="D231" s="5">
        <f t="shared" ref="D231:W235" si="6">(D224/1760)*2</f>
        <v>0.71818181818181814</v>
      </c>
      <c r="E231" s="5">
        <f t="shared" si="6"/>
        <v>1.2920454545454545</v>
      </c>
      <c r="F231" s="5">
        <f t="shared" si="6"/>
        <v>0.19772727272727272</v>
      </c>
      <c r="G231" s="5">
        <f t="shared" si="6"/>
        <v>0</v>
      </c>
      <c r="H231" s="5"/>
      <c r="I231" s="5">
        <f t="shared" si="6"/>
        <v>4.5454545454545456E-2</v>
      </c>
      <c r="J231" s="5">
        <f t="shared" si="6"/>
        <v>0.35568181818181815</v>
      </c>
      <c r="K231" s="5">
        <f t="shared" si="6"/>
        <v>0</v>
      </c>
      <c r="L231" s="5">
        <f t="shared" si="6"/>
        <v>0</v>
      </c>
      <c r="M231" s="5">
        <f t="shared" si="6"/>
        <v>0</v>
      </c>
      <c r="N231" s="5">
        <f t="shared" si="6"/>
        <v>0</v>
      </c>
      <c r="O231" s="5">
        <f t="shared" si="6"/>
        <v>0</v>
      </c>
      <c r="P231" s="5"/>
      <c r="Q231" s="5">
        <f t="shared" si="6"/>
        <v>0</v>
      </c>
      <c r="R231" s="5">
        <f t="shared" si="6"/>
        <v>0</v>
      </c>
      <c r="S231" s="5">
        <f t="shared" si="6"/>
        <v>0</v>
      </c>
      <c r="T231" s="5">
        <f t="shared" si="6"/>
        <v>0</v>
      </c>
      <c r="U231" s="5">
        <f t="shared" si="6"/>
        <v>0</v>
      </c>
      <c r="V231" s="5">
        <f t="shared" si="6"/>
        <v>0</v>
      </c>
      <c r="W231" s="5">
        <f t="shared" si="6"/>
        <v>0</v>
      </c>
    </row>
    <row r="232" spans="1:23" x14ac:dyDescent="0.3">
      <c r="A232" s="6" t="s">
        <v>200</v>
      </c>
      <c r="B232" s="8">
        <v>1</v>
      </c>
      <c r="C232" s="5">
        <f>(C225/1760)*2</f>
        <v>21.573863636363637</v>
      </c>
      <c r="D232" s="5">
        <f>(D225/1760)*2</f>
        <v>2.0590909090909091</v>
      </c>
      <c r="E232" s="5">
        <f>(E225/1760)*2</f>
        <v>1.2852272727272727</v>
      </c>
      <c r="F232" s="5">
        <f>(F225/1760)*2</f>
        <v>5.7556818181818183</v>
      </c>
      <c r="G232" s="5">
        <f>(G225/1760)*2</f>
        <v>1.3227272727272728</v>
      </c>
      <c r="H232" s="5"/>
      <c r="I232" s="5">
        <f t="shared" ref="I232:O232" si="7">(I225/1760)*2</f>
        <v>0</v>
      </c>
      <c r="J232" s="5">
        <f t="shared" si="7"/>
        <v>1.8181818181818181E-2</v>
      </c>
      <c r="K232" s="5">
        <f t="shared" si="7"/>
        <v>0.27272727272727271</v>
      </c>
      <c r="L232" s="5">
        <f t="shared" si="7"/>
        <v>1.1363636363636365</v>
      </c>
      <c r="M232" s="5">
        <f t="shared" si="7"/>
        <v>0</v>
      </c>
      <c r="N232" s="5">
        <f t="shared" si="7"/>
        <v>0.10113636363636364</v>
      </c>
      <c r="O232" s="5">
        <f t="shared" si="7"/>
        <v>0.34090909090909088</v>
      </c>
      <c r="P232" s="5"/>
      <c r="Q232" s="5">
        <f>(Q225/1760)*2</f>
        <v>0.70909090909090911</v>
      </c>
      <c r="R232" s="5">
        <f>(R225/1760)*2</f>
        <v>0.59090909090909094</v>
      </c>
      <c r="S232" s="5">
        <f t="shared" si="6"/>
        <v>0</v>
      </c>
      <c r="T232" s="5">
        <f t="shared" si="6"/>
        <v>3.6727272727272728</v>
      </c>
      <c r="U232" s="5">
        <f t="shared" si="6"/>
        <v>3.7636363636363637</v>
      </c>
      <c r="V232" s="5">
        <f t="shared" si="6"/>
        <v>0.54545454545454541</v>
      </c>
      <c r="W232" s="5">
        <f t="shared" si="6"/>
        <v>0</v>
      </c>
    </row>
    <row r="233" spans="1:23" x14ac:dyDescent="0.3">
      <c r="A233" s="6" t="s">
        <v>201</v>
      </c>
      <c r="B233" s="8">
        <v>2</v>
      </c>
      <c r="C233" s="5">
        <f>(C226/1760)*2</f>
        <v>6.0988636363636362</v>
      </c>
      <c r="D233" s="5">
        <f t="shared" si="6"/>
        <v>0</v>
      </c>
      <c r="E233" s="5">
        <f t="shared" si="6"/>
        <v>0.96363636363636362</v>
      </c>
      <c r="F233" s="5">
        <f t="shared" si="6"/>
        <v>1.4522727272727274</v>
      </c>
      <c r="G233" s="5">
        <f t="shared" si="6"/>
        <v>1.1886363636363637</v>
      </c>
      <c r="H233" s="5"/>
      <c r="I233" s="5">
        <f t="shared" si="6"/>
        <v>0</v>
      </c>
      <c r="J233" s="5">
        <f t="shared" si="6"/>
        <v>2.0454545454545454E-2</v>
      </c>
      <c r="K233" s="5">
        <f t="shared" si="6"/>
        <v>9.0909090909090912E-2</v>
      </c>
      <c r="L233" s="5">
        <f t="shared" si="6"/>
        <v>1.1818181818181819</v>
      </c>
      <c r="M233" s="5">
        <f t="shared" si="6"/>
        <v>1.1681818181818182</v>
      </c>
      <c r="N233" s="5">
        <f t="shared" si="6"/>
        <v>3.2954545454545452E-2</v>
      </c>
      <c r="O233" s="5">
        <f t="shared" si="6"/>
        <v>0</v>
      </c>
      <c r="P233" s="5"/>
      <c r="Q233" s="5">
        <f t="shared" si="6"/>
        <v>0</v>
      </c>
      <c r="R233" s="5">
        <f t="shared" si="6"/>
        <v>0</v>
      </c>
      <c r="S233" s="5">
        <f t="shared" si="6"/>
        <v>0</v>
      </c>
      <c r="T233" s="5">
        <f t="shared" si="6"/>
        <v>0</v>
      </c>
      <c r="U233" s="5">
        <f t="shared" si="6"/>
        <v>0</v>
      </c>
      <c r="V233" s="5">
        <f t="shared" si="6"/>
        <v>0</v>
      </c>
      <c r="W233" s="5">
        <f t="shared" si="6"/>
        <v>0</v>
      </c>
    </row>
    <row r="234" spans="1:23" x14ac:dyDescent="0.3">
      <c r="A234" s="6" t="s">
        <v>202</v>
      </c>
      <c r="B234" s="8">
        <v>3</v>
      </c>
      <c r="C234" s="5">
        <f>(C227/1760)*2</f>
        <v>2.6147727272727272</v>
      </c>
      <c r="D234" s="5">
        <f t="shared" si="6"/>
        <v>0</v>
      </c>
      <c r="E234" s="5">
        <f t="shared" si="6"/>
        <v>7.2727272727272724E-2</v>
      </c>
      <c r="F234" s="5">
        <f t="shared" si="6"/>
        <v>0.15454545454545454</v>
      </c>
      <c r="G234" s="5">
        <f t="shared" si="6"/>
        <v>4.5454545454545456E-2</v>
      </c>
      <c r="H234" s="5"/>
      <c r="I234" s="5">
        <f t="shared" si="6"/>
        <v>0</v>
      </c>
      <c r="J234" s="5">
        <f t="shared" si="6"/>
        <v>0.33977272727272728</v>
      </c>
      <c r="K234" s="5">
        <f t="shared" si="6"/>
        <v>1.6840909090909091</v>
      </c>
      <c r="L234" s="5">
        <f t="shared" si="6"/>
        <v>0.13636363636363635</v>
      </c>
      <c r="M234" s="5">
        <f t="shared" si="6"/>
        <v>4.5454545454545456E-2</v>
      </c>
      <c r="N234" s="5">
        <f t="shared" si="6"/>
        <v>0.13636363636363635</v>
      </c>
      <c r="O234" s="5">
        <f t="shared" si="6"/>
        <v>0</v>
      </c>
      <c r="P234" s="5"/>
      <c r="Q234" s="5">
        <f t="shared" si="6"/>
        <v>0</v>
      </c>
      <c r="R234" s="5">
        <f t="shared" si="6"/>
        <v>0</v>
      </c>
      <c r="S234" s="5">
        <f t="shared" si="6"/>
        <v>0</v>
      </c>
      <c r="T234" s="5">
        <f t="shared" si="6"/>
        <v>0</v>
      </c>
      <c r="U234" s="5">
        <f t="shared" si="6"/>
        <v>0</v>
      </c>
      <c r="V234" s="5">
        <f t="shared" si="6"/>
        <v>0</v>
      </c>
      <c r="W234" s="5">
        <f t="shared" si="6"/>
        <v>0</v>
      </c>
    </row>
    <row r="235" spans="1:23" x14ac:dyDescent="0.3">
      <c r="A235" s="6" t="s">
        <v>203</v>
      </c>
      <c r="B235" s="8">
        <v>4</v>
      </c>
      <c r="C235" s="5">
        <f>(C228/1760)*2</f>
        <v>2.4113636363636362</v>
      </c>
      <c r="D235" s="5">
        <f t="shared" si="6"/>
        <v>0.38522727272727275</v>
      </c>
      <c r="E235" s="5">
        <f t="shared" si="6"/>
        <v>0.2034090909090909</v>
      </c>
      <c r="F235" s="5">
        <f t="shared" si="6"/>
        <v>0.37840909090909092</v>
      </c>
      <c r="G235" s="5">
        <f t="shared" si="6"/>
        <v>0.33977272727272728</v>
      </c>
      <c r="H235" s="5"/>
      <c r="I235" s="5">
        <f t="shared" si="6"/>
        <v>0.19090909090909092</v>
      </c>
      <c r="J235" s="5">
        <f t="shared" si="6"/>
        <v>0.44318181818181818</v>
      </c>
      <c r="K235" s="5">
        <f t="shared" si="6"/>
        <v>0.39545454545454545</v>
      </c>
      <c r="L235" s="5">
        <f t="shared" si="6"/>
        <v>0</v>
      </c>
      <c r="M235" s="5">
        <f t="shared" si="6"/>
        <v>0</v>
      </c>
      <c r="N235" s="5">
        <f t="shared" si="6"/>
        <v>0</v>
      </c>
      <c r="O235" s="5">
        <f t="shared" si="6"/>
        <v>7.4999999999999997E-2</v>
      </c>
      <c r="P235" s="5"/>
      <c r="Q235" s="5">
        <f t="shared" si="6"/>
        <v>0</v>
      </c>
      <c r="R235" s="5">
        <f t="shared" si="6"/>
        <v>0</v>
      </c>
      <c r="S235" s="5">
        <f t="shared" si="6"/>
        <v>0</v>
      </c>
      <c r="T235" s="5">
        <f t="shared" si="6"/>
        <v>0</v>
      </c>
      <c r="U235" s="5">
        <f t="shared" si="6"/>
        <v>0</v>
      </c>
      <c r="V235" s="5">
        <f t="shared" si="6"/>
        <v>0</v>
      </c>
      <c r="W235" s="5">
        <f t="shared" si="6"/>
        <v>0</v>
      </c>
    </row>
    <row r="236" spans="1:23" x14ac:dyDescent="0.3">
      <c r="A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3">
      <c r="C237" s="6" t="s">
        <v>204</v>
      </c>
      <c r="D237" s="5">
        <f>D230+I230+Q230+T230</f>
        <v>7.7806818181818187</v>
      </c>
      <c r="J237" s="1" t="s">
        <v>215</v>
      </c>
    </row>
    <row r="238" spans="1:23" x14ac:dyDescent="0.3">
      <c r="C238" s="6" t="s">
        <v>210</v>
      </c>
      <c r="D238" s="5">
        <f>E230+J230</f>
        <v>4.9943181818181817</v>
      </c>
      <c r="I238" s="8"/>
      <c r="J238" s="6" t="s">
        <v>212</v>
      </c>
      <c r="K238" s="3"/>
    </row>
    <row r="239" spans="1:23" x14ac:dyDescent="0.3">
      <c r="C239" s="6" t="s">
        <v>205</v>
      </c>
      <c r="D239" s="5">
        <f>F230+G230+K230+L230+R230</f>
        <v>16.323863636363637</v>
      </c>
      <c r="I239" s="8"/>
      <c r="J239" s="6" t="s">
        <v>211</v>
      </c>
      <c r="K239" s="4"/>
    </row>
    <row r="240" spans="1:23" x14ac:dyDescent="0.3">
      <c r="C240" s="6" t="s">
        <v>206</v>
      </c>
      <c r="D240" s="5">
        <f>M230+N230+O230</f>
        <v>1.9</v>
      </c>
      <c r="J240" s="8"/>
    </row>
    <row r="241" spans="3:11" x14ac:dyDescent="0.3">
      <c r="C241" s="6" t="s">
        <v>209</v>
      </c>
      <c r="D241" s="5">
        <f>S230+U230</f>
        <v>3.7636363636363637</v>
      </c>
      <c r="I241" s="1"/>
      <c r="J241" s="2" t="s">
        <v>213</v>
      </c>
      <c r="K241" s="10" t="s">
        <v>214</v>
      </c>
    </row>
    <row r="242" spans="3:11" x14ac:dyDescent="0.3">
      <c r="C242" s="6" t="s">
        <v>207</v>
      </c>
      <c r="D242" s="5">
        <f>V230</f>
        <v>0.54545454545454541</v>
      </c>
      <c r="J242" s="6" t="s">
        <v>199</v>
      </c>
      <c r="K242" s="8">
        <v>0</v>
      </c>
    </row>
    <row r="243" spans="3:11" x14ac:dyDescent="0.3">
      <c r="C243" s="6" t="s">
        <v>208</v>
      </c>
      <c r="D243" s="5">
        <f>W230</f>
        <v>0</v>
      </c>
      <c r="J243" s="6" t="s">
        <v>200</v>
      </c>
      <c r="K243" s="8">
        <v>1</v>
      </c>
    </row>
    <row r="244" spans="3:11" x14ac:dyDescent="0.3">
      <c r="C244" s="6"/>
      <c r="D244" s="5"/>
      <c r="J244" s="6" t="s">
        <v>201</v>
      </c>
      <c r="K244" s="8">
        <v>2</v>
      </c>
    </row>
    <row r="245" spans="3:11" x14ac:dyDescent="0.3">
      <c r="J245" s="6" t="s">
        <v>202</v>
      </c>
      <c r="K245" s="8">
        <v>3</v>
      </c>
    </row>
    <row r="246" spans="3:11" x14ac:dyDescent="0.3">
      <c r="C246" s="29" t="s">
        <v>507</v>
      </c>
      <c r="D246" s="29" t="s">
        <v>508</v>
      </c>
      <c r="J246" s="6" t="s">
        <v>203</v>
      </c>
      <c r="K246" s="8">
        <v>4</v>
      </c>
    </row>
    <row r="247" spans="3:11" x14ac:dyDescent="0.3">
      <c r="C247" t="s">
        <v>240</v>
      </c>
      <c r="D247">
        <f>D222</f>
        <v>2783</v>
      </c>
    </row>
    <row r="248" spans="3:11" x14ac:dyDescent="0.3">
      <c r="C248" t="s">
        <v>230</v>
      </c>
      <c r="D248">
        <f>E222</f>
        <v>3359</v>
      </c>
    </row>
    <row r="249" spans="3:11" x14ac:dyDescent="0.3">
      <c r="C249" t="s">
        <v>224</v>
      </c>
      <c r="D249">
        <f>F222</f>
        <v>6986</v>
      </c>
    </row>
    <row r="250" spans="3:11" x14ac:dyDescent="0.3">
      <c r="C250" t="s">
        <v>225</v>
      </c>
      <c r="D250">
        <f>G222</f>
        <v>2549</v>
      </c>
    </row>
    <row r="251" spans="3:11" x14ac:dyDescent="0.3">
      <c r="C251" s="24" t="s">
        <v>257</v>
      </c>
      <c r="D251" s="24">
        <f>I222</f>
        <v>208</v>
      </c>
    </row>
    <row r="252" spans="3:11" x14ac:dyDescent="0.3">
      <c r="C252" s="24" t="s">
        <v>233</v>
      </c>
      <c r="D252" s="24">
        <f>J222</f>
        <v>1036</v>
      </c>
    </row>
    <row r="253" spans="3:11" x14ac:dyDescent="0.3">
      <c r="C253" s="24" t="s">
        <v>227</v>
      </c>
      <c r="D253" s="24">
        <f>K222</f>
        <v>2150</v>
      </c>
    </row>
    <row r="254" spans="3:11" x14ac:dyDescent="0.3">
      <c r="C254" s="24" t="s">
        <v>258</v>
      </c>
      <c r="D254" s="24">
        <f>L222</f>
        <v>2160</v>
      </c>
    </row>
    <row r="255" spans="3:11" x14ac:dyDescent="0.3">
      <c r="C255" s="24" t="s">
        <v>159</v>
      </c>
      <c r="D255" s="24">
        <f>M222</f>
        <v>1068</v>
      </c>
    </row>
    <row r="256" spans="3:11" x14ac:dyDescent="0.3">
      <c r="C256" s="24" t="s">
        <v>160</v>
      </c>
      <c r="D256" s="24">
        <f>N222</f>
        <v>238</v>
      </c>
    </row>
    <row r="257" spans="3:4" x14ac:dyDescent="0.3">
      <c r="C257" s="24" t="s">
        <v>161</v>
      </c>
      <c r="D257" s="24">
        <f>O222</f>
        <v>366</v>
      </c>
    </row>
    <row r="258" spans="3:4" x14ac:dyDescent="0.3">
      <c r="C258" t="s">
        <v>248</v>
      </c>
      <c r="D258">
        <f>Q222</f>
        <v>624</v>
      </c>
    </row>
    <row r="259" spans="3:4" x14ac:dyDescent="0.3">
      <c r="C259" t="s">
        <v>252</v>
      </c>
      <c r="D259">
        <f>R222</f>
        <v>520</v>
      </c>
    </row>
    <row r="260" spans="3:4" x14ac:dyDescent="0.3">
      <c r="C260" t="s">
        <v>119</v>
      </c>
      <c r="D260">
        <f>S222</f>
        <v>0</v>
      </c>
    </row>
    <row r="261" spans="3:4" x14ac:dyDescent="0.3">
      <c r="C261" t="s">
        <v>241</v>
      </c>
      <c r="D261">
        <f>T222</f>
        <v>3232</v>
      </c>
    </row>
    <row r="262" spans="3:4" x14ac:dyDescent="0.3">
      <c r="C262" t="s">
        <v>242</v>
      </c>
      <c r="D262">
        <f>U222</f>
        <v>3312</v>
      </c>
    </row>
    <row r="263" spans="3:4" x14ac:dyDescent="0.3">
      <c r="C263" t="s">
        <v>254</v>
      </c>
      <c r="D263">
        <f>V222</f>
        <v>480</v>
      </c>
    </row>
    <row r="264" spans="3:4" x14ac:dyDescent="0.3">
      <c r="C264" t="s">
        <v>506</v>
      </c>
      <c r="D264">
        <f>W222</f>
        <v>0</v>
      </c>
    </row>
  </sheetData>
  <printOptions gridLines="1"/>
  <pageMargins left="0.7" right="0.7" top="0.75" bottom="0.75" header="0.3" footer="0.3"/>
  <pageSetup scale="51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EC313-09E6-463D-A769-BF83223AF39C}">
  <sheetPr>
    <pageSetUpPr fitToPage="1"/>
  </sheetPr>
  <dimension ref="A1:AI192"/>
  <sheetViews>
    <sheetView workbookViewId="0">
      <pane xSplit="6" ySplit="2" topLeftCell="G80" activePane="bottomRight" state="frozen"/>
      <selection pane="topRight" activeCell="G1" sqref="G1"/>
      <selection pane="bottomLeft" activeCell="A3" sqref="A3"/>
      <selection pane="bottomRight" activeCell="Y100" sqref="A90:Y100"/>
    </sheetView>
  </sheetViews>
  <sheetFormatPr defaultRowHeight="14.4" x14ac:dyDescent="0.3"/>
  <cols>
    <col min="1" max="1" width="22.44140625" customWidth="1"/>
    <col min="2" max="2" width="10.5546875" bestFit="1" customWidth="1"/>
    <col min="3" max="3" width="9.77734375" customWidth="1"/>
    <col min="4" max="4" width="9.77734375" bestFit="1" customWidth="1"/>
    <col min="6" max="6" width="8.88671875" style="5"/>
    <col min="8" max="9" width="4.77734375" customWidth="1"/>
    <col min="10" max="10" width="5.5546875" customWidth="1"/>
    <col min="11" max="15" width="5.5546875" bestFit="1" customWidth="1"/>
    <col min="16" max="17" width="7" bestFit="1" customWidth="1"/>
    <col min="18" max="35" width="4.77734375" customWidth="1"/>
  </cols>
  <sheetData>
    <row r="1" spans="1:35" ht="56.4" x14ac:dyDescent="0.3">
      <c r="G1" s="20" t="s">
        <v>266</v>
      </c>
      <c r="H1" s="12">
        <v>44851</v>
      </c>
      <c r="I1" s="12">
        <v>44858</v>
      </c>
      <c r="J1" s="12">
        <v>44865</v>
      </c>
      <c r="K1" s="12">
        <v>44872</v>
      </c>
      <c r="L1" s="12">
        <v>44879</v>
      </c>
      <c r="M1" s="12">
        <v>44886</v>
      </c>
      <c r="N1" s="12">
        <v>44893</v>
      </c>
      <c r="O1" s="12">
        <v>44900</v>
      </c>
      <c r="P1" s="12">
        <v>44907</v>
      </c>
      <c r="Q1" s="12">
        <v>44914</v>
      </c>
      <c r="R1" s="15">
        <v>44921</v>
      </c>
      <c r="S1" s="12">
        <v>44928</v>
      </c>
      <c r="T1" s="12">
        <v>44935</v>
      </c>
      <c r="U1" s="12">
        <v>44942</v>
      </c>
      <c r="V1" s="12">
        <v>44949</v>
      </c>
      <c r="W1" s="12">
        <v>44956</v>
      </c>
      <c r="X1" s="12">
        <v>44963</v>
      </c>
      <c r="Y1" s="12">
        <v>44970</v>
      </c>
      <c r="Z1" s="12">
        <v>44977</v>
      </c>
      <c r="AA1" s="12">
        <v>44984</v>
      </c>
      <c r="AB1" s="12">
        <v>44991</v>
      </c>
      <c r="AC1" s="12">
        <v>44998</v>
      </c>
      <c r="AD1" s="12">
        <v>45005</v>
      </c>
      <c r="AE1" s="12">
        <v>45012</v>
      </c>
      <c r="AF1" s="12">
        <v>45019</v>
      </c>
      <c r="AG1" s="12">
        <v>45026</v>
      </c>
      <c r="AH1" s="12">
        <v>45033</v>
      </c>
      <c r="AI1" s="12">
        <v>45040</v>
      </c>
    </row>
    <row r="2" spans="1:35" ht="28.8" x14ac:dyDescent="0.3">
      <c r="A2" s="1" t="s">
        <v>217</v>
      </c>
      <c r="B2" s="1" t="s">
        <v>220</v>
      </c>
      <c r="C2" s="13" t="s">
        <v>221</v>
      </c>
      <c r="D2" s="1" t="s">
        <v>218</v>
      </c>
      <c r="E2" s="13" t="s">
        <v>219</v>
      </c>
      <c r="F2" s="14" t="s">
        <v>228</v>
      </c>
      <c r="G2" s="13" t="s">
        <v>222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  <c r="AC2">
        <v>22</v>
      </c>
      <c r="AD2">
        <v>23</v>
      </c>
      <c r="AE2">
        <v>24</v>
      </c>
      <c r="AF2">
        <v>25</v>
      </c>
      <c r="AG2">
        <v>26</v>
      </c>
      <c r="AH2">
        <v>27</v>
      </c>
      <c r="AI2">
        <v>28</v>
      </c>
    </row>
    <row r="3" spans="1:35" x14ac:dyDescent="0.3">
      <c r="A3" t="s">
        <v>223</v>
      </c>
      <c r="B3" s="11">
        <v>44851</v>
      </c>
      <c r="C3">
        <v>8</v>
      </c>
      <c r="D3" t="s">
        <v>225</v>
      </c>
      <c r="E3">
        <f>SUM('Task vs Skillset'!G21:G23)</f>
        <v>546</v>
      </c>
      <c r="F3" s="5">
        <f t="shared" ref="F3:F81" si="0">E3/C3</f>
        <v>68.25</v>
      </c>
      <c r="H3" s="5">
        <v>68.3</v>
      </c>
      <c r="I3" s="5">
        <v>68.3</v>
      </c>
      <c r="J3" s="5">
        <v>68.3</v>
      </c>
      <c r="K3" s="5">
        <v>68.3</v>
      </c>
      <c r="L3" s="5">
        <v>68.3</v>
      </c>
      <c r="M3" s="5">
        <v>68.3</v>
      </c>
      <c r="N3" s="5">
        <v>68.3</v>
      </c>
      <c r="O3" s="5">
        <v>68.3</v>
      </c>
    </row>
    <row r="5" spans="1:35" x14ac:dyDescent="0.3">
      <c r="A5" t="s">
        <v>226</v>
      </c>
      <c r="B5" s="11">
        <v>44851</v>
      </c>
      <c r="C5">
        <v>16</v>
      </c>
      <c r="D5" t="s">
        <v>224</v>
      </c>
      <c r="E5">
        <f>SUM('Task vs Skillset'!F82:F89)</f>
        <v>120</v>
      </c>
      <c r="F5" s="5">
        <f t="shared" si="0"/>
        <v>7.5</v>
      </c>
      <c r="H5">
        <v>7.5</v>
      </c>
      <c r="I5">
        <v>7.5</v>
      </c>
      <c r="J5">
        <v>7.5</v>
      </c>
      <c r="K5">
        <v>7.5</v>
      </c>
      <c r="L5">
        <v>7.5</v>
      </c>
      <c r="M5">
        <v>7.5</v>
      </c>
      <c r="N5">
        <v>7.5</v>
      </c>
      <c r="O5">
        <v>7.5</v>
      </c>
      <c r="P5">
        <v>7.5</v>
      </c>
      <c r="Q5">
        <v>7.5</v>
      </c>
      <c r="R5">
        <v>7.5</v>
      </c>
      <c r="S5">
        <v>7.5</v>
      </c>
      <c r="T5">
        <v>7.5</v>
      </c>
      <c r="U5">
        <v>7.5</v>
      </c>
      <c r="V5">
        <v>7.5</v>
      </c>
      <c r="W5">
        <v>7.5</v>
      </c>
    </row>
    <row r="6" spans="1:35" x14ac:dyDescent="0.3">
      <c r="A6" t="s">
        <v>226</v>
      </c>
      <c r="B6" s="11">
        <v>44851</v>
      </c>
      <c r="C6">
        <v>16</v>
      </c>
      <c r="D6" t="s">
        <v>227</v>
      </c>
      <c r="E6">
        <f>SUM('Task vs Skillset'!K82:K89)</f>
        <v>400</v>
      </c>
      <c r="F6" s="5">
        <f t="shared" si="0"/>
        <v>25</v>
      </c>
      <c r="H6">
        <v>25</v>
      </c>
      <c r="I6">
        <v>25</v>
      </c>
      <c r="J6">
        <v>25</v>
      </c>
      <c r="K6">
        <v>25</v>
      </c>
      <c r="L6">
        <v>25</v>
      </c>
      <c r="M6">
        <v>25</v>
      </c>
      <c r="N6">
        <v>25</v>
      </c>
      <c r="O6">
        <v>25</v>
      </c>
      <c r="P6">
        <v>25</v>
      </c>
      <c r="Q6">
        <v>25</v>
      </c>
      <c r="R6">
        <v>25</v>
      </c>
      <c r="S6">
        <v>25</v>
      </c>
      <c r="T6">
        <v>25</v>
      </c>
      <c r="U6">
        <v>25</v>
      </c>
      <c r="V6">
        <v>25</v>
      </c>
      <c r="W6">
        <v>25</v>
      </c>
    </row>
    <row r="8" spans="1:35" x14ac:dyDescent="0.3">
      <c r="A8" t="s">
        <v>229</v>
      </c>
      <c r="B8" s="11">
        <v>44851</v>
      </c>
      <c r="C8">
        <v>16</v>
      </c>
      <c r="D8" t="s">
        <v>230</v>
      </c>
      <c r="E8">
        <f>SUM('Task vs Skillset'!E25:E33)+SUM('Task vs Skillset'!E54:E55)</f>
        <v>274</v>
      </c>
      <c r="F8" s="5">
        <f t="shared" si="0"/>
        <v>17.125</v>
      </c>
      <c r="H8">
        <v>17.100000000000001</v>
      </c>
      <c r="I8">
        <v>17.100000000000001</v>
      </c>
      <c r="J8">
        <v>17.100000000000001</v>
      </c>
      <c r="K8">
        <v>17.100000000000001</v>
      </c>
      <c r="L8">
        <v>17.100000000000001</v>
      </c>
      <c r="M8">
        <v>17.100000000000001</v>
      </c>
      <c r="N8">
        <v>17.100000000000001</v>
      </c>
      <c r="O8">
        <v>17.100000000000001</v>
      </c>
      <c r="P8">
        <v>17.100000000000001</v>
      </c>
      <c r="Q8">
        <v>17.100000000000001</v>
      </c>
      <c r="R8">
        <v>17.100000000000001</v>
      </c>
      <c r="S8">
        <v>17.100000000000001</v>
      </c>
      <c r="T8">
        <v>17.100000000000001</v>
      </c>
      <c r="U8">
        <v>17.100000000000001</v>
      </c>
      <c r="V8">
        <v>17.100000000000001</v>
      </c>
      <c r="W8">
        <v>17.100000000000001</v>
      </c>
    </row>
    <row r="9" spans="1:35" x14ac:dyDescent="0.3">
      <c r="A9" t="s">
        <v>229</v>
      </c>
      <c r="B9" s="11">
        <v>44851</v>
      </c>
      <c r="C9">
        <v>16</v>
      </c>
      <c r="D9" t="s">
        <v>224</v>
      </c>
      <c r="E9">
        <f>SUM('Task vs Skillset'!F25:F33)+SUM('Task vs Skillset'!F54:F55)</f>
        <v>2172</v>
      </c>
      <c r="F9" s="5">
        <f t="shared" si="0"/>
        <v>135.75</v>
      </c>
      <c r="H9">
        <v>135.80000000000001</v>
      </c>
      <c r="I9">
        <v>135.80000000000001</v>
      </c>
      <c r="J9">
        <v>135.80000000000001</v>
      </c>
      <c r="K9">
        <v>135.80000000000001</v>
      </c>
      <c r="L9">
        <v>135.80000000000001</v>
      </c>
      <c r="M9">
        <v>135.80000000000001</v>
      </c>
      <c r="N9">
        <v>135.80000000000001</v>
      </c>
      <c r="O9">
        <v>135.80000000000001</v>
      </c>
      <c r="P9">
        <v>135.80000000000001</v>
      </c>
      <c r="Q9">
        <v>135.80000000000001</v>
      </c>
      <c r="R9">
        <v>135.80000000000001</v>
      </c>
      <c r="S9">
        <v>135.80000000000001</v>
      </c>
      <c r="T9">
        <v>135.80000000000001</v>
      </c>
      <c r="U9">
        <v>135.80000000000001</v>
      </c>
      <c r="V9">
        <v>135.80000000000001</v>
      </c>
      <c r="W9">
        <v>135.80000000000001</v>
      </c>
    </row>
    <row r="10" spans="1:35" x14ac:dyDescent="0.3">
      <c r="A10" t="s">
        <v>229</v>
      </c>
      <c r="B10" s="11">
        <v>44886</v>
      </c>
      <c r="C10">
        <v>2</v>
      </c>
      <c r="D10" t="s">
        <v>160</v>
      </c>
      <c r="E10">
        <f>'Task vs Skillset'!N54</f>
        <v>29</v>
      </c>
      <c r="F10" s="5">
        <f t="shared" si="0"/>
        <v>14.5</v>
      </c>
      <c r="M10" s="5">
        <v>14.5</v>
      </c>
      <c r="N10" s="5">
        <v>14.5</v>
      </c>
    </row>
    <row r="12" spans="1:35" x14ac:dyDescent="0.3">
      <c r="A12" t="s">
        <v>231</v>
      </c>
      <c r="B12" s="11">
        <v>44851</v>
      </c>
      <c r="C12">
        <v>16</v>
      </c>
      <c r="D12" t="s">
        <v>230</v>
      </c>
      <c r="E12">
        <f>SUM('Task vs Skillset'!E35:E42)</f>
        <v>124</v>
      </c>
      <c r="F12" s="5">
        <f t="shared" si="0"/>
        <v>7.75</v>
      </c>
      <c r="H12">
        <v>7.8</v>
      </c>
      <c r="I12">
        <v>7.8</v>
      </c>
      <c r="J12">
        <v>7.8</v>
      </c>
      <c r="K12">
        <v>7.8</v>
      </c>
      <c r="L12">
        <v>7.8</v>
      </c>
      <c r="M12">
        <v>7.8</v>
      </c>
      <c r="N12">
        <v>7.8</v>
      </c>
      <c r="O12">
        <v>7.8</v>
      </c>
      <c r="P12">
        <v>7.8</v>
      </c>
      <c r="Q12">
        <v>7.8</v>
      </c>
      <c r="R12">
        <v>7.8</v>
      </c>
      <c r="S12">
        <v>7.8</v>
      </c>
      <c r="T12">
        <v>7.8</v>
      </c>
      <c r="U12">
        <v>7.8</v>
      </c>
      <c r="V12">
        <v>7.8</v>
      </c>
      <c r="W12">
        <v>7.8</v>
      </c>
    </row>
    <row r="13" spans="1:35" x14ac:dyDescent="0.3">
      <c r="A13" t="s">
        <v>231</v>
      </c>
      <c r="B13" s="11">
        <v>44851</v>
      </c>
      <c r="C13">
        <v>16</v>
      </c>
      <c r="D13" t="s">
        <v>224</v>
      </c>
      <c r="E13">
        <f>SUM('Task vs Skillset'!F35:F42)</f>
        <v>498</v>
      </c>
      <c r="F13" s="5">
        <f t="shared" si="0"/>
        <v>31.125</v>
      </c>
      <c r="H13">
        <v>31.1</v>
      </c>
      <c r="I13">
        <v>31.1</v>
      </c>
      <c r="J13">
        <v>31.1</v>
      </c>
      <c r="K13">
        <v>31.1</v>
      </c>
      <c r="L13">
        <v>31.1</v>
      </c>
      <c r="M13">
        <v>31.1</v>
      </c>
      <c r="N13">
        <v>31.1</v>
      </c>
      <c r="O13">
        <v>31.1</v>
      </c>
      <c r="P13">
        <v>31.1</v>
      </c>
      <c r="Q13">
        <v>31.1</v>
      </c>
      <c r="R13">
        <v>31.1</v>
      </c>
      <c r="S13">
        <v>31.1</v>
      </c>
      <c r="T13">
        <v>31.1</v>
      </c>
      <c r="U13">
        <v>31.1</v>
      </c>
      <c r="V13">
        <v>31.1</v>
      </c>
      <c r="W13">
        <v>31.1</v>
      </c>
    </row>
    <row r="15" spans="1:35" x14ac:dyDescent="0.3">
      <c r="A15" t="s">
        <v>232</v>
      </c>
      <c r="B15" s="11">
        <v>44851</v>
      </c>
      <c r="C15">
        <v>16</v>
      </c>
      <c r="D15" t="s">
        <v>230</v>
      </c>
      <c r="E15">
        <f>'Task vs Skillset'!E44+'Task vs Skillset'!E46+'Task vs Skillset'!E47+'Task vs Skillset'!E52+'Task vs Skillset'!E53</f>
        <v>116</v>
      </c>
      <c r="F15" s="5">
        <f t="shared" si="0"/>
        <v>7.25</v>
      </c>
      <c r="H15">
        <v>7.3</v>
      </c>
      <c r="I15">
        <v>7.3</v>
      </c>
      <c r="J15">
        <v>7.3</v>
      </c>
      <c r="K15">
        <v>7.3</v>
      </c>
      <c r="L15">
        <v>7.3</v>
      </c>
      <c r="M15">
        <v>7.3</v>
      </c>
      <c r="N15">
        <v>7.3</v>
      </c>
      <c r="O15">
        <v>7.3</v>
      </c>
      <c r="P15">
        <v>7.3</v>
      </c>
      <c r="Q15">
        <v>7.3</v>
      </c>
      <c r="R15">
        <v>7.3</v>
      </c>
      <c r="S15">
        <v>7.3</v>
      </c>
      <c r="T15">
        <v>7.3</v>
      </c>
      <c r="U15">
        <v>7.3</v>
      </c>
      <c r="V15">
        <v>7.3</v>
      </c>
      <c r="W15">
        <v>7.3</v>
      </c>
    </row>
    <row r="16" spans="1:35" x14ac:dyDescent="0.3">
      <c r="A16" t="s">
        <v>232</v>
      </c>
      <c r="B16" s="11">
        <v>44851</v>
      </c>
      <c r="C16">
        <v>16</v>
      </c>
      <c r="D16" t="s">
        <v>224</v>
      </c>
      <c r="E16">
        <f>'Task vs Skillset'!F44+'Task vs Skillset'!F46+'Task vs Skillset'!F47+'Task vs Skillset'!F52+'Task vs Skillset'!F53</f>
        <v>136</v>
      </c>
      <c r="F16" s="5">
        <f t="shared" si="0"/>
        <v>8.5</v>
      </c>
      <c r="H16">
        <v>8.5</v>
      </c>
      <c r="I16">
        <v>8.5</v>
      </c>
      <c r="J16">
        <v>8.5</v>
      </c>
      <c r="K16">
        <v>8.5</v>
      </c>
      <c r="L16">
        <v>8.5</v>
      </c>
      <c r="M16">
        <v>8.5</v>
      </c>
      <c r="N16">
        <v>8.5</v>
      </c>
      <c r="O16">
        <v>8.5</v>
      </c>
      <c r="P16">
        <v>8.5</v>
      </c>
      <c r="Q16">
        <v>8.5</v>
      </c>
      <c r="R16">
        <v>8.5</v>
      </c>
      <c r="S16">
        <v>8.5</v>
      </c>
      <c r="T16">
        <v>8.5</v>
      </c>
      <c r="U16">
        <v>8.5</v>
      </c>
      <c r="V16">
        <v>8.5</v>
      </c>
      <c r="W16">
        <v>8.5</v>
      </c>
    </row>
    <row r="17" spans="1:23" x14ac:dyDescent="0.3">
      <c r="A17" t="s">
        <v>232</v>
      </c>
      <c r="B17" s="11">
        <v>44851</v>
      </c>
      <c r="C17">
        <v>16</v>
      </c>
      <c r="D17" t="s">
        <v>225</v>
      </c>
      <c r="E17">
        <f>'Task vs Skillset'!G44+'Task vs Skillset'!G46+'Task vs Skillset'!G47+'Task vs Skillset'!G52+'Task vs Skillset'!G53</f>
        <v>132</v>
      </c>
      <c r="F17" s="5">
        <f t="shared" si="0"/>
        <v>8.25</v>
      </c>
      <c r="H17">
        <v>8.3000000000000007</v>
      </c>
      <c r="I17">
        <v>8.3000000000000007</v>
      </c>
      <c r="J17">
        <v>8.3000000000000007</v>
      </c>
      <c r="K17">
        <v>8.3000000000000007</v>
      </c>
      <c r="L17">
        <v>8.3000000000000007</v>
      </c>
      <c r="M17">
        <v>8.3000000000000007</v>
      </c>
      <c r="N17">
        <v>8.3000000000000007</v>
      </c>
      <c r="O17">
        <v>8.3000000000000007</v>
      </c>
      <c r="P17">
        <v>8.3000000000000007</v>
      </c>
      <c r="Q17">
        <v>8.3000000000000007</v>
      </c>
      <c r="R17">
        <v>8.3000000000000007</v>
      </c>
      <c r="S17">
        <v>8.3000000000000007</v>
      </c>
      <c r="T17">
        <v>8.3000000000000007</v>
      </c>
      <c r="U17">
        <v>8.3000000000000007</v>
      </c>
      <c r="V17">
        <v>8.3000000000000007</v>
      </c>
      <c r="W17">
        <v>8.3000000000000007</v>
      </c>
    </row>
    <row r="18" spans="1:23" x14ac:dyDescent="0.3">
      <c r="A18" t="s">
        <v>232</v>
      </c>
      <c r="B18" s="11">
        <v>44851</v>
      </c>
      <c r="C18">
        <v>16</v>
      </c>
      <c r="D18" t="s">
        <v>233</v>
      </c>
      <c r="E18">
        <f>'Task vs Skillset'!J44+'Task vs Skillset'!J46+'Task vs Skillset'!J47+'Task vs Skillset'!J52+'Task vs Skillset'!J53</f>
        <v>157</v>
      </c>
      <c r="F18" s="5">
        <f t="shared" si="0"/>
        <v>9.8125</v>
      </c>
      <c r="H18">
        <v>9.8000000000000007</v>
      </c>
      <c r="I18">
        <v>9.8000000000000007</v>
      </c>
      <c r="J18">
        <v>9.8000000000000007</v>
      </c>
      <c r="K18">
        <v>9.8000000000000007</v>
      </c>
      <c r="L18">
        <v>9.8000000000000007</v>
      </c>
      <c r="M18">
        <v>9.8000000000000007</v>
      </c>
      <c r="N18">
        <v>9.8000000000000007</v>
      </c>
      <c r="O18">
        <v>9.8000000000000007</v>
      </c>
      <c r="P18">
        <v>9.8000000000000007</v>
      </c>
      <c r="Q18">
        <v>9.8000000000000007</v>
      </c>
      <c r="R18">
        <v>9.8000000000000007</v>
      </c>
      <c r="S18">
        <v>9.8000000000000007</v>
      </c>
      <c r="T18">
        <v>9.8000000000000007</v>
      </c>
      <c r="U18">
        <v>9.8000000000000007</v>
      </c>
      <c r="V18">
        <v>9.8000000000000007</v>
      </c>
      <c r="W18">
        <v>9.8000000000000007</v>
      </c>
    </row>
    <row r="19" spans="1:23" x14ac:dyDescent="0.3">
      <c r="A19" t="s">
        <v>232</v>
      </c>
      <c r="B19" s="11">
        <v>44851</v>
      </c>
      <c r="C19">
        <v>16</v>
      </c>
      <c r="D19" t="s">
        <v>227</v>
      </c>
      <c r="E19">
        <f>'Task vs Skillset'!K44+'Task vs Skillset'!K46+'Task vs Skillset'!K47+'Task vs Skillset'!K52+'Task vs Skillset'!K53</f>
        <v>174</v>
      </c>
      <c r="F19" s="5">
        <f t="shared" si="0"/>
        <v>10.875</v>
      </c>
      <c r="H19">
        <v>10.9</v>
      </c>
      <c r="I19">
        <v>10.9</v>
      </c>
      <c r="J19">
        <v>10.9</v>
      </c>
      <c r="K19">
        <v>10.9</v>
      </c>
      <c r="L19">
        <v>10.9</v>
      </c>
      <c r="M19">
        <v>10.9</v>
      </c>
      <c r="N19">
        <v>10.9</v>
      </c>
      <c r="O19">
        <v>10.9</v>
      </c>
      <c r="P19">
        <v>10.9</v>
      </c>
      <c r="Q19">
        <v>10.9</v>
      </c>
      <c r="R19">
        <v>10.9</v>
      </c>
      <c r="S19">
        <v>10.9</v>
      </c>
      <c r="T19">
        <v>10.9</v>
      </c>
      <c r="U19">
        <v>10.9</v>
      </c>
      <c r="V19">
        <v>10.9</v>
      </c>
      <c r="W19">
        <v>10.9</v>
      </c>
    </row>
    <row r="20" spans="1:23" x14ac:dyDescent="0.3">
      <c r="A20" t="s">
        <v>232</v>
      </c>
      <c r="B20" s="11">
        <v>44851</v>
      </c>
      <c r="C20">
        <v>16</v>
      </c>
      <c r="D20" t="s">
        <v>159</v>
      </c>
      <c r="E20">
        <f>'Task vs Skillset'!M44+'Task vs Skillset'!M46+'Task vs Skillset'!M47+'Task vs Skillset'!M52+'Task vs Skillset'!M53</f>
        <v>18</v>
      </c>
      <c r="F20" s="5">
        <f t="shared" si="0"/>
        <v>1.125</v>
      </c>
      <c r="H20">
        <v>1.1000000000000001</v>
      </c>
      <c r="I20">
        <v>1.1000000000000001</v>
      </c>
      <c r="J20">
        <v>1.1000000000000001</v>
      </c>
      <c r="K20">
        <v>1.1000000000000001</v>
      </c>
      <c r="L20">
        <v>1.1000000000000001</v>
      </c>
      <c r="M20">
        <v>1.1000000000000001</v>
      </c>
      <c r="N20">
        <v>1.1000000000000001</v>
      </c>
      <c r="O20">
        <v>1.1000000000000001</v>
      </c>
      <c r="P20">
        <v>1.1000000000000001</v>
      </c>
      <c r="Q20">
        <v>1.1000000000000001</v>
      </c>
      <c r="R20">
        <v>1.1000000000000001</v>
      </c>
      <c r="S20">
        <v>1.1000000000000001</v>
      </c>
      <c r="T20">
        <v>1.1000000000000001</v>
      </c>
      <c r="U20">
        <v>1.1000000000000001</v>
      </c>
      <c r="V20">
        <v>1.1000000000000001</v>
      </c>
      <c r="W20">
        <v>1.1000000000000001</v>
      </c>
    </row>
    <row r="21" spans="1:23" x14ac:dyDescent="0.3">
      <c r="B21" s="11"/>
    </row>
    <row r="22" spans="1:23" x14ac:dyDescent="0.3">
      <c r="A22" t="s">
        <v>503</v>
      </c>
      <c r="B22" s="11">
        <v>44865</v>
      </c>
      <c r="C22">
        <v>2</v>
      </c>
      <c r="D22" t="s">
        <v>233</v>
      </c>
      <c r="E22">
        <f>'Task vs Skillset'!J56</f>
        <v>8</v>
      </c>
      <c r="F22" s="5">
        <f t="shared" si="0"/>
        <v>4</v>
      </c>
      <c r="J22" s="5">
        <v>4</v>
      </c>
      <c r="K22" s="5">
        <v>4</v>
      </c>
    </row>
    <row r="23" spans="1:23" x14ac:dyDescent="0.3">
      <c r="A23" t="s">
        <v>503</v>
      </c>
      <c r="B23" s="11">
        <v>44865</v>
      </c>
      <c r="C23">
        <v>2</v>
      </c>
      <c r="D23" t="s">
        <v>227</v>
      </c>
      <c r="E23">
        <f>'Task vs Skillset'!K56</f>
        <v>4</v>
      </c>
      <c r="F23" s="5">
        <f t="shared" si="0"/>
        <v>2</v>
      </c>
      <c r="J23" s="5">
        <v>2</v>
      </c>
      <c r="K23" s="5">
        <v>2</v>
      </c>
    </row>
    <row r="24" spans="1:23" x14ac:dyDescent="0.3">
      <c r="A24" t="s">
        <v>503</v>
      </c>
      <c r="B24" s="11">
        <v>44865</v>
      </c>
      <c r="C24">
        <v>2</v>
      </c>
      <c r="D24" t="s">
        <v>159</v>
      </c>
      <c r="E24">
        <f>'Task vs Skillset'!M56</f>
        <v>6</v>
      </c>
      <c r="F24" s="5">
        <f t="shared" si="0"/>
        <v>3</v>
      </c>
      <c r="J24" s="5">
        <v>3</v>
      </c>
      <c r="K24" s="5">
        <v>3</v>
      </c>
    </row>
    <row r="26" spans="1:23" x14ac:dyDescent="0.3">
      <c r="A26" t="s">
        <v>28</v>
      </c>
      <c r="B26" s="11">
        <v>44865</v>
      </c>
      <c r="C26">
        <v>4</v>
      </c>
      <c r="D26" t="s">
        <v>230</v>
      </c>
      <c r="E26">
        <f>'Task vs Skillset'!E58</f>
        <v>40</v>
      </c>
      <c r="F26" s="5">
        <f t="shared" si="0"/>
        <v>10</v>
      </c>
      <c r="J26" s="5">
        <v>10</v>
      </c>
      <c r="K26" s="5">
        <v>10</v>
      </c>
      <c r="L26" s="5">
        <v>10</v>
      </c>
      <c r="M26" s="5">
        <v>10</v>
      </c>
    </row>
    <row r="27" spans="1:23" x14ac:dyDescent="0.3">
      <c r="A27" t="s">
        <v>28</v>
      </c>
      <c r="B27" s="11">
        <v>44865</v>
      </c>
      <c r="C27">
        <v>4</v>
      </c>
      <c r="D27" t="s">
        <v>224</v>
      </c>
      <c r="E27">
        <f>'Task vs Skillset'!F58</f>
        <v>40</v>
      </c>
      <c r="F27" s="5">
        <f t="shared" si="0"/>
        <v>10</v>
      </c>
      <c r="J27" s="5">
        <v>10</v>
      </c>
      <c r="K27" s="5">
        <v>10</v>
      </c>
      <c r="L27" s="5">
        <v>10</v>
      </c>
      <c r="M27" s="5">
        <v>10</v>
      </c>
    </row>
    <row r="28" spans="1:23" x14ac:dyDescent="0.3">
      <c r="A28" t="s">
        <v>28</v>
      </c>
      <c r="B28" s="11">
        <v>44865</v>
      </c>
      <c r="C28">
        <v>4</v>
      </c>
      <c r="D28" t="s">
        <v>225</v>
      </c>
      <c r="E28">
        <f>'Task vs Skillset'!G58</f>
        <v>40</v>
      </c>
      <c r="F28" s="5">
        <f t="shared" si="0"/>
        <v>10</v>
      </c>
      <c r="J28" s="5">
        <v>10</v>
      </c>
      <c r="K28" s="5">
        <v>10</v>
      </c>
      <c r="L28" s="5">
        <v>10</v>
      </c>
      <c r="M28" s="5">
        <v>10</v>
      </c>
    </row>
    <row r="29" spans="1:23" x14ac:dyDescent="0.3">
      <c r="A29" t="s">
        <v>28</v>
      </c>
      <c r="B29" s="11">
        <v>44865</v>
      </c>
      <c r="C29">
        <v>4</v>
      </c>
      <c r="D29" t="s">
        <v>233</v>
      </c>
      <c r="E29">
        <f>'Task vs Skillset'!J58</f>
        <v>10</v>
      </c>
      <c r="F29" s="5">
        <f t="shared" si="0"/>
        <v>2.5</v>
      </c>
      <c r="J29" s="5">
        <v>2.5</v>
      </c>
      <c r="K29" s="5">
        <v>2.5</v>
      </c>
      <c r="L29" s="5">
        <v>2.5</v>
      </c>
      <c r="M29" s="5">
        <v>2.5</v>
      </c>
    </row>
    <row r="30" spans="1:23" x14ac:dyDescent="0.3">
      <c r="A30" t="s">
        <v>28</v>
      </c>
      <c r="B30" s="11">
        <v>44865</v>
      </c>
      <c r="C30">
        <v>4</v>
      </c>
      <c r="D30" t="s">
        <v>227</v>
      </c>
      <c r="E30">
        <f>'Task vs Skillset'!K58</f>
        <v>40</v>
      </c>
      <c r="F30" s="5">
        <f t="shared" si="0"/>
        <v>10</v>
      </c>
      <c r="J30" s="5">
        <v>10</v>
      </c>
      <c r="K30" s="5">
        <v>10</v>
      </c>
      <c r="L30" s="5">
        <v>10</v>
      </c>
      <c r="M30" s="5">
        <v>10</v>
      </c>
    </row>
    <row r="31" spans="1:23" x14ac:dyDescent="0.3">
      <c r="A31" t="s">
        <v>28</v>
      </c>
      <c r="B31" s="11">
        <v>44865</v>
      </c>
      <c r="C31">
        <v>4</v>
      </c>
      <c r="D31" t="s">
        <v>258</v>
      </c>
      <c r="E31">
        <f>'Task vs Skillset'!L58</f>
        <v>40</v>
      </c>
      <c r="F31" s="5">
        <f t="shared" si="0"/>
        <v>10</v>
      </c>
      <c r="J31" s="5">
        <v>10</v>
      </c>
      <c r="K31" s="5">
        <v>10</v>
      </c>
      <c r="L31" s="5">
        <v>10</v>
      </c>
      <c r="M31" s="5">
        <v>10</v>
      </c>
    </row>
    <row r="32" spans="1:23" x14ac:dyDescent="0.3">
      <c r="A32" t="s">
        <v>28</v>
      </c>
      <c r="B32" s="11">
        <v>44865</v>
      </c>
      <c r="C32">
        <v>4</v>
      </c>
      <c r="D32" t="s">
        <v>160</v>
      </c>
      <c r="E32">
        <f>'Task vs Skillset'!N58</f>
        <v>40</v>
      </c>
      <c r="F32" s="5">
        <f t="shared" si="0"/>
        <v>10</v>
      </c>
      <c r="J32" s="5">
        <v>10</v>
      </c>
      <c r="K32" s="5">
        <v>10</v>
      </c>
      <c r="L32" s="5">
        <v>10</v>
      </c>
      <c r="M32" s="5">
        <v>10</v>
      </c>
    </row>
    <row r="34" spans="1:23" x14ac:dyDescent="0.3">
      <c r="A34" t="s">
        <v>234</v>
      </c>
      <c r="B34" s="11">
        <v>44851</v>
      </c>
      <c r="C34">
        <v>16</v>
      </c>
      <c r="D34" t="s">
        <v>230</v>
      </c>
      <c r="E34">
        <f>SUM('Task vs Skillset'!E50:E51)+SUM('Task vs Skillset'!J50:J51)</f>
        <v>60</v>
      </c>
      <c r="F34" s="5">
        <f t="shared" si="0"/>
        <v>3.75</v>
      </c>
      <c r="H34">
        <v>3.8</v>
      </c>
      <c r="I34">
        <v>3.8</v>
      </c>
      <c r="J34">
        <v>3.8</v>
      </c>
      <c r="K34">
        <v>3.8</v>
      </c>
      <c r="L34">
        <v>3.8</v>
      </c>
      <c r="M34">
        <v>3.8</v>
      </c>
      <c r="N34">
        <v>3.8</v>
      </c>
      <c r="O34">
        <v>3.8</v>
      </c>
      <c r="P34">
        <v>3.8</v>
      </c>
      <c r="Q34">
        <v>3.8</v>
      </c>
      <c r="R34">
        <v>3.8</v>
      </c>
      <c r="S34">
        <v>3.8</v>
      </c>
      <c r="T34">
        <v>3.8</v>
      </c>
      <c r="U34">
        <v>3.8</v>
      </c>
      <c r="V34">
        <v>3.8</v>
      </c>
      <c r="W34">
        <v>3.8</v>
      </c>
    </row>
    <row r="35" spans="1:23" x14ac:dyDescent="0.3">
      <c r="A35" t="s">
        <v>234</v>
      </c>
      <c r="B35" s="11">
        <v>44851</v>
      </c>
      <c r="C35">
        <v>16</v>
      </c>
      <c r="D35" t="s">
        <v>159</v>
      </c>
      <c r="E35">
        <f>SUM('Task vs Skillset'!M50:M51)</f>
        <v>84</v>
      </c>
      <c r="F35" s="5">
        <f t="shared" si="0"/>
        <v>5.25</v>
      </c>
      <c r="H35">
        <v>5.3</v>
      </c>
      <c r="I35">
        <v>5.3</v>
      </c>
      <c r="J35">
        <v>5.3</v>
      </c>
      <c r="K35">
        <v>5.3</v>
      </c>
      <c r="L35">
        <v>5.3</v>
      </c>
      <c r="M35">
        <v>5.3</v>
      </c>
      <c r="N35">
        <v>5.3</v>
      </c>
      <c r="O35">
        <v>5.3</v>
      </c>
      <c r="P35">
        <v>5.3</v>
      </c>
      <c r="Q35">
        <v>5.3</v>
      </c>
      <c r="R35">
        <v>5.3</v>
      </c>
      <c r="S35">
        <v>5.3</v>
      </c>
      <c r="T35">
        <v>5.3</v>
      </c>
      <c r="U35">
        <v>5.3</v>
      </c>
      <c r="V35">
        <v>5.3</v>
      </c>
      <c r="W35">
        <v>5.3</v>
      </c>
    </row>
    <row r="36" spans="1:23" x14ac:dyDescent="0.3">
      <c r="A36" t="s">
        <v>235</v>
      </c>
      <c r="B36" s="11">
        <v>44851</v>
      </c>
      <c r="C36">
        <v>11</v>
      </c>
      <c r="D36" t="s">
        <v>230</v>
      </c>
      <c r="E36">
        <f>SUM('Task vs Skillset'!E59)</f>
        <v>160</v>
      </c>
      <c r="F36" s="5">
        <f t="shared" si="0"/>
        <v>14.545454545454545</v>
      </c>
      <c r="H36">
        <v>14.5</v>
      </c>
      <c r="I36">
        <v>14.5</v>
      </c>
      <c r="J36">
        <v>14.5</v>
      </c>
      <c r="K36">
        <v>14.5</v>
      </c>
      <c r="L36">
        <v>14.5</v>
      </c>
      <c r="M36">
        <v>14.5</v>
      </c>
      <c r="N36">
        <v>14.5</v>
      </c>
      <c r="O36">
        <v>14.5</v>
      </c>
      <c r="P36">
        <v>14.5</v>
      </c>
      <c r="Q36">
        <v>14.5</v>
      </c>
      <c r="R36">
        <v>14.5</v>
      </c>
    </row>
    <row r="37" spans="1:23" x14ac:dyDescent="0.3">
      <c r="A37" t="s">
        <v>235</v>
      </c>
      <c r="B37" s="11">
        <v>44851</v>
      </c>
      <c r="C37">
        <v>11</v>
      </c>
      <c r="D37" t="s">
        <v>224</v>
      </c>
      <c r="E37">
        <f>SUM('Task vs Skillset'!F59)</f>
        <v>220</v>
      </c>
      <c r="F37" s="5">
        <f t="shared" si="0"/>
        <v>20</v>
      </c>
      <c r="H37">
        <v>20</v>
      </c>
      <c r="I37">
        <v>20</v>
      </c>
      <c r="J37">
        <v>20</v>
      </c>
      <c r="K37">
        <v>20</v>
      </c>
      <c r="L37">
        <v>20</v>
      </c>
      <c r="M37">
        <v>20</v>
      </c>
      <c r="N37">
        <v>20</v>
      </c>
      <c r="O37">
        <v>20</v>
      </c>
      <c r="P37">
        <v>20</v>
      </c>
      <c r="Q37">
        <v>20</v>
      </c>
      <c r="R37">
        <v>20</v>
      </c>
    </row>
    <row r="38" spans="1:23" x14ac:dyDescent="0.3">
      <c r="A38" t="s">
        <v>235</v>
      </c>
      <c r="B38" s="11">
        <v>44851</v>
      </c>
      <c r="C38">
        <v>11</v>
      </c>
      <c r="D38" t="s">
        <v>225</v>
      </c>
      <c r="E38">
        <f>SUM('Task vs Skillset'!G59)</f>
        <v>188</v>
      </c>
      <c r="F38" s="5">
        <f t="shared" si="0"/>
        <v>17.09090909090909</v>
      </c>
      <c r="H38">
        <v>17.100000000000001</v>
      </c>
      <c r="I38">
        <v>17.100000000000001</v>
      </c>
      <c r="J38">
        <v>17.100000000000001</v>
      </c>
      <c r="K38">
        <v>17.100000000000001</v>
      </c>
      <c r="L38">
        <v>17.100000000000001</v>
      </c>
      <c r="M38">
        <v>17.100000000000001</v>
      </c>
      <c r="N38">
        <v>17.100000000000001</v>
      </c>
      <c r="O38">
        <v>17.100000000000001</v>
      </c>
      <c r="P38">
        <v>17.100000000000001</v>
      </c>
      <c r="Q38">
        <v>17.100000000000001</v>
      </c>
      <c r="R38">
        <v>17.100000000000001</v>
      </c>
    </row>
    <row r="39" spans="1:23" x14ac:dyDescent="0.3">
      <c r="A39" t="s">
        <v>236</v>
      </c>
      <c r="B39" s="11">
        <v>44851</v>
      </c>
      <c r="C39">
        <v>11</v>
      </c>
      <c r="D39" t="s">
        <v>159</v>
      </c>
      <c r="E39">
        <f>SUM('Task vs Skillset'!M60:M62)</f>
        <v>720</v>
      </c>
      <c r="F39" s="5">
        <f t="shared" si="0"/>
        <v>65.454545454545453</v>
      </c>
      <c r="H39">
        <v>65.5</v>
      </c>
      <c r="I39">
        <v>65.5</v>
      </c>
      <c r="J39">
        <v>65.5</v>
      </c>
      <c r="K39">
        <v>65.5</v>
      </c>
      <c r="L39">
        <v>65.5</v>
      </c>
      <c r="M39">
        <v>65.5</v>
      </c>
      <c r="N39">
        <v>65.5</v>
      </c>
      <c r="O39">
        <v>65.5</v>
      </c>
      <c r="P39">
        <v>65.5</v>
      </c>
      <c r="Q39">
        <v>65.5</v>
      </c>
      <c r="R39">
        <v>65.5</v>
      </c>
    </row>
    <row r="40" spans="1:23" x14ac:dyDescent="0.3">
      <c r="A40" t="s">
        <v>237</v>
      </c>
      <c r="B40" s="11">
        <v>44928</v>
      </c>
      <c r="C40">
        <v>5</v>
      </c>
      <c r="D40" t="s">
        <v>227</v>
      </c>
      <c r="E40">
        <f>SUM('Task vs Skillset'!K91:K93)</f>
        <v>480</v>
      </c>
      <c r="F40" s="5">
        <f t="shared" si="0"/>
        <v>96</v>
      </c>
      <c r="S40">
        <v>96</v>
      </c>
      <c r="T40">
        <v>96</v>
      </c>
      <c r="U40">
        <v>96</v>
      </c>
      <c r="V40">
        <v>96</v>
      </c>
      <c r="W40">
        <v>96</v>
      </c>
    </row>
    <row r="41" spans="1:23" x14ac:dyDescent="0.3">
      <c r="A41" t="s">
        <v>238</v>
      </c>
      <c r="B41" s="11">
        <v>44928</v>
      </c>
      <c r="C41">
        <v>5</v>
      </c>
      <c r="D41" t="s">
        <v>225</v>
      </c>
      <c r="E41">
        <f>SUM('Task vs Skillset'!G94:G96)</f>
        <v>240</v>
      </c>
      <c r="F41" s="5">
        <f t="shared" si="0"/>
        <v>48</v>
      </c>
      <c r="S41">
        <v>48</v>
      </c>
      <c r="T41">
        <v>48</v>
      </c>
      <c r="U41">
        <v>48</v>
      </c>
      <c r="V41">
        <v>48</v>
      </c>
      <c r="W41">
        <v>48</v>
      </c>
    </row>
    <row r="42" spans="1:23" x14ac:dyDescent="0.3">
      <c r="A42" t="s">
        <v>505</v>
      </c>
      <c r="B42" s="11">
        <v>44865</v>
      </c>
      <c r="C42">
        <v>2</v>
      </c>
      <c r="D42" t="s">
        <v>224</v>
      </c>
      <c r="E42">
        <f>'Task vs Skillset'!F98</f>
        <v>21</v>
      </c>
      <c r="F42" s="5">
        <f t="shared" si="0"/>
        <v>10.5</v>
      </c>
      <c r="J42" s="5">
        <v>10.5</v>
      </c>
      <c r="K42" s="5">
        <v>10.5</v>
      </c>
    </row>
    <row r="43" spans="1:23" x14ac:dyDescent="0.3">
      <c r="B43" s="11"/>
    </row>
    <row r="44" spans="1:23" x14ac:dyDescent="0.3">
      <c r="A44" t="s">
        <v>504</v>
      </c>
      <c r="B44" s="11">
        <v>44907</v>
      </c>
      <c r="C44">
        <v>2</v>
      </c>
      <c r="D44" t="s">
        <v>230</v>
      </c>
      <c r="E44">
        <f>SUM('Task vs Skillset'!E64:E80)</f>
        <v>400</v>
      </c>
      <c r="F44" s="5">
        <f t="shared" si="0"/>
        <v>200</v>
      </c>
      <c r="P44" s="5">
        <v>200</v>
      </c>
      <c r="Q44" s="5">
        <v>200</v>
      </c>
    </row>
    <row r="45" spans="1:23" x14ac:dyDescent="0.3">
      <c r="A45" t="s">
        <v>504</v>
      </c>
      <c r="B45" s="11">
        <v>44865</v>
      </c>
      <c r="C45">
        <v>6</v>
      </c>
      <c r="D45" t="s">
        <v>227</v>
      </c>
      <c r="E45">
        <f>SUM('Task vs Skillset'!K64:K80)</f>
        <v>80</v>
      </c>
      <c r="F45" s="5">
        <f t="shared" si="0"/>
        <v>13.333333333333334</v>
      </c>
      <c r="J45" s="5">
        <v>13.333333333333334</v>
      </c>
      <c r="K45" s="5">
        <v>13.333333333333334</v>
      </c>
      <c r="L45" s="5">
        <v>13.333333333333334</v>
      </c>
      <c r="M45" s="5">
        <v>13.333333333333334</v>
      </c>
      <c r="N45" s="5">
        <v>13.333333333333334</v>
      </c>
      <c r="O45" s="5">
        <v>13.333333333333334</v>
      </c>
    </row>
    <row r="46" spans="1:23" x14ac:dyDescent="0.3">
      <c r="A46" t="s">
        <v>504</v>
      </c>
      <c r="B46" s="11">
        <v>44865</v>
      </c>
      <c r="C46">
        <v>6</v>
      </c>
      <c r="D46" t="s">
        <v>258</v>
      </c>
      <c r="E46">
        <f>SUM('Task vs Skillset'!L64:L80)</f>
        <v>1040</v>
      </c>
      <c r="F46" s="5">
        <f t="shared" si="0"/>
        <v>173.33333333333334</v>
      </c>
      <c r="J46" s="5">
        <v>173.33333333333334</v>
      </c>
      <c r="K46" s="5">
        <v>173.33333333333334</v>
      </c>
      <c r="L46" s="5">
        <v>173.33333333333334</v>
      </c>
      <c r="M46" s="5">
        <v>173.33333333333334</v>
      </c>
      <c r="N46" s="5">
        <v>173.33333333333334</v>
      </c>
      <c r="O46" s="5">
        <v>173.33333333333334</v>
      </c>
    </row>
    <row r="47" spans="1:23" x14ac:dyDescent="0.3">
      <c r="A47" t="s">
        <v>504</v>
      </c>
      <c r="B47" s="11">
        <v>44865</v>
      </c>
      <c r="C47">
        <v>6</v>
      </c>
      <c r="D47" t="s">
        <v>159</v>
      </c>
      <c r="E47">
        <f>SUM('Task vs Skillset'!M64:M80)</f>
        <v>240</v>
      </c>
      <c r="F47" s="5">
        <f t="shared" si="0"/>
        <v>40</v>
      </c>
      <c r="J47" s="5">
        <v>40</v>
      </c>
      <c r="K47" s="5">
        <v>40</v>
      </c>
      <c r="L47" s="5">
        <v>40</v>
      </c>
      <c r="M47" s="5">
        <v>40</v>
      </c>
      <c r="N47" s="5">
        <v>40</v>
      </c>
      <c r="O47" s="5">
        <v>40</v>
      </c>
    </row>
    <row r="49" spans="1:14" x14ac:dyDescent="0.3">
      <c r="A49" t="s">
        <v>239</v>
      </c>
      <c r="B49" s="11">
        <v>44886</v>
      </c>
      <c r="C49">
        <v>2</v>
      </c>
      <c r="D49" t="s">
        <v>240</v>
      </c>
      <c r="E49">
        <f>SUM('Task vs Skillset'!D100:D104)</f>
        <v>120</v>
      </c>
      <c r="F49" s="5">
        <f t="shared" si="0"/>
        <v>60</v>
      </c>
      <c r="M49">
        <v>60</v>
      </c>
      <c r="N49">
        <v>60</v>
      </c>
    </row>
    <row r="50" spans="1:14" x14ac:dyDescent="0.3">
      <c r="A50" t="s">
        <v>239</v>
      </c>
      <c r="B50" s="11">
        <v>44886</v>
      </c>
      <c r="C50">
        <v>2</v>
      </c>
      <c r="D50" t="s">
        <v>230</v>
      </c>
      <c r="E50">
        <f>SUM('Task vs Skillset'!E100:E104)</f>
        <v>8</v>
      </c>
      <c r="F50" s="5">
        <f t="shared" si="0"/>
        <v>4</v>
      </c>
      <c r="M50">
        <v>4</v>
      </c>
      <c r="N50">
        <v>4</v>
      </c>
    </row>
    <row r="51" spans="1:14" x14ac:dyDescent="0.3">
      <c r="A51" t="s">
        <v>239</v>
      </c>
      <c r="B51" s="11">
        <v>44886</v>
      </c>
      <c r="C51">
        <v>2</v>
      </c>
      <c r="D51" t="s">
        <v>224</v>
      </c>
      <c r="E51">
        <f>SUM('Task vs Skillset'!F100:F104)</f>
        <v>48</v>
      </c>
      <c r="F51" s="5">
        <f t="shared" si="0"/>
        <v>24</v>
      </c>
      <c r="M51">
        <v>24</v>
      </c>
      <c r="N51">
        <v>24</v>
      </c>
    </row>
    <row r="52" spans="1:14" x14ac:dyDescent="0.3">
      <c r="A52" t="s">
        <v>239</v>
      </c>
      <c r="B52" s="11">
        <v>44886</v>
      </c>
      <c r="C52">
        <v>2</v>
      </c>
      <c r="D52" t="s">
        <v>225</v>
      </c>
      <c r="E52">
        <f>SUM('Task vs Skillset'!G100:G104)</f>
        <v>16</v>
      </c>
      <c r="F52" s="5">
        <f t="shared" si="0"/>
        <v>8</v>
      </c>
      <c r="M52">
        <v>8</v>
      </c>
      <c r="N52">
        <v>8</v>
      </c>
    </row>
    <row r="53" spans="1:14" x14ac:dyDescent="0.3">
      <c r="A53" t="s">
        <v>239</v>
      </c>
      <c r="B53" s="11">
        <v>44886</v>
      </c>
      <c r="C53">
        <v>2</v>
      </c>
      <c r="D53" t="s">
        <v>241</v>
      </c>
      <c r="E53">
        <f>SUM('Task vs Skillset'!T100:T104)</f>
        <v>240</v>
      </c>
      <c r="F53" s="5">
        <f t="shared" si="0"/>
        <v>120</v>
      </c>
      <c r="M53">
        <v>120</v>
      </c>
      <c r="N53">
        <v>120</v>
      </c>
    </row>
    <row r="54" spans="1:14" x14ac:dyDescent="0.3">
      <c r="A54" t="s">
        <v>239</v>
      </c>
      <c r="B54" s="11">
        <v>44886</v>
      </c>
      <c r="C54">
        <v>2</v>
      </c>
      <c r="D54" t="s">
        <v>242</v>
      </c>
      <c r="E54">
        <f>SUM('Task vs Skillset'!U100:U104)</f>
        <v>240</v>
      </c>
      <c r="F54" s="5">
        <f t="shared" si="0"/>
        <v>120</v>
      </c>
      <c r="M54">
        <v>120</v>
      </c>
      <c r="N54">
        <v>120</v>
      </c>
    </row>
    <row r="56" spans="1:14" x14ac:dyDescent="0.3">
      <c r="A56" t="s">
        <v>243</v>
      </c>
      <c r="B56" s="11">
        <v>44886</v>
      </c>
      <c r="C56">
        <v>2</v>
      </c>
      <c r="D56" t="s">
        <v>240</v>
      </c>
      <c r="E56">
        <f>SUM('Task vs Skillset'!D106:D110)</f>
        <v>120</v>
      </c>
      <c r="F56" s="5">
        <f t="shared" si="0"/>
        <v>60</v>
      </c>
      <c r="M56">
        <v>60</v>
      </c>
      <c r="N56">
        <v>60</v>
      </c>
    </row>
    <row r="57" spans="1:14" x14ac:dyDescent="0.3">
      <c r="A57" t="s">
        <v>243</v>
      </c>
      <c r="B57" s="11">
        <v>44886</v>
      </c>
      <c r="C57">
        <v>2</v>
      </c>
      <c r="D57" t="s">
        <v>230</v>
      </c>
      <c r="E57">
        <f>SUM('Task vs Skillset'!E106:E110)</f>
        <v>80</v>
      </c>
      <c r="F57" s="5">
        <f t="shared" si="0"/>
        <v>40</v>
      </c>
      <c r="M57">
        <v>40</v>
      </c>
      <c r="N57">
        <v>40</v>
      </c>
    </row>
    <row r="58" spans="1:14" x14ac:dyDescent="0.3">
      <c r="A58" t="s">
        <v>243</v>
      </c>
      <c r="B58" s="11">
        <v>44886</v>
      </c>
      <c r="C58">
        <v>2</v>
      </c>
      <c r="D58" t="s">
        <v>224</v>
      </c>
      <c r="E58">
        <f>SUM('Task vs Skillset'!F106:F110)</f>
        <v>120</v>
      </c>
      <c r="F58" s="5">
        <f t="shared" si="0"/>
        <v>60</v>
      </c>
      <c r="M58">
        <v>60</v>
      </c>
      <c r="N58">
        <v>60</v>
      </c>
    </row>
    <row r="59" spans="1:14" x14ac:dyDescent="0.3">
      <c r="A59" t="s">
        <v>243</v>
      </c>
      <c r="B59" s="11">
        <v>44886</v>
      </c>
      <c r="C59">
        <v>2</v>
      </c>
      <c r="D59" t="s">
        <v>225</v>
      </c>
      <c r="E59">
        <f>SUM('Task vs Skillset'!G106:G110)</f>
        <v>160</v>
      </c>
      <c r="F59" s="5">
        <f t="shared" si="0"/>
        <v>80</v>
      </c>
      <c r="M59">
        <v>80</v>
      </c>
      <c r="N59">
        <v>80</v>
      </c>
    </row>
    <row r="60" spans="1:14" x14ac:dyDescent="0.3">
      <c r="A60" t="s">
        <v>243</v>
      </c>
      <c r="B60" s="11">
        <v>44886</v>
      </c>
      <c r="C60">
        <v>2</v>
      </c>
      <c r="D60" t="s">
        <v>241</v>
      </c>
      <c r="E60">
        <f>SUM('Task vs Skillset'!T106:T110)</f>
        <v>240</v>
      </c>
      <c r="F60" s="5">
        <f t="shared" si="0"/>
        <v>120</v>
      </c>
      <c r="M60">
        <v>120</v>
      </c>
      <c r="N60">
        <v>120</v>
      </c>
    </row>
    <row r="61" spans="1:14" x14ac:dyDescent="0.3">
      <c r="A61" t="s">
        <v>243</v>
      </c>
      <c r="B61" s="11">
        <v>44886</v>
      </c>
      <c r="C61">
        <v>2</v>
      </c>
      <c r="D61" t="s">
        <v>242</v>
      </c>
      <c r="E61">
        <f>SUM('Task vs Skillset'!U106:U110)</f>
        <v>240</v>
      </c>
      <c r="F61" s="5">
        <f t="shared" si="0"/>
        <v>120</v>
      </c>
      <c r="M61">
        <v>120</v>
      </c>
      <c r="N61">
        <v>120</v>
      </c>
    </row>
    <row r="63" spans="1:14" x14ac:dyDescent="0.3">
      <c r="A63" t="s">
        <v>244</v>
      </c>
      <c r="B63" s="11">
        <v>44886</v>
      </c>
      <c r="C63">
        <v>2</v>
      </c>
      <c r="D63" t="s">
        <v>240</v>
      </c>
      <c r="E63">
        <f>SUM('Task vs Skillset'!D112:D117)</f>
        <v>16</v>
      </c>
      <c r="F63" s="5">
        <f t="shared" si="0"/>
        <v>8</v>
      </c>
      <c r="M63">
        <v>8</v>
      </c>
      <c r="N63">
        <v>8</v>
      </c>
    </row>
    <row r="64" spans="1:14" x14ac:dyDescent="0.3">
      <c r="A64" t="s">
        <v>244</v>
      </c>
      <c r="B64" s="11">
        <v>44886</v>
      </c>
      <c r="C64">
        <v>2</v>
      </c>
      <c r="D64" t="s">
        <v>230</v>
      </c>
      <c r="E64">
        <f>SUM('Task vs Skillset'!E112:E117)</f>
        <v>40</v>
      </c>
      <c r="F64" s="5">
        <f t="shared" si="0"/>
        <v>20</v>
      </c>
      <c r="M64">
        <v>20</v>
      </c>
      <c r="N64">
        <v>20</v>
      </c>
    </row>
    <row r="65" spans="1:20" x14ac:dyDescent="0.3">
      <c r="A65" t="s">
        <v>244</v>
      </c>
      <c r="B65" s="11">
        <v>44886</v>
      </c>
      <c r="C65">
        <v>2</v>
      </c>
      <c r="D65" t="s">
        <v>224</v>
      </c>
      <c r="E65">
        <f>SUM('Task vs Skillset'!F112:F117)</f>
        <v>382</v>
      </c>
      <c r="F65" s="5">
        <f t="shared" si="0"/>
        <v>191</v>
      </c>
      <c r="M65">
        <v>191</v>
      </c>
      <c r="N65">
        <v>191</v>
      </c>
    </row>
    <row r="66" spans="1:20" x14ac:dyDescent="0.3">
      <c r="A66" t="s">
        <v>244</v>
      </c>
      <c r="B66" s="11">
        <v>44886</v>
      </c>
      <c r="C66">
        <v>2</v>
      </c>
      <c r="D66" t="s">
        <v>225</v>
      </c>
      <c r="E66">
        <f>SUM('Task vs Skillset'!G112:G117)</f>
        <v>160</v>
      </c>
      <c r="F66" s="5">
        <f t="shared" si="0"/>
        <v>80</v>
      </c>
      <c r="M66">
        <v>80</v>
      </c>
      <c r="N66">
        <v>80</v>
      </c>
    </row>
    <row r="67" spans="1:20" x14ac:dyDescent="0.3">
      <c r="A67" t="s">
        <v>244</v>
      </c>
      <c r="B67" s="11">
        <v>44886</v>
      </c>
      <c r="C67">
        <v>2</v>
      </c>
      <c r="D67" t="s">
        <v>227</v>
      </c>
      <c r="E67">
        <f>SUM('Task vs Skillset'!K112:K117)</f>
        <v>60</v>
      </c>
      <c r="F67" s="5">
        <f t="shared" si="0"/>
        <v>30</v>
      </c>
      <c r="M67">
        <v>30</v>
      </c>
      <c r="N67">
        <v>30</v>
      </c>
    </row>
    <row r="68" spans="1:20" x14ac:dyDescent="0.3">
      <c r="A68" t="s">
        <v>244</v>
      </c>
      <c r="B68" s="11">
        <v>44886</v>
      </c>
      <c r="C68">
        <v>2</v>
      </c>
      <c r="D68" t="s">
        <v>160</v>
      </c>
      <c r="E68">
        <f>SUM('Task vs Skillset'!N112:N117)</f>
        <v>53</v>
      </c>
      <c r="F68" s="5">
        <f t="shared" si="0"/>
        <v>26.5</v>
      </c>
      <c r="M68">
        <v>26.5</v>
      </c>
      <c r="N68">
        <v>26.5</v>
      </c>
    </row>
    <row r="69" spans="1:20" x14ac:dyDescent="0.3">
      <c r="A69" t="s">
        <v>244</v>
      </c>
      <c r="B69" s="11">
        <v>44886</v>
      </c>
      <c r="C69">
        <v>2</v>
      </c>
      <c r="D69" t="s">
        <v>161</v>
      </c>
      <c r="E69">
        <f>SUM('Task vs Skillset'!O112:O117)</f>
        <v>40</v>
      </c>
      <c r="F69" s="5">
        <f t="shared" si="0"/>
        <v>20</v>
      </c>
      <c r="M69">
        <v>20</v>
      </c>
      <c r="N69">
        <v>20</v>
      </c>
    </row>
    <row r="70" spans="1:20" x14ac:dyDescent="0.3">
      <c r="A70" t="s">
        <v>244</v>
      </c>
      <c r="B70" s="11">
        <v>44886</v>
      </c>
      <c r="C70">
        <v>2</v>
      </c>
      <c r="D70" t="s">
        <v>242</v>
      </c>
      <c r="E70">
        <f>SUM('Task vs Skillset'!U112:U117)</f>
        <v>80</v>
      </c>
      <c r="F70" s="5">
        <f t="shared" si="0"/>
        <v>40</v>
      </c>
      <c r="M70">
        <v>40</v>
      </c>
      <c r="N70">
        <v>40</v>
      </c>
    </row>
    <row r="72" spans="1:20" x14ac:dyDescent="0.3">
      <c r="A72" t="s">
        <v>247</v>
      </c>
      <c r="B72" s="11">
        <v>44900</v>
      </c>
      <c r="C72">
        <v>6</v>
      </c>
      <c r="D72" t="s">
        <v>240</v>
      </c>
      <c r="E72">
        <f>SUM('Task vs Skillset'!D118:D123)</f>
        <v>520</v>
      </c>
      <c r="F72" s="5">
        <f t="shared" si="0"/>
        <v>86.666666666666671</v>
      </c>
      <c r="O72">
        <v>86.7</v>
      </c>
      <c r="P72">
        <v>86.7</v>
      </c>
      <c r="Q72">
        <v>86.7</v>
      </c>
      <c r="R72">
        <v>86.7</v>
      </c>
      <c r="S72">
        <v>86.7</v>
      </c>
      <c r="T72">
        <v>86.7</v>
      </c>
    </row>
    <row r="73" spans="1:20" x14ac:dyDescent="0.3">
      <c r="A73" t="s">
        <v>247</v>
      </c>
      <c r="B73" s="11">
        <v>44900</v>
      </c>
      <c r="C73">
        <v>6</v>
      </c>
      <c r="D73" t="s">
        <v>230</v>
      </c>
      <c r="E73">
        <f>SUM('Task vs Skillset'!E118:E123)</f>
        <v>72</v>
      </c>
      <c r="F73" s="5">
        <f t="shared" si="0"/>
        <v>12</v>
      </c>
      <c r="O73">
        <v>12</v>
      </c>
      <c r="P73">
        <v>12</v>
      </c>
      <c r="Q73">
        <v>12</v>
      </c>
      <c r="R73">
        <v>12</v>
      </c>
      <c r="S73">
        <v>12</v>
      </c>
      <c r="T73">
        <v>12</v>
      </c>
    </row>
    <row r="74" spans="1:20" x14ac:dyDescent="0.3">
      <c r="A74" t="s">
        <v>247</v>
      </c>
      <c r="B74" s="11">
        <v>44900</v>
      </c>
      <c r="C74">
        <v>6</v>
      </c>
      <c r="D74" t="s">
        <v>224</v>
      </c>
      <c r="E74">
        <f>SUM('Task vs Skillset'!F118:F123)</f>
        <v>296</v>
      </c>
      <c r="F74" s="5">
        <f t="shared" si="0"/>
        <v>49.333333333333336</v>
      </c>
      <c r="O74">
        <v>49.3</v>
      </c>
      <c r="P74">
        <v>49.3</v>
      </c>
      <c r="Q74">
        <v>49.3</v>
      </c>
      <c r="R74">
        <v>49.3</v>
      </c>
      <c r="S74">
        <v>49.3</v>
      </c>
      <c r="T74">
        <v>49.3</v>
      </c>
    </row>
    <row r="75" spans="1:20" x14ac:dyDescent="0.3">
      <c r="A75" t="s">
        <v>247</v>
      </c>
      <c r="B75" s="11">
        <v>44900</v>
      </c>
      <c r="C75">
        <v>6</v>
      </c>
      <c r="D75" t="s">
        <v>225</v>
      </c>
      <c r="E75">
        <f>SUM('Task vs Skillset'!G118:G123)</f>
        <v>180</v>
      </c>
      <c r="F75" s="5">
        <f t="shared" si="0"/>
        <v>30</v>
      </c>
      <c r="O75">
        <v>30</v>
      </c>
      <c r="P75">
        <v>30</v>
      </c>
      <c r="Q75">
        <v>30</v>
      </c>
      <c r="R75">
        <v>30</v>
      </c>
      <c r="S75">
        <v>30</v>
      </c>
      <c r="T75">
        <v>30</v>
      </c>
    </row>
    <row r="76" spans="1:20" x14ac:dyDescent="0.3">
      <c r="A76" t="s">
        <v>247</v>
      </c>
      <c r="B76" s="11">
        <v>44900</v>
      </c>
      <c r="C76">
        <v>6</v>
      </c>
      <c r="D76" t="s">
        <v>159</v>
      </c>
      <c r="E76">
        <f>SUM('Task vs Skillset'!M118:M123)</f>
        <v>0</v>
      </c>
      <c r="F76" s="5">
        <f t="shared" si="0"/>
        <v>0</v>
      </c>
      <c r="O76">
        <v>53.3</v>
      </c>
      <c r="P76">
        <v>53.3</v>
      </c>
      <c r="Q76">
        <v>53.3</v>
      </c>
      <c r="R76">
        <v>53.3</v>
      </c>
      <c r="S76">
        <v>53.3</v>
      </c>
      <c r="T76">
        <v>53.3</v>
      </c>
    </row>
    <row r="77" spans="1:20" x14ac:dyDescent="0.3">
      <c r="A77" t="s">
        <v>247</v>
      </c>
      <c r="B77" s="11">
        <v>44900</v>
      </c>
      <c r="C77">
        <v>6</v>
      </c>
      <c r="D77" t="s">
        <v>241</v>
      </c>
      <c r="E77">
        <f>SUM('Task vs Skillset'!T118:T123)</f>
        <v>960</v>
      </c>
      <c r="F77" s="5">
        <f t="shared" si="0"/>
        <v>160</v>
      </c>
      <c r="O77">
        <v>160</v>
      </c>
      <c r="P77">
        <v>160</v>
      </c>
      <c r="Q77">
        <v>160</v>
      </c>
      <c r="R77">
        <v>160</v>
      </c>
      <c r="S77">
        <v>160</v>
      </c>
      <c r="T77">
        <v>160</v>
      </c>
    </row>
    <row r="78" spans="1:20" x14ac:dyDescent="0.3">
      <c r="A78" t="s">
        <v>247</v>
      </c>
      <c r="B78" s="11">
        <v>44900</v>
      </c>
      <c r="C78">
        <v>6</v>
      </c>
      <c r="D78" t="s">
        <v>242</v>
      </c>
      <c r="E78">
        <f>SUM('Task vs Skillset'!U118:U123)</f>
        <v>960</v>
      </c>
      <c r="F78" s="5">
        <f t="shared" si="0"/>
        <v>160</v>
      </c>
      <c r="O78">
        <v>160</v>
      </c>
      <c r="P78">
        <v>160</v>
      </c>
      <c r="Q78">
        <v>160</v>
      </c>
      <c r="R78">
        <v>160</v>
      </c>
      <c r="S78">
        <v>160</v>
      </c>
      <c r="T78">
        <v>160</v>
      </c>
    </row>
    <row r="80" spans="1:20" x14ac:dyDescent="0.3">
      <c r="A80" t="s">
        <v>245</v>
      </c>
      <c r="B80" s="11">
        <v>44900</v>
      </c>
      <c r="C80">
        <v>6</v>
      </c>
      <c r="D80" t="s">
        <v>240</v>
      </c>
      <c r="E80">
        <f>SUM('Task vs Skillset'!D125:D135)</f>
        <v>48</v>
      </c>
      <c r="F80" s="5">
        <f t="shared" si="0"/>
        <v>8</v>
      </c>
      <c r="O80">
        <v>8</v>
      </c>
      <c r="P80">
        <v>8</v>
      </c>
      <c r="Q80">
        <v>8</v>
      </c>
      <c r="R80">
        <v>8</v>
      </c>
      <c r="S80">
        <v>8</v>
      </c>
      <c r="T80">
        <v>8</v>
      </c>
    </row>
    <row r="81" spans="1:25" x14ac:dyDescent="0.3">
      <c r="A81" t="s">
        <v>245</v>
      </c>
      <c r="B81" s="11">
        <v>44900</v>
      </c>
      <c r="C81">
        <v>6</v>
      </c>
      <c r="D81" t="s">
        <v>230</v>
      </c>
      <c r="E81">
        <f>SUM('Task vs Skillset'!E125:E135)</f>
        <v>48</v>
      </c>
      <c r="F81" s="5">
        <f t="shared" si="0"/>
        <v>8</v>
      </c>
      <c r="O81">
        <v>8</v>
      </c>
      <c r="P81">
        <v>8</v>
      </c>
      <c r="Q81">
        <v>8</v>
      </c>
      <c r="R81">
        <v>8</v>
      </c>
      <c r="S81">
        <v>8</v>
      </c>
      <c r="T81">
        <v>8</v>
      </c>
    </row>
    <row r="82" spans="1:25" x14ac:dyDescent="0.3">
      <c r="A82" t="s">
        <v>245</v>
      </c>
      <c r="B82" s="11">
        <v>44900</v>
      </c>
      <c r="C82">
        <v>6</v>
      </c>
      <c r="D82" t="s">
        <v>224</v>
      </c>
      <c r="E82">
        <f>SUM('Task vs Skillset'!F125:F135)</f>
        <v>248</v>
      </c>
      <c r="F82" s="5">
        <f t="shared" ref="F82:F141" si="1">E82/C82</f>
        <v>41.333333333333336</v>
      </c>
      <c r="O82">
        <v>41.3</v>
      </c>
      <c r="P82">
        <v>41.3</v>
      </c>
      <c r="Q82">
        <v>41.3</v>
      </c>
      <c r="R82">
        <v>41.3</v>
      </c>
      <c r="S82">
        <v>41.3</v>
      </c>
      <c r="T82">
        <v>41.3</v>
      </c>
    </row>
    <row r="83" spans="1:25" x14ac:dyDescent="0.3">
      <c r="A83" t="s">
        <v>245</v>
      </c>
      <c r="B83" s="11">
        <v>44900</v>
      </c>
      <c r="C83">
        <v>6</v>
      </c>
      <c r="D83" t="s">
        <v>225</v>
      </c>
      <c r="E83">
        <f>SUM('Task vs Skillset'!G125:G135)</f>
        <v>40</v>
      </c>
      <c r="F83" s="5">
        <f t="shared" si="1"/>
        <v>6.666666666666667</v>
      </c>
      <c r="O83">
        <v>6.7</v>
      </c>
      <c r="P83">
        <v>6.7</v>
      </c>
      <c r="Q83">
        <v>6.7</v>
      </c>
      <c r="R83">
        <v>6.7</v>
      </c>
      <c r="S83">
        <v>6.7</v>
      </c>
      <c r="T83">
        <v>6.7</v>
      </c>
    </row>
    <row r="84" spans="1:25" x14ac:dyDescent="0.3">
      <c r="A84" t="s">
        <v>245</v>
      </c>
      <c r="B84" s="11">
        <v>44900</v>
      </c>
      <c r="C84">
        <v>6</v>
      </c>
      <c r="D84" t="s">
        <v>159</v>
      </c>
      <c r="E84">
        <f>SUM('Task vs Skillset'!M125:M135)</f>
        <v>0</v>
      </c>
      <c r="F84" s="5">
        <f t="shared" si="1"/>
        <v>0</v>
      </c>
      <c r="O84">
        <v>6.7</v>
      </c>
      <c r="P84">
        <v>6.7</v>
      </c>
      <c r="Q84">
        <v>6.7</v>
      </c>
      <c r="R84">
        <v>6.7</v>
      </c>
      <c r="S84">
        <v>6.7</v>
      </c>
      <c r="T84">
        <v>6.7</v>
      </c>
    </row>
    <row r="85" spans="1:25" x14ac:dyDescent="0.3">
      <c r="A85" t="s">
        <v>245</v>
      </c>
      <c r="B85" s="11">
        <v>44900</v>
      </c>
      <c r="C85">
        <v>6</v>
      </c>
      <c r="D85" t="s">
        <v>161</v>
      </c>
      <c r="E85">
        <f>SUM('Task vs Skillset'!O125:O135)</f>
        <v>20</v>
      </c>
      <c r="F85" s="5">
        <f t="shared" si="1"/>
        <v>3.3333333333333335</v>
      </c>
      <c r="O85">
        <v>3.3</v>
      </c>
      <c r="P85">
        <v>3.3</v>
      </c>
      <c r="Q85">
        <v>3.3</v>
      </c>
      <c r="R85">
        <v>3.3</v>
      </c>
      <c r="S85">
        <v>3.3</v>
      </c>
      <c r="T85">
        <v>3.3</v>
      </c>
    </row>
    <row r="86" spans="1:25" x14ac:dyDescent="0.3">
      <c r="A86" t="s">
        <v>245</v>
      </c>
      <c r="B86" s="11">
        <v>44900</v>
      </c>
      <c r="C86">
        <v>6</v>
      </c>
      <c r="D86" t="s">
        <v>248</v>
      </c>
      <c r="E86">
        <f>SUM('Task vs Skillset'!Q125:Q135)</f>
        <v>104</v>
      </c>
      <c r="F86" s="5">
        <f t="shared" si="1"/>
        <v>17.333333333333332</v>
      </c>
      <c r="O86">
        <v>17.3</v>
      </c>
      <c r="P86">
        <v>17.3</v>
      </c>
      <c r="Q86">
        <v>17.3</v>
      </c>
      <c r="R86">
        <v>17.3</v>
      </c>
      <c r="S86">
        <v>17.3</v>
      </c>
      <c r="T86">
        <v>17.3</v>
      </c>
    </row>
    <row r="87" spans="1:25" x14ac:dyDescent="0.3">
      <c r="A87" t="s">
        <v>245</v>
      </c>
      <c r="B87" s="11">
        <v>44900</v>
      </c>
      <c r="C87">
        <v>6</v>
      </c>
      <c r="D87" t="s">
        <v>241</v>
      </c>
      <c r="E87">
        <f>SUM('Task vs Skillset'!T125:T135)</f>
        <v>72</v>
      </c>
      <c r="F87" s="5">
        <f t="shared" si="1"/>
        <v>12</v>
      </c>
      <c r="O87">
        <v>12</v>
      </c>
      <c r="P87">
        <v>12</v>
      </c>
      <c r="Q87">
        <v>12</v>
      </c>
      <c r="R87">
        <v>12</v>
      </c>
      <c r="S87">
        <v>12</v>
      </c>
      <c r="T87">
        <v>12</v>
      </c>
    </row>
    <row r="88" spans="1:25" x14ac:dyDescent="0.3">
      <c r="A88" t="s">
        <v>245</v>
      </c>
      <c r="B88" s="11">
        <v>44900</v>
      </c>
      <c r="C88">
        <v>6</v>
      </c>
      <c r="D88" t="s">
        <v>242</v>
      </c>
      <c r="E88">
        <f>SUM('Task vs Skillset'!U125:U135)</f>
        <v>72</v>
      </c>
      <c r="F88" s="5">
        <f t="shared" si="1"/>
        <v>12</v>
      </c>
      <c r="O88">
        <v>12</v>
      </c>
      <c r="P88">
        <v>12</v>
      </c>
      <c r="Q88">
        <v>12</v>
      </c>
      <c r="R88">
        <v>12</v>
      </c>
      <c r="S88">
        <v>12</v>
      </c>
      <c r="T88">
        <v>12</v>
      </c>
    </row>
    <row r="90" spans="1:25" x14ac:dyDescent="0.3">
      <c r="A90" t="s">
        <v>246</v>
      </c>
      <c r="B90" s="11">
        <v>44935</v>
      </c>
      <c r="C90">
        <v>6</v>
      </c>
      <c r="D90" t="s">
        <v>240</v>
      </c>
      <c r="E90">
        <f>SUM('Task vs Skillset'!D137:D150)</f>
        <v>508</v>
      </c>
      <c r="F90" s="5">
        <f t="shared" si="1"/>
        <v>84.666666666666671</v>
      </c>
      <c r="T90">
        <v>80</v>
      </c>
      <c r="U90">
        <v>80</v>
      </c>
      <c r="V90">
        <v>80</v>
      </c>
      <c r="W90">
        <v>80</v>
      </c>
      <c r="X90">
        <v>80</v>
      </c>
      <c r="Y90">
        <v>80</v>
      </c>
    </row>
    <row r="91" spans="1:25" x14ac:dyDescent="0.3">
      <c r="A91" t="s">
        <v>246</v>
      </c>
      <c r="B91" s="11">
        <v>44935</v>
      </c>
      <c r="C91">
        <v>6</v>
      </c>
      <c r="D91" t="s">
        <v>230</v>
      </c>
      <c r="E91">
        <f>SUM('Task vs Skillset'!E137:E150)</f>
        <v>95</v>
      </c>
      <c r="F91" s="5">
        <f t="shared" si="1"/>
        <v>15.833333333333334</v>
      </c>
      <c r="T91">
        <v>15.8</v>
      </c>
      <c r="U91">
        <v>15.8</v>
      </c>
      <c r="V91">
        <v>15.8</v>
      </c>
      <c r="W91">
        <v>15.8</v>
      </c>
      <c r="X91">
        <v>15.8</v>
      </c>
      <c r="Y91">
        <v>15.8</v>
      </c>
    </row>
    <row r="92" spans="1:25" x14ac:dyDescent="0.3">
      <c r="A92" t="s">
        <v>246</v>
      </c>
      <c r="B92" s="11">
        <v>44935</v>
      </c>
      <c r="C92">
        <v>6</v>
      </c>
      <c r="D92" t="s">
        <v>224</v>
      </c>
      <c r="E92">
        <f>SUM('Task vs Skillset'!F137:F150)</f>
        <v>584</v>
      </c>
      <c r="F92" s="5">
        <f t="shared" si="1"/>
        <v>97.333333333333329</v>
      </c>
      <c r="T92">
        <v>86.7</v>
      </c>
      <c r="U92">
        <v>86.7</v>
      </c>
      <c r="V92">
        <v>86.7</v>
      </c>
      <c r="W92">
        <v>86.7</v>
      </c>
      <c r="X92">
        <v>86.7</v>
      </c>
      <c r="Y92">
        <v>86.7</v>
      </c>
    </row>
    <row r="93" spans="1:25" x14ac:dyDescent="0.3">
      <c r="A93" t="s">
        <v>246</v>
      </c>
      <c r="B93" s="11">
        <v>44935</v>
      </c>
      <c r="C93">
        <v>6</v>
      </c>
      <c r="D93" t="s">
        <v>225</v>
      </c>
      <c r="E93">
        <f>SUM('Task vs Skillset'!G137:G150)</f>
        <v>192</v>
      </c>
      <c r="F93" s="5">
        <f t="shared" si="1"/>
        <v>32</v>
      </c>
      <c r="T93">
        <v>21.3</v>
      </c>
      <c r="U93">
        <v>21.3</v>
      </c>
      <c r="V93">
        <v>21.3</v>
      </c>
      <c r="W93">
        <v>21.3</v>
      </c>
      <c r="X93">
        <v>21.3</v>
      </c>
      <c r="Y93">
        <v>21.3</v>
      </c>
    </row>
    <row r="94" spans="1:25" x14ac:dyDescent="0.3">
      <c r="A94" t="s">
        <v>246</v>
      </c>
      <c r="B94" s="11">
        <v>44935</v>
      </c>
      <c r="C94">
        <v>6</v>
      </c>
      <c r="D94" t="s">
        <v>233</v>
      </c>
      <c r="E94">
        <f>SUM('Task vs Skillset'!J137:J150)</f>
        <v>16</v>
      </c>
      <c r="F94" s="5">
        <f t="shared" si="1"/>
        <v>2.6666666666666665</v>
      </c>
      <c r="T94">
        <v>2.7</v>
      </c>
      <c r="U94">
        <v>2.7</v>
      </c>
      <c r="V94">
        <v>2.7</v>
      </c>
      <c r="W94">
        <v>2.7</v>
      </c>
      <c r="X94">
        <v>2.7</v>
      </c>
      <c r="Y94">
        <v>2.7</v>
      </c>
    </row>
    <row r="95" spans="1:25" x14ac:dyDescent="0.3">
      <c r="A95" t="s">
        <v>246</v>
      </c>
      <c r="B95" s="11">
        <v>44935</v>
      </c>
      <c r="C95">
        <v>6</v>
      </c>
      <c r="D95" t="s">
        <v>227</v>
      </c>
      <c r="E95">
        <f>SUM('Task vs Skillset'!K137:K150)</f>
        <v>120</v>
      </c>
      <c r="F95" s="5">
        <f t="shared" si="1"/>
        <v>20</v>
      </c>
      <c r="T95">
        <v>20</v>
      </c>
      <c r="U95">
        <v>20</v>
      </c>
      <c r="V95">
        <v>20</v>
      </c>
      <c r="W95">
        <v>20</v>
      </c>
      <c r="X95">
        <v>20</v>
      </c>
      <c r="Y95">
        <v>20</v>
      </c>
    </row>
    <row r="96" spans="1:25" x14ac:dyDescent="0.3">
      <c r="A96" t="s">
        <v>246</v>
      </c>
      <c r="B96" s="11">
        <v>44935</v>
      </c>
      <c r="C96">
        <v>6</v>
      </c>
      <c r="D96" t="s">
        <v>159</v>
      </c>
      <c r="E96">
        <f>SUM('Task vs Skillset'!M137:M150)</f>
        <v>0</v>
      </c>
      <c r="F96" s="5">
        <f t="shared" si="1"/>
        <v>0</v>
      </c>
      <c r="T96">
        <v>40</v>
      </c>
      <c r="U96">
        <v>40</v>
      </c>
      <c r="V96">
        <v>40</v>
      </c>
      <c r="W96">
        <v>40</v>
      </c>
      <c r="X96">
        <v>40</v>
      </c>
      <c r="Y96">
        <v>40</v>
      </c>
    </row>
    <row r="97" spans="1:31" x14ac:dyDescent="0.3">
      <c r="A97" t="s">
        <v>246</v>
      </c>
      <c r="B97" s="11">
        <v>44935</v>
      </c>
      <c r="C97">
        <v>6</v>
      </c>
      <c r="D97" t="s">
        <v>160</v>
      </c>
      <c r="E97">
        <f>SUM('Task vs Skillset'!N137:N150)</f>
        <v>36</v>
      </c>
      <c r="F97" s="5">
        <f t="shared" si="1"/>
        <v>6</v>
      </c>
      <c r="T97">
        <v>6</v>
      </c>
      <c r="U97">
        <v>6</v>
      </c>
      <c r="V97">
        <v>6</v>
      </c>
      <c r="W97">
        <v>6</v>
      </c>
      <c r="X97">
        <v>6</v>
      </c>
      <c r="Y97">
        <v>6</v>
      </c>
    </row>
    <row r="98" spans="1:31" x14ac:dyDescent="0.3">
      <c r="A98" t="s">
        <v>246</v>
      </c>
      <c r="B98" s="11">
        <v>44935</v>
      </c>
      <c r="C98">
        <v>6</v>
      </c>
      <c r="D98" t="s">
        <v>161</v>
      </c>
      <c r="E98">
        <f>SUM('Task vs Skillset'!O137:O150)</f>
        <v>80</v>
      </c>
      <c r="F98" s="5">
        <f t="shared" si="1"/>
        <v>13.333333333333334</v>
      </c>
      <c r="T98">
        <v>13.3</v>
      </c>
      <c r="U98">
        <v>13.3</v>
      </c>
      <c r="V98">
        <v>13.3</v>
      </c>
      <c r="W98">
        <v>13.3</v>
      </c>
      <c r="X98">
        <v>13.3</v>
      </c>
      <c r="Y98">
        <v>13.3</v>
      </c>
    </row>
    <row r="99" spans="1:31" x14ac:dyDescent="0.3">
      <c r="A99" t="s">
        <v>246</v>
      </c>
      <c r="B99" s="11">
        <v>44935</v>
      </c>
      <c r="C99">
        <v>6</v>
      </c>
      <c r="D99" t="s">
        <v>241</v>
      </c>
      <c r="E99">
        <f>SUM('Task vs Skillset'!T137:T150)</f>
        <v>480</v>
      </c>
      <c r="F99" s="5">
        <f t="shared" si="1"/>
        <v>80</v>
      </c>
      <c r="T99">
        <v>80</v>
      </c>
      <c r="U99">
        <v>80</v>
      </c>
      <c r="V99">
        <v>80</v>
      </c>
      <c r="W99">
        <v>80</v>
      </c>
      <c r="X99">
        <v>80</v>
      </c>
      <c r="Y99">
        <v>80</v>
      </c>
    </row>
    <row r="100" spans="1:31" x14ac:dyDescent="0.3">
      <c r="A100" t="s">
        <v>246</v>
      </c>
      <c r="B100" s="11">
        <v>44935</v>
      </c>
      <c r="C100">
        <v>6</v>
      </c>
      <c r="D100" t="s">
        <v>242</v>
      </c>
      <c r="E100">
        <f>SUM('Task vs Skillset'!U137:U150)</f>
        <v>480</v>
      </c>
      <c r="F100" s="5">
        <f t="shared" si="1"/>
        <v>80</v>
      </c>
      <c r="T100">
        <v>80</v>
      </c>
      <c r="U100">
        <v>80</v>
      </c>
      <c r="V100">
        <v>80</v>
      </c>
      <c r="W100">
        <v>80</v>
      </c>
      <c r="X100">
        <v>80</v>
      </c>
      <c r="Y100">
        <v>80</v>
      </c>
    </row>
    <row r="102" spans="1:31" x14ac:dyDescent="0.3">
      <c r="A102" t="s">
        <v>249</v>
      </c>
      <c r="B102" s="11">
        <v>44977</v>
      </c>
      <c r="C102">
        <v>3</v>
      </c>
      <c r="D102" t="s">
        <v>230</v>
      </c>
      <c r="E102">
        <f>SUM('Task vs Skillset'!E154:E161)</f>
        <v>104</v>
      </c>
      <c r="F102" s="5">
        <f t="shared" si="1"/>
        <v>34.666666666666664</v>
      </c>
      <c r="Z102">
        <v>34.700000000000003</v>
      </c>
      <c r="AA102">
        <v>34.700000000000003</v>
      </c>
      <c r="AB102">
        <v>34.700000000000003</v>
      </c>
    </row>
    <row r="103" spans="1:31" x14ac:dyDescent="0.3">
      <c r="A103" t="s">
        <v>249</v>
      </c>
      <c r="B103" s="11">
        <v>44977</v>
      </c>
      <c r="C103">
        <v>3</v>
      </c>
      <c r="D103" t="s">
        <v>224</v>
      </c>
      <c r="E103">
        <f>SUM('Task vs Skillset'!F154:F161)</f>
        <v>196</v>
      </c>
      <c r="F103" s="5">
        <f t="shared" si="1"/>
        <v>65.333333333333329</v>
      </c>
      <c r="Z103">
        <v>65.3</v>
      </c>
      <c r="AA103">
        <v>65.3</v>
      </c>
      <c r="AB103">
        <v>65.3</v>
      </c>
    </row>
    <row r="104" spans="1:31" x14ac:dyDescent="0.3">
      <c r="A104" t="s">
        <v>249</v>
      </c>
      <c r="B104" s="11">
        <v>44977</v>
      </c>
      <c r="C104">
        <v>3</v>
      </c>
      <c r="D104" t="s">
        <v>233</v>
      </c>
      <c r="E104">
        <f>SUM('Task vs Skillset'!J154:J161)</f>
        <v>120</v>
      </c>
      <c r="F104" s="5">
        <f t="shared" si="1"/>
        <v>40</v>
      </c>
      <c r="Z104">
        <v>40</v>
      </c>
      <c r="AA104">
        <v>40</v>
      </c>
      <c r="AB104">
        <v>40</v>
      </c>
    </row>
    <row r="105" spans="1:31" x14ac:dyDescent="0.3">
      <c r="A105" t="s">
        <v>249</v>
      </c>
      <c r="B105" s="11">
        <v>44977</v>
      </c>
      <c r="C105">
        <v>3</v>
      </c>
      <c r="D105" t="s">
        <v>227</v>
      </c>
      <c r="E105">
        <f>SUM('Task vs Skillset'!K154:K161)</f>
        <v>224</v>
      </c>
      <c r="F105" s="5">
        <f t="shared" si="1"/>
        <v>74.666666666666671</v>
      </c>
      <c r="Z105">
        <v>74.7</v>
      </c>
      <c r="AA105">
        <v>74.7</v>
      </c>
      <c r="AB105">
        <v>74.7</v>
      </c>
    </row>
    <row r="106" spans="1:31" x14ac:dyDescent="0.3">
      <c r="A106" t="s">
        <v>249</v>
      </c>
      <c r="B106" s="11">
        <v>44977</v>
      </c>
      <c r="C106">
        <v>3</v>
      </c>
      <c r="D106" t="s">
        <v>159</v>
      </c>
      <c r="E106">
        <f>SUM('Task vs Skillset'!L154:L161)</f>
        <v>80</v>
      </c>
      <c r="F106" s="5">
        <f t="shared" si="1"/>
        <v>26.666666666666668</v>
      </c>
      <c r="Z106">
        <v>26.7</v>
      </c>
      <c r="AA106">
        <v>26.7</v>
      </c>
      <c r="AB106">
        <v>26.7</v>
      </c>
    </row>
    <row r="107" spans="1:31" x14ac:dyDescent="0.3">
      <c r="B107" s="11"/>
    </row>
    <row r="108" spans="1:31" x14ac:dyDescent="0.3">
      <c r="A108" t="s">
        <v>176</v>
      </c>
      <c r="B108" s="11">
        <v>44977</v>
      </c>
      <c r="C108">
        <v>2</v>
      </c>
      <c r="D108" t="s">
        <v>227</v>
      </c>
      <c r="E108">
        <f>'Task vs Skillset'!K152</f>
        <v>80</v>
      </c>
      <c r="F108" s="5">
        <f t="shared" si="1"/>
        <v>40</v>
      </c>
    </row>
    <row r="109" spans="1:31" x14ac:dyDescent="0.3">
      <c r="A109" t="s">
        <v>176</v>
      </c>
      <c r="B109" s="11">
        <v>44977</v>
      </c>
      <c r="C109">
        <v>2</v>
      </c>
      <c r="D109" t="s">
        <v>160</v>
      </c>
      <c r="E109">
        <f>'Task vs Skillset'!N152</f>
        <v>80</v>
      </c>
      <c r="F109" s="5">
        <f t="shared" si="1"/>
        <v>40</v>
      </c>
    </row>
    <row r="111" spans="1:31" x14ac:dyDescent="0.3">
      <c r="A111" t="s">
        <v>250</v>
      </c>
      <c r="B111" s="11">
        <v>44998</v>
      </c>
      <c r="C111">
        <v>3</v>
      </c>
      <c r="D111" t="s">
        <v>240</v>
      </c>
      <c r="E111">
        <f>SUM('Task vs Skillset'!D162:D172)</f>
        <v>120</v>
      </c>
      <c r="F111" s="5">
        <f t="shared" si="1"/>
        <v>40</v>
      </c>
      <c r="AC111">
        <v>40</v>
      </c>
      <c r="AD111">
        <v>40</v>
      </c>
      <c r="AE111">
        <v>40</v>
      </c>
    </row>
    <row r="112" spans="1:31" x14ac:dyDescent="0.3">
      <c r="A112" t="s">
        <v>250</v>
      </c>
      <c r="B112" s="11">
        <v>44998</v>
      </c>
      <c r="C112">
        <v>3</v>
      </c>
      <c r="D112" t="s">
        <v>230</v>
      </c>
      <c r="E112">
        <f>SUM('Task vs Skillset'!E162:E172)</f>
        <v>64</v>
      </c>
      <c r="F112" s="5">
        <f t="shared" si="1"/>
        <v>21.333333333333332</v>
      </c>
      <c r="AC112">
        <v>21.3</v>
      </c>
      <c r="AD112">
        <v>21.3</v>
      </c>
      <c r="AE112">
        <v>21.3</v>
      </c>
    </row>
    <row r="113" spans="1:33" x14ac:dyDescent="0.3">
      <c r="A113" t="s">
        <v>250</v>
      </c>
      <c r="B113" s="11">
        <v>44998</v>
      </c>
      <c r="C113">
        <v>3</v>
      </c>
      <c r="D113" t="s">
        <v>224</v>
      </c>
      <c r="E113">
        <f>SUM('Task vs Skillset'!F162:F172)</f>
        <v>336</v>
      </c>
      <c r="F113" s="5">
        <f t="shared" si="1"/>
        <v>112</v>
      </c>
      <c r="AC113">
        <v>112</v>
      </c>
      <c r="AD113">
        <v>112</v>
      </c>
      <c r="AE113">
        <v>112</v>
      </c>
    </row>
    <row r="114" spans="1:33" x14ac:dyDescent="0.3">
      <c r="A114" t="s">
        <v>250</v>
      </c>
      <c r="B114" s="11">
        <v>44998</v>
      </c>
      <c r="C114">
        <v>3</v>
      </c>
      <c r="D114" t="s">
        <v>225</v>
      </c>
      <c r="E114">
        <f>SUM('Task vs Skillset'!G162:G172)</f>
        <v>128</v>
      </c>
      <c r="F114" s="5">
        <f t="shared" si="1"/>
        <v>42.666666666666664</v>
      </c>
      <c r="AC114">
        <v>42.7</v>
      </c>
      <c r="AD114">
        <v>42.7</v>
      </c>
      <c r="AE114">
        <v>42.7</v>
      </c>
    </row>
    <row r="115" spans="1:33" x14ac:dyDescent="0.3">
      <c r="A115" t="s">
        <v>250</v>
      </c>
      <c r="B115" s="11">
        <v>44998</v>
      </c>
      <c r="C115">
        <v>3</v>
      </c>
      <c r="D115" t="s">
        <v>227</v>
      </c>
      <c r="E115">
        <f>SUM('Task vs Skillset'!K162:K172)</f>
        <v>140</v>
      </c>
      <c r="F115" s="5">
        <f t="shared" si="1"/>
        <v>46.666666666666664</v>
      </c>
      <c r="AC115">
        <v>46.7</v>
      </c>
      <c r="AD115">
        <v>46.7</v>
      </c>
      <c r="AE115">
        <v>46.7</v>
      </c>
    </row>
    <row r="116" spans="1:33" x14ac:dyDescent="0.3">
      <c r="A116" t="s">
        <v>250</v>
      </c>
      <c r="B116" s="11">
        <v>44998</v>
      </c>
      <c r="C116">
        <v>3</v>
      </c>
      <c r="D116" t="s">
        <v>161</v>
      </c>
      <c r="E116">
        <f>SUM('Task vs Skillset'!O162:O172)</f>
        <v>80</v>
      </c>
      <c r="F116" s="5">
        <f t="shared" si="1"/>
        <v>26.666666666666668</v>
      </c>
      <c r="AC116">
        <v>106.7</v>
      </c>
      <c r="AD116">
        <v>106.7</v>
      </c>
      <c r="AE116">
        <v>106.7</v>
      </c>
    </row>
    <row r="117" spans="1:33" x14ac:dyDescent="0.3">
      <c r="A117" t="s">
        <v>250</v>
      </c>
      <c r="B117" s="11">
        <v>44998</v>
      </c>
      <c r="C117">
        <v>3</v>
      </c>
      <c r="D117" t="s">
        <v>241</v>
      </c>
      <c r="E117">
        <f>SUM('Task vs Skillset'!T162:T172)</f>
        <v>480</v>
      </c>
      <c r="F117" s="5">
        <f t="shared" si="1"/>
        <v>160</v>
      </c>
      <c r="AC117">
        <v>160</v>
      </c>
      <c r="AD117">
        <v>160</v>
      </c>
      <c r="AE117">
        <v>160</v>
      </c>
    </row>
    <row r="118" spans="1:33" x14ac:dyDescent="0.3">
      <c r="A118" t="s">
        <v>250</v>
      </c>
      <c r="B118" s="11">
        <v>44998</v>
      </c>
      <c r="C118">
        <v>3</v>
      </c>
      <c r="D118" t="s">
        <v>242</v>
      </c>
      <c r="E118">
        <f>SUM('Task vs Skillset'!U162:U172)</f>
        <v>480</v>
      </c>
      <c r="F118" s="5">
        <f t="shared" si="1"/>
        <v>160</v>
      </c>
      <c r="AC118">
        <v>160</v>
      </c>
      <c r="AD118">
        <v>160</v>
      </c>
      <c r="AE118">
        <v>160</v>
      </c>
    </row>
    <row r="120" spans="1:33" x14ac:dyDescent="0.3">
      <c r="A120" t="s">
        <v>251</v>
      </c>
      <c r="B120" s="11">
        <v>45012</v>
      </c>
      <c r="C120">
        <v>3</v>
      </c>
      <c r="D120" t="s">
        <v>240</v>
      </c>
      <c r="E120">
        <f>SUM('Task vs Skillset'!D174:D186)</f>
        <v>120</v>
      </c>
      <c r="F120" s="5">
        <f t="shared" si="1"/>
        <v>40</v>
      </c>
      <c r="AE120">
        <v>40</v>
      </c>
      <c r="AF120">
        <v>40</v>
      </c>
      <c r="AG120">
        <v>40</v>
      </c>
    </row>
    <row r="121" spans="1:33" x14ac:dyDescent="0.3">
      <c r="A121" t="s">
        <v>251</v>
      </c>
      <c r="B121" s="11">
        <v>45012</v>
      </c>
      <c r="C121">
        <v>3</v>
      </c>
      <c r="D121" t="s">
        <v>230</v>
      </c>
      <c r="E121">
        <f>SUM('Task vs Skillset'!E174:E186)</f>
        <v>305</v>
      </c>
      <c r="F121" s="5">
        <f t="shared" si="1"/>
        <v>101.66666666666667</v>
      </c>
      <c r="AE121">
        <v>93.3</v>
      </c>
      <c r="AF121">
        <v>93.3</v>
      </c>
      <c r="AG121">
        <v>93.3</v>
      </c>
    </row>
    <row r="122" spans="1:33" x14ac:dyDescent="0.3">
      <c r="A122" t="s">
        <v>251</v>
      </c>
      <c r="B122" s="11">
        <v>45012</v>
      </c>
      <c r="C122">
        <v>3</v>
      </c>
      <c r="D122" t="s">
        <v>224</v>
      </c>
      <c r="E122">
        <f>SUM('Task vs Skillset'!F174:F186)</f>
        <v>589</v>
      </c>
      <c r="F122" s="5">
        <f t="shared" si="1"/>
        <v>196.33333333333334</v>
      </c>
      <c r="AE122">
        <v>185.3</v>
      </c>
      <c r="AF122">
        <v>185.3</v>
      </c>
      <c r="AG122">
        <v>185.3</v>
      </c>
    </row>
    <row r="123" spans="1:33" x14ac:dyDescent="0.3">
      <c r="A123" t="s">
        <v>251</v>
      </c>
      <c r="B123" s="11">
        <v>45012</v>
      </c>
      <c r="C123">
        <v>3</v>
      </c>
      <c r="D123" t="s">
        <v>225</v>
      </c>
      <c r="E123">
        <f>SUM('Task vs Skillset'!G174:G186)</f>
        <v>168</v>
      </c>
      <c r="F123" s="5">
        <f t="shared" si="1"/>
        <v>56</v>
      </c>
      <c r="AE123">
        <v>56</v>
      </c>
      <c r="AF123">
        <v>56</v>
      </c>
      <c r="AG123">
        <v>56</v>
      </c>
    </row>
    <row r="124" spans="1:33" x14ac:dyDescent="0.3">
      <c r="A124" t="s">
        <v>251</v>
      </c>
      <c r="B124" s="11">
        <v>45012</v>
      </c>
      <c r="C124">
        <v>3</v>
      </c>
      <c r="D124" t="s">
        <v>159</v>
      </c>
      <c r="E124">
        <f>SUM('Task vs Skillset'!M174:M186)</f>
        <v>0</v>
      </c>
      <c r="F124" s="5">
        <f t="shared" si="1"/>
        <v>0</v>
      </c>
      <c r="AE124">
        <v>53.3</v>
      </c>
      <c r="AF124">
        <v>53.3</v>
      </c>
      <c r="AG124">
        <v>53.3</v>
      </c>
    </row>
    <row r="125" spans="1:33" x14ac:dyDescent="0.3">
      <c r="A125" t="s">
        <v>251</v>
      </c>
      <c r="B125" s="11">
        <v>45012</v>
      </c>
      <c r="C125">
        <v>3</v>
      </c>
      <c r="D125" t="s">
        <v>161</v>
      </c>
      <c r="E125">
        <f>SUM('Task vs Skillset'!O174:O186)</f>
        <v>40</v>
      </c>
      <c r="F125" s="5">
        <f t="shared" si="1"/>
        <v>13.333333333333334</v>
      </c>
      <c r="AE125">
        <v>13.3</v>
      </c>
      <c r="AF125">
        <v>13.3</v>
      </c>
      <c r="AG125">
        <v>13.3</v>
      </c>
    </row>
    <row r="126" spans="1:33" x14ac:dyDescent="0.3">
      <c r="A126" t="s">
        <v>251</v>
      </c>
      <c r="B126" s="11">
        <v>45012</v>
      </c>
      <c r="C126">
        <v>3</v>
      </c>
      <c r="D126" t="s">
        <v>248</v>
      </c>
      <c r="E126">
        <f>SUM('Task vs Skillset'!Q174:Q186)</f>
        <v>520</v>
      </c>
      <c r="F126" s="5">
        <f t="shared" si="1"/>
        <v>173.33333333333334</v>
      </c>
      <c r="AE126">
        <v>173.3</v>
      </c>
      <c r="AF126">
        <v>173.3</v>
      </c>
      <c r="AG126">
        <v>173.3</v>
      </c>
    </row>
    <row r="127" spans="1:33" x14ac:dyDescent="0.3">
      <c r="A127" t="s">
        <v>251</v>
      </c>
      <c r="B127" s="11">
        <v>45012</v>
      </c>
      <c r="C127">
        <v>3</v>
      </c>
      <c r="D127" t="s">
        <v>252</v>
      </c>
      <c r="E127">
        <f>SUM('Task vs Skillset'!R174:R186)</f>
        <v>520</v>
      </c>
      <c r="F127" s="5">
        <f t="shared" si="1"/>
        <v>173.33333333333334</v>
      </c>
      <c r="AE127">
        <v>173.3</v>
      </c>
      <c r="AF127">
        <v>173.3</v>
      </c>
      <c r="AG127">
        <v>173.3</v>
      </c>
    </row>
    <row r="128" spans="1:33" x14ac:dyDescent="0.3">
      <c r="A128" t="s">
        <v>251</v>
      </c>
      <c r="B128" s="11">
        <v>45012</v>
      </c>
      <c r="C128">
        <v>3</v>
      </c>
      <c r="D128" t="s">
        <v>241</v>
      </c>
      <c r="E128">
        <f>SUM('Task vs Skillset'!T174:T186)</f>
        <v>480</v>
      </c>
      <c r="F128" s="5">
        <f t="shared" si="1"/>
        <v>160</v>
      </c>
      <c r="AE128">
        <v>160</v>
      </c>
      <c r="AF128">
        <v>160</v>
      </c>
      <c r="AG128">
        <v>160</v>
      </c>
    </row>
    <row r="129" spans="1:35" x14ac:dyDescent="0.3">
      <c r="A129" t="s">
        <v>251</v>
      </c>
      <c r="B129" s="11">
        <v>45012</v>
      </c>
      <c r="C129">
        <v>3</v>
      </c>
      <c r="D129" t="s">
        <v>242</v>
      </c>
      <c r="E129">
        <f>SUM('Task vs Skillset'!U174:U186)</f>
        <v>480</v>
      </c>
      <c r="F129" s="5">
        <f t="shared" si="1"/>
        <v>160</v>
      </c>
      <c r="AE129">
        <v>160</v>
      </c>
      <c r="AF129">
        <v>160</v>
      </c>
      <c r="AG129">
        <v>160</v>
      </c>
    </row>
    <row r="131" spans="1:35" x14ac:dyDescent="0.3">
      <c r="A131" t="s">
        <v>253</v>
      </c>
      <c r="B131" s="11">
        <v>45019</v>
      </c>
      <c r="C131">
        <v>2</v>
      </c>
      <c r="D131" t="s">
        <v>240</v>
      </c>
      <c r="E131">
        <f>SUM('Task vs Skillset'!D188:D199)</f>
        <v>120</v>
      </c>
      <c r="F131" s="5">
        <f t="shared" si="1"/>
        <v>60</v>
      </c>
      <c r="AF131">
        <v>60</v>
      </c>
      <c r="AG131">
        <v>60</v>
      </c>
    </row>
    <row r="132" spans="1:35" x14ac:dyDescent="0.3">
      <c r="A132" t="s">
        <v>253</v>
      </c>
      <c r="B132" s="11">
        <v>45019</v>
      </c>
      <c r="C132">
        <v>2</v>
      </c>
      <c r="D132" t="s">
        <v>230</v>
      </c>
      <c r="E132">
        <f>SUM('Task vs Skillset'!E188:E199)</f>
        <v>75</v>
      </c>
      <c r="F132" s="5">
        <f t="shared" si="1"/>
        <v>37.5</v>
      </c>
      <c r="AF132">
        <v>37.5</v>
      </c>
      <c r="AG132">
        <v>37.5</v>
      </c>
    </row>
    <row r="133" spans="1:35" x14ac:dyDescent="0.3">
      <c r="A133" t="s">
        <v>253</v>
      </c>
      <c r="B133" s="11">
        <v>45019</v>
      </c>
      <c r="C133">
        <v>2</v>
      </c>
      <c r="D133" t="s">
        <v>224</v>
      </c>
      <c r="E133">
        <f>SUM('Task vs Skillset'!F188:F199)</f>
        <v>253</v>
      </c>
      <c r="F133" s="5">
        <f t="shared" si="1"/>
        <v>126.5</v>
      </c>
      <c r="AF133">
        <v>126.5</v>
      </c>
      <c r="AG133">
        <v>126.5</v>
      </c>
    </row>
    <row r="134" spans="1:35" x14ac:dyDescent="0.3">
      <c r="A134" t="s">
        <v>253</v>
      </c>
      <c r="B134" s="11">
        <v>45019</v>
      </c>
      <c r="C134">
        <v>2</v>
      </c>
      <c r="D134" t="s">
        <v>225</v>
      </c>
      <c r="E134">
        <f>SUM('Task vs Skillset'!G188:G199)</f>
        <v>40</v>
      </c>
      <c r="F134" s="5">
        <f t="shared" si="1"/>
        <v>20</v>
      </c>
      <c r="AF134">
        <v>20</v>
      </c>
      <c r="AG134">
        <v>20</v>
      </c>
    </row>
    <row r="135" spans="1:35" x14ac:dyDescent="0.3">
      <c r="A135" t="s">
        <v>253</v>
      </c>
      <c r="B135" s="11">
        <v>45019</v>
      </c>
      <c r="C135">
        <v>2</v>
      </c>
      <c r="D135" t="s">
        <v>161</v>
      </c>
      <c r="E135">
        <f>SUM('Task vs Skillset'!O188:O199)</f>
        <v>20</v>
      </c>
      <c r="F135" s="5">
        <f t="shared" si="1"/>
        <v>10</v>
      </c>
      <c r="AF135">
        <v>10</v>
      </c>
      <c r="AG135">
        <v>10</v>
      </c>
    </row>
    <row r="136" spans="1:35" x14ac:dyDescent="0.3">
      <c r="A136" t="s">
        <v>253</v>
      </c>
      <c r="B136" s="11">
        <v>45019</v>
      </c>
      <c r="C136">
        <v>2</v>
      </c>
      <c r="D136" t="s">
        <v>254</v>
      </c>
      <c r="E136">
        <f>SUM('Task vs Skillset'!V188:V199)</f>
        <v>480</v>
      </c>
      <c r="F136" s="5">
        <f t="shared" si="1"/>
        <v>240</v>
      </c>
      <c r="AF136">
        <v>240</v>
      </c>
      <c r="AG136">
        <v>240</v>
      </c>
    </row>
    <row r="138" spans="1:35" x14ac:dyDescent="0.3">
      <c r="A138" t="s">
        <v>255</v>
      </c>
      <c r="B138" s="11">
        <v>45033</v>
      </c>
      <c r="C138">
        <v>2</v>
      </c>
      <c r="D138" t="s">
        <v>240</v>
      </c>
      <c r="E138">
        <f>SUM('Task vs Skillset'!D201:D209)</f>
        <v>120</v>
      </c>
      <c r="F138" s="5">
        <f t="shared" si="1"/>
        <v>60</v>
      </c>
      <c r="AH138">
        <v>60</v>
      </c>
      <c r="AI138">
        <v>60</v>
      </c>
    </row>
    <row r="139" spans="1:35" x14ac:dyDescent="0.3">
      <c r="A139" t="s">
        <v>255</v>
      </c>
      <c r="B139" s="11">
        <v>45033</v>
      </c>
      <c r="C139">
        <v>2</v>
      </c>
      <c r="D139" t="s">
        <v>224</v>
      </c>
      <c r="E139">
        <f>SUM('Task vs Skillset'!F201:F209)</f>
        <v>220</v>
      </c>
      <c r="F139" s="5">
        <f t="shared" si="1"/>
        <v>110</v>
      </c>
      <c r="AH139">
        <v>110</v>
      </c>
      <c r="AI139">
        <v>110</v>
      </c>
    </row>
    <row r="140" spans="1:35" x14ac:dyDescent="0.3">
      <c r="A140" t="s">
        <v>255</v>
      </c>
      <c r="B140" s="11">
        <v>45033</v>
      </c>
      <c r="C140">
        <v>2</v>
      </c>
      <c r="D140" t="s">
        <v>225</v>
      </c>
      <c r="E140">
        <f>SUM('Task vs Skillset'!G201:G209)</f>
        <v>20</v>
      </c>
      <c r="F140" s="5">
        <f t="shared" si="1"/>
        <v>10</v>
      </c>
      <c r="AH140">
        <v>10</v>
      </c>
      <c r="AI140">
        <v>10</v>
      </c>
    </row>
    <row r="141" spans="1:35" x14ac:dyDescent="0.3">
      <c r="A141" t="s">
        <v>255</v>
      </c>
      <c r="B141" s="11">
        <v>45033</v>
      </c>
      <c r="C141">
        <v>2</v>
      </c>
      <c r="D141" t="s">
        <v>161</v>
      </c>
      <c r="E141">
        <f>SUM('Task vs Skillset'!O201:O209)</f>
        <v>20</v>
      </c>
      <c r="F141" s="5">
        <f t="shared" si="1"/>
        <v>10</v>
      </c>
      <c r="AH141">
        <v>10</v>
      </c>
      <c r="AI141">
        <v>10</v>
      </c>
    </row>
    <row r="142" spans="1:35" x14ac:dyDescent="0.3">
      <c r="A142" t="s">
        <v>255</v>
      </c>
      <c r="B142" s="11">
        <v>45033</v>
      </c>
      <c r="C142">
        <v>2</v>
      </c>
      <c r="D142" t="s">
        <v>241</v>
      </c>
      <c r="E142">
        <f>SUM('Task vs Skillset'!T201:T209)</f>
        <v>280</v>
      </c>
      <c r="F142" s="5">
        <f t="shared" ref="F142:F149" si="2">E142/C142</f>
        <v>140</v>
      </c>
      <c r="AH142">
        <v>140</v>
      </c>
      <c r="AI142">
        <v>140</v>
      </c>
    </row>
    <row r="143" spans="1:35" x14ac:dyDescent="0.3">
      <c r="A143" t="s">
        <v>255</v>
      </c>
      <c r="B143" s="11">
        <v>45033</v>
      </c>
      <c r="C143">
        <v>2</v>
      </c>
      <c r="D143" t="s">
        <v>242</v>
      </c>
      <c r="E143">
        <f>SUM('Task vs Skillset'!U201:U209)</f>
        <v>280</v>
      </c>
      <c r="F143" s="5">
        <f t="shared" si="2"/>
        <v>140</v>
      </c>
      <c r="AH143">
        <v>140</v>
      </c>
      <c r="AI143">
        <v>140</v>
      </c>
    </row>
    <row r="145" spans="1:35" x14ac:dyDescent="0.3">
      <c r="A145" t="s">
        <v>256</v>
      </c>
      <c r="B145" s="11">
        <v>45216</v>
      </c>
      <c r="C145">
        <v>24</v>
      </c>
      <c r="D145" t="s">
        <v>240</v>
      </c>
      <c r="E145">
        <f>SUM('Task vs Skillset'!D211:D220)</f>
        <v>632</v>
      </c>
      <c r="F145" s="5">
        <f t="shared" si="2"/>
        <v>26.333333333333332</v>
      </c>
      <c r="H145">
        <v>26.3</v>
      </c>
      <c r="I145">
        <v>26.3</v>
      </c>
      <c r="J145">
        <v>26.3</v>
      </c>
      <c r="K145">
        <v>26.3</v>
      </c>
      <c r="L145">
        <v>26.3</v>
      </c>
      <c r="M145">
        <v>26.3</v>
      </c>
      <c r="N145">
        <v>26.3</v>
      </c>
      <c r="O145">
        <v>26.3</v>
      </c>
      <c r="P145">
        <v>26.3</v>
      </c>
      <c r="Q145">
        <v>26.3</v>
      </c>
      <c r="R145">
        <v>26.3</v>
      </c>
      <c r="S145">
        <v>26.3</v>
      </c>
      <c r="T145">
        <v>26.3</v>
      </c>
      <c r="U145">
        <v>26.3</v>
      </c>
      <c r="V145">
        <v>26.3</v>
      </c>
      <c r="W145">
        <v>26.3</v>
      </c>
      <c r="X145">
        <v>26.3</v>
      </c>
      <c r="Y145">
        <v>26.3</v>
      </c>
      <c r="Z145">
        <v>26.3</v>
      </c>
      <c r="AA145">
        <v>26.3</v>
      </c>
      <c r="AB145">
        <v>26.3</v>
      </c>
      <c r="AC145">
        <v>26.3</v>
      </c>
      <c r="AD145">
        <v>26.3</v>
      </c>
      <c r="AE145">
        <v>26.3</v>
      </c>
    </row>
    <row r="146" spans="1:35" x14ac:dyDescent="0.3">
      <c r="A146" t="s">
        <v>256</v>
      </c>
      <c r="B146" s="11">
        <v>45216</v>
      </c>
      <c r="C146">
        <v>24</v>
      </c>
      <c r="D146" t="s">
        <v>230</v>
      </c>
      <c r="E146">
        <f>SUM('Task vs Skillset'!E211:E220)</f>
        <v>616</v>
      </c>
      <c r="F146" s="5">
        <f t="shared" si="2"/>
        <v>25.666666666666668</v>
      </c>
      <c r="H146">
        <v>25.7</v>
      </c>
      <c r="I146">
        <v>25.7</v>
      </c>
      <c r="J146">
        <v>25.7</v>
      </c>
      <c r="K146">
        <v>25.7</v>
      </c>
      <c r="L146">
        <v>25.7</v>
      </c>
      <c r="M146">
        <v>25.7</v>
      </c>
      <c r="N146">
        <v>25.7</v>
      </c>
      <c r="O146">
        <v>25.7</v>
      </c>
      <c r="P146">
        <v>25.7</v>
      </c>
      <c r="Q146">
        <v>25.7</v>
      </c>
      <c r="R146">
        <v>25.7</v>
      </c>
      <c r="S146">
        <v>25.7</v>
      </c>
      <c r="T146">
        <v>25.7</v>
      </c>
      <c r="U146">
        <v>25.7</v>
      </c>
      <c r="V146">
        <v>25.7</v>
      </c>
      <c r="W146">
        <v>25.7</v>
      </c>
      <c r="X146">
        <v>25.7</v>
      </c>
      <c r="Y146">
        <v>25.7</v>
      </c>
      <c r="Z146">
        <v>25.7</v>
      </c>
      <c r="AA146">
        <v>25.7</v>
      </c>
      <c r="AB146">
        <v>25.7</v>
      </c>
      <c r="AC146">
        <v>25.7</v>
      </c>
      <c r="AD146">
        <v>25.7</v>
      </c>
      <c r="AE146">
        <v>25.7</v>
      </c>
    </row>
    <row r="147" spans="1:35" x14ac:dyDescent="0.3">
      <c r="A147" t="s">
        <v>256</v>
      </c>
      <c r="B147" s="11">
        <v>45216</v>
      </c>
      <c r="C147">
        <v>24</v>
      </c>
      <c r="D147" t="s">
        <v>224</v>
      </c>
      <c r="E147">
        <f>SUM('Task vs Skillset'!F211:F220)</f>
        <v>88</v>
      </c>
      <c r="F147" s="5">
        <f t="shared" si="2"/>
        <v>3.6666666666666665</v>
      </c>
      <c r="H147">
        <v>3.7</v>
      </c>
      <c r="I147">
        <v>3.7</v>
      </c>
      <c r="J147">
        <v>3.7</v>
      </c>
      <c r="K147">
        <v>3.7</v>
      </c>
      <c r="L147">
        <v>3.7</v>
      </c>
      <c r="M147">
        <v>3.7</v>
      </c>
      <c r="N147">
        <v>3.7</v>
      </c>
      <c r="O147">
        <v>3.7</v>
      </c>
      <c r="P147">
        <v>3.7</v>
      </c>
      <c r="Q147">
        <v>3.7</v>
      </c>
      <c r="R147">
        <v>3.7</v>
      </c>
      <c r="S147">
        <v>3.7</v>
      </c>
      <c r="T147">
        <v>3.7</v>
      </c>
      <c r="U147">
        <v>3.7</v>
      </c>
      <c r="V147">
        <v>3.7</v>
      </c>
      <c r="W147">
        <v>3.7</v>
      </c>
      <c r="X147">
        <v>3.7</v>
      </c>
      <c r="Y147">
        <v>3.7</v>
      </c>
      <c r="Z147">
        <v>3.7</v>
      </c>
      <c r="AA147">
        <v>3.7</v>
      </c>
      <c r="AB147">
        <v>3.7</v>
      </c>
      <c r="AC147">
        <v>3.7</v>
      </c>
      <c r="AD147">
        <v>3.7</v>
      </c>
      <c r="AE147">
        <v>3.7</v>
      </c>
    </row>
    <row r="148" spans="1:35" x14ac:dyDescent="0.3">
      <c r="A148" t="s">
        <v>256</v>
      </c>
      <c r="B148" s="11">
        <v>45216</v>
      </c>
      <c r="C148">
        <v>24</v>
      </c>
      <c r="D148" t="s">
        <v>257</v>
      </c>
      <c r="E148">
        <f>SUM('Task vs Skillset'!I211:I220)</f>
        <v>40</v>
      </c>
      <c r="F148" s="5">
        <f t="shared" si="2"/>
        <v>1.6666666666666667</v>
      </c>
      <c r="H148">
        <v>1.7</v>
      </c>
      <c r="I148">
        <v>1.7</v>
      </c>
      <c r="J148">
        <v>1.7</v>
      </c>
      <c r="K148">
        <v>1.7</v>
      </c>
      <c r="L148">
        <v>1.7</v>
      </c>
      <c r="M148">
        <v>1.7</v>
      </c>
      <c r="N148">
        <v>1.7</v>
      </c>
      <c r="O148">
        <v>1.7</v>
      </c>
      <c r="P148">
        <v>1.7</v>
      </c>
      <c r="Q148">
        <v>1.7</v>
      </c>
      <c r="R148">
        <v>1.7</v>
      </c>
      <c r="S148">
        <v>1.7</v>
      </c>
      <c r="T148">
        <v>1.7</v>
      </c>
      <c r="U148">
        <v>1.7</v>
      </c>
      <c r="V148">
        <v>1.7</v>
      </c>
      <c r="W148">
        <v>1.7</v>
      </c>
      <c r="X148">
        <v>1.7</v>
      </c>
      <c r="Y148">
        <v>1.7</v>
      </c>
      <c r="Z148">
        <v>1.7</v>
      </c>
      <c r="AA148">
        <v>1.7</v>
      </c>
      <c r="AB148">
        <v>1.7</v>
      </c>
      <c r="AC148">
        <v>1.7</v>
      </c>
      <c r="AD148">
        <v>1.7</v>
      </c>
      <c r="AE148">
        <v>1.7</v>
      </c>
    </row>
    <row r="149" spans="1:35" x14ac:dyDescent="0.3">
      <c r="A149" t="s">
        <v>256</v>
      </c>
      <c r="B149" s="11">
        <v>45216</v>
      </c>
      <c r="C149">
        <v>24</v>
      </c>
      <c r="D149" t="s">
        <v>233</v>
      </c>
      <c r="E149">
        <f>SUM('Task vs Skillset'!J211:J220)</f>
        <v>200</v>
      </c>
      <c r="F149" s="5">
        <f t="shared" si="2"/>
        <v>8.3333333333333339</v>
      </c>
      <c r="H149">
        <v>8.3000000000000007</v>
      </c>
      <c r="I149">
        <v>8.3000000000000007</v>
      </c>
      <c r="J149">
        <v>8.3000000000000007</v>
      </c>
      <c r="K149">
        <v>8.3000000000000007</v>
      </c>
      <c r="L149">
        <v>8.3000000000000007</v>
      </c>
      <c r="M149">
        <v>8.3000000000000007</v>
      </c>
      <c r="N149">
        <v>8.3000000000000007</v>
      </c>
      <c r="O149">
        <v>8.3000000000000007</v>
      </c>
      <c r="P149">
        <v>8.3000000000000007</v>
      </c>
      <c r="Q149">
        <v>8.3000000000000007</v>
      </c>
      <c r="R149">
        <v>8.3000000000000007</v>
      </c>
      <c r="S149">
        <v>8.3000000000000007</v>
      </c>
      <c r="T149">
        <v>8.3000000000000007</v>
      </c>
      <c r="U149">
        <v>8.3000000000000007</v>
      </c>
      <c r="V149">
        <v>8.3000000000000007</v>
      </c>
      <c r="W149">
        <v>8.3000000000000007</v>
      </c>
      <c r="X149">
        <v>8.3000000000000007</v>
      </c>
      <c r="Y149">
        <v>8.3000000000000007</v>
      </c>
      <c r="Z149">
        <v>8.3000000000000007</v>
      </c>
      <c r="AA149">
        <v>8.3000000000000007</v>
      </c>
      <c r="AB149">
        <v>8.3000000000000007</v>
      </c>
      <c r="AC149">
        <v>8.3000000000000007</v>
      </c>
      <c r="AD149">
        <v>8.3000000000000007</v>
      </c>
      <c r="AE149">
        <v>8.3000000000000007</v>
      </c>
    </row>
    <row r="151" spans="1:35" x14ac:dyDescent="0.3">
      <c r="D151" t="s">
        <v>502</v>
      </c>
      <c r="E151">
        <f>SUM(E3:E149)</f>
        <v>27229</v>
      </c>
    </row>
    <row r="153" spans="1:35" x14ac:dyDescent="0.3">
      <c r="A153" t="s">
        <v>259</v>
      </c>
      <c r="D153" t="s">
        <v>240</v>
      </c>
      <c r="H153">
        <f>SUMIF($D$2:$D$149,"Sci PO",H$2:H$149)</f>
        <v>26.3</v>
      </c>
      <c r="I153">
        <f t="shared" ref="I153:AI153" si="3">SUMIF($D$2:$D$149,"Sci PO",I$2:I$149)</f>
        <v>26.3</v>
      </c>
      <c r="J153">
        <f t="shared" si="3"/>
        <v>26.3</v>
      </c>
      <c r="K153">
        <f t="shared" si="3"/>
        <v>26.3</v>
      </c>
      <c r="L153">
        <f t="shared" si="3"/>
        <v>26.3</v>
      </c>
      <c r="M153">
        <f t="shared" si="3"/>
        <v>154.30000000000001</v>
      </c>
      <c r="N153">
        <f t="shared" si="3"/>
        <v>154.30000000000001</v>
      </c>
      <c r="O153">
        <f t="shared" si="3"/>
        <v>121</v>
      </c>
      <c r="P153">
        <f t="shared" si="3"/>
        <v>121</v>
      </c>
      <c r="Q153">
        <f t="shared" si="3"/>
        <v>121</v>
      </c>
      <c r="R153">
        <f t="shared" si="3"/>
        <v>121</v>
      </c>
      <c r="S153">
        <f t="shared" si="3"/>
        <v>121</v>
      </c>
      <c r="T153">
        <f t="shared" si="3"/>
        <v>201</v>
      </c>
      <c r="U153">
        <f t="shared" si="3"/>
        <v>106.3</v>
      </c>
      <c r="V153">
        <f t="shared" si="3"/>
        <v>106.3</v>
      </c>
      <c r="W153">
        <f t="shared" si="3"/>
        <v>106.3</v>
      </c>
      <c r="X153">
        <f t="shared" si="3"/>
        <v>106.3</v>
      </c>
      <c r="Y153">
        <f t="shared" si="3"/>
        <v>106.3</v>
      </c>
      <c r="Z153">
        <f t="shared" si="3"/>
        <v>26.3</v>
      </c>
      <c r="AA153">
        <f t="shared" si="3"/>
        <v>26.3</v>
      </c>
      <c r="AB153">
        <f t="shared" si="3"/>
        <v>26.3</v>
      </c>
      <c r="AC153">
        <f t="shared" si="3"/>
        <v>66.3</v>
      </c>
      <c r="AD153">
        <f t="shared" si="3"/>
        <v>66.3</v>
      </c>
      <c r="AE153">
        <f t="shared" si="3"/>
        <v>106.3</v>
      </c>
      <c r="AF153">
        <f t="shared" si="3"/>
        <v>100</v>
      </c>
      <c r="AG153">
        <f t="shared" si="3"/>
        <v>100</v>
      </c>
      <c r="AH153">
        <f t="shared" si="3"/>
        <v>60</v>
      </c>
      <c r="AI153">
        <f t="shared" si="3"/>
        <v>60</v>
      </c>
    </row>
    <row r="154" spans="1:35" x14ac:dyDescent="0.3">
      <c r="A154" t="s">
        <v>259</v>
      </c>
      <c r="D154" t="s">
        <v>230</v>
      </c>
      <c r="H154">
        <f>SUMIF($D$2:$D$149,"Prof PO",H$2:H$149)</f>
        <v>76.2</v>
      </c>
      <c r="I154">
        <f t="shared" ref="I154:AI154" si="4">SUMIF($D$2:$D$149,"Prof PO",I$2:I$149)</f>
        <v>76.2</v>
      </c>
      <c r="J154">
        <f t="shared" si="4"/>
        <v>86.2</v>
      </c>
      <c r="K154">
        <f t="shared" si="4"/>
        <v>86.2</v>
      </c>
      <c r="L154">
        <f t="shared" si="4"/>
        <v>86.2</v>
      </c>
      <c r="M154">
        <f t="shared" si="4"/>
        <v>150.19999999999999</v>
      </c>
      <c r="N154">
        <f t="shared" si="4"/>
        <v>140.19999999999999</v>
      </c>
      <c r="O154">
        <f t="shared" si="4"/>
        <v>96.2</v>
      </c>
      <c r="P154">
        <f t="shared" si="4"/>
        <v>296.2</v>
      </c>
      <c r="Q154">
        <f t="shared" si="4"/>
        <v>296.2</v>
      </c>
      <c r="R154">
        <f t="shared" si="4"/>
        <v>96.2</v>
      </c>
      <c r="S154">
        <f t="shared" si="4"/>
        <v>81.7</v>
      </c>
      <c r="T154">
        <f t="shared" si="4"/>
        <v>97.5</v>
      </c>
      <c r="U154">
        <f t="shared" si="4"/>
        <v>77.5</v>
      </c>
      <c r="V154">
        <f t="shared" si="4"/>
        <v>77.5</v>
      </c>
      <c r="W154">
        <f t="shared" si="4"/>
        <v>77.5</v>
      </c>
      <c r="X154">
        <f t="shared" si="4"/>
        <v>41.5</v>
      </c>
      <c r="Y154">
        <f t="shared" si="4"/>
        <v>41.5</v>
      </c>
      <c r="Z154">
        <f t="shared" si="4"/>
        <v>60.400000000000006</v>
      </c>
      <c r="AA154">
        <f t="shared" si="4"/>
        <v>60.400000000000006</v>
      </c>
      <c r="AB154">
        <f t="shared" si="4"/>
        <v>60.400000000000006</v>
      </c>
      <c r="AC154">
        <f t="shared" si="4"/>
        <v>47</v>
      </c>
      <c r="AD154">
        <f t="shared" si="4"/>
        <v>47</v>
      </c>
      <c r="AE154">
        <f t="shared" si="4"/>
        <v>140.29999999999998</v>
      </c>
      <c r="AF154">
        <f t="shared" si="4"/>
        <v>130.80000000000001</v>
      </c>
      <c r="AG154">
        <f t="shared" si="4"/>
        <v>130.80000000000001</v>
      </c>
      <c r="AH154">
        <f t="shared" si="4"/>
        <v>0</v>
      </c>
      <c r="AI154">
        <f t="shared" si="4"/>
        <v>0</v>
      </c>
    </row>
    <row r="155" spans="1:35" x14ac:dyDescent="0.3">
      <c r="A155" t="s">
        <v>259</v>
      </c>
      <c r="D155" t="s">
        <v>224</v>
      </c>
      <c r="H155">
        <f>SUMIF($D$2:$D$149,"Tech PO M",H$2:H$149)</f>
        <v>206.6</v>
      </c>
      <c r="I155">
        <f t="shared" ref="I155:AI155" si="5">SUMIF($D$2:$D$149,"Tech PO M",I$2:I$149)</f>
        <v>206.6</v>
      </c>
      <c r="J155">
        <f t="shared" si="5"/>
        <v>227.1</v>
      </c>
      <c r="K155">
        <f t="shared" si="5"/>
        <v>227.1</v>
      </c>
      <c r="L155">
        <f t="shared" si="5"/>
        <v>216.6</v>
      </c>
      <c r="M155">
        <f t="shared" si="5"/>
        <v>491.59999999999997</v>
      </c>
      <c r="N155">
        <f t="shared" si="5"/>
        <v>481.59999999999997</v>
      </c>
      <c r="O155">
        <f t="shared" si="5"/>
        <v>297.2</v>
      </c>
      <c r="P155">
        <f t="shared" si="5"/>
        <v>297.2</v>
      </c>
      <c r="Q155">
        <f t="shared" si="5"/>
        <v>297.2</v>
      </c>
      <c r="R155">
        <f t="shared" si="5"/>
        <v>297.2</v>
      </c>
      <c r="S155">
        <f t="shared" si="5"/>
        <v>277.2</v>
      </c>
      <c r="T155">
        <f t="shared" si="5"/>
        <v>363.9</v>
      </c>
      <c r="U155">
        <f t="shared" si="5"/>
        <v>273.3</v>
      </c>
      <c r="V155">
        <f t="shared" si="5"/>
        <v>273.3</v>
      </c>
      <c r="W155">
        <f t="shared" si="5"/>
        <v>273.3</v>
      </c>
      <c r="X155">
        <f t="shared" si="5"/>
        <v>90.4</v>
      </c>
      <c r="Y155">
        <f t="shared" si="5"/>
        <v>90.4</v>
      </c>
      <c r="Z155">
        <f t="shared" si="5"/>
        <v>69</v>
      </c>
      <c r="AA155">
        <f t="shared" si="5"/>
        <v>69</v>
      </c>
      <c r="AB155">
        <f t="shared" si="5"/>
        <v>69</v>
      </c>
      <c r="AC155">
        <f t="shared" si="5"/>
        <v>115.7</v>
      </c>
      <c r="AD155">
        <f t="shared" si="5"/>
        <v>115.7</v>
      </c>
      <c r="AE155">
        <f t="shared" si="5"/>
        <v>301</v>
      </c>
      <c r="AF155">
        <f t="shared" si="5"/>
        <v>311.8</v>
      </c>
      <c r="AG155">
        <f t="shared" si="5"/>
        <v>311.8</v>
      </c>
      <c r="AH155">
        <f t="shared" si="5"/>
        <v>110</v>
      </c>
      <c r="AI155">
        <f t="shared" si="5"/>
        <v>110</v>
      </c>
    </row>
    <row r="156" spans="1:35" x14ac:dyDescent="0.3">
      <c r="A156" t="s">
        <v>259</v>
      </c>
      <c r="D156" t="s">
        <v>225</v>
      </c>
      <c r="H156">
        <f>SUMIF($D$2:$D$149,"Tech PO E",H$2:H$149)</f>
        <v>93.699999999999989</v>
      </c>
      <c r="I156">
        <f t="shared" ref="I156:AI156" si="6">SUMIF($D$2:$D$149,"Tech PO E",I$2:I$149)</f>
        <v>93.699999999999989</v>
      </c>
      <c r="J156">
        <f t="shared" si="6"/>
        <v>103.69999999999999</v>
      </c>
      <c r="K156">
        <f t="shared" si="6"/>
        <v>103.69999999999999</v>
      </c>
      <c r="L156">
        <f t="shared" si="6"/>
        <v>103.69999999999999</v>
      </c>
      <c r="M156">
        <f t="shared" si="6"/>
        <v>271.7</v>
      </c>
      <c r="N156">
        <f t="shared" si="6"/>
        <v>261.7</v>
      </c>
      <c r="O156">
        <f t="shared" si="6"/>
        <v>130.39999999999998</v>
      </c>
      <c r="P156">
        <f t="shared" si="6"/>
        <v>62.100000000000009</v>
      </c>
      <c r="Q156">
        <f t="shared" si="6"/>
        <v>62.100000000000009</v>
      </c>
      <c r="R156">
        <f t="shared" si="6"/>
        <v>62.100000000000009</v>
      </c>
      <c r="S156">
        <f t="shared" si="6"/>
        <v>93</v>
      </c>
      <c r="T156">
        <f t="shared" si="6"/>
        <v>114.3</v>
      </c>
      <c r="U156">
        <f t="shared" si="6"/>
        <v>77.599999999999994</v>
      </c>
      <c r="V156">
        <f t="shared" si="6"/>
        <v>77.599999999999994</v>
      </c>
      <c r="W156">
        <f t="shared" si="6"/>
        <v>77.599999999999994</v>
      </c>
      <c r="X156">
        <f t="shared" si="6"/>
        <v>21.3</v>
      </c>
      <c r="Y156">
        <f t="shared" si="6"/>
        <v>21.3</v>
      </c>
      <c r="Z156">
        <f t="shared" si="6"/>
        <v>0</v>
      </c>
      <c r="AA156">
        <f t="shared" si="6"/>
        <v>0</v>
      </c>
      <c r="AB156">
        <f t="shared" si="6"/>
        <v>0</v>
      </c>
      <c r="AC156">
        <f t="shared" si="6"/>
        <v>42.7</v>
      </c>
      <c r="AD156">
        <f t="shared" si="6"/>
        <v>42.7</v>
      </c>
      <c r="AE156">
        <f t="shared" si="6"/>
        <v>98.7</v>
      </c>
      <c r="AF156">
        <f t="shared" si="6"/>
        <v>76</v>
      </c>
      <c r="AG156">
        <f t="shared" si="6"/>
        <v>76</v>
      </c>
      <c r="AH156">
        <f t="shared" si="6"/>
        <v>10</v>
      </c>
      <c r="AI156">
        <f t="shared" si="6"/>
        <v>10</v>
      </c>
    </row>
    <row r="157" spans="1:35" x14ac:dyDescent="0.3">
      <c r="A157" t="s">
        <v>259</v>
      </c>
      <c r="D157" t="s">
        <v>233</v>
      </c>
      <c r="H157">
        <f>SUMIF($D$2:$D$149,"Prof AD",H$2:H$149)</f>
        <v>18.100000000000001</v>
      </c>
      <c r="I157">
        <f t="shared" ref="I157:AI157" si="7">SUMIF($D$2:$D$149,"Prof AD",I$2:I$149)</f>
        <v>18.100000000000001</v>
      </c>
      <c r="J157">
        <f t="shared" si="7"/>
        <v>24.6</v>
      </c>
      <c r="K157">
        <f t="shared" si="7"/>
        <v>24.6</v>
      </c>
      <c r="L157">
        <f t="shared" si="7"/>
        <v>20.6</v>
      </c>
      <c r="M157">
        <f t="shared" si="7"/>
        <v>20.6</v>
      </c>
      <c r="N157">
        <f t="shared" si="7"/>
        <v>18.100000000000001</v>
      </c>
      <c r="O157">
        <f t="shared" si="7"/>
        <v>18.100000000000001</v>
      </c>
      <c r="P157">
        <f t="shared" si="7"/>
        <v>18.100000000000001</v>
      </c>
      <c r="Q157">
        <f t="shared" si="7"/>
        <v>18.100000000000001</v>
      </c>
      <c r="R157">
        <f t="shared" si="7"/>
        <v>18.100000000000001</v>
      </c>
      <c r="S157">
        <f t="shared" si="7"/>
        <v>18.100000000000001</v>
      </c>
      <c r="T157">
        <f t="shared" si="7"/>
        <v>20.8</v>
      </c>
      <c r="U157">
        <f t="shared" si="7"/>
        <v>20.8</v>
      </c>
      <c r="V157">
        <f t="shared" si="7"/>
        <v>20.8</v>
      </c>
      <c r="W157">
        <f t="shared" si="7"/>
        <v>20.8</v>
      </c>
      <c r="X157">
        <f t="shared" si="7"/>
        <v>11</v>
      </c>
      <c r="Y157">
        <f t="shared" si="7"/>
        <v>11</v>
      </c>
      <c r="Z157">
        <f t="shared" si="7"/>
        <v>48.3</v>
      </c>
      <c r="AA157">
        <f t="shared" si="7"/>
        <v>48.3</v>
      </c>
      <c r="AB157">
        <f t="shared" si="7"/>
        <v>48.3</v>
      </c>
      <c r="AC157">
        <f t="shared" si="7"/>
        <v>8.3000000000000007</v>
      </c>
      <c r="AD157">
        <f t="shared" si="7"/>
        <v>8.3000000000000007</v>
      </c>
      <c r="AE157">
        <f t="shared" si="7"/>
        <v>8.3000000000000007</v>
      </c>
      <c r="AF157">
        <f t="shared" si="7"/>
        <v>0</v>
      </c>
      <c r="AG157">
        <f t="shared" si="7"/>
        <v>0</v>
      </c>
      <c r="AH157">
        <f t="shared" si="7"/>
        <v>0</v>
      </c>
      <c r="AI157">
        <f t="shared" si="7"/>
        <v>0</v>
      </c>
    </row>
    <row r="158" spans="1:35" x14ac:dyDescent="0.3">
      <c r="A158" t="s">
        <v>259</v>
      </c>
      <c r="D158" t="s">
        <v>227</v>
      </c>
      <c r="H158">
        <f>SUMIF($D$2:$D$149,"Tech AD M",H$2:H$149)</f>
        <v>35.9</v>
      </c>
      <c r="I158">
        <f t="shared" ref="I158:AI158" si="8">SUMIF($D$2:$D$149,"Tech AD M",I$2:I$149)</f>
        <v>35.9</v>
      </c>
      <c r="J158">
        <f t="shared" si="8"/>
        <v>61.233333333333334</v>
      </c>
      <c r="K158">
        <f t="shared" si="8"/>
        <v>61.233333333333334</v>
      </c>
      <c r="L158">
        <f t="shared" si="8"/>
        <v>59.233333333333334</v>
      </c>
      <c r="M158">
        <f t="shared" si="8"/>
        <v>89.233333333333334</v>
      </c>
      <c r="N158">
        <f t="shared" si="8"/>
        <v>79.233333333333334</v>
      </c>
      <c r="O158">
        <f t="shared" si="8"/>
        <v>49.233333333333334</v>
      </c>
      <c r="P158">
        <f t="shared" si="8"/>
        <v>35.9</v>
      </c>
      <c r="Q158">
        <f t="shared" si="8"/>
        <v>35.9</v>
      </c>
      <c r="R158">
        <f t="shared" si="8"/>
        <v>35.9</v>
      </c>
      <c r="S158">
        <f t="shared" si="8"/>
        <v>131.9</v>
      </c>
      <c r="T158">
        <f t="shared" si="8"/>
        <v>151.9</v>
      </c>
      <c r="U158">
        <f t="shared" si="8"/>
        <v>151.9</v>
      </c>
      <c r="V158">
        <f t="shared" si="8"/>
        <v>151.9</v>
      </c>
      <c r="W158">
        <f t="shared" si="8"/>
        <v>151.9</v>
      </c>
      <c r="X158">
        <f t="shared" si="8"/>
        <v>20</v>
      </c>
      <c r="Y158">
        <f t="shared" si="8"/>
        <v>20</v>
      </c>
      <c r="Z158">
        <f t="shared" si="8"/>
        <v>74.7</v>
      </c>
      <c r="AA158">
        <f t="shared" si="8"/>
        <v>74.7</v>
      </c>
      <c r="AB158">
        <f t="shared" si="8"/>
        <v>74.7</v>
      </c>
      <c r="AC158">
        <f t="shared" si="8"/>
        <v>46.7</v>
      </c>
      <c r="AD158">
        <f t="shared" si="8"/>
        <v>46.7</v>
      </c>
      <c r="AE158">
        <f t="shared" si="8"/>
        <v>46.7</v>
      </c>
      <c r="AF158">
        <f t="shared" si="8"/>
        <v>0</v>
      </c>
      <c r="AG158">
        <f t="shared" si="8"/>
        <v>0</v>
      </c>
      <c r="AH158">
        <f t="shared" si="8"/>
        <v>0</v>
      </c>
      <c r="AI158">
        <f t="shared" si="8"/>
        <v>0</v>
      </c>
    </row>
    <row r="159" spans="1:35" x14ac:dyDescent="0.3">
      <c r="A159" t="s">
        <v>259</v>
      </c>
      <c r="D159" t="s">
        <v>258</v>
      </c>
      <c r="H159">
        <f>SUMIF($D$2:$D$149,"Tech AD E",H$2:H$149)</f>
        <v>0</v>
      </c>
      <c r="I159">
        <f t="shared" ref="I159:AI159" si="9">SUMIF($D$2:$D$149,"Tech AD E",I$2:I$149)</f>
        <v>0</v>
      </c>
      <c r="J159">
        <f t="shared" si="9"/>
        <v>183.33333333333334</v>
      </c>
      <c r="K159">
        <f t="shared" si="9"/>
        <v>183.33333333333334</v>
      </c>
      <c r="L159">
        <f t="shared" si="9"/>
        <v>183.33333333333334</v>
      </c>
      <c r="M159">
        <f t="shared" si="9"/>
        <v>183.33333333333334</v>
      </c>
      <c r="N159">
        <f t="shared" si="9"/>
        <v>173.33333333333334</v>
      </c>
      <c r="O159">
        <f t="shared" si="9"/>
        <v>173.33333333333334</v>
      </c>
      <c r="P159">
        <f t="shared" si="9"/>
        <v>0</v>
      </c>
      <c r="Q159">
        <f t="shared" si="9"/>
        <v>0</v>
      </c>
      <c r="R159">
        <f t="shared" si="9"/>
        <v>0</v>
      </c>
      <c r="S159">
        <f t="shared" si="9"/>
        <v>0</v>
      </c>
      <c r="T159">
        <f t="shared" si="9"/>
        <v>0</v>
      </c>
      <c r="U159">
        <f t="shared" si="9"/>
        <v>0</v>
      </c>
      <c r="V159">
        <f t="shared" si="9"/>
        <v>0</v>
      </c>
      <c r="W159">
        <f t="shared" si="9"/>
        <v>0</v>
      </c>
      <c r="X159">
        <f t="shared" si="9"/>
        <v>0</v>
      </c>
      <c r="Y159">
        <f t="shared" si="9"/>
        <v>0</v>
      </c>
      <c r="Z159">
        <f t="shared" si="9"/>
        <v>0</v>
      </c>
      <c r="AA159">
        <f t="shared" si="9"/>
        <v>0</v>
      </c>
      <c r="AB159">
        <f t="shared" si="9"/>
        <v>0</v>
      </c>
      <c r="AC159">
        <f t="shared" si="9"/>
        <v>0</v>
      </c>
      <c r="AD159">
        <f t="shared" si="9"/>
        <v>0</v>
      </c>
      <c r="AE159">
        <f t="shared" si="9"/>
        <v>0</v>
      </c>
      <c r="AF159">
        <f t="shared" si="9"/>
        <v>0</v>
      </c>
      <c r="AG159">
        <f t="shared" si="9"/>
        <v>0</v>
      </c>
      <c r="AH159">
        <f t="shared" si="9"/>
        <v>0</v>
      </c>
      <c r="AI159">
        <f t="shared" si="9"/>
        <v>0</v>
      </c>
    </row>
    <row r="160" spans="1:35" x14ac:dyDescent="0.3">
      <c r="A160" t="s">
        <v>259</v>
      </c>
      <c r="D160" t="s">
        <v>159</v>
      </c>
      <c r="H160">
        <f>SUMIF($D$2:$D$149,"Electrician",H$2:H$149)</f>
        <v>71.900000000000006</v>
      </c>
      <c r="I160">
        <f t="shared" ref="I160:AI160" si="10">SUMIF($D$2:$D$149,"Electrician",I$2:I$149)</f>
        <v>71.900000000000006</v>
      </c>
      <c r="J160">
        <f t="shared" si="10"/>
        <v>114.9</v>
      </c>
      <c r="K160">
        <f t="shared" si="10"/>
        <v>114.9</v>
      </c>
      <c r="L160">
        <f t="shared" si="10"/>
        <v>111.9</v>
      </c>
      <c r="M160">
        <f t="shared" si="10"/>
        <v>111.9</v>
      </c>
      <c r="N160">
        <f t="shared" si="10"/>
        <v>111.9</v>
      </c>
      <c r="O160">
        <f t="shared" si="10"/>
        <v>171.89999999999998</v>
      </c>
      <c r="P160">
        <f t="shared" si="10"/>
        <v>131.9</v>
      </c>
      <c r="Q160">
        <f t="shared" si="10"/>
        <v>131.9</v>
      </c>
      <c r="R160">
        <f t="shared" si="10"/>
        <v>131.9</v>
      </c>
      <c r="S160">
        <f t="shared" si="10"/>
        <v>66.399999999999991</v>
      </c>
      <c r="T160">
        <f t="shared" si="10"/>
        <v>106.39999999999999</v>
      </c>
      <c r="U160">
        <f t="shared" si="10"/>
        <v>46.4</v>
      </c>
      <c r="V160">
        <f t="shared" si="10"/>
        <v>46.4</v>
      </c>
      <c r="W160">
        <f t="shared" si="10"/>
        <v>46.4</v>
      </c>
      <c r="X160">
        <f t="shared" si="10"/>
        <v>40</v>
      </c>
      <c r="Y160">
        <f t="shared" si="10"/>
        <v>40</v>
      </c>
      <c r="Z160">
        <f t="shared" si="10"/>
        <v>26.7</v>
      </c>
      <c r="AA160">
        <f t="shared" si="10"/>
        <v>26.7</v>
      </c>
      <c r="AB160">
        <f t="shared" si="10"/>
        <v>26.7</v>
      </c>
      <c r="AC160">
        <f t="shared" si="10"/>
        <v>0</v>
      </c>
      <c r="AD160">
        <f t="shared" si="10"/>
        <v>0</v>
      </c>
      <c r="AE160">
        <f t="shared" si="10"/>
        <v>53.3</v>
      </c>
      <c r="AF160">
        <f t="shared" si="10"/>
        <v>53.3</v>
      </c>
      <c r="AG160">
        <f t="shared" si="10"/>
        <v>53.3</v>
      </c>
      <c r="AH160">
        <f t="shared" si="10"/>
        <v>0</v>
      </c>
      <c r="AI160">
        <f t="shared" si="10"/>
        <v>0</v>
      </c>
    </row>
    <row r="161" spans="1:35" x14ac:dyDescent="0.3">
      <c r="A161" t="s">
        <v>259</v>
      </c>
      <c r="D161" t="s">
        <v>160</v>
      </c>
      <c r="H161">
        <f>SUMIF($D$2:$D$149,"Rigger",H$2:H$149)</f>
        <v>0</v>
      </c>
      <c r="I161">
        <f t="shared" ref="I161:AI161" si="11">SUMIF($D$2:$D$149,"Rigger",I$2:I$149)</f>
        <v>0</v>
      </c>
      <c r="J161">
        <f t="shared" si="11"/>
        <v>10</v>
      </c>
      <c r="K161">
        <f t="shared" si="11"/>
        <v>10</v>
      </c>
      <c r="L161">
        <f t="shared" si="11"/>
        <v>10</v>
      </c>
      <c r="M161">
        <f t="shared" si="11"/>
        <v>51</v>
      </c>
      <c r="N161">
        <f t="shared" si="11"/>
        <v>41</v>
      </c>
      <c r="O161">
        <f t="shared" si="11"/>
        <v>0</v>
      </c>
      <c r="P161">
        <f t="shared" si="11"/>
        <v>0</v>
      </c>
      <c r="Q161">
        <f t="shared" si="11"/>
        <v>0</v>
      </c>
      <c r="R161">
        <f t="shared" si="11"/>
        <v>0</v>
      </c>
      <c r="S161">
        <f t="shared" si="11"/>
        <v>0</v>
      </c>
      <c r="T161">
        <f t="shared" si="11"/>
        <v>6</v>
      </c>
      <c r="U161">
        <f t="shared" si="11"/>
        <v>6</v>
      </c>
      <c r="V161">
        <f t="shared" si="11"/>
        <v>6</v>
      </c>
      <c r="W161">
        <f t="shared" si="11"/>
        <v>6</v>
      </c>
      <c r="X161">
        <f t="shared" si="11"/>
        <v>6</v>
      </c>
      <c r="Y161">
        <f t="shared" si="11"/>
        <v>6</v>
      </c>
      <c r="Z161">
        <f t="shared" si="11"/>
        <v>0</v>
      </c>
      <c r="AA161">
        <f t="shared" si="11"/>
        <v>0</v>
      </c>
      <c r="AB161">
        <f t="shared" si="11"/>
        <v>0</v>
      </c>
      <c r="AC161">
        <f t="shared" si="11"/>
        <v>0</v>
      </c>
      <c r="AD161">
        <f t="shared" si="11"/>
        <v>0</v>
      </c>
      <c r="AE161">
        <f t="shared" si="11"/>
        <v>0</v>
      </c>
      <c r="AF161">
        <f t="shared" si="11"/>
        <v>0</v>
      </c>
      <c r="AG161">
        <f t="shared" si="11"/>
        <v>0</v>
      </c>
      <c r="AH161">
        <f t="shared" si="11"/>
        <v>0</v>
      </c>
      <c r="AI161">
        <f t="shared" si="11"/>
        <v>0</v>
      </c>
    </row>
    <row r="162" spans="1:35" x14ac:dyDescent="0.3">
      <c r="A162" t="s">
        <v>259</v>
      </c>
      <c r="D162" t="s">
        <v>161</v>
      </c>
      <c r="H162">
        <f>SUMIF($D$2:$D$149,"Surveyor",H$2:H$149)</f>
        <v>0</v>
      </c>
      <c r="I162">
        <f t="shared" ref="I162:AI162" si="12">SUMIF($D$2:$D$149,"Surveyor",I$2:I$149)</f>
        <v>0</v>
      </c>
      <c r="J162">
        <f t="shared" si="12"/>
        <v>0</v>
      </c>
      <c r="K162">
        <f t="shared" si="12"/>
        <v>0</v>
      </c>
      <c r="L162">
        <f t="shared" si="12"/>
        <v>0</v>
      </c>
      <c r="M162">
        <f t="shared" si="12"/>
        <v>20</v>
      </c>
      <c r="N162">
        <f t="shared" si="12"/>
        <v>20</v>
      </c>
      <c r="O162">
        <f t="shared" si="12"/>
        <v>3.3</v>
      </c>
      <c r="P162">
        <f t="shared" si="12"/>
        <v>3.3</v>
      </c>
      <c r="Q162">
        <f t="shared" si="12"/>
        <v>3.3</v>
      </c>
      <c r="R162">
        <f t="shared" si="12"/>
        <v>3.3</v>
      </c>
      <c r="S162">
        <f t="shared" si="12"/>
        <v>3.3</v>
      </c>
      <c r="T162">
        <f t="shared" si="12"/>
        <v>16.600000000000001</v>
      </c>
      <c r="U162">
        <f t="shared" si="12"/>
        <v>13.3</v>
      </c>
      <c r="V162">
        <f t="shared" si="12"/>
        <v>13.3</v>
      </c>
      <c r="W162">
        <f t="shared" si="12"/>
        <v>13.3</v>
      </c>
      <c r="X162">
        <f t="shared" si="12"/>
        <v>13.3</v>
      </c>
      <c r="Y162">
        <f t="shared" si="12"/>
        <v>13.3</v>
      </c>
      <c r="Z162">
        <f t="shared" si="12"/>
        <v>0</v>
      </c>
      <c r="AA162">
        <f t="shared" si="12"/>
        <v>0</v>
      </c>
      <c r="AB162">
        <f t="shared" si="12"/>
        <v>0</v>
      </c>
      <c r="AC162">
        <f t="shared" si="12"/>
        <v>106.7</v>
      </c>
      <c r="AD162">
        <f t="shared" si="12"/>
        <v>106.7</v>
      </c>
      <c r="AE162">
        <f t="shared" si="12"/>
        <v>120</v>
      </c>
      <c r="AF162">
        <f t="shared" si="12"/>
        <v>23.3</v>
      </c>
      <c r="AG162">
        <f t="shared" si="12"/>
        <v>23.3</v>
      </c>
      <c r="AH162">
        <f t="shared" si="12"/>
        <v>10</v>
      </c>
      <c r="AI162">
        <f t="shared" si="12"/>
        <v>10</v>
      </c>
    </row>
    <row r="163" spans="1:35" x14ac:dyDescent="0.3">
      <c r="A163" t="s">
        <v>259</v>
      </c>
      <c r="D163" t="s">
        <v>248</v>
      </c>
      <c r="H163">
        <f>SUMIF($D$2:$D$149,"Sci Labs",H$2:H$149)</f>
        <v>0</v>
      </c>
      <c r="I163">
        <f t="shared" ref="I163:AI163" si="13">SUMIF($D$2:$D$149,"Sci Labs",I$2:I$149)</f>
        <v>0</v>
      </c>
      <c r="J163">
        <f t="shared" si="13"/>
        <v>0</v>
      </c>
      <c r="K163">
        <f t="shared" si="13"/>
        <v>0</v>
      </c>
      <c r="L163">
        <f t="shared" si="13"/>
        <v>0</v>
      </c>
      <c r="M163">
        <f t="shared" si="13"/>
        <v>0</v>
      </c>
      <c r="N163">
        <f t="shared" si="13"/>
        <v>0</v>
      </c>
      <c r="O163">
        <f t="shared" si="13"/>
        <v>17.3</v>
      </c>
      <c r="P163">
        <f t="shared" si="13"/>
        <v>17.3</v>
      </c>
      <c r="Q163">
        <f t="shared" si="13"/>
        <v>17.3</v>
      </c>
      <c r="R163">
        <f t="shared" si="13"/>
        <v>17.3</v>
      </c>
      <c r="S163">
        <f t="shared" si="13"/>
        <v>17.3</v>
      </c>
      <c r="T163">
        <f t="shared" si="13"/>
        <v>17.3</v>
      </c>
      <c r="U163">
        <f t="shared" si="13"/>
        <v>0</v>
      </c>
      <c r="V163">
        <f t="shared" si="13"/>
        <v>0</v>
      </c>
      <c r="W163">
        <f t="shared" si="13"/>
        <v>0</v>
      </c>
      <c r="X163">
        <f t="shared" si="13"/>
        <v>0</v>
      </c>
      <c r="Y163">
        <f t="shared" si="13"/>
        <v>0</v>
      </c>
      <c r="Z163">
        <f t="shared" si="13"/>
        <v>0</v>
      </c>
      <c r="AA163">
        <f t="shared" si="13"/>
        <v>0</v>
      </c>
      <c r="AB163">
        <f t="shared" si="13"/>
        <v>0</v>
      </c>
      <c r="AC163">
        <f t="shared" si="13"/>
        <v>0</v>
      </c>
      <c r="AD163">
        <f t="shared" si="13"/>
        <v>0</v>
      </c>
      <c r="AE163">
        <f t="shared" si="13"/>
        <v>173.3</v>
      </c>
      <c r="AF163">
        <f t="shared" si="13"/>
        <v>173.3</v>
      </c>
      <c r="AG163">
        <f t="shared" si="13"/>
        <v>173.3</v>
      </c>
      <c r="AH163">
        <f t="shared" si="13"/>
        <v>0</v>
      </c>
      <c r="AI163">
        <f t="shared" si="13"/>
        <v>0</v>
      </c>
    </row>
    <row r="164" spans="1:35" x14ac:dyDescent="0.3">
      <c r="A164" t="s">
        <v>259</v>
      </c>
      <c r="D164" t="s">
        <v>252</v>
      </c>
      <c r="H164">
        <f>SUMIF($D$2:$D$149,"Tech Labs",H$2:H$149)</f>
        <v>0</v>
      </c>
      <c r="I164">
        <f t="shared" ref="I164:AI164" si="14">SUMIF($D$2:$D$149,"Tech Labs",I$2:I$149)</f>
        <v>0</v>
      </c>
      <c r="J164">
        <f t="shared" si="14"/>
        <v>0</v>
      </c>
      <c r="K164">
        <f t="shared" si="14"/>
        <v>0</v>
      </c>
      <c r="L164">
        <f t="shared" si="14"/>
        <v>0</v>
      </c>
      <c r="M164">
        <f t="shared" si="14"/>
        <v>0</v>
      </c>
      <c r="N164">
        <f t="shared" si="14"/>
        <v>0</v>
      </c>
      <c r="O164">
        <f t="shared" si="14"/>
        <v>0</v>
      </c>
      <c r="P164">
        <f t="shared" si="14"/>
        <v>0</v>
      </c>
      <c r="Q164">
        <f t="shared" si="14"/>
        <v>0</v>
      </c>
      <c r="R164">
        <f t="shared" si="14"/>
        <v>0</v>
      </c>
      <c r="S164">
        <f t="shared" si="14"/>
        <v>0</v>
      </c>
      <c r="T164">
        <f t="shared" si="14"/>
        <v>0</v>
      </c>
      <c r="U164">
        <f t="shared" si="14"/>
        <v>0</v>
      </c>
      <c r="V164">
        <f t="shared" si="14"/>
        <v>0</v>
      </c>
      <c r="W164">
        <f t="shared" si="14"/>
        <v>0</v>
      </c>
      <c r="X164">
        <f t="shared" si="14"/>
        <v>0</v>
      </c>
      <c r="Y164">
        <f t="shared" si="14"/>
        <v>0</v>
      </c>
      <c r="Z164">
        <f t="shared" si="14"/>
        <v>0</v>
      </c>
      <c r="AA164">
        <f t="shared" si="14"/>
        <v>0</v>
      </c>
      <c r="AB164">
        <f t="shared" si="14"/>
        <v>0</v>
      </c>
      <c r="AC164">
        <f t="shared" si="14"/>
        <v>0</v>
      </c>
      <c r="AD164">
        <f t="shared" si="14"/>
        <v>0</v>
      </c>
      <c r="AE164">
        <f t="shared" si="14"/>
        <v>173.3</v>
      </c>
      <c r="AF164">
        <f t="shared" si="14"/>
        <v>173.3</v>
      </c>
      <c r="AG164">
        <f t="shared" si="14"/>
        <v>173.3</v>
      </c>
      <c r="AH164">
        <f t="shared" si="14"/>
        <v>0</v>
      </c>
      <c r="AI164">
        <f t="shared" si="14"/>
        <v>0</v>
      </c>
    </row>
    <row r="165" spans="1:35" x14ac:dyDescent="0.3">
      <c r="A165" t="s">
        <v>259</v>
      </c>
      <c r="D165" t="s">
        <v>119</v>
      </c>
      <c r="H165">
        <f>SUMIF($D$2:$D$149,"PD Labs",H$2:H$149)</f>
        <v>0</v>
      </c>
      <c r="I165">
        <f t="shared" ref="I165:AI165" si="15">SUMIF($D$2:$D$149,"PD Labs",I$2:I$149)</f>
        <v>0</v>
      </c>
      <c r="J165">
        <f t="shared" si="15"/>
        <v>0</v>
      </c>
      <c r="K165">
        <f t="shared" si="15"/>
        <v>0</v>
      </c>
      <c r="L165">
        <f t="shared" si="15"/>
        <v>0</v>
      </c>
      <c r="M165">
        <f t="shared" si="15"/>
        <v>0</v>
      </c>
      <c r="N165">
        <f t="shared" si="15"/>
        <v>0</v>
      </c>
      <c r="O165">
        <f t="shared" si="15"/>
        <v>0</v>
      </c>
      <c r="P165">
        <f t="shared" si="15"/>
        <v>0</v>
      </c>
      <c r="Q165">
        <f t="shared" si="15"/>
        <v>0</v>
      </c>
      <c r="R165">
        <f t="shared" si="15"/>
        <v>0</v>
      </c>
      <c r="S165">
        <f t="shared" si="15"/>
        <v>0</v>
      </c>
      <c r="T165">
        <f t="shared" si="15"/>
        <v>0</v>
      </c>
      <c r="U165">
        <f t="shared" si="15"/>
        <v>0</v>
      </c>
      <c r="V165">
        <f t="shared" si="15"/>
        <v>0</v>
      </c>
      <c r="W165">
        <f t="shared" si="15"/>
        <v>0</v>
      </c>
      <c r="X165">
        <f t="shared" si="15"/>
        <v>0</v>
      </c>
      <c r="Y165">
        <f t="shared" si="15"/>
        <v>0</v>
      </c>
      <c r="Z165">
        <f t="shared" si="15"/>
        <v>0</v>
      </c>
      <c r="AA165">
        <f t="shared" si="15"/>
        <v>0</v>
      </c>
      <c r="AB165">
        <f t="shared" si="15"/>
        <v>0</v>
      </c>
      <c r="AC165">
        <f t="shared" si="15"/>
        <v>0</v>
      </c>
      <c r="AD165">
        <f t="shared" si="15"/>
        <v>0</v>
      </c>
      <c r="AE165">
        <f t="shared" si="15"/>
        <v>0</v>
      </c>
      <c r="AF165">
        <f t="shared" si="15"/>
        <v>0</v>
      </c>
      <c r="AG165">
        <f t="shared" si="15"/>
        <v>0</v>
      </c>
      <c r="AH165">
        <f t="shared" si="15"/>
        <v>0</v>
      </c>
      <c r="AI165">
        <f t="shared" si="15"/>
        <v>0</v>
      </c>
    </row>
    <row r="166" spans="1:35" x14ac:dyDescent="0.3">
      <c r="A166" t="s">
        <v>259</v>
      </c>
      <c r="D166" t="s">
        <v>241</v>
      </c>
      <c r="H166">
        <f>SUMIF($D$2:$D$149,"Sci Univ",H$2:H$149)</f>
        <v>0</v>
      </c>
      <c r="I166">
        <f t="shared" ref="I166:AI166" si="16">SUMIF($D$2:$D$149,"Sci Univ",I$2:I$149)</f>
        <v>0</v>
      </c>
      <c r="J166">
        <f t="shared" si="16"/>
        <v>0</v>
      </c>
      <c r="K166">
        <f t="shared" si="16"/>
        <v>0</v>
      </c>
      <c r="L166">
        <f t="shared" si="16"/>
        <v>0</v>
      </c>
      <c r="M166">
        <f t="shared" si="16"/>
        <v>240</v>
      </c>
      <c r="N166">
        <f t="shared" si="16"/>
        <v>240</v>
      </c>
      <c r="O166">
        <f t="shared" si="16"/>
        <v>172</v>
      </c>
      <c r="P166">
        <f t="shared" si="16"/>
        <v>172</v>
      </c>
      <c r="Q166">
        <f t="shared" si="16"/>
        <v>172</v>
      </c>
      <c r="R166">
        <f t="shared" si="16"/>
        <v>172</v>
      </c>
      <c r="S166">
        <f t="shared" si="16"/>
        <v>172</v>
      </c>
      <c r="T166">
        <f t="shared" si="16"/>
        <v>252</v>
      </c>
      <c r="U166">
        <f t="shared" si="16"/>
        <v>80</v>
      </c>
      <c r="V166">
        <f t="shared" si="16"/>
        <v>80</v>
      </c>
      <c r="W166">
        <f t="shared" si="16"/>
        <v>80</v>
      </c>
      <c r="X166">
        <f t="shared" si="16"/>
        <v>80</v>
      </c>
      <c r="Y166">
        <f t="shared" si="16"/>
        <v>80</v>
      </c>
      <c r="Z166">
        <f t="shared" si="16"/>
        <v>0</v>
      </c>
      <c r="AA166">
        <f t="shared" si="16"/>
        <v>0</v>
      </c>
      <c r="AB166">
        <f t="shared" si="16"/>
        <v>0</v>
      </c>
      <c r="AC166">
        <f t="shared" si="16"/>
        <v>160</v>
      </c>
      <c r="AD166">
        <f t="shared" si="16"/>
        <v>160</v>
      </c>
      <c r="AE166">
        <f t="shared" si="16"/>
        <v>320</v>
      </c>
      <c r="AF166">
        <f t="shared" si="16"/>
        <v>160</v>
      </c>
      <c r="AG166">
        <f t="shared" si="16"/>
        <v>160</v>
      </c>
      <c r="AH166">
        <f t="shared" si="16"/>
        <v>140</v>
      </c>
      <c r="AI166">
        <f t="shared" si="16"/>
        <v>140</v>
      </c>
    </row>
    <row r="167" spans="1:35" x14ac:dyDescent="0.3">
      <c r="A167" t="s">
        <v>259</v>
      </c>
      <c r="D167" t="s">
        <v>242</v>
      </c>
      <c r="H167">
        <f>SUMIF($D$2:$D$149,"PD Univ",H$2:H$149)</f>
        <v>0</v>
      </c>
      <c r="I167">
        <f t="shared" ref="I167:AI167" si="17">SUMIF($D$2:$D$149,"PD Univ",I$2:I$149)</f>
        <v>0</v>
      </c>
      <c r="J167">
        <f t="shared" si="17"/>
        <v>0</v>
      </c>
      <c r="K167">
        <f t="shared" si="17"/>
        <v>0</v>
      </c>
      <c r="L167">
        <f t="shared" si="17"/>
        <v>0</v>
      </c>
      <c r="M167">
        <f t="shared" si="17"/>
        <v>280</v>
      </c>
      <c r="N167">
        <f t="shared" si="17"/>
        <v>280</v>
      </c>
      <c r="O167">
        <f t="shared" si="17"/>
        <v>172</v>
      </c>
      <c r="P167">
        <f t="shared" si="17"/>
        <v>172</v>
      </c>
      <c r="Q167">
        <f t="shared" si="17"/>
        <v>172</v>
      </c>
      <c r="R167">
        <f t="shared" si="17"/>
        <v>172</v>
      </c>
      <c r="S167">
        <f t="shared" si="17"/>
        <v>172</v>
      </c>
      <c r="T167">
        <f t="shared" si="17"/>
        <v>252</v>
      </c>
      <c r="U167">
        <f t="shared" si="17"/>
        <v>80</v>
      </c>
      <c r="V167">
        <f t="shared" si="17"/>
        <v>80</v>
      </c>
      <c r="W167">
        <f t="shared" si="17"/>
        <v>80</v>
      </c>
      <c r="X167">
        <f t="shared" si="17"/>
        <v>80</v>
      </c>
      <c r="Y167">
        <f t="shared" si="17"/>
        <v>80</v>
      </c>
      <c r="Z167">
        <f t="shared" si="17"/>
        <v>0</v>
      </c>
      <c r="AA167">
        <f t="shared" si="17"/>
        <v>0</v>
      </c>
      <c r="AB167">
        <f t="shared" si="17"/>
        <v>0</v>
      </c>
      <c r="AC167">
        <f t="shared" si="17"/>
        <v>160</v>
      </c>
      <c r="AD167">
        <f t="shared" si="17"/>
        <v>160</v>
      </c>
      <c r="AE167">
        <f t="shared" si="17"/>
        <v>320</v>
      </c>
      <c r="AF167">
        <f t="shared" si="17"/>
        <v>160</v>
      </c>
      <c r="AG167">
        <f t="shared" si="17"/>
        <v>160</v>
      </c>
      <c r="AH167">
        <f t="shared" si="17"/>
        <v>140</v>
      </c>
      <c r="AI167">
        <f t="shared" si="17"/>
        <v>140</v>
      </c>
    </row>
    <row r="168" spans="1:35" x14ac:dyDescent="0.3">
      <c r="A168" t="s">
        <v>259</v>
      </c>
      <c r="D168" t="s">
        <v>254</v>
      </c>
      <c r="H168">
        <f>SUMIF($D$2:$D$149,"GS Univ",H$2:H$149)</f>
        <v>0</v>
      </c>
      <c r="I168">
        <f t="shared" ref="I168:AI168" si="18">SUMIF($D$2:$D$149,"GS Univ",I$2:I$149)</f>
        <v>0</v>
      </c>
      <c r="J168">
        <f t="shared" si="18"/>
        <v>0</v>
      </c>
      <c r="K168">
        <f t="shared" si="18"/>
        <v>0</v>
      </c>
      <c r="L168">
        <f t="shared" si="18"/>
        <v>0</v>
      </c>
      <c r="M168">
        <f t="shared" si="18"/>
        <v>0</v>
      </c>
      <c r="N168">
        <f t="shared" si="18"/>
        <v>0</v>
      </c>
      <c r="O168">
        <f t="shared" si="18"/>
        <v>0</v>
      </c>
      <c r="P168">
        <f t="shared" si="18"/>
        <v>0</v>
      </c>
      <c r="Q168">
        <f t="shared" si="18"/>
        <v>0</v>
      </c>
      <c r="R168">
        <f t="shared" si="18"/>
        <v>0</v>
      </c>
      <c r="S168">
        <f t="shared" si="18"/>
        <v>0</v>
      </c>
      <c r="T168">
        <f t="shared" si="18"/>
        <v>0</v>
      </c>
      <c r="U168">
        <f t="shared" si="18"/>
        <v>0</v>
      </c>
      <c r="V168">
        <f t="shared" si="18"/>
        <v>0</v>
      </c>
      <c r="W168">
        <f t="shared" si="18"/>
        <v>0</v>
      </c>
      <c r="X168">
        <f t="shared" si="18"/>
        <v>0</v>
      </c>
      <c r="Y168">
        <f t="shared" si="18"/>
        <v>0</v>
      </c>
      <c r="Z168">
        <f t="shared" si="18"/>
        <v>0</v>
      </c>
      <c r="AA168">
        <f t="shared" si="18"/>
        <v>0</v>
      </c>
      <c r="AB168">
        <f t="shared" si="18"/>
        <v>0</v>
      </c>
      <c r="AC168">
        <f t="shared" si="18"/>
        <v>0</v>
      </c>
      <c r="AD168">
        <f t="shared" si="18"/>
        <v>0</v>
      </c>
      <c r="AE168">
        <f t="shared" si="18"/>
        <v>0</v>
      </c>
      <c r="AF168">
        <f t="shared" si="18"/>
        <v>240</v>
      </c>
      <c r="AG168">
        <f t="shared" si="18"/>
        <v>240</v>
      </c>
      <c r="AH168">
        <f t="shared" si="18"/>
        <v>0</v>
      </c>
      <c r="AI168">
        <f t="shared" si="18"/>
        <v>0</v>
      </c>
    </row>
    <row r="170" spans="1:35" x14ac:dyDescent="0.3">
      <c r="E170" t="s">
        <v>262</v>
      </c>
      <c r="H170">
        <f>SUM(H153:H168)</f>
        <v>528.70000000000005</v>
      </c>
      <c r="I170">
        <f t="shared" ref="I170:AI170" si="19">SUM(I153:I168)</f>
        <v>528.70000000000005</v>
      </c>
      <c r="J170">
        <f t="shared" si="19"/>
        <v>837.36666666666667</v>
      </c>
      <c r="K170">
        <f t="shared" si="19"/>
        <v>837.36666666666667</v>
      </c>
      <c r="L170">
        <f t="shared" si="19"/>
        <v>817.86666666666667</v>
      </c>
      <c r="M170">
        <f t="shared" si="19"/>
        <v>2063.8666666666668</v>
      </c>
      <c r="N170">
        <f t="shared" si="19"/>
        <v>2001.3666666666666</v>
      </c>
      <c r="O170">
        <f t="shared" si="19"/>
        <v>1421.9666666666667</v>
      </c>
      <c r="P170">
        <f t="shared" si="19"/>
        <v>1327</v>
      </c>
      <c r="Q170">
        <f t="shared" si="19"/>
        <v>1327</v>
      </c>
      <c r="R170">
        <f t="shared" si="19"/>
        <v>1127</v>
      </c>
      <c r="S170">
        <f t="shared" si="19"/>
        <v>1153.8999999999999</v>
      </c>
      <c r="T170">
        <f t="shared" si="19"/>
        <v>1599.6999999999998</v>
      </c>
      <c r="U170">
        <f t="shared" si="19"/>
        <v>933.09999999999991</v>
      </c>
      <c r="V170">
        <f t="shared" si="19"/>
        <v>933.09999999999991</v>
      </c>
      <c r="W170">
        <f t="shared" si="19"/>
        <v>933.09999999999991</v>
      </c>
      <c r="X170">
        <f t="shared" si="19"/>
        <v>509.8</v>
      </c>
      <c r="Y170">
        <f t="shared" si="19"/>
        <v>509.8</v>
      </c>
      <c r="Z170">
        <f t="shared" si="19"/>
        <v>305.39999999999998</v>
      </c>
      <c r="AA170">
        <f t="shared" si="19"/>
        <v>305.39999999999998</v>
      </c>
      <c r="AB170">
        <f t="shared" si="19"/>
        <v>305.39999999999998</v>
      </c>
      <c r="AC170">
        <f t="shared" si="19"/>
        <v>753.4</v>
      </c>
      <c r="AD170">
        <f t="shared" si="19"/>
        <v>753.4</v>
      </c>
      <c r="AE170">
        <f t="shared" si="19"/>
        <v>1861.1999999999998</v>
      </c>
      <c r="AF170">
        <f t="shared" si="19"/>
        <v>1601.8</v>
      </c>
      <c r="AG170">
        <f t="shared" si="19"/>
        <v>1601.8</v>
      </c>
      <c r="AH170">
        <f t="shared" si="19"/>
        <v>470</v>
      </c>
      <c r="AI170">
        <f t="shared" si="19"/>
        <v>470</v>
      </c>
    </row>
    <row r="173" spans="1:35" x14ac:dyDescent="0.3">
      <c r="A173" t="s">
        <v>260</v>
      </c>
      <c r="D173" t="s">
        <v>240</v>
      </c>
      <c r="H173" s="5">
        <f t="shared" ref="H173:AI173" si="20">H153/40</f>
        <v>0.65749999999999997</v>
      </c>
      <c r="I173" s="5">
        <f t="shared" si="20"/>
        <v>0.65749999999999997</v>
      </c>
      <c r="J173" s="5">
        <f t="shared" si="20"/>
        <v>0.65749999999999997</v>
      </c>
      <c r="K173" s="5">
        <f t="shared" si="20"/>
        <v>0.65749999999999997</v>
      </c>
      <c r="L173" s="5">
        <f t="shared" si="20"/>
        <v>0.65749999999999997</v>
      </c>
      <c r="M173" s="17">
        <f t="shared" si="20"/>
        <v>3.8575000000000004</v>
      </c>
      <c r="N173" s="17">
        <f t="shared" si="20"/>
        <v>3.8575000000000004</v>
      </c>
      <c r="O173" s="17">
        <f t="shared" si="20"/>
        <v>3.0249999999999999</v>
      </c>
      <c r="P173" s="17">
        <f t="shared" si="20"/>
        <v>3.0249999999999999</v>
      </c>
      <c r="Q173" s="17">
        <f t="shared" si="20"/>
        <v>3.0249999999999999</v>
      </c>
      <c r="R173" s="17">
        <f t="shared" si="20"/>
        <v>3.0249999999999999</v>
      </c>
      <c r="S173" s="17">
        <f t="shared" si="20"/>
        <v>3.0249999999999999</v>
      </c>
      <c r="T173" s="16">
        <f t="shared" si="20"/>
        <v>5.0250000000000004</v>
      </c>
      <c r="U173" s="5">
        <f t="shared" si="20"/>
        <v>2.6574999999999998</v>
      </c>
      <c r="V173" s="5">
        <f t="shared" si="20"/>
        <v>2.6574999999999998</v>
      </c>
      <c r="W173" s="5">
        <f t="shared" si="20"/>
        <v>2.6574999999999998</v>
      </c>
      <c r="X173" s="5">
        <f t="shared" si="20"/>
        <v>2.6574999999999998</v>
      </c>
      <c r="Y173" s="5">
        <f t="shared" si="20"/>
        <v>2.6574999999999998</v>
      </c>
      <c r="Z173" s="5">
        <f t="shared" si="20"/>
        <v>0.65749999999999997</v>
      </c>
      <c r="AA173" s="5">
        <f t="shared" si="20"/>
        <v>0.65749999999999997</v>
      </c>
      <c r="AB173" s="5">
        <f t="shared" si="20"/>
        <v>0.65749999999999997</v>
      </c>
      <c r="AC173" s="5">
        <f t="shared" si="20"/>
        <v>1.6575</v>
      </c>
      <c r="AD173" s="5">
        <f t="shared" si="20"/>
        <v>1.6575</v>
      </c>
      <c r="AE173" s="5">
        <f t="shared" si="20"/>
        <v>2.6574999999999998</v>
      </c>
      <c r="AF173" s="5">
        <f t="shared" si="20"/>
        <v>2.5</v>
      </c>
      <c r="AG173" s="5">
        <f t="shared" si="20"/>
        <v>2.5</v>
      </c>
      <c r="AH173" s="5">
        <f t="shared" si="20"/>
        <v>1.5</v>
      </c>
      <c r="AI173" s="5">
        <f t="shared" si="20"/>
        <v>1.5</v>
      </c>
    </row>
    <row r="174" spans="1:35" x14ac:dyDescent="0.3">
      <c r="A174" t="s">
        <v>260</v>
      </c>
      <c r="D174" t="s">
        <v>230</v>
      </c>
      <c r="H174" s="5">
        <f t="shared" ref="H174:AI174" si="21">H154/40</f>
        <v>1.905</v>
      </c>
      <c r="I174" s="5">
        <f t="shared" si="21"/>
        <v>1.905</v>
      </c>
      <c r="J174" s="5">
        <f t="shared" si="21"/>
        <v>2.1550000000000002</v>
      </c>
      <c r="K174" s="5">
        <f t="shared" si="21"/>
        <v>2.1550000000000002</v>
      </c>
      <c r="L174" s="5">
        <f t="shared" si="21"/>
        <v>2.1550000000000002</v>
      </c>
      <c r="M174" s="17">
        <f t="shared" si="21"/>
        <v>3.7549999999999999</v>
      </c>
      <c r="N174" s="17">
        <f t="shared" si="21"/>
        <v>3.5049999999999999</v>
      </c>
      <c r="O174" s="5">
        <f t="shared" si="21"/>
        <v>2.4050000000000002</v>
      </c>
      <c r="P174" s="16">
        <f t="shared" si="21"/>
        <v>7.4049999999999994</v>
      </c>
      <c r="Q174" s="16">
        <f t="shared" si="21"/>
        <v>7.4049999999999994</v>
      </c>
      <c r="R174" s="5">
        <f t="shared" si="21"/>
        <v>2.4050000000000002</v>
      </c>
      <c r="S174" s="5">
        <f t="shared" si="21"/>
        <v>2.0425</v>
      </c>
      <c r="T174" s="5">
        <f t="shared" si="21"/>
        <v>2.4375</v>
      </c>
      <c r="U174" s="5">
        <f t="shared" si="21"/>
        <v>1.9375</v>
      </c>
      <c r="V174" s="5">
        <f t="shared" si="21"/>
        <v>1.9375</v>
      </c>
      <c r="W174" s="5">
        <f t="shared" si="21"/>
        <v>1.9375</v>
      </c>
      <c r="X174" s="5">
        <f t="shared" si="21"/>
        <v>1.0375000000000001</v>
      </c>
      <c r="Y174" s="5">
        <f t="shared" si="21"/>
        <v>1.0375000000000001</v>
      </c>
      <c r="Z174" s="5">
        <f t="shared" si="21"/>
        <v>1.5100000000000002</v>
      </c>
      <c r="AA174" s="5">
        <f t="shared" si="21"/>
        <v>1.5100000000000002</v>
      </c>
      <c r="AB174" s="5">
        <f t="shared" si="21"/>
        <v>1.5100000000000002</v>
      </c>
      <c r="AC174" s="5">
        <f t="shared" si="21"/>
        <v>1.175</v>
      </c>
      <c r="AD174" s="5">
        <f t="shared" si="21"/>
        <v>1.175</v>
      </c>
      <c r="AE174" s="17">
        <f t="shared" si="21"/>
        <v>3.5074999999999994</v>
      </c>
      <c r="AF174" s="17">
        <f t="shared" si="21"/>
        <v>3.2700000000000005</v>
      </c>
      <c r="AG174" s="17">
        <f t="shared" si="21"/>
        <v>3.2700000000000005</v>
      </c>
      <c r="AH174" s="5">
        <f t="shared" si="21"/>
        <v>0</v>
      </c>
      <c r="AI174" s="5">
        <f t="shared" si="21"/>
        <v>0</v>
      </c>
    </row>
    <row r="175" spans="1:35" x14ac:dyDescent="0.3">
      <c r="A175" t="s">
        <v>260</v>
      </c>
      <c r="D175" t="s">
        <v>224</v>
      </c>
      <c r="H175" s="16">
        <f t="shared" ref="H175:AI175" si="22">H155/40</f>
        <v>5.165</v>
      </c>
      <c r="I175" s="16">
        <f t="shared" si="22"/>
        <v>5.165</v>
      </c>
      <c r="J175" s="16">
        <f t="shared" si="22"/>
        <v>5.6775000000000002</v>
      </c>
      <c r="K175" s="16">
        <f t="shared" si="22"/>
        <v>5.6775000000000002</v>
      </c>
      <c r="L175" s="16">
        <f t="shared" si="22"/>
        <v>5.415</v>
      </c>
      <c r="M175" s="16">
        <f t="shared" si="22"/>
        <v>12.29</v>
      </c>
      <c r="N175" s="16">
        <f t="shared" si="22"/>
        <v>12.04</v>
      </c>
      <c r="O175" s="16">
        <f t="shared" si="22"/>
        <v>7.43</v>
      </c>
      <c r="P175" s="16">
        <f t="shared" si="22"/>
        <v>7.43</v>
      </c>
      <c r="Q175" s="16">
        <f t="shared" si="22"/>
        <v>7.43</v>
      </c>
      <c r="R175" s="16">
        <f t="shared" si="22"/>
        <v>7.43</v>
      </c>
      <c r="S175" s="16">
        <f t="shared" si="22"/>
        <v>6.93</v>
      </c>
      <c r="T175" s="16">
        <f t="shared" si="22"/>
        <v>9.0975000000000001</v>
      </c>
      <c r="U175" s="16">
        <f t="shared" si="22"/>
        <v>6.8325000000000005</v>
      </c>
      <c r="V175" s="16">
        <f t="shared" si="22"/>
        <v>6.8325000000000005</v>
      </c>
      <c r="W175" s="16">
        <f t="shared" si="22"/>
        <v>6.8325000000000005</v>
      </c>
      <c r="X175" s="5">
        <f t="shared" si="22"/>
        <v>2.2600000000000002</v>
      </c>
      <c r="Y175" s="5">
        <f t="shared" si="22"/>
        <v>2.2600000000000002</v>
      </c>
      <c r="Z175" s="5">
        <f t="shared" si="22"/>
        <v>1.7250000000000001</v>
      </c>
      <c r="AA175" s="5">
        <f t="shared" si="22"/>
        <v>1.7250000000000001</v>
      </c>
      <c r="AB175" s="5">
        <f t="shared" si="22"/>
        <v>1.7250000000000001</v>
      </c>
      <c r="AC175" s="5">
        <f t="shared" si="22"/>
        <v>2.8925000000000001</v>
      </c>
      <c r="AD175" s="5">
        <f t="shared" si="22"/>
        <v>2.8925000000000001</v>
      </c>
      <c r="AE175" s="16">
        <f t="shared" si="22"/>
        <v>7.5250000000000004</v>
      </c>
      <c r="AF175" s="16">
        <f t="shared" si="22"/>
        <v>7.7949999999999999</v>
      </c>
      <c r="AG175" s="16">
        <f t="shared" si="22"/>
        <v>7.7949999999999999</v>
      </c>
      <c r="AH175" s="5">
        <f t="shared" si="22"/>
        <v>2.75</v>
      </c>
      <c r="AI175" s="5">
        <f t="shared" si="22"/>
        <v>2.75</v>
      </c>
    </row>
    <row r="176" spans="1:35" x14ac:dyDescent="0.3">
      <c r="A176" t="s">
        <v>260</v>
      </c>
      <c r="D176" t="s">
        <v>225</v>
      </c>
      <c r="H176" s="5">
        <f t="shared" ref="H176:AI176" si="23">H156/40</f>
        <v>2.3424999999999998</v>
      </c>
      <c r="I176" s="5">
        <f t="shared" si="23"/>
        <v>2.3424999999999998</v>
      </c>
      <c r="J176" s="5">
        <f t="shared" si="23"/>
        <v>2.5924999999999998</v>
      </c>
      <c r="K176" s="5">
        <f t="shared" si="23"/>
        <v>2.5924999999999998</v>
      </c>
      <c r="L176" s="5">
        <f t="shared" si="23"/>
        <v>2.5924999999999998</v>
      </c>
      <c r="M176" s="16">
        <f t="shared" si="23"/>
        <v>6.7924999999999995</v>
      </c>
      <c r="N176" s="16">
        <f t="shared" si="23"/>
        <v>6.5424999999999995</v>
      </c>
      <c r="O176" s="17">
        <f t="shared" si="23"/>
        <v>3.2599999999999993</v>
      </c>
      <c r="P176" s="5">
        <f t="shared" si="23"/>
        <v>1.5525000000000002</v>
      </c>
      <c r="Q176" s="5">
        <f t="shared" si="23"/>
        <v>1.5525000000000002</v>
      </c>
      <c r="R176" s="5">
        <f t="shared" si="23"/>
        <v>1.5525000000000002</v>
      </c>
      <c r="S176" s="5">
        <f t="shared" si="23"/>
        <v>2.3250000000000002</v>
      </c>
      <c r="T176" s="5">
        <f t="shared" si="23"/>
        <v>2.8574999999999999</v>
      </c>
      <c r="U176" s="5">
        <f t="shared" si="23"/>
        <v>1.94</v>
      </c>
      <c r="V176" s="5">
        <f t="shared" si="23"/>
        <v>1.94</v>
      </c>
      <c r="W176" s="5">
        <f t="shared" si="23"/>
        <v>1.94</v>
      </c>
      <c r="X176" s="5">
        <f t="shared" si="23"/>
        <v>0.53249999999999997</v>
      </c>
      <c r="Y176" s="5">
        <f t="shared" si="23"/>
        <v>0.53249999999999997</v>
      </c>
      <c r="Z176" s="5">
        <f t="shared" si="23"/>
        <v>0</v>
      </c>
      <c r="AA176" s="5">
        <f t="shared" si="23"/>
        <v>0</v>
      </c>
      <c r="AB176" s="5">
        <f t="shared" si="23"/>
        <v>0</v>
      </c>
      <c r="AC176" s="5">
        <f t="shared" si="23"/>
        <v>1.0675000000000001</v>
      </c>
      <c r="AD176" s="5">
        <f t="shared" si="23"/>
        <v>1.0675000000000001</v>
      </c>
      <c r="AE176" s="5">
        <f t="shared" si="23"/>
        <v>2.4675000000000002</v>
      </c>
      <c r="AF176" s="5">
        <f t="shared" si="23"/>
        <v>1.9</v>
      </c>
      <c r="AG176" s="5">
        <f t="shared" si="23"/>
        <v>1.9</v>
      </c>
      <c r="AH176" s="5">
        <f t="shared" si="23"/>
        <v>0.25</v>
      </c>
      <c r="AI176" s="5">
        <f t="shared" si="23"/>
        <v>0.25</v>
      </c>
    </row>
    <row r="177" spans="1:35" x14ac:dyDescent="0.3">
      <c r="A177" t="s">
        <v>260</v>
      </c>
      <c r="D177" s="24" t="s">
        <v>233</v>
      </c>
      <c r="H177" s="5">
        <f t="shared" ref="H177:AI177" si="24">H157/40</f>
        <v>0.45250000000000001</v>
      </c>
      <c r="I177" s="5">
        <f t="shared" si="24"/>
        <v>0.45250000000000001</v>
      </c>
      <c r="J177" s="5">
        <f t="shared" si="24"/>
        <v>0.61499999999999999</v>
      </c>
      <c r="K177" s="5">
        <f t="shared" si="24"/>
        <v>0.61499999999999999</v>
      </c>
      <c r="L177" s="5">
        <f t="shared" si="24"/>
        <v>0.51500000000000001</v>
      </c>
      <c r="M177" s="5">
        <f t="shared" si="24"/>
        <v>0.51500000000000001</v>
      </c>
      <c r="N177" s="5">
        <f t="shared" si="24"/>
        <v>0.45250000000000001</v>
      </c>
      <c r="O177" s="5">
        <f t="shared" si="24"/>
        <v>0.45250000000000001</v>
      </c>
      <c r="P177" s="5">
        <f t="shared" si="24"/>
        <v>0.45250000000000001</v>
      </c>
      <c r="Q177" s="5">
        <f t="shared" si="24"/>
        <v>0.45250000000000001</v>
      </c>
      <c r="R177" s="5">
        <f t="shared" si="24"/>
        <v>0.45250000000000001</v>
      </c>
      <c r="S177" s="5">
        <f t="shared" si="24"/>
        <v>0.45250000000000001</v>
      </c>
      <c r="T177" s="5">
        <f t="shared" si="24"/>
        <v>0.52</v>
      </c>
      <c r="U177" s="5">
        <f t="shared" si="24"/>
        <v>0.52</v>
      </c>
      <c r="V177" s="5">
        <f t="shared" si="24"/>
        <v>0.52</v>
      </c>
      <c r="W177" s="5">
        <f t="shared" si="24"/>
        <v>0.52</v>
      </c>
      <c r="X177" s="5">
        <f t="shared" si="24"/>
        <v>0.27500000000000002</v>
      </c>
      <c r="Y177" s="5">
        <f t="shared" si="24"/>
        <v>0.27500000000000002</v>
      </c>
      <c r="Z177" s="5">
        <f t="shared" si="24"/>
        <v>1.2075</v>
      </c>
      <c r="AA177" s="5">
        <f t="shared" si="24"/>
        <v>1.2075</v>
      </c>
      <c r="AB177" s="5">
        <f t="shared" si="24"/>
        <v>1.2075</v>
      </c>
      <c r="AC177" s="5">
        <f t="shared" si="24"/>
        <v>0.20750000000000002</v>
      </c>
      <c r="AD177" s="5">
        <f t="shared" si="24"/>
        <v>0.20750000000000002</v>
      </c>
      <c r="AE177" s="5">
        <f t="shared" si="24"/>
        <v>0.20750000000000002</v>
      </c>
      <c r="AF177" s="5">
        <f t="shared" si="24"/>
        <v>0</v>
      </c>
      <c r="AG177" s="5">
        <f t="shared" si="24"/>
        <v>0</v>
      </c>
      <c r="AH177" s="5">
        <f t="shared" si="24"/>
        <v>0</v>
      </c>
      <c r="AI177" s="5">
        <f t="shared" si="24"/>
        <v>0</v>
      </c>
    </row>
    <row r="178" spans="1:35" x14ac:dyDescent="0.3">
      <c r="A178" t="s">
        <v>260</v>
      </c>
      <c r="D178" s="24" t="s">
        <v>227</v>
      </c>
      <c r="H178" s="5">
        <f t="shared" ref="H178:AI178" si="25">H158/40</f>
        <v>0.89749999999999996</v>
      </c>
      <c r="I178" s="5">
        <f t="shared" si="25"/>
        <v>0.89749999999999996</v>
      </c>
      <c r="J178" s="5">
        <f t="shared" si="25"/>
        <v>1.5308333333333333</v>
      </c>
      <c r="K178" s="5">
        <f t="shared" si="25"/>
        <v>1.5308333333333333</v>
      </c>
      <c r="L178" s="5">
        <f t="shared" si="25"/>
        <v>1.4808333333333334</v>
      </c>
      <c r="M178" s="5">
        <f t="shared" si="25"/>
        <v>2.2308333333333334</v>
      </c>
      <c r="N178" s="5">
        <f t="shared" si="25"/>
        <v>1.9808333333333334</v>
      </c>
      <c r="O178" s="5">
        <f t="shared" si="25"/>
        <v>1.2308333333333334</v>
      </c>
      <c r="P178" s="5">
        <f t="shared" si="25"/>
        <v>0.89749999999999996</v>
      </c>
      <c r="Q178" s="5">
        <f t="shared" si="25"/>
        <v>0.89749999999999996</v>
      </c>
      <c r="R178" s="5">
        <f t="shared" si="25"/>
        <v>0.89749999999999996</v>
      </c>
      <c r="S178" s="17">
        <f t="shared" si="25"/>
        <v>3.2975000000000003</v>
      </c>
      <c r="T178" s="17">
        <f t="shared" si="25"/>
        <v>3.7975000000000003</v>
      </c>
      <c r="U178" s="17">
        <f t="shared" si="25"/>
        <v>3.7975000000000003</v>
      </c>
      <c r="V178" s="17">
        <f t="shared" si="25"/>
        <v>3.7975000000000003</v>
      </c>
      <c r="W178" s="17">
        <f t="shared" si="25"/>
        <v>3.7975000000000003</v>
      </c>
      <c r="X178" s="5">
        <f t="shared" si="25"/>
        <v>0.5</v>
      </c>
      <c r="Y178" s="5">
        <f t="shared" si="25"/>
        <v>0.5</v>
      </c>
      <c r="Z178" s="5">
        <f t="shared" si="25"/>
        <v>1.8675000000000002</v>
      </c>
      <c r="AA178" s="5">
        <f t="shared" si="25"/>
        <v>1.8675000000000002</v>
      </c>
      <c r="AB178" s="5">
        <f t="shared" si="25"/>
        <v>1.8675000000000002</v>
      </c>
      <c r="AC178" s="5">
        <f t="shared" si="25"/>
        <v>1.1675</v>
      </c>
      <c r="AD178" s="5">
        <f t="shared" si="25"/>
        <v>1.1675</v>
      </c>
      <c r="AE178" s="5">
        <f t="shared" si="25"/>
        <v>1.1675</v>
      </c>
      <c r="AF178" s="5">
        <f t="shared" si="25"/>
        <v>0</v>
      </c>
      <c r="AG178" s="5">
        <f t="shared" si="25"/>
        <v>0</v>
      </c>
      <c r="AH178" s="5">
        <f t="shared" si="25"/>
        <v>0</v>
      </c>
      <c r="AI178" s="5">
        <f t="shared" si="25"/>
        <v>0</v>
      </c>
    </row>
    <row r="179" spans="1:35" x14ac:dyDescent="0.3">
      <c r="A179" t="s">
        <v>260</v>
      </c>
      <c r="D179" s="24" t="s">
        <v>258</v>
      </c>
      <c r="H179" s="5">
        <f t="shared" ref="H179:AI179" si="26">H159/40</f>
        <v>0</v>
      </c>
      <c r="I179" s="5">
        <f t="shared" si="26"/>
        <v>0</v>
      </c>
      <c r="J179" s="17">
        <f t="shared" si="26"/>
        <v>4.5833333333333339</v>
      </c>
      <c r="K179" s="17">
        <f t="shared" si="26"/>
        <v>4.5833333333333339</v>
      </c>
      <c r="L179" s="17">
        <f t="shared" si="26"/>
        <v>4.5833333333333339</v>
      </c>
      <c r="M179" s="17">
        <f t="shared" si="26"/>
        <v>4.5833333333333339</v>
      </c>
      <c r="N179" s="17">
        <f t="shared" si="26"/>
        <v>4.3333333333333339</v>
      </c>
      <c r="O179" s="17">
        <f t="shared" si="26"/>
        <v>4.3333333333333339</v>
      </c>
      <c r="P179" s="5">
        <f t="shared" si="26"/>
        <v>0</v>
      </c>
      <c r="Q179" s="5">
        <f t="shared" si="26"/>
        <v>0</v>
      </c>
      <c r="R179" s="5">
        <f t="shared" si="26"/>
        <v>0</v>
      </c>
      <c r="S179" s="5">
        <f t="shared" si="26"/>
        <v>0</v>
      </c>
      <c r="T179" s="5">
        <f t="shared" si="26"/>
        <v>0</v>
      </c>
      <c r="U179" s="5">
        <f t="shared" si="26"/>
        <v>0</v>
      </c>
      <c r="V179" s="5">
        <f t="shared" si="26"/>
        <v>0</v>
      </c>
      <c r="W179" s="5">
        <f t="shared" si="26"/>
        <v>0</v>
      </c>
      <c r="X179" s="5">
        <f t="shared" si="26"/>
        <v>0</v>
      </c>
      <c r="Y179" s="5">
        <f t="shared" si="26"/>
        <v>0</v>
      </c>
      <c r="Z179" s="5">
        <f t="shared" si="26"/>
        <v>0</v>
      </c>
      <c r="AA179" s="5">
        <f t="shared" si="26"/>
        <v>0</v>
      </c>
      <c r="AB179" s="5">
        <f t="shared" si="26"/>
        <v>0</v>
      </c>
      <c r="AC179" s="5">
        <f t="shared" si="26"/>
        <v>0</v>
      </c>
      <c r="AD179" s="5">
        <f t="shared" si="26"/>
        <v>0</v>
      </c>
      <c r="AE179" s="5">
        <f t="shared" si="26"/>
        <v>0</v>
      </c>
      <c r="AF179" s="5">
        <f t="shared" si="26"/>
        <v>0</v>
      </c>
      <c r="AG179" s="5">
        <f t="shared" si="26"/>
        <v>0</v>
      </c>
      <c r="AH179" s="5">
        <f t="shared" si="26"/>
        <v>0</v>
      </c>
      <c r="AI179" s="5">
        <f t="shared" si="26"/>
        <v>0</v>
      </c>
    </row>
    <row r="180" spans="1:35" x14ac:dyDescent="0.3">
      <c r="A180" t="s">
        <v>260</v>
      </c>
      <c r="D180" s="24" t="s">
        <v>159</v>
      </c>
      <c r="H180" s="5">
        <f t="shared" ref="H180:AI180" si="27">H160/40</f>
        <v>1.7975000000000001</v>
      </c>
      <c r="I180" s="5">
        <f t="shared" si="27"/>
        <v>1.7975000000000001</v>
      </c>
      <c r="J180" s="5">
        <f t="shared" si="27"/>
        <v>2.8725000000000001</v>
      </c>
      <c r="K180" s="5">
        <f t="shared" si="27"/>
        <v>2.8725000000000001</v>
      </c>
      <c r="L180" s="5">
        <f t="shared" si="27"/>
        <v>2.7975000000000003</v>
      </c>
      <c r="M180" s="5">
        <f t="shared" si="27"/>
        <v>2.7975000000000003</v>
      </c>
      <c r="N180" s="5">
        <f t="shared" si="27"/>
        <v>2.7975000000000003</v>
      </c>
      <c r="O180" s="17">
        <f t="shared" si="27"/>
        <v>4.2974999999999994</v>
      </c>
      <c r="P180" s="17">
        <f t="shared" si="27"/>
        <v>3.2975000000000003</v>
      </c>
      <c r="Q180" s="17">
        <f t="shared" si="27"/>
        <v>3.2975000000000003</v>
      </c>
      <c r="R180" s="17">
        <f t="shared" si="27"/>
        <v>3.2975000000000003</v>
      </c>
      <c r="S180" s="5">
        <f t="shared" si="27"/>
        <v>1.6599999999999997</v>
      </c>
      <c r="T180" s="5">
        <f t="shared" si="27"/>
        <v>2.6599999999999997</v>
      </c>
      <c r="U180" s="5">
        <f t="shared" si="27"/>
        <v>1.1599999999999999</v>
      </c>
      <c r="V180" s="5">
        <f t="shared" si="27"/>
        <v>1.1599999999999999</v>
      </c>
      <c r="W180" s="5">
        <f t="shared" si="27"/>
        <v>1.1599999999999999</v>
      </c>
      <c r="X180" s="5">
        <f t="shared" si="27"/>
        <v>1</v>
      </c>
      <c r="Y180" s="5">
        <f t="shared" si="27"/>
        <v>1</v>
      </c>
      <c r="Z180" s="5">
        <f t="shared" si="27"/>
        <v>0.66749999999999998</v>
      </c>
      <c r="AA180" s="5">
        <f t="shared" si="27"/>
        <v>0.66749999999999998</v>
      </c>
      <c r="AB180" s="5">
        <f t="shared" si="27"/>
        <v>0.66749999999999998</v>
      </c>
      <c r="AC180" s="5">
        <f t="shared" si="27"/>
        <v>0</v>
      </c>
      <c r="AD180" s="5">
        <f t="shared" si="27"/>
        <v>0</v>
      </c>
      <c r="AE180" s="5">
        <f t="shared" si="27"/>
        <v>1.3325</v>
      </c>
      <c r="AF180" s="5">
        <f t="shared" si="27"/>
        <v>1.3325</v>
      </c>
      <c r="AG180" s="5">
        <f t="shared" si="27"/>
        <v>1.3325</v>
      </c>
      <c r="AH180" s="5">
        <f t="shared" si="27"/>
        <v>0</v>
      </c>
      <c r="AI180" s="5">
        <f t="shared" si="27"/>
        <v>0</v>
      </c>
    </row>
    <row r="181" spans="1:35" x14ac:dyDescent="0.3">
      <c r="A181" t="s">
        <v>260</v>
      </c>
      <c r="D181" s="24" t="s">
        <v>160</v>
      </c>
      <c r="H181" s="5">
        <f t="shared" ref="H181:AI181" si="28">H161/40</f>
        <v>0</v>
      </c>
      <c r="I181" s="5">
        <f t="shared" si="28"/>
        <v>0</v>
      </c>
      <c r="J181" s="5">
        <f t="shared" si="28"/>
        <v>0.25</v>
      </c>
      <c r="K181" s="5">
        <f t="shared" si="28"/>
        <v>0.25</v>
      </c>
      <c r="L181" s="5">
        <f t="shared" si="28"/>
        <v>0.25</v>
      </c>
      <c r="M181" s="5">
        <f t="shared" si="28"/>
        <v>1.2749999999999999</v>
      </c>
      <c r="N181" s="5">
        <f t="shared" si="28"/>
        <v>1.0249999999999999</v>
      </c>
      <c r="O181" s="5">
        <f t="shared" si="28"/>
        <v>0</v>
      </c>
      <c r="P181" s="5">
        <f t="shared" si="28"/>
        <v>0</v>
      </c>
      <c r="Q181" s="5">
        <f t="shared" si="28"/>
        <v>0</v>
      </c>
      <c r="R181" s="5">
        <f t="shared" si="28"/>
        <v>0</v>
      </c>
      <c r="S181" s="5">
        <f t="shared" si="28"/>
        <v>0</v>
      </c>
      <c r="T181" s="5">
        <f t="shared" si="28"/>
        <v>0.15</v>
      </c>
      <c r="U181" s="5">
        <f t="shared" si="28"/>
        <v>0.15</v>
      </c>
      <c r="V181" s="5">
        <f t="shared" si="28"/>
        <v>0.15</v>
      </c>
      <c r="W181" s="5">
        <f t="shared" si="28"/>
        <v>0.15</v>
      </c>
      <c r="X181" s="5">
        <f t="shared" si="28"/>
        <v>0.15</v>
      </c>
      <c r="Y181" s="5">
        <f t="shared" si="28"/>
        <v>0.15</v>
      </c>
      <c r="Z181" s="5">
        <f t="shared" si="28"/>
        <v>0</v>
      </c>
      <c r="AA181" s="5">
        <f t="shared" si="28"/>
        <v>0</v>
      </c>
      <c r="AB181" s="5">
        <f t="shared" si="28"/>
        <v>0</v>
      </c>
      <c r="AC181" s="5">
        <f t="shared" si="28"/>
        <v>0</v>
      </c>
      <c r="AD181" s="5">
        <f t="shared" si="28"/>
        <v>0</v>
      </c>
      <c r="AE181" s="5">
        <f t="shared" si="28"/>
        <v>0</v>
      </c>
      <c r="AF181" s="5">
        <f t="shared" si="28"/>
        <v>0</v>
      </c>
      <c r="AG181" s="5">
        <f t="shared" si="28"/>
        <v>0</v>
      </c>
      <c r="AH181" s="5">
        <f t="shared" si="28"/>
        <v>0</v>
      </c>
      <c r="AI181" s="5">
        <f t="shared" si="28"/>
        <v>0</v>
      </c>
    </row>
    <row r="182" spans="1:35" x14ac:dyDescent="0.3">
      <c r="A182" t="s">
        <v>260</v>
      </c>
      <c r="D182" s="24" t="s">
        <v>161</v>
      </c>
      <c r="H182" s="5">
        <f t="shared" ref="H182:AI182" si="29">H162/40</f>
        <v>0</v>
      </c>
      <c r="I182" s="5">
        <f t="shared" si="29"/>
        <v>0</v>
      </c>
      <c r="J182" s="5">
        <f t="shared" si="29"/>
        <v>0</v>
      </c>
      <c r="K182" s="5">
        <f t="shared" si="29"/>
        <v>0</v>
      </c>
      <c r="L182" s="5">
        <f t="shared" si="29"/>
        <v>0</v>
      </c>
      <c r="M182" s="5">
        <f t="shared" si="29"/>
        <v>0.5</v>
      </c>
      <c r="N182" s="5">
        <f t="shared" si="29"/>
        <v>0.5</v>
      </c>
      <c r="O182" s="5">
        <f t="shared" si="29"/>
        <v>8.249999999999999E-2</v>
      </c>
      <c r="P182" s="5">
        <f t="shared" si="29"/>
        <v>8.249999999999999E-2</v>
      </c>
      <c r="Q182" s="5">
        <f t="shared" si="29"/>
        <v>8.249999999999999E-2</v>
      </c>
      <c r="R182" s="5">
        <f t="shared" si="29"/>
        <v>8.249999999999999E-2</v>
      </c>
      <c r="S182" s="5">
        <f t="shared" si="29"/>
        <v>8.249999999999999E-2</v>
      </c>
      <c r="T182" s="5">
        <f t="shared" si="29"/>
        <v>0.41500000000000004</v>
      </c>
      <c r="U182" s="5">
        <f t="shared" si="29"/>
        <v>0.33250000000000002</v>
      </c>
      <c r="V182" s="5">
        <f t="shared" si="29"/>
        <v>0.33250000000000002</v>
      </c>
      <c r="W182" s="5">
        <f t="shared" si="29"/>
        <v>0.33250000000000002</v>
      </c>
      <c r="X182" s="5">
        <f t="shared" si="29"/>
        <v>0.33250000000000002</v>
      </c>
      <c r="Y182" s="5">
        <f t="shared" si="29"/>
        <v>0.33250000000000002</v>
      </c>
      <c r="Z182" s="5">
        <f t="shared" si="29"/>
        <v>0</v>
      </c>
      <c r="AA182" s="5">
        <f t="shared" si="29"/>
        <v>0</v>
      </c>
      <c r="AB182" s="5">
        <f t="shared" si="29"/>
        <v>0</v>
      </c>
      <c r="AC182" s="5">
        <f t="shared" si="29"/>
        <v>2.6675</v>
      </c>
      <c r="AD182" s="5">
        <f t="shared" si="29"/>
        <v>2.6675</v>
      </c>
      <c r="AE182" s="17">
        <f t="shared" si="29"/>
        <v>3</v>
      </c>
      <c r="AF182" s="5">
        <f t="shared" si="29"/>
        <v>0.58250000000000002</v>
      </c>
      <c r="AG182" s="5">
        <f t="shared" si="29"/>
        <v>0.58250000000000002</v>
      </c>
      <c r="AH182" s="5">
        <f t="shared" si="29"/>
        <v>0.25</v>
      </c>
      <c r="AI182" s="5">
        <f t="shared" si="29"/>
        <v>0.25</v>
      </c>
    </row>
    <row r="183" spans="1:35" x14ac:dyDescent="0.3">
      <c r="A183" t="s">
        <v>260</v>
      </c>
      <c r="D183" t="s">
        <v>248</v>
      </c>
      <c r="H183" s="5">
        <f t="shared" ref="H183:AI183" si="30">H163/40</f>
        <v>0</v>
      </c>
      <c r="I183" s="5">
        <f t="shared" si="30"/>
        <v>0</v>
      </c>
      <c r="J183" s="5">
        <f t="shared" si="30"/>
        <v>0</v>
      </c>
      <c r="K183" s="5">
        <f t="shared" si="30"/>
        <v>0</v>
      </c>
      <c r="L183" s="5">
        <f t="shared" si="30"/>
        <v>0</v>
      </c>
      <c r="M183" s="5">
        <f t="shared" si="30"/>
        <v>0</v>
      </c>
      <c r="N183" s="5">
        <f t="shared" si="30"/>
        <v>0</v>
      </c>
      <c r="O183" s="5">
        <f t="shared" si="30"/>
        <v>0.4325</v>
      </c>
      <c r="P183" s="5">
        <f t="shared" si="30"/>
        <v>0.4325</v>
      </c>
      <c r="Q183" s="5">
        <f t="shared" si="30"/>
        <v>0.4325</v>
      </c>
      <c r="R183" s="5">
        <f t="shared" si="30"/>
        <v>0.4325</v>
      </c>
      <c r="S183" s="5">
        <f t="shared" si="30"/>
        <v>0.4325</v>
      </c>
      <c r="T183" s="5">
        <f t="shared" si="30"/>
        <v>0.4325</v>
      </c>
      <c r="U183" s="5">
        <f t="shared" si="30"/>
        <v>0</v>
      </c>
      <c r="V183" s="5">
        <f t="shared" si="30"/>
        <v>0</v>
      </c>
      <c r="W183" s="5">
        <f t="shared" si="30"/>
        <v>0</v>
      </c>
      <c r="X183" s="5">
        <f t="shared" si="30"/>
        <v>0</v>
      </c>
      <c r="Y183" s="5">
        <f t="shared" si="30"/>
        <v>0</v>
      </c>
      <c r="Z183" s="5">
        <f t="shared" si="30"/>
        <v>0</v>
      </c>
      <c r="AA183" s="5">
        <f t="shared" si="30"/>
        <v>0</v>
      </c>
      <c r="AB183" s="5">
        <f t="shared" si="30"/>
        <v>0</v>
      </c>
      <c r="AC183" s="5">
        <f t="shared" si="30"/>
        <v>0</v>
      </c>
      <c r="AD183" s="5">
        <f t="shared" si="30"/>
        <v>0</v>
      </c>
      <c r="AE183" s="17">
        <f t="shared" si="30"/>
        <v>4.3325000000000005</v>
      </c>
      <c r="AF183" s="17">
        <f t="shared" si="30"/>
        <v>4.3325000000000005</v>
      </c>
      <c r="AG183" s="17">
        <f t="shared" si="30"/>
        <v>4.3325000000000005</v>
      </c>
      <c r="AH183" s="5">
        <f t="shared" si="30"/>
        <v>0</v>
      </c>
      <c r="AI183" s="5">
        <f t="shared" si="30"/>
        <v>0</v>
      </c>
    </row>
    <row r="184" spans="1:35" x14ac:dyDescent="0.3">
      <c r="A184" t="s">
        <v>260</v>
      </c>
      <c r="D184" t="s">
        <v>252</v>
      </c>
      <c r="H184" s="5">
        <f t="shared" ref="H184:AI184" si="31">H164/40</f>
        <v>0</v>
      </c>
      <c r="I184" s="5">
        <f t="shared" si="31"/>
        <v>0</v>
      </c>
      <c r="J184" s="5">
        <f t="shared" si="31"/>
        <v>0</v>
      </c>
      <c r="K184" s="5">
        <f t="shared" si="31"/>
        <v>0</v>
      </c>
      <c r="L184" s="5">
        <f t="shared" si="31"/>
        <v>0</v>
      </c>
      <c r="M184" s="5">
        <f t="shared" si="31"/>
        <v>0</v>
      </c>
      <c r="N184" s="5">
        <f t="shared" si="31"/>
        <v>0</v>
      </c>
      <c r="O184" s="5">
        <f t="shared" si="31"/>
        <v>0</v>
      </c>
      <c r="P184" s="5">
        <f t="shared" si="31"/>
        <v>0</v>
      </c>
      <c r="Q184" s="5">
        <f t="shared" si="31"/>
        <v>0</v>
      </c>
      <c r="R184" s="5">
        <f t="shared" si="31"/>
        <v>0</v>
      </c>
      <c r="S184" s="5">
        <f t="shared" si="31"/>
        <v>0</v>
      </c>
      <c r="T184" s="5">
        <f t="shared" si="31"/>
        <v>0</v>
      </c>
      <c r="U184" s="5">
        <f t="shared" si="31"/>
        <v>0</v>
      </c>
      <c r="V184" s="5">
        <f t="shared" si="31"/>
        <v>0</v>
      </c>
      <c r="W184" s="5">
        <f t="shared" si="31"/>
        <v>0</v>
      </c>
      <c r="X184" s="5">
        <f t="shared" si="31"/>
        <v>0</v>
      </c>
      <c r="Y184" s="5">
        <f t="shared" si="31"/>
        <v>0</v>
      </c>
      <c r="Z184" s="5">
        <f t="shared" si="31"/>
        <v>0</v>
      </c>
      <c r="AA184" s="5">
        <f t="shared" si="31"/>
        <v>0</v>
      </c>
      <c r="AB184" s="5">
        <f t="shared" si="31"/>
        <v>0</v>
      </c>
      <c r="AC184" s="5">
        <f t="shared" si="31"/>
        <v>0</v>
      </c>
      <c r="AD184" s="5">
        <f t="shared" si="31"/>
        <v>0</v>
      </c>
      <c r="AE184" s="17">
        <f t="shared" si="31"/>
        <v>4.3325000000000005</v>
      </c>
      <c r="AF184" s="17">
        <f t="shared" si="31"/>
        <v>4.3325000000000005</v>
      </c>
      <c r="AG184" s="17">
        <f t="shared" si="31"/>
        <v>4.3325000000000005</v>
      </c>
      <c r="AH184" s="5">
        <f t="shared" si="31"/>
        <v>0</v>
      </c>
      <c r="AI184" s="5">
        <f t="shared" si="31"/>
        <v>0</v>
      </c>
    </row>
    <row r="185" spans="1:35" x14ac:dyDescent="0.3">
      <c r="A185" t="s">
        <v>260</v>
      </c>
      <c r="D185" t="s">
        <v>119</v>
      </c>
      <c r="H185" s="5">
        <f t="shared" ref="H185:AI185" si="32">H165/40</f>
        <v>0</v>
      </c>
      <c r="I185" s="5">
        <f t="shared" si="32"/>
        <v>0</v>
      </c>
      <c r="J185" s="5">
        <f t="shared" si="32"/>
        <v>0</v>
      </c>
      <c r="K185" s="5">
        <f t="shared" si="32"/>
        <v>0</v>
      </c>
      <c r="L185" s="5">
        <f t="shared" si="32"/>
        <v>0</v>
      </c>
      <c r="M185" s="5">
        <f t="shared" si="32"/>
        <v>0</v>
      </c>
      <c r="N185" s="5">
        <f t="shared" si="32"/>
        <v>0</v>
      </c>
      <c r="O185" s="5">
        <f t="shared" si="32"/>
        <v>0</v>
      </c>
      <c r="P185" s="5">
        <f t="shared" si="32"/>
        <v>0</v>
      </c>
      <c r="Q185" s="5">
        <f t="shared" si="32"/>
        <v>0</v>
      </c>
      <c r="R185" s="5">
        <f t="shared" si="32"/>
        <v>0</v>
      </c>
      <c r="S185" s="5">
        <f t="shared" si="32"/>
        <v>0</v>
      </c>
      <c r="T185" s="5">
        <f t="shared" si="32"/>
        <v>0</v>
      </c>
      <c r="U185" s="5">
        <f t="shared" si="32"/>
        <v>0</v>
      </c>
      <c r="V185" s="5">
        <f t="shared" si="32"/>
        <v>0</v>
      </c>
      <c r="W185" s="5">
        <f t="shared" si="32"/>
        <v>0</v>
      </c>
      <c r="X185" s="5">
        <f t="shared" si="32"/>
        <v>0</v>
      </c>
      <c r="Y185" s="5">
        <f t="shared" si="32"/>
        <v>0</v>
      </c>
      <c r="Z185" s="5">
        <f t="shared" si="32"/>
        <v>0</v>
      </c>
      <c r="AA185" s="5">
        <f t="shared" si="32"/>
        <v>0</v>
      </c>
      <c r="AB185" s="5">
        <f t="shared" si="32"/>
        <v>0</v>
      </c>
      <c r="AC185" s="5">
        <f t="shared" si="32"/>
        <v>0</v>
      </c>
      <c r="AD185" s="5">
        <f t="shared" si="32"/>
        <v>0</v>
      </c>
      <c r="AE185" s="5">
        <f t="shared" si="32"/>
        <v>0</v>
      </c>
      <c r="AF185" s="5">
        <f t="shared" si="32"/>
        <v>0</v>
      </c>
      <c r="AG185" s="5">
        <f t="shared" si="32"/>
        <v>0</v>
      </c>
      <c r="AH185" s="5">
        <f t="shared" si="32"/>
        <v>0</v>
      </c>
      <c r="AI185" s="5">
        <f t="shared" si="32"/>
        <v>0</v>
      </c>
    </row>
    <row r="186" spans="1:35" x14ac:dyDescent="0.3">
      <c r="A186" t="s">
        <v>260</v>
      </c>
      <c r="D186" t="s">
        <v>241</v>
      </c>
      <c r="H186" s="5">
        <f t="shared" ref="H186:AI186" si="33">H166/40</f>
        <v>0</v>
      </c>
      <c r="I186" s="5">
        <f t="shared" si="33"/>
        <v>0</v>
      </c>
      <c r="J186" s="5">
        <f t="shared" si="33"/>
        <v>0</v>
      </c>
      <c r="K186" s="5">
        <f t="shared" si="33"/>
        <v>0</v>
      </c>
      <c r="L186" s="5">
        <f t="shared" si="33"/>
        <v>0</v>
      </c>
      <c r="M186" s="16">
        <f t="shared" si="33"/>
        <v>6</v>
      </c>
      <c r="N186" s="16">
        <f t="shared" si="33"/>
        <v>6</v>
      </c>
      <c r="O186" s="17">
        <f t="shared" si="33"/>
        <v>4.3</v>
      </c>
      <c r="P186" s="17">
        <f t="shared" si="33"/>
        <v>4.3</v>
      </c>
      <c r="Q186" s="17">
        <f t="shared" si="33"/>
        <v>4.3</v>
      </c>
      <c r="R186" s="17">
        <f t="shared" si="33"/>
        <v>4.3</v>
      </c>
      <c r="S186" s="17">
        <f t="shared" si="33"/>
        <v>4.3</v>
      </c>
      <c r="T186" s="16">
        <f t="shared" si="33"/>
        <v>6.3</v>
      </c>
      <c r="U186" s="5">
        <f t="shared" si="33"/>
        <v>2</v>
      </c>
      <c r="V186" s="5">
        <f t="shared" si="33"/>
        <v>2</v>
      </c>
      <c r="W186" s="5">
        <f t="shared" si="33"/>
        <v>2</v>
      </c>
      <c r="X186" s="5">
        <f t="shared" si="33"/>
        <v>2</v>
      </c>
      <c r="Y186" s="5">
        <f t="shared" si="33"/>
        <v>2</v>
      </c>
      <c r="Z186" s="5">
        <f t="shared" si="33"/>
        <v>0</v>
      </c>
      <c r="AA186" s="5">
        <f t="shared" si="33"/>
        <v>0</v>
      </c>
      <c r="AB186" s="5">
        <f t="shared" si="33"/>
        <v>0</v>
      </c>
      <c r="AC186" s="17">
        <f t="shared" si="33"/>
        <v>4</v>
      </c>
      <c r="AD186" s="17">
        <f t="shared" si="33"/>
        <v>4</v>
      </c>
      <c r="AE186" s="16">
        <f t="shared" si="33"/>
        <v>8</v>
      </c>
      <c r="AF186" s="17">
        <f t="shared" si="33"/>
        <v>4</v>
      </c>
      <c r="AG186" s="17">
        <f t="shared" si="33"/>
        <v>4</v>
      </c>
      <c r="AH186" s="17">
        <f t="shared" si="33"/>
        <v>3.5</v>
      </c>
      <c r="AI186" s="17">
        <f t="shared" si="33"/>
        <v>3.5</v>
      </c>
    </row>
    <row r="187" spans="1:35" x14ac:dyDescent="0.3">
      <c r="A187" t="s">
        <v>260</v>
      </c>
      <c r="D187" t="s">
        <v>242</v>
      </c>
      <c r="H187" s="5">
        <f t="shared" ref="H187:AI187" si="34">H167/40</f>
        <v>0</v>
      </c>
      <c r="I187" s="5">
        <f t="shared" si="34"/>
        <v>0</v>
      </c>
      <c r="J187" s="5">
        <f t="shared" si="34"/>
        <v>0</v>
      </c>
      <c r="K187" s="5">
        <f t="shared" si="34"/>
        <v>0</v>
      </c>
      <c r="L187" s="5">
        <f t="shared" si="34"/>
        <v>0</v>
      </c>
      <c r="M187" s="16">
        <f t="shared" si="34"/>
        <v>7</v>
      </c>
      <c r="N187" s="16">
        <f t="shared" si="34"/>
        <v>7</v>
      </c>
      <c r="O187" s="17">
        <f t="shared" si="34"/>
        <v>4.3</v>
      </c>
      <c r="P187" s="17">
        <f t="shared" si="34"/>
        <v>4.3</v>
      </c>
      <c r="Q187" s="17">
        <f t="shared" si="34"/>
        <v>4.3</v>
      </c>
      <c r="R187" s="17">
        <f t="shared" si="34"/>
        <v>4.3</v>
      </c>
      <c r="S187" s="17">
        <f t="shared" si="34"/>
        <v>4.3</v>
      </c>
      <c r="T187" s="16">
        <f t="shared" si="34"/>
        <v>6.3</v>
      </c>
      <c r="U187" s="5">
        <f t="shared" si="34"/>
        <v>2</v>
      </c>
      <c r="V187" s="5">
        <f t="shared" si="34"/>
        <v>2</v>
      </c>
      <c r="W187" s="5">
        <f t="shared" si="34"/>
        <v>2</v>
      </c>
      <c r="X187" s="5">
        <f t="shared" si="34"/>
        <v>2</v>
      </c>
      <c r="Y187" s="5">
        <f t="shared" si="34"/>
        <v>2</v>
      </c>
      <c r="Z187" s="5">
        <f t="shared" si="34"/>
        <v>0</v>
      </c>
      <c r="AA187" s="5">
        <f t="shared" si="34"/>
        <v>0</v>
      </c>
      <c r="AB187" s="5">
        <f t="shared" si="34"/>
        <v>0</v>
      </c>
      <c r="AC187" s="17">
        <f t="shared" si="34"/>
        <v>4</v>
      </c>
      <c r="AD187" s="17">
        <f t="shared" si="34"/>
        <v>4</v>
      </c>
      <c r="AE187" s="16">
        <f t="shared" si="34"/>
        <v>8</v>
      </c>
      <c r="AF187" s="17">
        <f t="shared" si="34"/>
        <v>4</v>
      </c>
      <c r="AG187" s="17">
        <f t="shared" si="34"/>
        <v>4</v>
      </c>
      <c r="AH187" s="17">
        <f t="shared" si="34"/>
        <v>3.5</v>
      </c>
      <c r="AI187" s="17">
        <f t="shared" si="34"/>
        <v>3.5</v>
      </c>
    </row>
    <row r="188" spans="1:35" x14ac:dyDescent="0.3">
      <c r="A188" t="s">
        <v>260</v>
      </c>
      <c r="D188" t="s">
        <v>254</v>
      </c>
      <c r="H188" s="5">
        <f t="shared" ref="H188:AI188" si="35">H168/40</f>
        <v>0</v>
      </c>
      <c r="I188" s="5">
        <f t="shared" si="35"/>
        <v>0</v>
      </c>
      <c r="J188" s="5">
        <f t="shared" si="35"/>
        <v>0</v>
      </c>
      <c r="K188" s="5">
        <f t="shared" si="35"/>
        <v>0</v>
      </c>
      <c r="L188" s="5">
        <f t="shared" si="35"/>
        <v>0</v>
      </c>
      <c r="M188" s="5">
        <f t="shared" si="35"/>
        <v>0</v>
      </c>
      <c r="N188" s="5">
        <f t="shared" si="35"/>
        <v>0</v>
      </c>
      <c r="O188" s="5">
        <f t="shared" si="35"/>
        <v>0</v>
      </c>
      <c r="P188" s="5">
        <f t="shared" si="35"/>
        <v>0</v>
      </c>
      <c r="Q188" s="5">
        <f t="shared" si="35"/>
        <v>0</v>
      </c>
      <c r="R188" s="5">
        <f t="shared" si="35"/>
        <v>0</v>
      </c>
      <c r="S188" s="5">
        <f t="shared" si="35"/>
        <v>0</v>
      </c>
      <c r="T188" s="5">
        <f t="shared" si="35"/>
        <v>0</v>
      </c>
      <c r="U188" s="5">
        <f t="shared" si="35"/>
        <v>0</v>
      </c>
      <c r="V188" s="5">
        <f t="shared" si="35"/>
        <v>0</v>
      </c>
      <c r="W188" s="5">
        <f t="shared" si="35"/>
        <v>0</v>
      </c>
      <c r="X188" s="5">
        <f t="shared" si="35"/>
        <v>0</v>
      </c>
      <c r="Y188" s="5">
        <f t="shared" si="35"/>
        <v>0</v>
      </c>
      <c r="Z188" s="5">
        <f t="shared" si="35"/>
        <v>0</v>
      </c>
      <c r="AA188" s="5">
        <f t="shared" si="35"/>
        <v>0</v>
      </c>
      <c r="AB188" s="5">
        <f t="shared" si="35"/>
        <v>0</v>
      </c>
      <c r="AC188" s="5">
        <f t="shared" si="35"/>
        <v>0</v>
      </c>
      <c r="AD188" s="5">
        <f t="shared" si="35"/>
        <v>0</v>
      </c>
      <c r="AE188" s="5">
        <f t="shared" si="35"/>
        <v>0</v>
      </c>
      <c r="AF188" s="16">
        <f t="shared" si="35"/>
        <v>6</v>
      </c>
      <c r="AG188" s="16">
        <f t="shared" si="35"/>
        <v>6</v>
      </c>
      <c r="AH188" s="5">
        <f t="shared" si="35"/>
        <v>0</v>
      </c>
      <c r="AI188" s="5">
        <f t="shared" si="35"/>
        <v>0</v>
      </c>
    </row>
    <row r="189" spans="1:35" x14ac:dyDescent="0.3">
      <c r="B189" s="6" t="s">
        <v>264</v>
      </c>
      <c r="C189" s="17"/>
    </row>
    <row r="190" spans="1:35" x14ac:dyDescent="0.3">
      <c r="B190" s="6" t="s">
        <v>265</v>
      </c>
      <c r="C190" s="16"/>
      <c r="E190" t="s">
        <v>261</v>
      </c>
      <c r="H190" s="5">
        <f>SUM(H173:H188)</f>
        <v>13.217500000000001</v>
      </c>
      <c r="I190" s="5">
        <f t="shared" ref="I190:AI190" si="36">SUM(I173:I188)</f>
        <v>13.217500000000001</v>
      </c>
      <c r="J190" s="5">
        <f t="shared" si="36"/>
        <v>20.934166666666666</v>
      </c>
      <c r="K190" s="5">
        <f t="shared" si="36"/>
        <v>20.934166666666666</v>
      </c>
      <c r="L190" s="5">
        <f t="shared" si="36"/>
        <v>20.446666666666665</v>
      </c>
      <c r="M190" s="18">
        <f t="shared" si="36"/>
        <v>51.596666666666664</v>
      </c>
      <c r="N190" s="18">
        <f t="shared" si="36"/>
        <v>50.034166666666664</v>
      </c>
      <c r="O190" s="18">
        <f t="shared" si="36"/>
        <v>35.549166666666665</v>
      </c>
      <c r="P190" s="18">
        <f t="shared" si="36"/>
        <v>33.175000000000004</v>
      </c>
      <c r="Q190" s="18">
        <f t="shared" si="36"/>
        <v>33.175000000000004</v>
      </c>
      <c r="R190" s="5">
        <f t="shared" si="36"/>
        <v>28.175000000000001</v>
      </c>
      <c r="S190" s="5">
        <f t="shared" si="36"/>
        <v>28.8475</v>
      </c>
      <c r="T190" s="18">
        <f t="shared" si="36"/>
        <v>39.9925</v>
      </c>
      <c r="U190" s="5">
        <f t="shared" si="36"/>
        <v>23.327499999999997</v>
      </c>
      <c r="V190" s="5">
        <f t="shared" si="36"/>
        <v>23.327499999999997</v>
      </c>
      <c r="W190" s="5">
        <f t="shared" si="36"/>
        <v>23.327499999999997</v>
      </c>
      <c r="X190" s="5">
        <f t="shared" si="36"/>
        <v>12.744999999999999</v>
      </c>
      <c r="Y190" s="5">
        <f t="shared" si="36"/>
        <v>12.744999999999999</v>
      </c>
      <c r="Z190" s="5">
        <f t="shared" si="36"/>
        <v>7.6350000000000016</v>
      </c>
      <c r="AA190" s="5">
        <f t="shared" si="36"/>
        <v>7.6350000000000016</v>
      </c>
      <c r="AB190" s="5">
        <f t="shared" si="36"/>
        <v>7.6350000000000016</v>
      </c>
      <c r="AC190" s="5">
        <f t="shared" si="36"/>
        <v>18.835000000000001</v>
      </c>
      <c r="AD190" s="5">
        <f t="shared" si="36"/>
        <v>18.835000000000001</v>
      </c>
      <c r="AE190" s="18">
        <f t="shared" si="36"/>
        <v>46.53</v>
      </c>
      <c r="AF190" s="18">
        <f t="shared" si="36"/>
        <v>40.045000000000002</v>
      </c>
      <c r="AG190" s="18">
        <f t="shared" si="36"/>
        <v>40.045000000000002</v>
      </c>
      <c r="AH190" s="5">
        <f t="shared" si="36"/>
        <v>11.75</v>
      </c>
      <c r="AI190" s="5">
        <f t="shared" si="36"/>
        <v>11.75</v>
      </c>
    </row>
    <row r="192" spans="1:35" x14ac:dyDescent="0.3">
      <c r="B192" s="6" t="s">
        <v>263</v>
      </c>
      <c r="C192" s="19"/>
    </row>
  </sheetData>
  <printOptions gridLines="1"/>
  <pageMargins left="0.7" right="0.7" top="0.75" bottom="0.75" header="0.3" footer="0.3"/>
  <pageSetup scale="57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6A3E-2DBC-4366-9197-A7F028E6287B}">
  <dimension ref="A1:AI13"/>
  <sheetViews>
    <sheetView tabSelected="1" workbookViewId="0">
      <selection activeCell="G15" sqref="G15"/>
    </sheetView>
  </sheetViews>
  <sheetFormatPr defaultRowHeight="14.4" x14ac:dyDescent="0.3"/>
  <cols>
    <col min="1" max="1" width="21.88671875" customWidth="1"/>
    <col min="4" max="4" width="9.77734375" bestFit="1" customWidth="1"/>
    <col min="7" max="7" width="8" customWidth="1"/>
    <col min="8" max="35" width="3.77734375" customWidth="1"/>
  </cols>
  <sheetData>
    <row r="1" spans="1:35" ht="56.4" x14ac:dyDescent="0.3">
      <c r="F1" s="5"/>
      <c r="G1" s="20" t="s">
        <v>266</v>
      </c>
      <c r="H1" s="12">
        <v>44851</v>
      </c>
      <c r="I1" s="12">
        <v>44858</v>
      </c>
      <c r="J1" s="12">
        <v>44865</v>
      </c>
      <c r="K1" s="12">
        <v>44872</v>
      </c>
      <c r="L1" s="12">
        <v>44879</v>
      </c>
      <c r="M1" s="12">
        <v>44886</v>
      </c>
      <c r="N1" s="12">
        <v>44893</v>
      </c>
      <c r="O1" s="12">
        <v>44900</v>
      </c>
      <c r="P1" s="12">
        <v>44907</v>
      </c>
      <c r="Q1" s="12">
        <v>44914</v>
      </c>
      <c r="R1" s="15">
        <v>44921</v>
      </c>
      <c r="S1" s="12">
        <v>44928</v>
      </c>
      <c r="T1" s="12">
        <v>44935</v>
      </c>
      <c r="U1" s="12">
        <v>44942</v>
      </c>
      <c r="V1" s="12">
        <v>44949</v>
      </c>
      <c r="W1" s="12">
        <v>44956</v>
      </c>
      <c r="X1" s="12">
        <v>44963</v>
      </c>
      <c r="Y1" s="12">
        <v>44970</v>
      </c>
      <c r="Z1" s="12">
        <v>44977</v>
      </c>
      <c r="AA1" s="12">
        <v>44984</v>
      </c>
      <c r="AB1" s="12">
        <v>44991</v>
      </c>
      <c r="AC1" s="12">
        <v>44998</v>
      </c>
      <c r="AD1" s="12">
        <v>45005</v>
      </c>
      <c r="AE1" s="12">
        <v>45012</v>
      </c>
      <c r="AF1" s="12">
        <v>45019</v>
      </c>
      <c r="AG1" s="12">
        <v>45026</v>
      </c>
      <c r="AH1" s="12">
        <v>45033</v>
      </c>
      <c r="AI1" s="12">
        <v>45040</v>
      </c>
    </row>
    <row r="2" spans="1:35" ht="28.8" x14ac:dyDescent="0.3">
      <c r="A2" s="1" t="s">
        <v>217</v>
      </c>
      <c r="B2" s="1" t="s">
        <v>220</v>
      </c>
      <c r="C2" s="13" t="s">
        <v>221</v>
      </c>
      <c r="D2" s="1" t="s">
        <v>218</v>
      </c>
      <c r="E2" s="13" t="s">
        <v>219</v>
      </c>
      <c r="F2" s="14" t="s">
        <v>228</v>
      </c>
      <c r="G2" s="13" t="s">
        <v>222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  <c r="AC2">
        <v>22</v>
      </c>
      <c r="AD2">
        <v>23</v>
      </c>
      <c r="AE2">
        <v>24</v>
      </c>
      <c r="AF2">
        <v>25</v>
      </c>
      <c r="AG2">
        <v>26</v>
      </c>
      <c r="AH2">
        <v>27</v>
      </c>
      <c r="AI2">
        <v>28</v>
      </c>
    </row>
    <row r="3" spans="1:35" x14ac:dyDescent="0.3">
      <c r="A3" t="s">
        <v>246</v>
      </c>
      <c r="B3" s="11">
        <v>44935</v>
      </c>
      <c r="C3">
        <v>6</v>
      </c>
      <c r="D3" t="s">
        <v>240</v>
      </c>
      <c r="E3">
        <v>508</v>
      </c>
      <c r="F3" s="5">
        <v>84.666666666666671</v>
      </c>
      <c r="T3">
        <v>80</v>
      </c>
      <c r="U3">
        <v>80</v>
      </c>
      <c r="V3">
        <v>80</v>
      </c>
      <c r="W3">
        <v>80</v>
      </c>
      <c r="X3">
        <v>80</v>
      </c>
      <c r="Y3">
        <v>80</v>
      </c>
    </row>
    <row r="4" spans="1:35" x14ac:dyDescent="0.3">
      <c r="A4" t="s">
        <v>246</v>
      </c>
      <c r="B4" s="11">
        <v>44935</v>
      </c>
      <c r="C4">
        <v>6</v>
      </c>
      <c r="D4" t="s">
        <v>230</v>
      </c>
      <c r="E4">
        <v>95</v>
      </c>
      <c r="F4" s="5">
        <v>15.833333333333334</v>
      </c>
      <c r="T4">
        <v>15.8</v>
      </c>
      <c r="U4">
        <v>15.8</v>
      </c>
      <c r="V4">
        <v>15.8</v>
      </c>
      <c r="W4">
        <v>15.8</v>
      </c>
      <c r="X4">
        <v>15.8</v>
      </c>
      <c r="Y4">
        <v>15.8</v>
      </c>
    </row>
    <row r="5" spans="1:35" x14ac:dyDescent="0.3">
      <c r="A5" t="s">
        <v>246</v>
      </c>
      <c r="B5" s="11">
        <v>44935</v>
      </c>
      <c r="C5">
        <v>6</v>
      </c>
      <c r="D5" t="s">
        <v>224</v>
      </c>
      <c r="E5">
        <v>584</v>
      </c>
      <c r="F5" s="5">
        <v>97.333333333333329</v>
      </c>
      <c r="T5">
        <v>86.7</v>
      </c>
      <c r="U5">
        <v>86.7</v>
      </c>
      <c r="V5">
        <v>86.7</v>
      </c>
      <c r="W5">
        <v>86.7</v>
      </c>
      <c r="X5">
        <v>86.7</v>
      </c>
      <c r="Y5">
        <v>86.7</v>
      </c>
    </row>
    <row r="6" spans="1:35" x14ac:dyDescent="0.3">
      <c r="A6" t="s">
        <v>246</v>
      </c>
      <c r="B6" s="11">
        <v>44935</v>
      </c>
      <c r="C6">
        <v>6</v>
      </c>
      <c r="D6" t="s">
        <v>225</v>
      </c>
      <c r="E6">
        <v>192</v>
      </c>
      <c r="F6" s="5">
        <v>32</v>
      </c>
      <c r="T6">
        <v>21.3</v>
      </c>
      <c r="U6">
        <v>21.3</v>
      </c>
      <c r="V6">
        <v>21.3</v>
      </c>
      <c r="W6">
        <v>21.3</v>
      </c>
      <c r="X6">
        <v>21.3</v>
      </c>
      <c r="Y6">
        <v>21.3</v>
      </c>
    </row>
    <row r="7" spans="1:35" x14ac:dyDescent="0.3">
      <c r="A7" t="s">
        <v>246</v>
      </c>
      <c r="B7" s="11">
        <v>44935</v>
      </c>
      <c r="C7">
        <v>6</v>
      </c>
      <c r="D7" t="s">
        <v>233</v>
      </c>
      <c r="E7">
        <v>16</v>
      </c>
      <c r="F7" s="5">
        <v>2.6666666666666665</v>
      </c>
      <c r="T7">
        <v>2.7</v>
      </c>
      <c r="U7">
        <v>2.7</v>
      </c>
      <c r="V7">
        <v>2.7</v>
      </c>
      <c r="W7">
        <v>2.7</v>
      </c>
      <c r="X7">
        <v>2.7</v>
      </c>
      <c r="Y7">
        <v>2.7</v>
      </c>
    </row>
    <row r="8" spans="1:35" x14ac:dyDescent="0.3">
      <c r="A8" t="s">
        <v>246</v>
      </c>
      <c r="B8" s="11">
        <v>44935</v>
      </c>
      <c r="C8">
        <v>6</v>
      </c>
      <c r="D8" t="s">
        <v>227</v>
      </c>
      <c r="E8">
        <v>120</v>
      </c>
      <c r="F8" s="5">
        <v>20</v>
      </c>
      <c r="T8">
        <v>20</v>
      </c>
      <c r="U8">
        <v>20</v>
      </c>
      <c r="V8">
        <v>20</v>
      </c>
      <c r="W8">
        <v>20</v>
      </c>
      <c r="X8">
        <v>20</v>
      </c>
      <c r="Y8">
        <v>20</v>
      </c>
    </row>
    <row r="9" spans="1:35" x14ac:dyDescent="0.3">
      <c r="A9" t="s">
        <v>246</v>
      </c>
      <c r="B9" s="11">
        <v>44935</v>
      </c>
      <c r="C9">
        <v>6</v>
      </c>
      <c r="D9" t="s">
        <v>159</v>
      </c>
      <c r="E9">
        <v>0</v>
      </c>
      <c r="F9" s="5">
        <v>0</v>
      </c>
      <c r="T9">
        <v>40</v>
      </c>
      <c r="U9">
        <v>40</v>
      </c>
      <c r="V9">
        <v>40</v>
      </c>
      <c r="W9">
        <v>40</v>
      </c>
      <c r="X9">
        <v>40</v>
      </c>
      <c r="Y9">
        <v>40</v>
      </c>
    </row>
    <row r="10" spans="1:35" x14ac:dyDescent="0.3">
      <c r="A10" t="s">
        <v>246</v>
      </c>
      <c r="B10" s="11">
        <v>44935</v>
      </c>
      <c r="C10">
        <v>6</v>
      </c>
      <c r="D10" t="s">
        <v>160</v>
      </c>
      <c r="E10">
        <v>36</v>
      </c>
      <c r="F10" s="5">
        <v>6</v>
      </c>
      <c r="T10">
        <v>6</v>
      </c>
      <c r="U10">
        <v>6</v>
      </c>
      <c r="V10">
        <v>6</v>
      </c>
      <c r="W10">
        <v>6</v>
      </c>
      <c r="X10">
        <v>6</v>
      </c>
      <c r="Y10">
        <v>6</v>
      </c>
    </row>
    <row r="11" spans="1:35" x14ac:dyDescent="0.3">
      <c r="A11" t="s">
        <v>246</v>
      </c>
      <c r="B11" s="11">
        <v>44935</v>
      </c>
      <c r="C11">
        <v>6</v>
      </c>
      <c r="D11" t="s">
        <v>161</v>
      </c>
      <c r="E11">
        <v>80</v>
      </c>
      <c r="F11" s="5">
        <v>13.333333333333334</v>
      </c>
      <c r="T11">
        <v>13.3</v>
      </c>
      <c r="U11">
        <v>13.3</v>
      </c>
      <c r="V11">
        <v>13.3</v>
      </c>
      <c r="W11">
        <v>13.3</v>
      </c>
      <c r="X11">
        <v>13.3</v>
      </c>
      <c r="Y11">
        <v>13.3</v>
      </c>
    </row>
    <row r="12" spans="1:35" x14ac:dyDescent="0.3">
      <c r="A12" t="s">
        <v>246</v>
      </c>
      <c r="B12" s="11">
        <v>44935</v>
      </c>
      <c r="C12">
        <v>6</v>
      </c>
      <c r="D12" t="s">
        <v>241</v>
      </c>
      <c r="E12">
        <v>480</v>
      </c>
      <c r="F12" s="5">
        <v>80</v>
      </c>
      <c r="T12">
        <v>80</v>
      </c>
      <c r="U12">
        <v>80</v>
      </c>
      <c r="V12">
        <v>80</v>
      </c>
      <c r="W12">
        <v>80</v>
      </c>
      <c r="X12">
        <v>80</v>
      </c>
      <c r="Y12">
        <v>80</v>
      </c>
    </row>
    <row r="13" spans="1:35" x14ac:dyDescent="0.3">
      <c r="A13" t="s">
        <v>246</v>
      </c>
      <c r="B13" s="11">
        <v>44935</v>
      </c>
      <c r="C13">
        <v>6</v>
      </c>
      <c r="D13" t="s">
        <v>242</v>
      </c>
      <c r="E13">
        <v>480</v>
      </c>
      <c r="F13" s="5">
        <v>80</v>
      </c>
      <c r="T13">
        <v>80</v>
      </c>
      <c r="U13">
        <v>80</v>
      </c>
      <c r="V13">
        <v>80</v>
      </c>
      <c r="W13">
        <v>80</v>
      </c>
      <c r="X13">
        <v>80</v>
      </c>
      <c r="Y13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9DDC-9ACA-48E5-A210-50935C4D4CD1}">
  <sheetPr>
    <pageSetUpPr fitToPage="1"/>
  </sheetPr>
  <dimension ref="A1:AI22"/>
  <sheetViews>
    <sheetView workbookViewId="0">
      <selection activeCell="G14" sqref="G14"/>
    </sheetView>
  </sheetViews>
  <sheetFormatPr defaultRowHeight="14.4" x14ac:dyDescent="0.3"/>
  <cols>
    <col min="4" max="4" width="9.77734375" bestFit="1" customWidth="1"/>
    <col min="8" max="35" width="4.77734375" customWidth="1"/>
  </cols>
  <sheetData>
    <row r="1" spans="1:35" ht="56.4" x14ac:dyDescent="0.3">
      <c r="F1" s="5"/>
      <c r="G1" s="20" t="s">
        <v>266</v>
      </c>
      <c r="H1" s="12">
        <v>44851</v>
      </c>
      <c r="I1" s="12">
        <v>44858</v>
      </c>
      <c r="J1" s="12">
        <v>44865</v>
      </c>
      <c r="K1" s="12">
        <v>44872</v>
      </c>
      <c r="L1" s="12">
        <v>44879</v>
      </c>
      <c r="M1" s="12">
        <v>44886</v>
      </c>
      <c r="N1" s="12">
        <v>44893</v>
      </c>
      <c r="O1" s="12">
        <v>44900</v>
      </c>
      <c r="P1" s="12">
        <v>44907</v>
      </c>
      <c r="Q1" s="12">
        <v>44914</v>
      </c>
      <c r="R1" s="15">
        <v>44921</v>
      </c>
      <c r="S1" s="12">
        <v>44928</v>
      </c>
      <c r="T1" s="12">
        <v>44935</v>
      </c>
      <c r="U1" s="12">
        <v>44942</v>
      </c>
      <c r="V1" s="12">
        <v>44949</v>
      </c>
      <c r="W1" s="12">
        <v>44956</v>
      </c>
      <c r="X1" s="12">
        <v>44963</v>
      </c>
      <c r="Y1" s="12">
        <v>44970</v>
      </c>
      <c r="Z1" s="12">
        <v>44977</v>
      </c>
      <c r="AA1" s="12">
        <v>44984</v>
      </c>
      <c r="AB1" s="12">
        <v>44991</v>
      </c>
      <c r="AC1" s="12">
        <v>44998</v>
      </c>
      <c r="AD1" s="12">
        <v>45005</v>
      </c>
      <c r="AE1" s="12">
        <v>45012</v>
      </c>
      <c r="AF1" s="12">
        <v>45019</v>
      </c>
      <c r="AG1" s="12">
        <v>45026</v>
      </c>
      <c r="AH1" s="12">
        <v>45033</v>
      </c>
      <c r="AI1" s="12">
        <v>45040</v>
      </c>
    </row>
    <row r="2" spans="1:35" ht="28.8" x14ac:dyDescent="0.3">
      <c r="A2" s="1" t="s">
        <v>217</v>
      </c>
      <c r="B2" s="1" t="s">
        <v>220</v>
      </c>
      <c r="C2" s="13" t="s">
        <v>221</v>
      </c>
      <c r="D2" s="1" t="s">
        <v>218</v>
      </c>
      <c r="E2" s="13" t="s">
        <v>219</v>
      </c>
      <c r="F2" s="14" t="s">
        <v>228</v>
      </c>
      <c r="G2" s="13" t="s">
        <v>222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  <c r="AC2">
        <v>22</v>
      </c>
      <c r="AD2">
        <v>23</v>
      </c>
      <c r="AE2">
        <v>24</v>
      </c>
      <c r="AF2">
        <v>25</v>
      </c>
      <c r="AG2">
        <v>26</v>
      </c>
      <c r="AH2">
        <v>27</v>
      </c>
      <c r="AI2">
        <v>28</v>
      </c>
    </row>
    <row r="3" spans="1:35" x14ac:dyDescent="0.3">
      <c r="A3" t="s">
        <v>260</v>
      </c>
      <c r="D3" t="s">
        <v>240</v>
      </c>
      <c r="F3" s="5"/>
      <c r="H3" s="5">
        <v>0.65749999999999997</v>
      </c>
      <c r="I3" s="5">
        <v>0.65749999999999997</v>
      </c>
      <c r="J3" s="5">
        <v>0.65749999999999997</v>
      </c>
      <c r="K3" s="5">
        <v>0.65749999999999997</v>
      </c>
      <c r="L3" s="5">
        <v>0.65749999999999997</v>
      </c>
      <c r="M3" s="17">
        <v>3.8575000000000004</v>
      </c>
      <c r="N3" s="17">
        <v>3.8575000000000004</v>
      </c>
      <c r="O3" s="17">
        <v>3.0249999999999999</v>
      </c>
      <c r="P3" s="17">
        <v>3.0249999999999999</v>
      </c>
      <c r="Q3" s="17">
        <v>3.0249999999999999</v>
      </c>
      <c r="R3" s="17">
        <v>3.0249999999999999</v>
      </c>
      <c r="S3" s="17">
        <v>3.0249999999999999</v>
      </c>
      <c r="T3" s="16">
        <v>5.0250000000000004</v>
      </c>
      <c r="U3" s="5">
        <v>2.6574999999999998</v>
      </c>
      <c r="V3" s="5">
        <v>2.6574999999999998</v>
      </c>
      <c r="W3" s="5">
        <v>2.6574999999999998</v>
      </c>
      <c r="X3" s="5">
        <v>2.6574999999999998</v>
      </c>
      <c r="Y3" s="5">
        <v>2.6574999999999998</v>
      </c>
      <c r="Z3" s="5">
        <v>0.65749999999999997</v>
      </c>
      <c r="AA3" s="5">
        <v>0.65749999999999997</v>
      </c>
      <c r="AB3" s="5">
        <v>0.65749999999999997</v>
      </c>
      <c r="AC3" s="5">
        <v>1.6575</v>
      </c>
      <c r="AD3" s="5">
        <v>1.6575</v>
      </c>
      <c r="AE3" s="5">
        <v>2.6574999999999998</v>
      </c>
      <c r="AF3" s="5">
        <v>2.5</v>
      </c>
      <c r="AG3" s="5">
        <v>2.5</v>
      </c>
      <c r="AH3" s="5">
        <v>1.5</v>
      </c>
      <c r="AI3" s="5">
        <v>1.5</v>
      </c>
    </row>
    <row r="4" spans="1:35" x14ac:dyDescent="0.3">
      <c r="A4" t="s">
        <v>260</v>
      </c>
      <c r="D4" t="s">
        <v>230</v>
      </c>
      <c r="F4" s="5"/>
      <c r="H4" s="5">
        <v>0.65749999999999997</v>
      </c>
      <c r="I4" s="5">
        <v>1.81</v>
      </c>
      <c r="J4" s="5">
        <v>1.81</v>
      </c>
      <c r="K4" s="5">
        <v>1.81</v>
      </c>
      <c r="L4" s="5">
        <v>1.81</v>
      </c>
      <c r="M4" s="17">
        <v>3.41</v>
      </c>
      <c r="N4" s="17">
        <v>3.41</v>
      </c>
      <c r="O4" s="5">
        <v>2.31</v>
      </c>
      <c r="P4" s="5">
        <v>2.31</v>
      </c>
      <c r="Q4" s="5">
        <v>2.31</v>
      </c>
      <c r="R4" s="5">
        <v>2.31</v>
      </c>
      <c r="S4" s="5">
        <v>1.9475000000000002</v>
      </c>
      <c r="T4" s="5">
        <v>2.3425000000000002</v>
      </c>
      <c r="U4" s="5">
        <v>1.8425</v>
      </c>
      <c r="V4" s="5">
        <v>1.8425</v>
      </c>
      <c r="W4" s="5">
        <v>1.8425</v>
      </c>
      <c r="X4" s="5">
        <v>1.0375000000000001</v>
      </c>
      <c r="Y4" s="5">
        <v>1.0375000000000001</v>
      </c>
      <c r="Z4" s="5">
        <v>1.5100000000000002</v>
      </c>
      <c r="AA4" s="5">
        <v>1.5100000000000002</v>
      </c>
      <c r="AB4" s="5">
        <v>1.5100000000000002</v>
      </c>
      <c r="AC4" s="5">
        <v>1.175</v>
      </c>
      <c r="AD4" s="5">
        <v>1.175</v>
      </c>
      <c r="AE4" s="17">
        <v>3.5074999999999994</v>
      </c>
      <c r="AF4" s="17">
        <v>3.2700000000000005</v>
      </c>
      <c r="AG4" s="17">
        <v>3.2700000000000005</v>
      </c>
      <c r="AH4" s="5">
        <v>0</v>
      </c>
      <c r="AI4" s="5">
        <v>0</v>
      </c>
    </row>
    <row r="5" spans="1:35" x14ac:dyDescent="0.3">
      <c r="A5" t="s">
        <v>260</v>
      </c>
      <c r="D5" t="s">
        <v>224</v>
      </c>
      <c r="F5" s="5"/>
      <c r="H5" s="5">
        <v>0.65749999999999997</v>
      </c>
      <c r="I5" s="16">
        <v>5.165</v>
      </c>
      <c r="J5" s="16">
        <v>5.165</v>
      </c>
      <c r="K5" s="16">
        <v>5.165</v>
      </c>
      <c r="L5" s="16">
        <v>5.165</v>
      </c>
      <c r="M5" s="16">
        <v>12.04</v>
      </c>
      <c r="N5" s="16">
        <v>12.04</v>
      </c>
      <c r="O5" s="16">
        <v>7.43</v>
      </c>
      <c r="P5" s="16">
        <v>7.43</v>
      </c>
      <c r="Q5" s="16">
        <v>7.43</v>
      </c>
      <c r="R5" s="16">
        <v>7.43</v>
      </c>
      <c r="S5" s="16">
        <v>6.93</v>
      </c>
      <c r="T5" s="16">
        <v>9.0975000000000001</v>
      </c>
      <c r="U5" s="16">
        <v>6.8325000000000005</v>
      </c>
      <c r="V5" s="16">
        <v>6.8325000000000005</v>
      </c>
      <c r="W5" s="16">
        <v>6.8325000000000005</v>
      </c>
      <c r="X5" s="5">
        <v>2.2600000000000002</v>
      </c>
      <c r="Y5" s="5">
        <v>2.2600000000000002</v>
      </c>
      <c r="Z5" s="5">
        <v>1.7250000000000001</v>
      </c>
      <c r="AA5" s="5">
        <v>1.7250000000000001</v>
      </c>
      <c r="AB5" s="5">
        <v>1.7250000000000001</v>
      </c>
      <c r="AC5" s="5">
        <v>2.8925000000000001</v>
      </c>
      <c r="AD5" s="5">
        <v>2.8925000000000001</v>
      </c>
      <c r="AE5" s="16">
        <v>7.5250000000000004</v>
      </c>
      <c r="AF5" s="16">
        <v>7.7949999999999999</v>
      </c>
      <c r="AG5" s="16">
        <v>7.7949999999999999</v>
      </c>
      <c r="AH5" s="5">
        <v>2.75</v>
      </c>
      <c r="AI5" s="5">
        <v>2.75</v>
      </c>
    </row>
    <row r="6" spans="1:35" x14ac:dyDescent="0.3">
      <c r="A6" t="s">
        <v>260</v>
      </c>
      <c r="D6" t="s">
        <v>225</v>
      </c>
      <c r="F6" s="5"/>
      <c r="H6" s="5">
        <v>0.65749999999999997</v>
      </c>
      <c r="I6" s="5">
        <v>2.3424999999999998</v>
      </c>
      <c r="J6" s="5">
        <v>2.3424999999999998</v>
      </c>
      <c r="K6" s="5">
        <v>2.3424999999999998</v>
      </c>
      <c r="L6" s="5">
        <v>2.3424999999999998</v>
      </c>
      <c r="M6" s="16">
        <v>6.5424999999999995</v>
      </c>
      <c r="N6" s="16">
        <v>6.5424999999999995</v>
      </c>
      <c r="O6" s="17">
        <v>3.2599999999999993</v>
      </c>
      <c r="P6" s="5">
        <v>1.5525000000000002</v>
      </c>
      <c r="Q6" s="5">
        <v>1.5525000000000002</v>
      </c>
      <c r="R6" s="5">
        <v>1.5525000000000002</v>
      </c>
      <c r="S6" s="5">
        <v>2.3250000000000002</v>
      </c>
      <c r="T6" s="5">
        <v>2.8574999999999999</v>
      </c>
      <c r="U6" s="5">
        <v>1.94</v>
      </c>
      <c r="V6" s="5">
        <v>1.94</v>
      </c>
      <c r="W6" s="5">
        <v>1.94</v>
      </c>
      <c r="X6" s="5">
        <v>0.53249999999999997</v>
      </c>
      <c r="Y6" s="5">
        <v>0.53249999999999997</v>
      </c>
      <c r="Z6" s="5">
        <v>0</v>
      </c>
      <c r="AA6" s="5">
        <v>0</v>
      </c>
      <c r="AB6" s="5">
        <v>0</v>
      </c>
      <c r="AC6" s="5">
        <v>1.0675000000000001</v>
      </c>
      <c r="AD6" s="5">
        <v>1.0675000000000001</v>
      </c>
      <c r="AE6" s="5">
        <v>2.4675000000000002</v>
      </c>
      <c r="AF6" s="5">
        <v>1.9</v>
      </c>
      <c r="AG6" s="5">
        <v>1.9</v>
      </c>
      <c r="AH6" s="5">
        <v>0.25</v>
      </c>
      <c r="AI6" s="5">
        <v>0.25</v>
      </c>
    </row>
    <row r="7" spans="1:35" x14ac:dyDescent="0.3">
      <c r="A7" t="s">
        <v>260</v>
      </c>
      <c r="D7" t="s">
        <v>233</v>
      </c>
      <c r="F7" s="5"/>
      <c r="H7" s="5">
        <v>0.65749999999999997</v>
      </c>
      <c r="I7" s="5">
        <v>0.45250000000000001</v>
      </c>
      <c r="J7" s="5">
        <v>0.45250000000000001</v>
      </c>
      <c r="K7" s="5">
        <v>0.45250000000000001</v>
      </c>
      <c r="L7" s="5">
        <v>0.45250000000000001</v>
      </c>
      <c r="M7" s="5">
        <v>0.45250000000000001</v>
      </c>
      <c r="N7" s="5">
        <v>0.45250000000000001</v>
      </c>
      <c r="O7" s="5">
        <v>0.45250000000000001</v>
      </c>
      <c r="P7" s="5">
        <v>0.45250000000000001</v>
      </c>
      <c r="Q7" s="5">
        <v>0.45250000000000001</v>
      </c>
      <c r="R7" s="5">
        <v>0.45250000000000001</v>
      </c>
      <c r="S7" s="5">
        <v>0.45250000000000001</v>
      </c>
      <c r="T7" s="5">
        <v>0.52</v>
      </c>
      <c r="U7" s="5">
        <v>0.52</v>
      </c>
      <c r="V7" s="5">
        <v>0.52</v>
      </c>
      <c r="W7" s="5">
        <v>0.52</v>
      </c>
      <c r="X7" s="5">
        <v>0.27500000000000002</v>
      </c>
      <c r="Y7" s="5">
        <v>0.27500000000000002</v>
      </c>
      <c r="Z7" s="5">
        <v>1.2075</v>
      </c>
      <c r="AA7" s="5">
        <v>1.2075</v>
      </c>
      <c r="AB7" s="5">
        <v>1.2075</v>
      </c>
      <c r="AC7" s="5">
        <v>0.20750000000000002</v>
      </c>
      <c r="AD7" s="5">
        <v>0.20750000000000002</v>
      </c>
      <c r="AE7" s="5">
        <v>0.20750000000000002</v>
      </c>
      <c r="AF7" s="5">
        <v>0</v>
      </c>
      <c r="AG7" s="5">
        <v>0</v>
      </c>
      <c r="AH7" s="5">
        <v>0</v>
      </c>
      <c r="AI7" s="5">
        <v>0</v>
      </c>
    </row>
    <row r="8" spans="1:35" x14ac:dyDescent="0.3">
      <c r="A8" t="s">
        <v>260</v>
      </c>
      <c r="D8" t="s">
        <v>227</v>
      </c>
      <c r="F8" s="5"/>
      <c r="H8" s="5">
        <v>0.65749999999999997</v>
      </c>
      <c r="I8" s="5">
        <v>0.89749999999999996</v>
      </c>
      <c r="J8" s="5">
        <v>0.89749999999999996</v>
      </c>
      <c r="K8" s="5">
        <v>0.89749999999999996</v>
      </c>
      <c r="L8" s="5">
        <v>0.89749999999999996</v>
      </c>
      <c r="M8" s="5">
        <v>1.6475000000000002</v>
      </c>
      <c r="N8" s="5">
        <v>1.6475000000000002</v>
      </c>
      <c r="O8" s="5">
        <v>0.89749999999999996</v>
      </c>
      <c r="P8" s="5">
        <v>0.89749999999999996</v>
      </c>
      <c r="Q8" s="5">
        <v>0.89749999999999996</v>
      </c>
      <c r="R8" s="5">
        <v>0.89749999999999996</v>
      </c>
      <c r="S8" s="17">
        <v>3.2975000000000003</v>
      </c>
      <c r="T8" s="17">
        <v>3.7975000000000003</v>
      </c>
      <c r="U8" s="17">
        <v>3.7975000000000003</v>
      </c>
      <c r="V8" s="17">
        <v>3.7975000000000003</v>
      </c>
      <c r="W8" s="17">
        <v>3.7975000000000003</v>
      </c>
      <c r="X8" s="5">
        <v>0.5</v>
      </c>
      <c r="Y8" s="5">
        <v>0.5</v>
      </c>
      <c r="Z8" s="5">
        <v>1.8675000000000002</v>
      </c>
      <c r="AA8" s="5">
        <v>1.8675000000000002</v>
      </c>
      <c r="AB8" s="5">
        <v>1.8675000000000002</v>
      </c>
      <c r="AC8" s="5">
        <v>1.1675</v>
      </c>
      <c r="AD8" s="5">
        <v>1.1675</v>
      </c>
      <c r="AE8" s="5">
        <v>1.1675</v>
      </c>
      <c r="AF8" s="5">
        <v>0</v>
      </c>
      <c r="AG8" s="5">
        <v>0</v>
      </c>
      <c r="AH8" s="5">
        <v>0</v>
      </c>
      <c r="AI8" s="5">
        <v>0</v>
      </c>
    </row>
    <row r="9" spans="1:35" x14ac:dyDescent="0.3">
      <c r="A9" t="s">
        <v>260</v>
      </c>
      <c r="D9" t="s">
        <v>258</v>
      </c>
      <c r="F9" s="5"/>
      <c r="H9" s="5">
        <v>0.65749999999999997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</row>
    <row r="10" spans="1:35" x14ac:dyDescent="0.3">
      <c r="A10" t="s">
        <v>260</v>
      </c>
      <c r="D10" t="s">
        <v>159</v>
      </c>
      <c r="F10" s="5"/>
      <c r="H10" s="5">
        <v>0.65749999999999997</v>
      </c>
      <c r="I10" s="5">
        <v>1.7975000000000001</v>
      </c>
      <c r="J10" s="5">
        <v>1.7975000000000001</v>
      </c>
      <c r="K10" s="5">
        <v>1.7975000000000001</v>
      </c>
      <c r="L10" s="5">
        <v>1.7975000000000001</v>
      </c>
      <c r="M10" s="5">
        <v>1.7975000000000001</v>
      </c>
      <c r="N10" s="5">
        <v>1.7975000000000001</v>
      </c>
      <c r="O10" s="17">
        <v>3.2975000000000003</v>
      </c>
      <c r="P10" s="17">
        <v>3.2975000000000003</v>
      </c>
      <c r="Q10" s="17">
        <v>3.2975000000000003</v>
      </c>
      <c r="R10" s="17">
        <v>3.2975000000000003</v>
      </c>
      <c r="S10" s="5">
        <v>1.6599999999999997</v>
      </c>
      <c r="T10" s="5">
        <v>2.6599999999999997</v>
      </c>
      <c r="U10" s="5">
        <v>1.1599999999999999</v>
      </c>
      <c r="V10" s="5">
        <v>1.1599999999999999</v>
      </c>
      <c r="W10" s="5">
        <v>1.1599999999999999</v>
      </c>
      <c r="X10" s="5">
        <v>1</v>
      </c>
      <c r="Y10" s="5">
        <v>1</v>
      </c>
      <c r="Z10" s="5">
        <v>0.66749999999999998</v>
      </c>
      <c r="AA10" s="5">
        <v>0.66749999999999998</v>
      </c>
      <c r="AB10" s="5">
        <v>0.66749999999999998</v>
      </c>
      <c r="AC10" s="5">
        <v>0</v>
      </c>
      <c r="AD10" s="5">
        <v>0</v>
      </c>
      <c r="AE10" s="5">
        <v>1.3325</v>
      </c>
      <c r="AF10" s="5">
        <v>1.3325</v>
      </c>
      <c r="AG10" s="5">
        <v>1.3325</v>
      </c>
      <c r="AH10" s="5">
        <v>0</v>
      </c>
      <c r="AI10" s="5">
        <v>0</v>
      </c>
    </row>
    <row r="11" spans="1:35" x14ac:dyDescent="0.3">
      <c r="A11" t="s">
        <v>260</v>
      </c>
      <c r="D11" t="s">
        <v>160</v>
      </c>
      <c r="F11" s="5"/>
      <c r="H11" s="5">
        <v>0.65749999999999997</v>
      </c>
      <c r="I11" s="5">
        <v>0</v>
      </c>
      <c r="J11" s="5">
        <v>0</v>
      </c>
      <c r="K11" s="5">
        <v>0</v>
      </c>
      <c r="L11" s="5">
        <v>0</v>
      </c>
      <c r="M11" s="5">
        <v>0.66249999999999998</v>
      </c>
      <c r="N11" s="5">
        <v>0.66249999999999998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0.15</v>
      </c>
      <c r="U11" s="5">
        <v>0.15</v>
      </c>
      <c r="V11" s="5">
        <v>0.15</v>
      </c>
      <c r="W11" s="5">
        <v>0.15</v>
      </c>
      <c r="X11" s="5">
        <v>0.15</v>
      </c>
      <c r="Y11" s="5">
        <v>0.15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</row>
    <row r="12" spans="1:35" x14ac:dyDescent="0.3">
      <c r="A12" t="s">
        <v>260</v>
      </c>
      <c r="D12" t="s">
        <v>161</v>
      </c>
      <c r="F12" s="5"/>
      <c r="H12" s="5">
        <v>0.65749999999999997</v>
      </c>
      <c r="I12" s="5">
        <v>0</v>
      </c>
      <c r="J12" s="5">
        <v>0</v>
      </c>
      <c r="K12" s="5">
        <v>0</v>
      </c>
      <c r="L12" s="5">
        <v>0</v>
      </c>
      <c r="M12" s="5">
        <v>0.5</v>
      </c>
      <c r="N12" s="5">
        <v>0.5</v>
      </c>
      <c r="O12" s="5">
        <v>8.249999999999999E-2</v>
      </c>
      <c r="P12" s="5">
        <v>8.249999999999999E-2</v>
      </c>
      <c r="Q12" s="5">
        <v>8.249999999999999E-2</v>
      </c>
      <c r="R12" s="5">
        <v>8.249999999999999E-2</v>
      </c>
      <c r="S12" s="5">
        <v>8.249999999999999E-2</v>
      </c>
      <c r="T12" s="5">
        <v>0.41500000000000004</v>
      </c>
      <c r="U12" s="5">
        <v>0.33250000000000002</v>
      </c>
      <c r="V12" s="5">
        <v>0.33250000000000002</v>
      </c>
      <c r="W12" s="5">
        <v>0.33250000000000002</v>
      </c>
      <c r="X12" s="5">
        <v>0.33250000000000002</v>
      </c>
      <c r="Y12" s="5">
        <v>0.33250000000000002</v>
      </c>
      <c r="Z12" s="5">
        <v>0</v>
      </c>
      <c r="AA12" s="5">
        <v>0</v>
      </c>
      <c r="AB12" s="5">
        <v>0</v>
      </c>
      <c r="AC12" s="5">
        <v>2.6675</v>
      </c>
      <c r="AD12" s="5">
        <v>2.6675</v>
      </c>
      <c r="AE12" s="17">
        <v>3</v>
      </c>
      <c r="AF12" s="5">
        <v>0.58250000000000002</v>
      </c>
      <c r="AG12" s="5">
        <v>0.58250000000000002</v>
      </c>
      <c r="AH12" s="5">
        <v>0.25</v>
      </c>
      <c r="AI12" s="5">
        <v>0.25</v>
      </c>
    </row>
    <row r="13" spans="1:35" x14ac:dyDescent="0.3">
      <c r="A13" t="s">
        <v>260</v>
      </c>
      <c r="D13" t="s">
        <v>248</v>
      </c>
      <c r="F13" s="5"/>
      <c r="H13" s="5">
        <v>0.65749999999999997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0.4325</v>
      </c>
      <c r="P13" s="5">
        <v>0.4325</v>
      </c>
      <c r="Q13" s="5">
        <v>0.4325</v>
      </c>
      <c r="R13" s="5">
        <v>0.4325</v>
      </c>
      <c r="S13" s="5">
        <v>0.4325</v>
      </c>
      <c r="T13" s="5">
        <v>0.4325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17">
        <v>4.3325000000000005</v>
      </c>
      <c r="AF13" s="17">
        <v>4.3325000000000005</v>
      </c>
      <c r="AG13" s="17">
        <v>4.3325000000000005</v>
      </c>
      <c r="AH13" s="5">
        <v>0</v>
      </c>
      <c r="AI13" s="5">
        <v>0</v>
      </c>
    </row>
    <row r="14" spans="1:35" x14ac:dyDescent="0.3">
      <c r="A14" t="s">
        <v>260</v>
      </c>
      <c r="D14" t="s">
        <v>252</v>
      </c>
      <c r="F14" s="5"/>
      <c r="H14" s="5">
        <v>0.65749999999999997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17">
        <v>4.3325000000000005</v>
      </c>
      <c r="AF14" s="17">
        <v>4.3325000000000005</v>
      </c>
      <c r="AG14" s="17">
        <v>4.3325000000000005</v>
      </c>
      <c r="AH14" s="5">
        <v>0</v>
      </c>
      <c r="AI14" s="5">
        <v>0</v>
      </c>
    </row>
    <row r="15" spans="1:35" x14ac:dyDescent="0.3">
      <c r="A15" t="s">
        <v>260</v>
      </c>
      <c r="D15" t="s">
        <v>119</v>
      </c>
      <c r="F15" s="5"/>
      <c r="H15" s="5">
        <v>0.65749999999999997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</row>
    <row r="16" spans="1:35" x14ac:dyDescent="0.3">
      <c r="A16" t="s">
        <v>260</v>
      </c>
      <c r="D16" t="s">
        <v>241</v>
      </c>
      <c r="F16" s="5"/>
      <c r="H16" s="5">
        <v>0.65749999999999997</v>
      </c>
      <c r="I16" s="5">
        <v>0</v>
      </c>
      <c r="J16" s="5">
        <v>0</v>
      </c>
      <c r="K16" s="5">
        <v>0</v>
      </c>
      <c r="L16" s="5">
        <v>0</v>
      </c>
      <c r="M16" s="16">
        <v>6</v>
      </c>
      <c r="N16" s="16">
        <v>6</v>
      </c>
      <c r="O16" s="17">
        <v>4.3</v>
      </c>
      <c r="P16" s="17">
        <v>4.3</v>
      </c>
      <c r="Q16" s="17">
        <v>4.3</v>
      </c>
      <c r="R16" s="17">
        <v>4.3</v>
      </c>
      <c r="S16" s="17">
        <v>4.3</v>
      </c>
      <c r="T16" s="17">
        <v>6.3</v>
      </c>
      <c r="U16" s="5">
        <v>2</v>
      </c>
      <c r="V16" s="5">
        <v>2</v>
      </c>
      <c r="W16" s="5">
        <v>2</v>
      </c>
      <c r="X16" s="5">
        <v>2</v>
      </c>
      <c r="Y16" s="5">
        <v>2</v>
      </c>
      <c r="Z16" s="5">
        <v>0</v>
      </c>
      <c r="AA16" s="5">
        <v>0</v>
      </c>
      <c r="AB16" s="5">
        <v>0</v>
      </c>
      <c r="AC16" s="17">
        <v>4</v>
      </c>
      <c r="AD16" s="17">
        <v>4</v>
      </c>
      <c r="AE16" s="16">
        <v>8</v>
      </c>
      <c r="AF16" s="17">
        <v>4</v>
      </c>
      <c r="AG16" s="17">
        <v>4</v>
      </c>
      <c r="AH16" s="17">
        <v>3.5</v>
      </c>
      <c r="AI16" s="17">
        <v>3.5</v>
      </c>
    </row>
    <row r="17" spans="1:35" x14ac:dyDescent="0.3">
      <c r="A17" t="s">
        <v>260</v>
      </c>
      <c r="D17" t="s">
        <v>242</v>
      </c>
      <c r="F17" s="5"/>
      <c r="H17" s="5">
        <v>0.65749999999999997</v>
      </c>
      <c r="I17" s="5">
        <v>0</v>
      </c>
      <c r="J17" s="5">
        <v>0</v>
      </c>
      <c r="K17" s="5">
        <v>0</v>
      </c>
      <c r="L17" s="5">
        <v>0</v>
      </c>
      <c r="M17" s="16">
        <v>7</v>
      </c>
      <c r="N17" s="16">
        <v>7</v>
      </c>
      <c r="O17" s="17">
        <v>4.3</v>
      </c>
      <c r="P17" s="17">
        <v>4.3</v>
      </c>
      <c r="Q17" s="17">
        <v>4.3</v>
      </c>
      <c r="R17" s="17">
        <v>4.3</v>
      </c>
      <c r="S17" s="17">
        <v>4.3</v>
      </c>
      <c r="T17" s="17">
        <v>6.3</v>
      </c>
      <c r="U17" s="5">
        <v>2</v>
      </c>
      <c r="V17" s="5">
        <v>2</v>
      </c>
      <c r="W17" s="5">
        <v>2</v>
      </c>
      <c r="X17" s="5">
        <v>2</v>
      </c>
      <c r="Y17" s="5">
        <v>2</v>
      </c>
      <c r="Z17" s="5">
        <v>0</v>
      </c>
      <c r="AA17" s="5">
        <v>0</v>
      </c>
      <c r="AB17" s="5">
        <v>0</v>
      </c>
      <c r="AC17" s="17">
        <v>4</v>
      </c>
      <c r="AD17" s="17">
        <v>4</v>
      </c>
      <c r="AE17" s="16">
        <v>8</v>
      </c>
      <c r="AF17" s="17">
        <v>4</v>
      </c>
      <c r="AG17" s="17">
        <v>4</v>
      </c>
      <c r="AH17" s="17">
        <v>3.5</v>
      </c>
      <c r="AI17" s="17">
        <v>3.5</v>
      </c>
    </row>
    <row r="18" spans="1:35" x14ac:dyDescent="0.3">
      <c r="A18" t="s">
        <v>260</v>
      </c>
      <c r="D18" t="s">
        <v>254</v>
      </c>
      <c r="F18" s="5"/>
      <c r="H18" s="5">
        <v>0.65749999999999997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16">
        <v>6</v>
      </c>
      <c r="AG18" s="16">
        <v>6</v>
      </c>
      <c r="AH18" s="5">
        <v>0</v>
      </c>
      <c r="AI18" s="5">
        <v>0</v>
      </c>
    </row>
    <row r="19" spans="1:35" x14ac:dyDescent="0.3">
      <c r="C19" s="6" t="s">
        <v>264</v>
      </c>
      <c r="D19" s="17"/>
      <c r="F19" s="5"/>
    </row>
    <row r="20" spans="1:35" x14ac:dyDescent="0.3">
      <c r="C20" s="6" t="s">
        <v>265</v>
      </c>
      <c r="D20" s="16"/>
      <c r="F20" t="s">
        <v>261</v>
      </c>
      <c r="H20" s="5">
        <v>13.122499999999999</v>
      </c>
      <c r="I20" s="5">
        <v>13.122499999999999</v>
      </c>
      <c r="J20" s="5">
        <v>13.122499999999999</v>
      </c>
      <c r="K20" s="5">
        <v>13.122499999999999</v>
      </c>
      <c r="L20" s="5">
        <v>13.122499999999999</v>
      </c>
      <c r="M20" s="18">
        <v>43.91</v>
      </c>
      <c r="N20" s="18">
        <v>43.91</v>
      </c>
      <c r="O20" s="5">
        <v>29.787500000000001</v>
      </c>
      <c r="P20" s="5">
        <v>28.080000000000002</v>
      </c>
      <c r="Q20" s="5">
        <v>28.080000000000002</v>
      </c>
      <c r="R20" s="5">
        <v>28.080000000000002</v>
      </c>
      <c r="S20" s="5">
        <v>28.752500000000001</v>
      </c>
      <c r="T20" s="18">
        <v>39.897499999999994</v>
      </c>
      <c r="U20" s="5">
        <v>23.232499999999998</v>
      </c>
      <c r="V20" s="5">
        <v>23.232499999999998</v>
      </c>
      <c r="W20" s="5">
        <v>23.232499999999998</v>
      </c>
      <c r="X20" s="5">
        <v>12.744999999999999</v>
      </c>
      <c r="Y20" s="5">
        <v>12.744999999999999</v>
      </c>
      <c r="Z20" s="5">
        <v>7.6350000000000016</v>
      </c>
      <c r="AA20" s="5">
        <v>7.6350000000000016</v>
      </c>
      <c r="AB20" s="5">
        <v>7.6350000000000016</v>
      </c>
      <c r="AC20" s="5">
        <v>18.835000000000001</v>
      </c>
      <c r="AD20" s="5">
        <v>18.835000000000001</v>
      </c>
      <c r="AE20" s="18">
        <v>46.53</v>
      </c>
      <c r="AF20" s="18">
        <v>40.045000000000002</v>
      </c>
      <c r="AG20" s="18">
        <v>40.045000000000002</v>
      </c>
      <c r="AH20" s="5">
        <v>11.75</v>
      </c>
      <c r="AI20" s="5">
        <v>11.75</v>
      </c>
    </row>
    <row r="21" spans="1:35" x14ac:dyDescent="0.3">
      <c r="F21" s="5"/>
    </row>
    <row r="22" spans="1:35" x14ac:dyDescent="0.3">
      <c r="C22" s="6" t="s">
        <v>263</v>
      </c>
      <c r="D22" s="19"/>
      <c r="F22" s="5"/>
    </row>
  </sheetData>
  <printOptions gridLines="1"/>
  <pageMargins left="0.7" right="0.7" top="0.75" bottom="0.75" header="0.3" footer="0.3"/>
  <pageSetup scale="62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D36B-880A-40C9-9F4A-0327ABC7C3ED}">
  <dimension ref="A1:AB273"/>
  <sheetViews>
    <sheetView zoomScale="80" zoomScaleNormal="80" workbookViewId="0">
      <pane xSplit="8" ySplit="1" topLeftCell="I212" activePane="bottomRight" state="frozen"/>
      <selection pane="topRight" activeCell="H1" sqref="H1"/>
      <selection pane="bottomLeft" activeCell="A2" sqref="A2"/>
      <selection pane="bottomRight" activeCell="P197" sqref="P197"/>
    </sheetView>
  </sheetViews>
  <sheetFormatPr defaultRowHeight="14.4" x14ac:dyDescent="0.3"/>
  <cols>
    <col min="1" max="1" width="53.21875" customWidth="1"/>
    <col min="2" max="2" width="8.109375" style="8" customWidth="1"/>
    <col min="3" max="4" width="10.109375" customWidth="1"/>
    <col min="5" max="5" width="11.6640625" bestFit="1" customWidth="1"/>
    <col min="6" max="6" width="12" customWidth="1"/>
    <col min="7" max="7" width="11.5546875" bestFit="1" customWidth="1"/>
    <col min="8" max="8" width="9" customWidth="1"/>
    <col min="11" max="11" width="10.44140625" bestFit="1" customWidth="1"/>
    <col min="12" max="12" width="9.6640625" bestFit="1" customWidth="1"/>
    <col min="13" max="13" width="2.88671875" customWidth="1"/>
    <col min="16" max="16" width="10.44140625" bestFit="1" customWidth="1"/>
    <col min="17" max="17" width="9.6640625" bestFit="1" customWidth="1"/>
    <col min="18" max="18" width="9.5546875" bestFit="1" customWidth="1"/>
    <col min="19" max="19" width="6.21875" bestFit="1" customWidth="1"/>
    <col min="20" max="20" width="8.5546875" bestFit="1" customWidth="1"/>
    <col min="21" max="21" width="3.109375" customWidth="1"/>
    <col min="23" max="23" width="9.5546875" bestFit="1" customWidth="1"/>
  </cols>
  <sheetData>
    <row r="1" spans="1:28" ht="43.2" x14ac:dyDescent="0.3">
      <c r="A1" s="1" t="s">
        <v>0</v>
      </c>
      <c r="B1" s="10" t="s">
        <v>162</v>
      </c>
      <c r="C1" s="10" t="s">
        <v>267</v>
      </c>
      <c r="D1" s="10" t="s">
        <v>272</v>
      </c>
      <c r="E1" s="10" t="s">
        <v>273</v>
      </c>
      <c r="F1" s="10" t="s">
        <v>268</v>
      </c>
      <c r="G1" s="10" t="s">
        <v>269</v>
      </c>
      <c r="H1" s="10" t="s">
        <v>275</v>
      </c>
      <c r="I1" s="1" t="s">
        <v>1</v>
      </c>
      <c r="J1" s="1" t="s">
        <v>2</v>
      </c>
      <c r="K1" s="1" t="s">
        <v>155</v>
      </c>
      <c r="L1" s="1" t="s">
        <v>156</v>
      </c>
      <c r="M1" s="1"/>
      <c r="N1" s="1" t="s">
        <v>3</v>
      </c>
      <c r="O1" s="1" t="s">
        <v>4</v>
      </c>
      <c r="P1" s="1" t="s">
        <v>157</v>
      </c>
      <c r="Q1" s="1" t="s">
        <v>158</v>
      </c>
      <c r="R1" s="1" t="s">
        <v>159</v>
      </c>
      <c r="S1" s="1" t="s">
        <v>160</v>
      </c>
      <c r="T1" s="1" t="s">
        <v>161</v>
      </c>
      <c r="U1" s="1"/>
      <c r="V1" s="1" t="s">
        <v>117</v>
      </c>
      <c r="W1" s="1" t="s">
        <v>118</v>
      </c>
      <c r="X1" s="1" t="s">
        <v>119</v>
      </c>
      <c r="Y1" s="1" t="s">
        <v>5</v>
      </c>
      <c r="Z1" s="1" t="s">
        <v>6</v>
      </c>
      <c r="AA1" s="1" t="s">
        <v>7</v>
      </c>
      <c r="AB1" s="1" t="s">
        <v>8</v>
      </c>
    </row>
    <row r="2" spans="1:28" x14ac:dyDescent="0.3">
      <c r="A2" t="s">
        <v>120</v>
      </c>
      <c r="B2" s="8">
        <v>0</v>
      </c>
      <c r="C2">
        <f>SUM(I2:AB2)</f>
        <v>40</v>
      </c>
      <c r="D2" s="8" t="s">
        <v>270</v>
      </c>
      <c r="E2" s="8"/>
      <c r="J2" s="3">
        <v>40</v>
      </c>
    </row>
    <row r="3" spans="1:28" x14ac:dyDescent="0.3">
      <c r="A3" t="s">
        <v>131</v>
      </c>
      <c r="B3" s="8">
        <v>0</v>
      </c>
      <c r="C3">
        <f t="shared" ref="C3:C106" si="0">SUM(I3:AB3)</f>
        <v>113</v>
      </c>
      <c r="D3" s="8" t="s">
        <v>270</v>
      </c>
      <c r="E3" s="8"/>
      <c r="J3" s="3">
        <v>113</v>
      </c>
    </row>
    <row r="4" spans="1:28" x14ac:dyDescent="0.3">
      <c r="A4" t="s">
        <v>121</v>
      </c>
      <c r="B4" s="8">
        <v>0</v>
      </c>
      <c r="C4">
        <f t="shared" si="0"/>
        <v>113</v>
      </c>
      <c r="D4" s="8" t="s">
        <v>270</v>
      </c>
      <c r="E4" s="8"/>
      <c r="O4" s="3">
        <v>113</v>
      </c>
    </row>
    <row r="5" spans="1:28" x14ac:dyDescent="0.3">
      <c r="A5" t="s">
        <v>216</v>
      </c>
      <c r="B5" s="8">
        <v>0</v>
      </c>
      <c r="C5">
        <f t="shared" si="0"/>
        <v>282</v>
      </c>
      <c r="D5" s="8" t="s">
        <v>270</v>
      </c>
      <c r="E5" s="8"/>
      <c r="J5" s="3">
        <v>282</v>
      </c>
    </row>
    <row r="6" spans="1:28" x14ac:dyDescent="0.3">
      <c r="D6" s="8"/>
      <c r="E6" s="8"/>
      <c r="J6" s="26"/>
    </row>
    <row r="7" spans="1:28" x14ac:dyDescent="0.3">
      <c r="A7" s="1" t="s">
        <v>426</v>
      </c>
      <c r="B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3">
      <c r="A8" t="s">
        <v>9</v>
      </c>
      <c r="B8" s="8">
        <v>4</v>
      </c>
      <c r="C8">
        <f t="shared" si="0"/>
        <v>16</v>
      </c>
      <c r="D8" s="8" t="s">
        <v>270</v>
      </c>
      <c r="E8" s="8"/>
      <c r="N8" s="3">
        <v>8</v>
      </c>
      <c r="O8" s="3">
        <v>8</v>
      </c>
    </row>
    <row r="9" spans="1:28" x14ac:dyDescent="0.3">
      <c r="A9" t="s">
        <v>10</v>
      </c>
      <c r="B9" s="8">
        <v>4</v>
      </c>
      <c r="C9">
        <f t="shared" si="0"/>
        <v>241</v>
      </c>
      <c r="D9" s="8" t="s">
        <v>270</v>
      </c>
      <c r="E9" s="8"/>
      <c r="O9" s="3">
        <f>12+40</f>
        <v>52</v>
      </c>
      <c r="P9" s="3">
        <f>48+35+40</f>
        <v>123</v>
      </c>
      <c r="Q9" s="26"/>
      <c r="R9" s="26"/>
      <c r="S9" s="26"/>
      <c r="T9" s="3">
        <v>66</v>
      </c>
    </row>
    <row r="10" spans="1:28" x14ac:dyDescent="0.3">
      <c r="A10" t="s">
        <v>122</v>
      </c>
      <c r="B10" s="8">
        <v>4</v>
      </c>
      <c r="C10">
        <f t="shared" si="0"/>
        <v>171</v>
      </c>
      <c r="D10" s="8" t="s">
        <v>270</v>
      </c>
      <c r="E10" s="8"/>
      <c r="O10" s="3">
        <f>57+57</f>
        <v>114</v>
      </c>
      <c r="P10" s="3">
        <v>57</v>
      </c>
      <c r="Q10" s="26"/>
      <c r="R10" s="26"/>
      <c r="S10" s="26"/>
    </row>
    <row r="11" spans="1:28" x14ac:dyDescent="0.3">
      <c r="A11" t="s">
        <v>143</v>
      </c>
      <c r="B11" s="8">
        <v>4</v>
      </c>
      <c r="C11">
        <f t="shared" si="0"/>
        <v>544</v>
      </c>
      <c r="D11" s="8" t="s">
        <v>270</v>
      </c>
      <c r="E11" s="8"/>
      <c r="N11" s="3">
        <f>80+80</f>
        <v>160</v>
      </c>
      <c r="O11" s="3">
        <f>8+8+20+80+20+80</f>
        <v>216</v>
      </c>
      <c r="P11" s="3">
        <f>8+80+80</f>
        <v>168</v>
      </c>
      <c r="Q11" s="26"/>
      <c r="R11" s="26"/>
      <c r="S11" s="26"/>
    </row>
    <row r="12" spans="1:28" x14ac:dyDescent="0.3">
      <c r="A12" t="s">
        <v>123</v>
      </c>
      <c r="B12" s="8">
        <v>4</v>
      </c>
      <c r="C12">
        <f t="shared" si="0"/>
        <v>97</v>
      </c>
      <c r="D12" s="8" t="s">
        <v>270</v>
      </c>
      <c r="E12" s="8"/>
      <c r="I12" s="3">
        <v>19</v>
      </c>
      <c r="J12" s="3">
        <v>19</v>
      </c>
      <c r="K12" s="26"/>
      <c r="L12" s="3">
        <v>59</v>
      </c>
    </row>
    <row r="13" spans="1:28" x14ac:dyDescent="0.3">
      <c r="A13" t="s">
        <v>124</v>
      </c>
      <c r="B13" s="8">
        <v>4</v>
      </c>
      <c r="C13">
        <f t="shared" si="0"/>
        <v>13</v>
      </c>
      <c r="D13" s="8" t="s">
        <v>270</v>
      </c>
      <c r="E13" s="8"/>
      <c r="K13" s="3">
        <v>13</v>
      </c>
      <c r="L13" s="26"/>
    </row>
    <row r="14" spans="1:28" x14ac:dyDescent="0.3">
      <c r="A14" t="s">
        <v>125</v>
      </c>
      <c r="B14" s="8">
        <v>4</v>
      </c>
      <c r="C14">
        <f t="shared" si="0"/>
        <v>480</v>
      </c>
      <c r="D14" s="8" t="s">
        <v>270</v>
      </c>
      <c r="E14" s="8"/>
      <c r="I14" s="3">
        <v>160</v>
      </c>
      <c r="J14" s="3">
        <v>80</v>
      </c>
      <c r="K14" s="3">
        <v>80</v>
      </c>
      <c r="L14" s="3">
        <v>160</v>
      </c>
    </row>
    <row r="15" spans="1:28" x14ac:dyDescent="0.3">
      <c r="A15" t="s">
        <v>11</v>
      </c>
      <c r="B15" s="8">
        <v>4</v>
      </c>
      <c r="C15">
        <f t="shared" si="0"/>
        <v>560</v>
      </c>
      <c r="D15" s="8" t="s">
        <v>270</v>
      </c>
      <c r="E15" s="8"/>
      <c r="I15" s="3">
        <v>160</v>
      </c>
      <c r="J15" s="3">
        <v>80</v>
      </c>
      <c r="K15" s="3">
        <v>240</v>
      </c>
      <c r="L15" s="3">
        <v>80</v>
      </c>
    </row>
    <row r="16" spans="1:28" x14ac:dyDescent="0.3">
      <c r="A16" t="s">
        <v>147</v>
      </c>
      <c r="B16" s="8">
        <v>4</v>
      </c>
      <c r="C16">
        <f t="shared" si="0"/>
        <v>0</v>
      </c>
    </row>
    <row r="18" spans="1:12" x14ac:dyDescent="0.3">
      <c r="A18" s="1" t="s">
        <v>427</v>
      </c>
    </row>
    <row r="19" spans="1:12" x14ac:dyDescent="0.3">
      <c r="A19" t="s">
        <v>126</v>
      </c>
      <c r="B19" s="8">
        <v>0</v>
      </c>
      <c r="C19">
        <f t="shared" si="0"/>
        <v>80</v>
      </c>
      <c r="D19" s="8" t="s">
        <v>270</v>
      </c>
      <c r="E19" s="8"/>
      <c r="J19" s="3">
        <v>40</v>
      </c>
      <c r="K19" s="3">
        <v>40</v>
      </c>
      <c r="L19" s="26"/>
    </row>
    <row r="20" spans="1:12" x14ac:dyDescent="0.3">
      <c r="A20" t="s">
        <v>128</v>
      </c>
      <c r="B20" s="8">
        <v>0</v>
      </c>
      <c r="C20">
        <f t="shared" si="0"/>
        <v>20</v>
      </c>
      <c r="D20" s="8" t="s">
        <v>270</v>
      </c>
      <c r="E20" s="8"/>
      <c r="J20" s="3">
        <v>10</v>
      </c>
      <c r="K20" s="3">
        <v>10</v>
      </c>
      <c r="L20" s="26"/>
    </row>
    <row r="21" spans="1:12" x14ac:dyDescent="0.3">
      <c r="A21" t="s">
        <v>127</v>
      </c>
      <c r="B21" s="8">
        <v>0</v>
      </c>
      <c r="C21">
        <f t="shared" si="0"/>
        <v>72</v>
      </c>
      <c r="D21" s="8" t="s">
        <v>270</v>
      </c>
      <c r="E21" s="8"/>
      <c r="J21" s="3">
        <v>36</v>
      </c>
      <c r="K21" s="3">
        <v>36</v>
      </c>
      <c r="L21" s="26"/>
    </row>
    <row r="22" spans="1:12" x14ac:dyDescent="0.3">
      <c r="D22" s="8"/>
      <c r="E22" s="8"/>
      <c r="J22" s="26"/>
      <c r="K22" s="26"/>
      <c r="L22" s="26"/>
    </row>
    <row r="23" spans="1:12" x14ac:dyDescent="0.3">
      <c r="A23" s="1" t="s">
        <v>406</v>
      </c>
    </row>
    <row r="24" spans="1:12" x14ac:dyDescent="0.3">
      <c r="A24" t="s">
        <v>12</v>
      </c>
      <c r="B24" s="8">
        <v>2</v>
      </c>
      <c r="C24">
        <f t="shared" si="0"/>
        <v>6</v>
      </c>
      <c r="D24" s="8" t="s">
        <v>270</v>
      </c>
      <c r="E24" s="8"/>
      <c r="K24" s="26"/>
      <c r="L24" s="3">
        <v>6</v>
      </c>
    </row>
    <row r="25" spans="1:12" x14ac:dyDescent="0.3">
      <c r="A25" t="s">
        <v>13</v>
      </c>
      <c r="B25" s="8">
        <v>2</v>
      </c>
      <c r="C25">
        <f t="shared" si="0"/>
        <v>40</v>
      </c>
      <c r="D25" s="8" t="s">
        <v>270</v>
      </c>
      <c r="E25" s="8"/>
      <c r="K25" s="26"/>
      <c r="L25" s="3">
        <v>40</v>
      </c>
    </row>
    <row r="26" spans="1:12" x14ac:dyDescent="0.3">
      <c r="A26" t="s">
        <v>154</v>
      </c>
      <c r="B26" s="8">
        <v>2</v>
      </c>
      <c r="C26">
        <f t="shared" si="0"/>
        <v>500</v>
      </c>
      <c r="D26" s="8" t="s">
        <v>271</v>
      </c>
      <c r="E26" s="25" t="s">
        <v>482</v>
      </c>
      <c r="F26" t="s">
        <v>276</v>
      </c>
      <c r="G26" s="11">
        <v>44866</v>
      </c>
      <c r="H26" s="27">
        <v>20</v>
      </c>
      <c r="K26" s="26"/>
      <c r="L26" s="4">
        <v>500</v>
      </c>
    </row>
    <row r="27" spans="1:12" x14ac:dyDescent="0.3">
      <c r="D27" s="8"/>
      <c r="E27" s="8"/>
      <c r="K27" s="26"/>
      <c r="L27" s="26"/>
    </row>
    <row r="28" spans="1:12" x14ac:dyDescent="0.3">
      <c r="A28" s="1" t="s">
        <v>428</v>
      </c>
    </row>
    <row r="29" spans="1:12" x14ac:dyDescent="0.3">
      <c r="A29" t="s">
        <v>130</v>
      </c>
      <c r="B29" s="8">
        <v>1</v>
      </c>
      <c r="C29">
        <f t="shared" si="0"/>
        <v>180</v>
      </c>
      <c r="D29" s="8" t="s">
        <v>271</v>
      </c>
      <c r="E29" s="25" t="s">
        <v>432</v>
      </c>
      <c r="F29" s="8" t="s">
        <v>276</v>
      </c>
      <c r="G29" s="11">
        <v>44866</v>
      </c>
      <c r="H29">
        <v>2</v>
      </c>
      <c r="J29" s="4">
        <v>100</v>
      </c>
      <c r="K29" s="4">
        <v>80</v>
      </c>
      <c r="L29" s="26"/>
    </row>
    <row r="30" spans="1:12" x14ac:dyDescent="0.3">
      <c r="A30" t="s">
        <v>14</v>
      </c>
      <c r="B30" s="8">
        <v>1</v>
      </c>
      <c r="C30">
        <f t="shared" si="0"/>
        <v>138</v>
      </c>
      <c r="D30" s="8" t="s">
        <v>271</v>
      </c>
      <c r="E30" s="25" t="s">
        <v>429</v>
      </c>
      <c r="F30" s="21" t="s">
        <v>484</v>
      </c>
      <c r="H30">
        <v>2</v>
      </c>
      <c r="J30" s="4">
        <v>8</v>
      </c>
      <c r="K30" s="4">
        <v>130</v>
      </c>
      <c r="L30" s="26"/>
    </row>
    <row r="31" spans="1:12" x14ac:dyDescent="0.3">
      <c r="A31" t="s">
        <v>16</v>
      </c>
      <c r="B31" s="8">
        <v>1</v>
      </c>
      <c r="C31">
        <f t="shared" si="0"/>
        <v>64</v>
      </c>
      <c r="D31" s="8" t="s">
        <v>271</v>
      </c>
      <c r="E31" s="25" t="s">
        <v>433</v>
      </c>
      <c r="F31" s="8" t="s">
        <v>429</v>
      </c>
      <c r="H31">
        <v>2</v>
      </c>
      <c r="J31" s="4">
        <v>4</v>
      </c>
      <c r="K31" s="4">
        <v>60</v>
      </c>
      <c r="L31" s="26"/>
    </row>
    <row r="32" spans="1:12" x14ac:dyDescent="0.3">
      <c r="A32" t="s">
        <v>164</v>
      </c>
      <c r="B32" s="8">
        <v>1</v>
      </c>
      <c r="C32">
        <f t="shared" si="0"/>
        <v>290</v>
      </c>
      <c r="D32" s="8" t="s">
        <v>271</v>
      </c>
      <c r="E32" s="25" t="s">
        <v>430</v>
      </c>
      <c r="F32" s="8" t="s">
        <v>433</v>
      </c>
      <c r="H32">
        <v>2</v>
      </c>
      <c r="K32" s="4">
        <v>290</v>
      </c>
      <c r="L32" s="26"/>
    </row>
    <row r="33" spans="1:12" x14ac:dyDescent="0.3">
      <c r="A33" t="s">
        <v>166</v>
      </c>
      <c r="B33" s="8">
        <v>1</v>
      </c>
      <c r="C33">
        <f t="shared" si="0"/>
        <v>290</v>
      </c>
      <c r="D33" s="8" t="s">
        <v>271</v>
      </c>
      <c r="E33" s="25" t="s">
        <v>434</v>
      </c>
      <c r="F33" s="8" t="s">
        <v>430</v>
      </c>
      <c r="H33">
        <v>2</v>
      </c>
      <c r="K33" s="4">
        <v>290</v>
      </c>
      <c r="L33" s="26"/>
    </row>
    <row r="34" spans="1:12" x14ac:dyDescent="0.3">
      <c r="A34" t="s">
        <v>165</v>
      </c>
      <c r="B34" s="8">
        <v>1</v>
      </c>
      <c r="C34">
        <f t="shared" si="0"/>
        <v>120</v>
      </c>
      <c r="D34" s="8" t="s">
        <v>271</v>
      </c>
      <c r="E34" s="25" t="s">
        <v>431</v>
      </c>
      <c r="F34" s="8" t="s">
        <v>434</v>
      </c>
      <c r="H34">
        <v>2</v>
      </c>
      <c r="K34" s="4">
        <v>120</v>
      </c>
      <c r="L34" s="26"/>
    </row>
    <row r="35" spans="1:12" x14ac:dyDescent="0.3">
      <c r="A35" t="s">
        <v>167</v>
      </c>
      <c r="B35" s="8">
        <v>1</v>
      </c>
      <c r="C35">
        <f t="shared" si="0"/>
        <v>120</v>
      </c>
      <c r="D35" s="8" t="s">
        <v>271</v>
      </c>
      <c r="E35" s="25" t="s">
        <v>435</v>
      </c>
      <c r="F35" s="8" t="s">
        <v>431</v>
      </c>
      <c r="H35">
        <v>2</v>
      </c>
      <c r="K35" s="4">
        <v>120</v>
      </c>
      <c r="L35" s="26"/>
    </row>
    <row r="36" spans="1:12" x14ac:dyDescent="0.3">
      <c r="A36" t="s">
        <v>15</v>
      </c>
      <c r="B36" s="8">
        <v>1</v>
      </c>
      <c r="C36">
        <f t="shared" si="0"/>
        <v>80</v>
      </c>
      <c r="D36" s="8" t="s">
        <v>271</v>
      </c>
      <c r="E36" s="25" t="s">
        <v>436</v>
      </c>
      <c r="F36" s="8" t="s">
        <v>435</v>
      </c>
      <c r="H36">
        <v>2</v>
      </c>
      <c r="K36" s="4">
        <v>80</v>
      </c>
      <c r="L36" s="26"/>
    </row>
    <row r="37" spans="1:12" x14ac:dyDescent="0.3">
      <c r="A37" t="s">
        <v>163</v>
      </c>
      <c r="B37" s="8">
        <v>1</v>
      </c>
      <c r="C37">
        <f t="shared" si="0"/>
        <v>124</v>
      </c>
      <c r="D37" s="8" t="s">
        <v>271</v>
      </c>
      <c r="E37" s="25" t="s">
        <v>483</v>
      </c>
      <c r="F37" s="8" t="s">
        <v>436</v>
      </c>
      <c r="H37">
        <v>2</v>
      </c>
      <c r="J37" s="4">
        <v>24</v>
      </c>
      <c r="K37" s="4">
        <v>100</v>
      </c>
      <c r="L37" s="26"/>
    </row>
    <row r="39" spans="1:12" x14ac:dyDescent="0.3">
      <c r="A39" t="s">
        <v>129</v>
      </c>
      <c r="B39" s="8">
        <v>1</v>
      </c>
      <c r="C39">
        <f t="shared" si="0"/>
        <v>270</v>
      </c>
      <c r="D39" s="8" t="s">
        <v>270</v>
      </c>
      <c r="E39" s="8"/>
      <c r="J39" s="3">
        <f>19+19+14+58+10</f>
        <v>120</v>
      </c>
      <c r="K39" s="3">
        <f>20+43+14+58+15</f>
        <v>150</v>
      </c>
      <c r="L39" s="26"/>
    </row>
    <row r="40" spans="1:12" x14ac:dyDescent="0.3">
      <c r="A40" t="s">
        <v>168</v>
      </c>
      <c r="B40" s="8">
        <v>1</v>
      </c>
      <c r="C40">
        <f t="shared" si="0"/>
        <v>100</v>
      </c>
      <c r="D40" s="8" t="s">
        <v>271</v>
      </c>
      <c r="E40" s="25" t="s">
        <v>437</v>
      </c>
      <c r="F40" s="8" t="s">
        <v>276</v>
      </c>
      <c r="G40" s="11">
        <v>44866</v>
      </c>
      <c r="H40">
        <v>2</v>
      </c>
      <c r="K40" s="4">
        <v>100</v>
      </c>
      <c r="L40" s="26"/>
    </row>
    <row r="41" spans="1:12" x14ac:dyDescent="0.3">
      <c r="A41" t="s">
        <v>174</v>
      </c>
      <c r="B41" s="8">
        <v>1</v>
      </c>
      <c r="C41">
        <f t="shared" si="0"/>
        <v>40</v>
      </c>
      <c r="D41" s="8" t="s">
        <v>271</v>
      </c>
      <c r="E41" s="25" t="s">
        <v>438</v>
      </c>
      <c r="F41" s="8" t="s">
        <v>437</v>
      </c>
      <c r="H41">
        <v>2</v>
      </c>
      <c r="K41" s="4">
        <v>40</v>
      </c>
      <c r="L41" s="26"/>
    </row>
    <row r="42" spans="1:12" x14ac:dyDescent="0.3">
      <c r="A42" t="s">
        <v>169</v>
      </c>
      <c r="B42" s="8">
        <v>1</v>
      </c>
      <c r="C42">
        <f t="shared" si="0"/>
        <v>84</v>
      </c>
      <c r="D42" s="8" t="s">
        <v>271</v>
      </c>
      <c r="E42" s="25" t="s">
        <v>439</v>
      </c>
      <c r="F42" s="8" t="s">
        <v>438</v>
      </c>
      <c r="H42">
        <v>2</v>
      </c>
      <c r="J42" s="4">
        <v>4</v>
      </c>
      <c r="K42" s="4">
        <v>80</v>
      </c>
      <c r="L42" s="26"/>
    </row>
    <row r="43" spans="1:12" x14ac:dyDescent="0.3">
      <c r="A43" t="s">
        <v>170</v>
      </c>
      <c r="B43" s="8">
        <v>1</v>
      </c>
      <c r="C43">
        <f t="shared" si="0"/>
        <v>40</v>
      </c>
      <c r="D43" s="8" t="s">
        <v>271</v>
      </c>
      <c r="E43" s="25" t="s">
        <v>440</v>
      </c>
      <c r="F43" s="8" t="s">
        <v>439</v>
      </c>
      <c r="H43">
        <v>2</v>
      </c>
      <c r="K43" s="4">
        <v>40</v>
      </c>
      <c r="L43" s="26"/>
    </row>
    <row r="44" spans="1:12" x14ac:dyDescent="0.3">
      <c r="A44" t="s">
        <v>171</v>
      </c>
      <c r="B44" s="8">
        <v>1</v>
      </c>
      <c r="C44">
        <f t="shared" si="0"/>
        <v>40</v>
      </c>
      <c r="D44" s="8" t="s">
        <v>271</v>
      </c>
      <c r="E44" s="25" t="s">
        <v>441</v>
      </c>
      <c r="F44" s="8" t="s">
        <v>440</v>
      </c>
      <c r="H44">
        <v>2</v>
      </c>
      <c r="K44" s="4">
        <v>40</v>
      </c>
      <c r="L44" s="26"/>
    </row>
    <row r="45" spans="1:12" x14ac:dyDescent="0.3">
      <c r="A45" t="s">
        <v>172</v>
      </c>
      <c r="B45" s="8">
        <v>1</v>
      </c>
      <c r="C45">
        <f t="shared" si="0"/>
        <v>8</v>
      </c>
      <c r="D45" s="8" t="s">
        <v>271</v>
      </c>
      <c r="E45" s="25" t="s">
        <v>485</v>
      </c>
      <c r="F45" s="8" t="s">
        <v>441</v>
      </c>
      <c r="H45">
        <v>2</v>
      </c>
      <c r="K45" s="4">
        <v>8</v>
      </c>
      <c r="L45" s="26"/>
    </row>
    <row r="46" spans="1:12" x14ac:dyDescent="0.3">
      <c r="A46" s="8" t="s">
        <v>173</v>
      </c>
      <c r="B46" s="8">
        <v>1</v>
      </c>
      <c r="C46">
        <f t="shared" si="0"/>
        <v>40</v>
      </c>
      <c r="D46" s="8" t="s">
        <v>271</v>
      </c>
      <c r="E46" s="25" t="s">
        <v>442</v>
      </c>
      <c r="F46" s="8" t="s">
        <v>485</v>
      </c>
      <c r="H46">
        <v>2</v>
      </c>
      <c r="K46" s="4">
        <v>40</v>
      </c>
      <c r="L46" s="26"/>
    </row>
    <row r="47" spans="1:12" x14ac:dyDescent="0.3">
      <c r="A47" s="8"/>
      <c r="D47" s="8"/>
      <c r="E47" s="8"/>
      <c r="F47" s="8"/>
      <c r="K47" s="26"/>
      <c r="L47" s="26"/>
    </row>
    <row r="48" spans="1:12" x14ac:dyDescent="0.3">
      <c r="A48" s="1" t="s">
        <v>423</v>
      </c>
      <c r="H48">
        <v>2</v>
      </c>
    </row>
    <row r="49" spans="1:19" x14ac:dyDescent="0.3">
      <c r="A49" t="s">
        <v>17</v>
      </c>
      <c r="B49" s="8">
        <v>1</v>
      </c>
      <c r="C49">
        <f t="shared" si="0"/>
        <v>120</v>
      </c>
      <c r="D49" s="8" t="s">
        <v>271</v>
      </c>
      <c r="E49" s="25" t="s">
        <v>425</v>
      </c>
      <c r="F49" s="8" t="s">
        <v>276</v>
      </c>
      <c r="G49" s="11">
        <v>44866</v>
      </c>
      <c r="H49">
        <v>20</v>
      </c>
      <c r="K49" s="4">
        <v>60</v>
      </c>
      <c r="L49" s="4">
        <v>60</v>
      </c>
    </row>
    <row r="50" spans="1:19" x14ac:dyDescent="0.3">
      <c r="D50" s="8"/>
      <c r="E50" s="8"/>
      <c r="F50" s="8"/>
      <c r="G50" s="11"/>
      <c r="K50" s="26"/>
      <c r="L50" s="26"/>
    </row>
    <row r="51" spans="1:19" x14ac:dyDescent="0.3">
      <c r="A51" s="1" t="s">
        <v>424</v>
      </c>
    </row>
    <row r="52" spans="1:19" x14ac:dyDescent="0.3">
      <c r="A52" t="s">
        <v>18</v>
      </c>
      <c r="B52" s="8">
        <v>2</v>
      </c>
      <c r="C52">
        <f t="shared" si="0"/>
        <v>120</v>
      </c>
      <c r="D52" s="8" t="s">
        <v>271</v>
      </c>
      <c r="E52" s="25" t="s">
        <v>422</v>
      </c>
      <c r="F52" s="8" t="s">
        <v>276</v>
      </c>
      <c r="G52" s="11">
        <v>44866</v>
      </c>
      <c r="H52">
        <v>40</v>
      </c>
      <c r="J52" s="4">
        <v>80</v>
      </c>
      <c r="K52" s="4">
        <v>40</v>
      </c>
      <c r="L52" s="26"/>
    </row>
    <row r="53" spans="1:19" x14ac:dyDescent="0.3">
      <c r="A53" t="s">
        <v>19</v>
      </c>
      <c r="B53" s="8">
        <v>3</v>
      </c>
      <c r="C53">
        <f t="shared" si="0"/>
        <v>229</v>
      </c>
      <c r="D53" s="8" t="s">
        <v>270</v>
      </c>
      <c r="E53" s="8"/>
      <c r="O53" s="3">
        <f>24+2+72+2+12+3</f>
        <v>115</v>
      </c>
      <c r="P53" s="3">
        <f>12+36+66</f>
        <v>114</v>
      </c>
      <c r="Q53" s="26"/>
    </row>
    <row r="55" spans="1:19" x14ac:dyDescent="0.3">
      <c r="A55" s="1" t="s">
        <v>20</v>
      </c>
      <c r="B55" s="7"/>
    </row>
    <row r="56" spans="1:19" x14ac:dyDescent="0.3">
      <c r="A56" s="1" t="s">
        <v>405</v>
      </c>
      <c r="B56" s="7"/>
    </row>
    <row r="57" spans="1:19" x14ac:dyDescent="0.3">
      <c r="A57" t="s">
        <v>21</v>
      </c>
      <c r="B57" s="8">
        <v>3</v>
      </c>
      <c r="C57">
        <f t="shared" si="0"/>
        <v>24</v>
      </c>
      <c r="D57" s="8" t="s">
        <v>270</v>
      </c>
      <c r="E57" s="8"/>
      <c r="J57" s="3">
        <v>4</v>
      </c>
      <c r="O57" s="3">
        <f>1+3</f>
        <v>4</v>
      </c>
      <c r="R57" s="3">
        <v>16</v>
      </c>
    </row>
    <row r="58" spans="1:19" x14ac:dyDescent="0.3">
      <c r="A58" t="s">
        <v>22</v>
      </c>
      <c r="B58" s="8">
        <v>2</v>
      </c>
      <c r="C58">
        <f t="shared" si="0"/>
        <v>120</v>
      </c>
      <c r="D58" s="8" t="s">
        <v>270</v>
      </c>
      <c r="E58" s="8"/>
      <c r="J58" s="3">
        <v>34</v>
      </c>
      <c r="O58" s="3">
        <f>16+2</f>
        <v>18</v>
      </c>
      <c r="R58" s="3">
        <v>68</v>
      </c>
    </row>
    <row r="59" spans="1:19" x14ac:dyDescent="0.3">
      <c r="A59" t="s">
        <v>23</v>
      </c>
      <c r="B59" s="8">
        <v>3</v>
      </c>
      <c r="C59">
        <f t="shared" si="0"/>
        <v>120</v>
      </c>
      <c r="D59" s="8" t="s">
        <v>270</v>
      </c>
      <c r="E59" s="8"/>
      <c r="O59" s="3">
        <f>12+30</f>
        <v>42</v>
      </c>
      <c r="P59" s="3">
        <v>60</v>
      </c>
      <c r="Q59" s="26"/>
      <c r="R59" s="3">
        <v>18</v>
      </c>
    </row>
    <row r="60" spans="1:19" x14ac:dyDescent="0.3">
      <c r="A60" t="s">
        <v>24</v>
      </c>
      <c r="B60" s="8">
        <v>2</v>
      </c>
      <c r="C60">
        <f t="shared" si="0"/>
        <v>144</v>
      </c>
      <c r="D60" s="8" t="s">
        <v>270</v>
      </c>
      <c r="E60" s="8"/>
      <c r="J60" s="3">
        <f>18+18</f>
        <v>36</v>
      </c>
      <c r="K60" s="3">
        <v>36</v>
      </c>
      <c r="L60" s="3">
        <v>72</v>
      </c>
    </row>
    <row r="61" spans="1:19" x14ac:dyDescent="0.3">
      <c r="A61" t="s">
        <v>38</v>
      </c>
      <c r="B61" s="8">
        <v>2</v>
      </c>
      <c r="C61">
        <f t="shared" si="0"/>
        <v>133</v>
      </c>
      <c r="D61" s="8" t="s">
        <v>270</v>
      </c>
      <c r="E61" s="8"/>
      <c r="J61" s="3">
        <v>18</v>
      </c>
      <c r="K61" s="3">
        <f>72+14</f>
        <v>86</v>
      </c>
      <c r="L61" s="26"/>
      <c r="S61" s="3">
        <v>29</v>
      </c>
    </row>
    <row r="62" spans="1:19" x14ac:dyDescent="0.3">
      <c r="A62" t="s">
        <v>145</v>
      </c>
      <c r="B62" s="8">
        <v>2</v>
      </c>
      <c r="C62">
        <f t="shared" si="0"/>
        <v>936</v>
      </c>
      <c r="D62" s="8" t="s">
        <v>270</v>
      </c>
      <c r="E62" s="8"/>
      <c r="J62" s="3">
        <v>120</v>
      </c>
      <c r="K62" s="3">
        <f>720+96</f>
        <v>816</v>
      </c>
      <c r="L62" s="26"/>
    </row>
    <row r="63" spans="1:19" x14ac:dyDescent="0.3">
      <c r="A63" t="s">
        <v>132</v>
      </c>
      <c r="B63" s="8">
        <v>3</v>
      </c>
      <c r="C63">
        <f t="shared" si="0"/>
        <v>18</v>
      </c>
      <c r="D63" s="8" t="s">
        <v>270</v>
      </c>
      <c r="E63" s="8"/>
      <c r="O63" s="3">
        <f>4+4</f>
        <v>8</v>
      </c>
      <c r="P63" s="3">
        <v>4</v>
      </c>
      <c r="Q63" s="26"/>
      <c r="R63" s="3">
        <v>6</v>
      </c>
    </row>
    <row r="65" spans="1:19" x14ac:dyDescent="0.3">
      <c r="A65" t="s">
        <v>28</v>
      </c>
      <c r="B65" s="8">
        <v>3</v>
      </c>
      <c r="C65">
        <f t="shared" si="0"/>
        <v>250</v>
      </c>
      <c r="D65" s="8" t="s">
        <v>270</v>
      </c>
      <c r="E65" s="8"/>
      <c r="J65" s="3">
        <v>40</v>
      </c>
      <c r="K65" s="3">
        <v>40</v>
      </c>
      <c r="L65" s="3">
        <v>40</v>
      </c>
      <c r="O65" s="3">
        <v>10</v>
      </c>
      <c r="P65" s="3">
        <v>40</v>
      </c>
      <c r="Q65" s="3">
        <v>40</v>
      </c>
      <c r="S65" s="3">
        <v>40</v>
      </c>
    </row>
    <row r="66" spans="1:19" x14ac:dyDescent="0.3">
      <c r="A66" t="s">
        <v>175</v>
      </c>
      <c r="B66" s="8">
        <v>2</v>
      </c>
      <c r="C66">
        <f t="shared" si="0"/>
        <v>568</v>
      </c>
      <c r="D66" s="8" t="s">
        <v>270</v>
      </c>
      <c r="E66" s="8"/>
      <c r="J66" s="3">
        <f>80+80</f>
        <v>160</v>
      </c>
      <c r="K66" s="3">
        <v>220</v>
      </c>
      <c r="L66" s="3">
        <v>188</v>
      </c>
    </row>
    <row r="67" spans="1:19" x14ac:dyDescent="0.3">
      <c r="A67" t="s">
        <v>29</v>
      </c>
      <c r="B67" s="8">
        <v>2</v>
      </c>
      <c r="C67">
        <f t="shared" si="0"/>
        <v>120</v>
      </c>
      <c r="D67" s="8" t="s">
        <v>271</v>
      </c>
      <c r="E67" s="21" t="s">
        <v>381</v>
      </c>
      <c r="F67" s="8" t="s">
        <v>276</v>
      </c>
      <c r="G67" s="11">
        <v>44866</v>
      </c>
      <c r="H67">
        <v>20</v>
      </c>
      <c r="R67" s="4">
        <v>120</v>
      </c>
    </row>
    <row r="68" spans="1:19" x14ac:dyDescent="0.3">
      <c r="A68" t="s">
        <v>30</v>
      </c>
      <c r="B68" s="8">
        <v>2</v>
      </c>
      <c r="C68">
        <f t="shared" si="0"/>
        <v>120</v>
      </c>
      <c r="D68" s="8" t="s">
        <v>271</v>
      </c>
      <c r="E68" s="21" t="s">
        <v>486</v>
      </c>
      <c r="F68" s="8" t="s">
        <v>388</v>
      </c>
      <c r="G68" s="8" t="s">
        <v>276</v>
      </c>
      <c r="H68">
        <v>20</v>
      </c>
      <c r="R68" s="4">
        <v>120</v>
      </c>
    </row>
    <row r="69" spans="1:19" x14ac:dyDescent="0.3">
      <c r="A69" t="s">
        <v>31</v>
      </c>
      <c r="B69" s="8">
        <v>2</v>
      </c>
      <c r="C69">
        <f t="shared" si="0"/>
        <v>480</v>
      </c>
      <c r="D69" s="8" t="s">
        <v>271</v>
      </c>
      <c r="E69" s="21" t="s">
        <v>467</v>
      </c>
      <c r="F69" s="8" t="s">
        <v>390</v>
      </c>
      <c r="G69" s="8" t="s">
        <v>276</v>
      </c>
      <c r="H69">
        <v>20</v>
      </c>
      <c r="R69" s="4">
        <v>480</v>
      </c>
    </row>
    <row r="70" spans="1:19" x14ac:dyDescent="0.3">
      <c r="D70" s="8"/>
      <c r="E70" s="8"/>
      <c r="F70" s="8"/>
      <c r="G70" s="8"/>
    </row>
    <row r="71" spans="1:19" x14ac:dyDescent="0.3">
      <c r="A71" s="22" t="s">
        <v>451</v>
      </c>
      <c r="B71" s="8">
        <v>2</v>
      </c>
      <c r="C71">
        <f t="shared" si="0"/>
        <v>80</v>
      </c>
      <c r="D71" s="8" t="s">
        <v>271</v>
      </c>
      <c r="E71" s="21" t="s">
        <v>487</v>
      </c>
      <c r="F71" s="8" t="s">
        <v>276</v>
      </c>
      <c r="G71" s="23">
        <v>44866</v>
      </c>
      <c r="H71" s="27">
        <v>20</v>
      </c>
      <c r="R71" s="4">
        <v>80</v>
      </c>
    </row>
    <row r="72" spans="1:19" x14ac:dyDescent="0.3">
      <c r="A72" s="22" t="s">
        <v>452</v>
      </c>
      <c r="B72" s="8">
        <v>2</v>
      </c>
      <c r="C72">
        <f t="shared" si="0"/>
        <v>40</v>
      </c>
      <c r="D72" s="8" t="s">
        <v>271</v>
      </c>
      <c r="E72" s="25" t="s">
        <v>480</v>
      </c>
      <c r="F72" s="8" t="s">
        <v>276</v>
      </c>
      <c r="G72" s="23">
        <v>44866</v>
      </c>
      <c r="H72">
        <v>40</v>
      </c>
      <c r="R72" s="4">
        <v>40</v>
      </c>
    </row>
    <row r="73" spans="1:19" x14ac:dyDescent="0.3">
      <c r="A73" s="22" t="s">
        <v>481</v>
      </c>
      <c r="B73" s="8">
        <v>2</v>
      </c>
      <c r="C73">
        <f t="shared" si="0"/>
        <v>80</v>
      </c>
      <c r="D73" s="8" t="s">
        <v>271</v>
      </c>
      <c r="E73" s="25" t="s">
        <v>468</v>
      </c>
      <c r="F73" s="8" t="s">
        <v>276</v>
      </c>
      <c r="G73" s="23">
        <v>44866</v>
      </c>
      <c r="H73" s="27">
        <v>10</v>
      </c>
      <c r="R73" s="4">
        <v>80</v>
      </c>
    </row>
    <row r="74" spans="1:19" x14ac:dyDescent="0.3">
      <c r="A74" s="22" t="s">
        <v>453</v>
      </c>
      <c r="B74" s="8">
        <v>2</v>
      </c>
      <c r="C74">
        <f t="shared" si="0"/>
        <v>120</v>
      </c>
      <c r="D74" s="8" t="s">
        <v>271</v>
      </c>
      <c r="E74" s="25" t="s">
        <v>469</v>
      </c>
      <c r="F74" s="8" t="s">
        <v>276</v>
      </c>
      <c r="G74" s="23">
        <v>44866</v>
      </c>
      <c r="H74" s="27">
        <v>20</v>
      </c>
      <c r="Q74" s="4">
        <v>80</v>
      </c>
      <c r="R74" s="4">
        <v>40</v>
      </c>
    </row>
    <row r="75" spans="1:19" x14ac:dyDescent="0.3">
      <c r="A75" s="22" t="s">
        <v>455</v>
      </c>
      <c r="B75" s="8">
        <v>2</v>
      </c>
      <c r="C75">
        <f t="shared" si="0"/>
        <v>80</v>
      </c>
      <c r="D75" s="8" t="s">
        <v>271</v>
      </c>
      <c r="E75" s="25" t="s">
        <v>470</v>
      </c>
      <c r="F75" s="8" t="s">
        <v>276</v>
      </c>
      <c r="G75" s="23">
        <v>44866</v>
      </c>
      <c r="H75" s="27">
        <v>20</v>
      </c>
      <c r="Q75" s="4">
        <v>80</v>
      </c>
    </row>
    <row r="76" spans="1:19" x14ac:dyDescent="0.3">
      <c r="A76" s="22" t="s">
        <v>456</v>
      </c>
      <c r="B76" s="8">
        <v>2</v>
      </c>
      <c r="C76">
        <f t="shared" si="0"/>
        <v>40</v>
      </c>
      <c r="D76" s="8" t="s">
        <v>271</v>
      </c>
      <c r="E76" s="25" t="s">
        <v>471</v>
      </c>
      <c r="F76" s="8" t="s">
        <v>276</v>
      </c>
      <c r="G76" s="23">
        <v>44866</v>
      </c>
      <c r="H76" s="27">
        <v>20</v>
      </c>
      <c r="Q76" s="4">
        <v>40</v>
      </c>
    </row>
    <row r="77" spans="1:19" x14ac:dyDescent="0.3">
      <c r="A77" s="22" t="s">
        <v>454</v>
      </c>
      <c r="B77" s="8">
        <v>2</v>
      </c>
      <c r="C77">
        <f>SUM(I77:AB77)</f>
        <v>160</v>
      </c>
      <c r="D77" s="8" t="s">
        <v>271</v>
      </c>
      <c r="E77" s="25" t="s">
        <v>488</v>
      </c>
      <c r="F77" s="8" t="s">
        <v>276</v>
      </c>
      <c r="G77" s="23">
        <v>44866</v>
      </c>
      <c r="H77" s="27">
        <v>20</v>
      </c>
      <c r="Q77" s="4">
        <v>160</v>
      </c>
    </row>
    <row r="78" spans="1:19" x14ac:dyDescent="0.3">
      <c r="A78" s="22" t="s">
        <v>457</v>
      </c>
      <c r="B78" s="8">
        <v>2</v>
      </c>
      <c r="C78">
        <f t="shared" si="0"/>
        <v>40</v>
      </c>
      <c r="D78" s="8" t="s">
        <v>271</v>
      </c>
      <c r="E78" s="25" t="s">
        <v>472</v>
      </c>
      <c r="F78" s="8" t="s">
        <v>276</v>
      </c>
      <c r="G78" s="23">
        <v>44866</v>
      </c>
      <c r="H78" s="27">
        <v>20</v>
      </c>
      <c r="Q78" s="4">
        <v>40</v>
      </c>
    </row>
    <row r="79" spans="1:19" x14ac:dyDescent="0.3">
      <c r="A79" s="22" t="s">
        <v>458</v>
      </c>
      <c r="B79" s="8">
        <v>2</v>
      </c>
      <c r="C79">
        <f t="shared" si="0"/>
        <v>80</v>
      </c>
      <c r="D79" s="8" t="s">
        <v>271</v>
      </c>
      <c r="E79" s="25" t="s">
        <v>473</v>
      </c>
      <c r="F79" s="8" t="s">
        <v>276</v>
      </c>
      <c r="G79" s="23">
        <v>44866</v>
      </c>
      <c r="H79">
        <v>40</v>
      </c>
      <c r="Q79" s="4">
        <v>80</v>
      </c>
    </row>
    <row r="80" spans="1:19" x14ac:dyDescent="0.3">
      <c r="A80" s="22" t="s">
        <v>460</v>
      </c>
      <c r="B80" s="8">
        <v>2</v>
      </c>
      <c r="C80">
        <f t="shared" si="0"/>
        <v>80</v>
      </c>
      <c r="D80" s="8" t="s">
        <v>271</v>
      </c>
      <c r="E80" s="25" t="s">
        <v>474</v>
      </c>
      <c r="F80" s="8" t="s">
        <v>276</v>
      </c>
      <c r="G80" s="23">
        <v>44866</v>
      </c>
      <c r="H80">
        <v>40</v>
      </c>
      <c r="Q80" s="4">
        <v>80</v>
      </c>
    </row>
    <row r="81" spans="1:17" x14ac:dyDescent="0.3">
      <c r="A81" s="22" t="s">
        <v>461</v>
      </c>
      <c r="B81" s="8">
        <v>2</v>
      </c>
      <c r="C81">
        <f t="shared" si="0"/>
        <v>120</v>
      </c>
      <c r="D81" s="8" t="s">
        <v>271</v>
      </c>
      <c r="E81" s="25" t="s">
        <v>475</v>
      </c>
      <c r="F81" s="8" t="s">
        <v>276</v>
      </c>
      <c r="G81" s="23">
        <v>44866</v>
      </c>
      <c r="H81" s="27">
        <v>20</v>
      </c>
      <c r="Q81" s="4">
        <v>120</v>
      </c>
    </row>
    <row r="82" spans="1:17" x14ac:dyDescent="0.3">
      <c r="A82" s="22" t="s">
        <v>459</v>
      </c>
      <c r="B82" s="8">
        <v>2</v>
      </c>
      <c r="C82">
        <f>SUM(I82:AB82)</f>
        <v>120</v>
      </c>
      <c r="D82" s="8" t="s">
        <v>271</v>
      </c>
      <c r="E82" s="25" t="s">
        <v>489</v>
      </c>
      <c r="F82" s="8" t="s">
        <v>276</v>
      </c>
      <c r="G82" s="28">
        <v>44956</v>
      </c>
      <c r="H82" s="27">
        <v>20</v>
      </c>
      <c r="P82" s="4">
        <v>80</v>
      </c>
      <c r="Q82" s="4">
        <v>40</v>
      </c>
    </row>
    <row r="83" spans="1:17" x14ac:dyDescent="0.3">
      <c r="A83" s="22" t="s">
        <v>462</v>
      </c>
      <c r="B83" s="8">
        <v>2</v>
      </c>
      <c r="C83">
        <f t="shared" si="0"/>
        <v>240</v>
      </c>
      <c r="D83" s="8" t="s">
        <v>271</v>
      </c>
      <c r="E83" s="25" t="s">
        <v>476</v>
      </c>
      <c r="F83" s="8" t="s">
        <v>276</v>
      </c>
      <c r="G83" s="23">
        <v>44866</v>
      </c>
      <c r="H83">
        <v>40</v>
      </c>
      <c r="Q83" s="4">
        <v>240</v>
      </c>
    </row>
    <row r="84" spans="1:17" x14ac:dyDescent="0.3">
      <c r="A84" s="22" t="s">
        <v>463</v>
      </c>
      <c r="B84" s="8">
        <v>2</v>
      </c>
      <c r="C84">
        <f t="shared" si="0"/>
        <v>120</v>
      </c>
      <c r="D84" s="8" t="s">
        <v>271</v>
      </c>
      <c r="E84" s="25" t="s">
        <v>477</v>
      </c>
      <c r="F84" s="8" t="s">
        <v>276</v>
      </c>
      <c r="G84" s="23">
        <v>44866</v>
      </c>
      <c r="H84">
        <v>40</v>
      </c>
      <c r="J84" s="4">
        <v>80</v>
      </c>
      <c r="Q84" s="4">
        <v>40</v>
      </c>
    </row>
    <row r="85" spans="1:17" x14ac:dyDescent="0.3">
      <c r="A85" s="22" t="s">
        <v>464</v>
      </c>
      <c r="B85" s="8">
        <v>2</v>
      </c>
      <c r="C85">
        <f t="shared" si="0"/>
        <v>120</v>
      </c>
      <c r="D85" s="8" t="s">
        <v>271</v>
      </c>
      <c r="E85" s="25" t="s">
        <v>478</v>
      </c>
      <c r="F85" s="8" t="s">
        <v>276</v>
      </c>
      <c r="G85" s="23">
        <v>44866</v>
      </c>
      <c r="H85">
        <v>40</v>
      </c>
      <c r="J85" s="4">
        <v>80</v>
      </c>
      <c r="Q85" s="4">
        <v>40</v>
      </c>
    </row>
    <row r="86" spans="1:17" x14ac:dyDescent="0.3">
      <c r="A86" s="22" t="s">
        <v>465</v>
      </c>
      <c r="B86" s="8">
        <v>2</v>
      </c>
      <c r="C86">
        <f t="shared" si="0"/>
        <v>120</v>
      </c>
      <c r="D86" s="8" t="s">
        <v>271</v>
      </c>
      <c r="E86" s="25" t="s">
        <v>479</v>
      </c>
      <c r="F86" s="8" t="s">
        <v>276</v>
      </c>
      <c r="G86" s="23">
        <v>44866</v>
      </c>
      <c r="H86">
        <v>40</v>
      </c>
      <c r="J86" s="4">
        <v>120</v>
      </c>
    </row>
    <row r="87" spans="1:17" x14ac:dyDescent="0.3">
      <c r="A87" s="22" t="s">
        <v>466</v>
      </c>
      <c r="B87" s="8">
        <v>2</v>
      </c>
      <c r="C87">
        <f t="shared" si="0"/>
        <v>120</v>
      </c>
      <c r="D87" s="8" t="s">
        <v>271</v>
      </c>
      <c r="E87" s="25" t="s">
        <v>490</v>
      </c>
      <c r="F87" s="8" t="s">
        <v>276</v>
      </c>
      <c r="G87" s="23">
        <v>44866</v>
      </c>
      <c r="H87">
        <v>40</v>
      </c>
      <c r="J87" s="4">
        <v>120</v>
      </c>
    </row>
    <row r="88" spans="1:17" x14ac:dyDescent="0.3">
      <c r="D88" s="8"/>
      <c r="E88" s="8"/>
      <c r="F88" s="8"/>
    </row>
    <row r="89" spans="1:17" x14ac:dyDescent="0.3">
      <c r="A89" t="s">
        <v>191</v>
      </c>
      <c r="B89" s="8">
        <v>3</v>
      </c>
      <c r="C89">
        <f t="shared" ref="C89:C96" si="1">SUM(I89:AB89)</f>
        <v>80</v>
      </c>
      <c r="D89" s="8" t="s">
        <v>271</v>
      </c>
      <c r="E89" s="25" t="s">
        <v>407</v>
      </c>
      <c r="F89" s="8" t="s">
        <v>276</v>
      </c>
      <c r="G89" s="11">
        <v>44866</v>
      </c>
      <c r="H89">
        <v>2</v>
      </c>
      <c r="P89" s="4">
        <v>80</v>
      </c>
    </row>
    <row r="90" spans="1:17" x14ac:dyDescent="0.3">
      <c r="A90" t="s">
        <v>192</v>
      </c>
      <c r="B90" s="8">
        <v>3</v>
      </c>
      <c r="C90">
        <f t="shared" si="1"/>
        <v>80</v>
      </c>
      <c r="D90" s="8" t="s">
        <v>271</v>
      </c>
      <c r="E90" s="25" t="s">
        <v>408</v>
      </c>
      <c r="F90" s="8" t="s">
        <v>415</v>
      </c>
      <c r="G90" s="8" t="s">
        <v>276</v>
      </c>
      <c r="H90">
        <v>2</v>
      </c>
      <c r="P90" s="4">
        <v>80</v>
      </c>
    </row>
    <row r="91" spans="1:17" x14ac:dyDescent="0.3">
      <c r="A91" t="s">
        <v>194</v>
      </c>
      <c r="B91" s="8">
        <v>3</v>
      </c>
      <c r="C91">
        <f t="shared" si="1"/>
        <v>40</v>
      </c>
      <c r="D91" s="8" t="s">
        <v>271</v>
      </c>
      <c r="E91" s="25" t="s">
        <v>409</v>
      </c>
      <c r="F91" s="8" t="s">
        <v>416</v>
      </c>
      <c r="G91" s="8" t="s">
        <v>276</v>
      </c>
      <c r="H91">
        <v>2</v>
      </c>
      <c r="P91" s="4">
        <v>40</v>
      </c>
    </row>
    <row r="92" spans="1:17" x14ac:dyDescent="0.3">
      <c r="A92" t="s">
        <v>195</v>
      </c>
      <c r="B92" s="8">
        <v>3</v>
      </c>
      <c r="C92">
        <f t="shared" si="1"/>
        <v>40</v>
      </c>
      <c r="D92" s="8" t="s">
        <v>271</v>
      </c>
      <c r="E92" s="25" t="s">
        <v>410</v>
      </c>
      <c r="F92" s="8" t="s">
        <v>417</v>
      </c>
      <c r="G92" s="8" t="s">
        <v>276</v>
      </c>
      <c r="H92">
        <v>2</v>
      </c>
      <c r="K92" s="4">
        <v>40</v>
      </c>
      <c r="L92" s="26"/>
    </row>
    <row r="93" spans="1:17" x14ac:dyDescent="0.3">
      <c r="A93" t="s">
        <v>196</v>
      </c>
      <c r="B93" s="8">
        <v>3</v>
      </c>
      <c r="C93">
        <f t="shared" si="1"/>
        <v>80</v>
      </c>
      <c r="D93" s="8" t="s">
        <v>271</v>
      </c>
      <c r="E93" s="25" t="s">
        <v>411</v>
      </c>
      <c r="F93" s="8" t="s">
        <v>418</v>
      </c>
      <c r="G93" s="8" t="s">
        <v>276</v>
      </c>
      <c r="H93">
        <v>2</v>
      </c>
      <c r="P93" s="4">
        <v>80</v>
      </c>
    </row>
    <row r="94" spans="1:17" x14ac:dyDescent="0.3">
      <c r="A94" t="s">
        <v>197</v>
      </c>
      <c r="B94" s="8">
        <v>3</v>
      </c>
      <c r="C94">
        <f t="shared" si="1"/>
        <v>40</v>
      </c>
      <c r="D94" s="8" t="s">
        <v>271</v>
      </c>
      <c r="E94" s="25" t="s">
        <v>412</v>
      </c>
      <c r="F94" s="8" t="s">
        <v>419</v>
      </c>
      <c r="G94" s="8" t="s">
        <v>276</v>
      </c>
      <c r="H94">
        <v>2</v>
      </c>
      <c r="P94" s="4">
        <v>40</v>
      </c>
    </row>
    <row r="95" spans="1:17" x14ac:dyDescent="0.3">
      <c r="A95" t="s">
        <v>198</v>
      </c>
      <c r="B95" s="8">
        <v>3</v>
      </c>
      <c r="C95">
        <f t="shared" si="1"/>
        <v>80</v>
      </c>
      <c r="D95" s="8" t="s">
        <v>271</v>
      </c>
      <c r="E95" s="25" t="s">
        <v>413</v>
      </c>
      <c r="F95" s="8" t="s">
        <v>420</v>
      </c>
      <c r="G95" s="8" t="s">
        <v>276</v>
      </c>
      <c r="H95">
        <v>2</v>
      </c>
      <c r="P95" s="4">
        <v>80</v>
      </c>
    </row>
    <row r="96" spans="1:17" x14ac:dyDescent="0.3">
      <c r="A96" t="s">
        <v>193</v>
      </c>
      <c r="B96" s="8">
        <v>2</v>
      </c>
      <c r="C96">
        <f t="shared" si="1"/>
        <v>80</v>
      </c>
      <c r="D96" s="8" t="s">
        <v>271</v>
      </c>
      <c r="E96" s="25" t="s">
        <v>414</v>
      </c>
      <c r="F96" s="8" t="s">
        <v>421</v>
      </c>
      <c r="G96" s="8" t="s">
        <v>276</v>
      </c>
      <c r="H96">
        <v>2</v>
      </c>
      <c r="K96" s="4">
        <v>80</v>
      </c>
      <c r="L96" s="26"/>
    </row>
    <row r="98" spans="1:26" x14ac:dyDescent="0.3">
      <c r="A98" t="s">
        <v>32</v>
      </c>
      <c r="B98" s="8">
        <v>3</v>
      </c>
      <c r="C98">
        <f t="shared" si="0"/>
        <v>80</v>
      </c>
      <c r="D98" s="8" t="s">
        <v>271</v>
      </c>
      <c r="E98" s="25" t="s">
        <v>382</v>
      </c>
      <c r="F98" s="8" t="s">
        <v>276</v>
      </c>
      <c r="G98" s="11">
        <v>44866</v>
      </c>
      <c r="H98">
        <v>20</v>
      </c>
      <c r="P98" s="4">
        <v>80</v>
      </c>
      <c r="Q98" s="26"/>
    </row>
    <row r="99" spans="1:26" x14ac:dyDescent="0.3">
      <c r="A99" t="s">
        <v>33</v>
      </c>
      <c r="B99" s="8">
        <v>3</v>
      </c>
      <c r="C99">
        <f t="shared" si="0"/>
        <v>80</v>
      </c>
      <c r="D99" s="8" t="s">
        <v>271</v>
      </c>
      <c r="E99" s="25" t="s">
        <v>383</v>
      </c>
      <c r="F99" s="8" t="s">
        <v>391</v>
      </c>
      <c r="G99" s="8" t="s">
        <v>276</v>
      </c>
      <c r="H99">
        <v>20</v>
      </c>
      <c r="P99" s="4">
        <v>80</v>
      </c>
      <c r="Q99" s="26"/>
    </row>
    <row r="100" spans="1:26" x14ac:dyDescent="0.3">
      <c r="A100" t="s">
        <v>34</v>
      </c>
      <c r="B100" s="8">
        <v>3</v>
      </c>
      <c r="C100">
        <f t="shared" si="0"/>
        <v>320</v>
      </c>
      <c r="D100" s="8" t="s">
        <v>271</v>
      </c>
      <c r="E100" s="25" t="s">
        <v>384</v>
      </c>
      <c r="F100" s="8" t="s">
        <v>389</v>
      </c>
      <c r="G100" s="8" t="s">
        <v>276</v>
      </c>
      <c r="H100">
        <v>20</v>
      </c>
      <c r="P100" s="4">
        <v>320</v>
      </c>
      <c r="Q100" s="26"/>
    </row>
    <row r="101" spans="1:26" x14ac:dyDescent="0.3">
      <c r="D101" s="8"/>
      <c r="E101" s="8"/>
      <c r="F101" s="8"/>
    </row>
    <row r="102" spans="1:26" x14ac:dyDescent="0.3">
      <c r="A102" t="s">
        <v>35</v>
      </c>
      <c r="B102" s="8">
        <v>2</v>
      </c>
      <c r="C102">
        <f t="shared" si="0"/>
        <v>40</v>
      </c>
      <c r="D102" s="8" t="s">
        <v>271</v>
      </c>
      <c r="E102" s="25" t="s">
        <v>385</v>
      </c>
      <c r="F102" s="8" t="s">
        <v>276</v>
      </c>
      <c r="G102" s="11">
        <v>44866</v>
      </c>
      <c r="H102">
        <v>20</v>
      </c>
      <c r="K102" s="26"/>
      <c r="L102" s="4">
        <v>40</v>
      </c>
    </row>
    <row r="103" spans="1:26" x14ac:dyDescent="0.3">
      <c r="A103" t="s">
        <v>36</v>
      </c>
      <c r="B103" s="8">
        <v>2</v>
      </c>
      <c r="C103">
        <f t="shared" si="0"/>
        <v>40</v>
      </c>
      <c r="D103" s="8" t="s">
        <v>271</v>
      </c>
      <c r="E103" s="25" t="s">
        <v>386</v>
      </c>
      <c r="F103" s="8" t="s">
        <v>392</v>
      </c>
      <c r="G103" s="8" t="s">
        <v>276</v>
      </c>
      <c r="H103">
        <v>20</v>
      </c>
      <c r="K103" s="26"/>
      <c r="L103" s="4">
        <v>40</v>
      </c>
    </row>
    <row r="104" spans="1:26" x14ac:dyDescent="0.3">
      <c r="A104" t="s">
        <v>37</v>
      </c>
      <c r="B104" s="8">
        <v>2</v>
      </c>
      <c r="C104">
        <f t="shared" si="0"/>
        <v>160</v>
      </c>
      <c r="D104" s="8" t="s">
        <v>271</v>
      </c>
      <c r="E104" s="25" t="s">
        <v>387</v>
      </c>
      <c r="F104" s="8" t="s">
        <v>393</v>
      </c>
      <c r="G104" s="8" t="s">
        <v>276</v>
      </c>
      <c r="H104">
        <v>20</v>
      </c>
      <c r="K104" s="26"/>
      <c r="L104" s="4">
        <v>160</v>
      </c>
    </row>
    <row r="106" spans="1:26" x14ac:dyDescent="0.3">
      <c r="A106" t="s">
        <v>25</v>
      </c>
      <c r="B106" s="8">
        <v>1</v>
      </c>
      <c r="C106">
        <f t="shared" si="0"/>
        <v>21</v>
      </c>
      <c r="D106" s="8" t="s">
        <v>270</v>
      </c>
      <c r="E106" s="8" t="s">
        <v>378</v>
      </c>
      <c r="K106" s="3">
        <v>21</v>
      </c>
      <c r="L106" s="26"/>
    </row>
    <row r="107" spans="1:26" x14ac:dyDescent="0.3">
      <c r="D107" s="8"/>
      <c r="E107" s="8"/>
    </row>
    <row r="108" spans="1:26" x14ac:dyDescent="0.3">
      <c r="D108" s="8"/>
      <c r="E108" s="8"/>
    </row>
    <row r="109" spans="1:26" x14ac:dyDescent="0.3">
      <c r="A109" s="1" t="s">
        <v>377</v>
      </c>
      <c r="D109" s="8"/>
      <c r="E109" s="8"/>
    </row>
    <row r="110" spans="1:26" x14ac:dyDescent="0.3">
      <c r="A110" t="s">
        <v>39</v>
      </c>
      <c r="B110" s="8">
        <v>1</v>
      </c>
      <c r="C110">
        <f t="shared" ref="C110:C197" si="2">SUM(I110:AB110)</f>
        <v>32</v>
      </c>
      <c r="D110" s="8" t="s">
        <v>270</v>
      </c>
      <c r="E110" s="8" t="s">
        <v>379</v>
      </c>
      <c r="J110" s="3">
        <v>8</v>
      </c>
      <c r="K110" s="3">
        <v>8</v>
      </c>
      <c r="L110" s="3">
        <v>16</v>
      </c>
    </row>
    <row r="111" spans="1:26" x14ac:dyDescent="0.3">
      <c r="A111" t="s">
        <v>40</v>
      </c>
      <c r="B111" s="8">
        <v>1</v>
      </c>
      <c r="C111">
        <f t="shared" si="2"/>
        <v>200</v>
      </c>
      <c r="D111" s="8" t="s">
        <v>271</v>
      </c>
      <c r="E111" s="25" t="s">
        <v>395</v>
      </c>
      <c r="F111" s="8" t="s">
        <v>399</v>
      </c>
      <c r="G111" s="11">
        <v>44886</v>
      </c>
      <c r="H111">
        <v>10</v>
      </c>
      <c r="I111" s="4">
        <v>40</v>
      </c>
      <c r="Y111" s="4">
        <v>80</v>
      </c>
      <c r="Z111" s="4">
        <v>80</v>
      </c>
    </row>
    <row r="112" spans="1:26" x14ac:dyDescent="0.3">
      <c r="A112" t="s">
        <v>41</v>
      </c>
      <c r="B112" s="8">
        <v>1</v>
      </c>
      <c r="C112">
        <f t="shared" si="2"/>
        <v>40</v>
      </c>
      <c r="D112" s="8" t="s">
        <v>271</v>
      </c>
      <c r="E112" s="25" t="s">
        <v>396</v>
      </c>
      <c r="F112" s="8" t="s">
        <v>399</v>
      </c>
      <c r="G112" s="11">
        <v>44886</v>
      </c>
      <c r="H112">
        <v>5</v>
      </c>
      <c r="K112" s="4">
        <v>40</v>
      </c>
      <c r="L112" s="26"/>
    </row>
    <row r="113" spans="1:26" x14ac:dyDescent="0.3">
      <c r="A113" t="s">
        <v>134</v>
      </c>
      <c r="B113" s="8">
        <v>1</v>
      </c>
      <c r="C113">
        <f t="shared" si="2"/>
        <v>200</v>
      </c>
      <c r="D113" s="8" t="s">
        <v>271</v>
      </c>
      <c r="E113" s="25" t="s">
        <v>397</v>
      </c>
      <c r="F113" s="8" t="s">
        <v>399</v>
      </c>
      <c r="G113" s="11">
        <v>44886</v>
      </c>
      <c r="H113">
        <v>10</v>
      </c>
      <c r="I113" s="4">
        <v>40</v>
      </c>
      <c r="L113" s="9"/>
      <c r="Y113" s="4">
        <v>80</v>
      </c>
      <c r="Z113" s="4">
        <v>80</v>
      </c>
    </row>
    <row r="114" spans="1:26" x14ac:dyDescent="0.3">
      <c r="A114" t="s">
        <v>53</v>
      </c>
      <c r="B114" s="8">
        <v>1</v>
      </c>
      <c r="C114">
        <f t="shared" si="2"/>
        <v>200</v>
      </c>
      <c r="D114" s="8" t="s">
        <v>271</v>
      </c>
      <c r="E114" s="25" t="s">
        <v>398</v>
      </c>
      <c r="F114" s="8" t="s">
        <v>399</v>
      </c>
      <c r="G114" s="11">
        <v>44886</v>
      </c>
      <c r="H114">
        <v>10</v>
      </c>
      <c r="I114" s="4">
        <v>40</v>
      </c>
      <c r="Y114" s="4">
        <v>80</v>
      </c>
      <c r="Z114" s="4">
        <v>80</v>
      </c>
    </row>
    <row r="115" spans="1:26" x14ac:dyDescent="0.3">
      <c r="D115" s="8"/>
      <c r="E115" s="8"/>
      <c r="F115" s="8"/>
      <c r="G115" s="11"/>
      <c r="I115" s="26"/>
      <c r="Y115" s="26"/>
      <c r="Z115" s="26"/>
    </row>
    <row r="116" spans="1:26" x14ac:dyDescent="0.3">
      <c r="A116" s="1" t="s">
        <v>394</v>
      </c>
    </row>
    <row r="117" spans="1:26" x14ac:dyDescent="0.3">
      <c r="A117" t="s">
        <v>46</v>
      </c>
      <c r="B117" s="8">
        <v>1</v>
      </c>
      <c r="C117">
        <f t="shared" si="2"/>
        <v>320</v>
      </c>
      <c r="D117" s="8" t="s">
        <v>270</v>
      </c>
      <c r="E117" s="8" t="s">
        <v>380</v>
      </c>
      <c r="J117" s="3">
        <v>80</v>
      </c>
      <c r="K117" s="3">
        <v>80</v>
      </c>
      <c r="L117" s="3">
        <v>160</v>
      </c>
    </row>
    <row r="118" spans="1:26" x14ac:dyDescent="0.3">
      <c r="A118" t="s">
        <v>42</v>
      </c>
      <c r="B118" s="8">
        <v>1</v>
      </c>
      <c r="C118">
        <f t="shared" si="2"/>
        <v>200</v>
      </c>
      <c r="D118" s="8" t="s">
        <v>271</v>
      </c>
      <c r="E118" s="25" t="s">
        <v>400</v>
      </c>
      <c r="F118" s="8" t="s">
        <v>404</v>
      </c>
      <c r="G118" s="11">
        <v>44886</v>
      </c>
      <c r="H118">
        <v>10</v>
      </c>
      <c r="I118" s="4">
        <v>40</v>
      </c>
      <c r="Y118" s="4">
        <v>80</v>
      </c>
      <c r="Z118" s="4">
        <v>80</v>
      </c>
    </row>
    <row r="119" spans="1:26" x14ac:dyDescent="0.3">
      <c r="A119" t="s">
        <v>43</v>
      </c>
      <c r="B119" s="8">
        <v>1</v>
      </c>
      <c r="C119">
        <f t="shared" si="2"/>
        <v>40</v>
      </c>
      <c r="D119" s="8" t="s">
        <v>271</v>
      </c>
      <c r="E119" s="25" t="s">
        <v>401</v>
      </c>
      <c r="F119" s="8" t="s">
        <v>404</v>
      </c>
      <c r="G119" s="11">
        <v>44886</v>
      </c>
      <c r="H119">
        <v>5</v>
      </c>
      <c r="K119" s="4">
        <v>40</v>
      </c>
      <c r="L119" s="26"/>
    </row>
    <row r="120" spans="1:26" x14ac:dyDescent="0.3">
      <c r="A120" t="s">
        <v>135</v>
      </c>
      <c r="B120" s="8">
        <v>1</v>
      </c>
      <c r="C120">
        <f t="shared" si="2"/>
        <v>200</v>
      </c>
      <c r="D120" s="8" t="s">
        <v>271</v>
      </c>
      <c r="E120" s="25" t="s">
        <v>402</v>
      </c>
      <c r="F120" s="8" t="s">
        <v>404</v>
      </c>
      <c r="G120" s="11">
        <v>44886</v>
      </c>
      <c r="H120">
        <v>10</v>
      </c>
      <c r="I120" s="4">
        <v>40</v>
      </c>
      <c r="Y120" s="4">
        <v>80</v>
      </c>
      <c r="Z120" s="4">
        <v>80</v>
      </c>
    </row>
    <row r="121" spans="1:26" x14ac:dyDescent="0.3">
      <c r="A121" t="s">
        <v>54</v>
      </c>
      <c r="B121" s="8">
        <v>1</v>
      </c>
      <c r="C121">
        <f t="shared" si="2"/>
        <v>200</v>
      </c>
      <c r="D121" s="8" t="s">
        <v>271</v>
      </c>
      <c r="E121" s="25" t="s">
        <v>403</v>
      </c>
      <c r="F121" s="8" t="s">
        <v>404</v>
      </c>
      <c r="G121" s="11">
        <v>44886</v>
      </c>
      <c r="H121">
        <v>10</v>
      </c>
      <c r="I121" s="4">
        <v>40</v>
      </c>
      <c r="Y121" s="4">
        <v>80</v>
      </c>
      <c r="Z121" s="4">
        <v>80</v>
      </c>
    </row>
    <row r="122" spans="1:26" x14ac:dyDescent="0.3">
      <c r="D122" s="8"/>
      <c r="E122" s="8"/>
      <c r="F122" s="8"/>
      <c r="G122" s="11"/>
      <c r="I122" s="26"/>
      <c r="Y122" s="26"/>
      <c r="Z122" s="26"/>
    </row>
    <row r="123" spans="1:26" x14ac:dyDescent="0.3">
      <c r="A123" s="1" t="s">
        <v>348</v>
      </c>
    </row>
    <row r="124" spans="1:26" x14ac:dyDescent="0.3">
      <c r="A124" t="s">
        <v>51</v>
      </c>
      <c r="B124" s="8">
        <v>1</v>
      </c>
      <c r="C124">
        <f t="shared" si="2"/>
        <v>160</v>
      </c>
      <c r="D124" s="8" t="s">
        <v>271</v>
      </c>
      <c r="E124" s="25" t="s">
        <v>349</v>
      </c>
      <c r="F124" s="8" t="s">
        <v>276</v>
      </c>
      <c r="G124" s="11">
        <v>44866</v>
      </c>
      <c r="H124">
        <v>5</v>
      </c>
      <c r="K124" s="26"/>
      <c r="L124" s="4">
        <v>80</v>
      </c>
      <c r="Z124" s="4">
        <v>80</v>
      </c>
    </row>
    <row r="125" spans="1:26" x14ac:dyDescent="0.3">
      <c r="A125" t="s">
        <v>52</v>
      </c>
      <c r="B125" s="8">
        <v>1</v>
      </c>
      <c r="C125">
        <f t="shared" si="2"/>
        <v>85</v>
      </c>
      <c r="D125" s="8" t="s">
        <v>270</v>
      </c>
      <c r="E125" s="8" t="s">
        <v>350</v>
      </c>
      <c r="J125" s="3">
        <v>4</v>
      </c>
      <c r="K125" s="3">
        <v>28</v>
      </c>
      <c r="L125" s="26"/>
      <c r="S125" s="3">
        <v>53</v>
      </c>
    </row>
    <row r="126" spans="1:26" x14ac:dyDescent="0.3">
      <c r="A126" t="s">
        <v>352</v>
      </c>
      <c r="B126" s="8">
        <v>1</v>
      </c>
      <c r="C126">
        <f>SUM(I126:AB126)</f>
        <v>20</v>
      </c>
      <c r="D126" s="8" t="s">
        <v>270</v>
      </c>
      <c r="E126" s="8" t="s">
        <v>351</v>
      </c>
      <c r="J126" s="3">
        <v>4</v>
      </c>
      <c r="K126" s="3">
        <v>16</v>
      </c>
      <c r="L126" s="26"/>
    </row>
    <row r="127" spans="1:26" x14ac:dyDescent="0.3">
      <c r="A127" t="s">
        <v>354</v>
      </c>
      <c r="B127" s="8">
        <v>1</v>
      </c>
      <c r="C127">
        <f>SUM(I127:AB127)</f>
        <v>136</v>
      </c>
      <c r="D127" s="8" t="s">
        <v>270</v>
      </c>
      <c r="E127" s="8" t="s">
        <v>353</v>
      </c>
      <c r="I127" s="3">
        <v>16</v>
      </c>
      <c r="K127" s="3">
        <v>40</v>
      </c>
      <c r="L127" s="3">
        <v>80</v>
      </c>
    </row>
    <row r="128" spans="1:26" x14ac:dyDescent="0.3">
      <c r="A128" t="s">
        <v>44</v>
      </c>
      <c r="B128" s="8">
        <v>1</v>
      </c>
      <c r="C128">
        <f t="shared" si="2"/>
        <v>320</v>
      </c>
      <c r="D128" s="8" t="s">
        <v>270</v>
      </c>
      <c r="E128" s="8" t="s">
        <v>355</v>
      </c>
      <c r="J128" s="3">
        <v>32</v>
      </c>
      <c r="K128" s="3">
        <f>32+256</f>
        <v>288</v>
      </c>
      <c r="L128" s="26"/>
    </row>
    <row r="129" spans="1:26" x14ac:dyDescent="0.3">
      <c r="A129" t="s">
        <v>45</v>
      </c>
      <c r="B129" s="8">
        <v>1</v>
      </c>
      <c r="C129">
        <f t="shared" si="2"/>
        <v>110</v>
      </c>
      <c r="D129" s="8" t="s">
        <v>270</v>
      </c>
      <c r="E129" s="8" t="s">
        <v>496</v>
      </c>
      <c r="K129" s="3">
        <f>10</f>
        <v>10</v>
      </c>
      <c r="L129" s="26"/>
      <c r="P129" s="3">
        <f>30+30</f>
        <v>60</v>
      </c>
      <c r="Q129" s="26"/>
      <c r="T129" s="3">
        <v>40</v>
      </c>
    </row>
    <row r="130" spans="1:26" x14ac:dyDescent="0.3">
      <c r="A130" t="s">
        <v>47</v>
      </c>
      <c r="B130" s="8">
        <v>1</v>
      </c>
      <c r="C130">
        <f t="shared" si="2"/>
        <v>608</v>
      </c>
      <c r="D130" s="8" t="s">
        <v>270</v>
      </c>
      <c r="E130" s="8" t="s">
        <v>356</v>
      </c>
      <c r="J130" s="3">
        <v>32</v>
      </c>
      <c r="K130" s="3">
        <v>96</v>
      </c>
      <c r="L130" s="3">
        <v>160</v>
      </c>
      <c r="Q130" s="27">
        <v>320</v>
      </c>
      <c r="R130" s="27">
        <v>0</v>
      </c>
    </row>
    <row r="131" spans="1:26" x14ac:dyDescent="0.3">
      <c r="A131" t="s">
        <v>48</v>
      </c>
      <c r="B131" s="8">
        <v>1</v>
      </c>
      <c r="C131">
        <f t="shared" si="2"/>
        <v>940</v>
      </c>
      <c r="D131" s="8" t="s">
        <v>270</v>
      </c>
      <c r="E131" s="8" t="s">
        <v>357</v>
      </c>
      <c r="I131" s="3">
        <v>200</v>
      </c>
      <c r="J131" s="3">
        <f>20+20</f>
        <v>40</v>
      </c>
      <c r="K131" s="3">
        <v>40</v>
      </c>
      <c r="L131" s="3">
        <v>20</v>
      </c>
      <c r="Y131" s="4">
        <v>320</v>
      </c>
      <c r="Z131" s="4">
        <v>320</v>
      </c>
    </row>
    <row r="132" spans="1:26" x14ac:dyDescent="0.3">
      <c r="A132" t="s">
        <v>49</v>
      </c>
      <c r="B132" s="8">
        <v>1</v>
      </c>
      <c r="C132">
        <f t="shared" si="2"/>
        <v>80</v>
      </c>
      <c r="D132" s="8" t="s">
        <v>271</v>
      </c>
      <c r="E132" s="25" t="s">
        <v>358</v>
      </c>
      <c r="F132" s="8" t="s">
        <v>362</v>
      </c>
      <c r="H132">
        <v>2</v>
      </c>
      <c r="K132" s="4">
        <v>80</v>
      </c>
      <c r="L132" s="26"/>
    </row>
    <row r="133" spans="1:26" x14ac:dyDescent="0.3">
      <c r="A133" t="s">
        <v>50</v>
      </c>
      <c r="B133" s="8">
        <v>1</v>
      </c>
      <c r="C133">
        <f t="shared" si="2"/>
        <v>80</v>
      </c>
      <c r="D133" s="8" t="s">
        <v>271</v>
      </c>
      <c r="E133" s="25" t="s">
        <v>359</v>
      </c>
      <c r="F133" s="8" t="s">
        <v>362</v>
      </c>
      <c r="H133">
        <v>2</v>
      </c>
      <c r="K133" s="4">
        <v>80</v>
      </c>
      <c r="L133" s="26"/>
    </row>
    <row r="134" spans="1:26" x14ac:dyDescent="0.3">
      <c r="A134" t="s">
        <v>136</v>
      </c>
      <c r="B134" s="8">
        <v>1</v>
      </c>
      <c r="C134">
        <f t="shared" si="2"/>
        <v>800</v>
      </c>
      <c r="D134" s="8" t="s">
        <v>271</v>
      </c>
      <c r="E134" s="25" t="s">
        <v>360</v>
      </c>
      <c r="F134" s="8" t="s">
        <v>363</v>
      </c>
      <c r="H134">
        <v>10</v>
      </c>
      <c r="I134" s="4">
        <v>160</v>
      </c>
      <c r="Y134" s="4">
        <v>320</v>
      </c>
      <c r="Z134" s="4">
        <v>320</v>
      </c>
    </row>
    <row r="135" spans="1:26" x14ac:dyDescent="0.3">
      <c r="A135" t="s">
        <v>55</v>
      </c>
      <c r="B135" s="8">
        <v>1</v>
      </c>
      <c r="C135">
        <f t="shared" si="2"/>
        <v>800</v>
      </c>
      <c r="D135" s="8" t="s">
        <v>271</v>
      </c>
      <c r="E135" s="25" t="s">
        <v>361</v>
      </c>
      <c r="F135" s="8" t="s">
        <v>363</v>
      </c>
      <c r="H135">
        <v>10</v>
      </c>
      <c r="I135" s="4">
        <v>160</v>
      </c>
      <c r="Y135" s="4">
        <v>320</v>
      </c>
      <c r="Z135" s="4">
        <v>320</v>
      </c>
    </row>
    <row r="136" spans="1:26" x14ac:dyDescent="0.3">
      <c r="D136" s="8"/>
      <c r="E136" s="8"/>
      <c r="F136" s="8"/>
      <c r="I136" s="26"/>
      <c r="Y136" s="26"/>
      <c r="Z136" s="26"/>
    </row>
    <row r="137" spans="1:26" x14ac:dyDescent="0.3">
      <c r="A137" s="1" t="s">
        <v>445</v>
      </c>
      <c r="E137" s="8"/>
    </row>
    <row r="138" spans="1:26" x14ac:dyDescent="0.3">
      <c r="A138" t="s">
        <v>177</v>
      </c>
      <c r="B138" s="8">
        <v>1</v>
      </c>
      <c r="C138">
        <f t="shared" ref="C138:C148" si="3">SUM(I138:AB138)</f>
        <v>16</v>
      </c>
      <c r="D138" s="8" t="s">
        <v>271</v>
      </c>
      <c r="E138" s="25" t="s">
        <v>364</v>
      </c>
      <c r="G138" s="11">
        <v>44896</v>
      </c>
      <c r="H138">
        <v>1</v>
      </c>
      <c r="K138" s="4">
        <v>8</v>
      </c>
      <c r="V138" s="4">
        <v>8</v>
      </c>
    </row>
    <row r="139" spans="1:26" x14ac:dyDescent="0.3">
      <c r="A139" t="s">
        <v>178</v>
      </c>
      <c r="B139" s="8">
        <v>1</v>
      </c>
      <c r="C139">
        <f t="shared" si="3"/>
        <v>36</v>
      </c>
      <c r="D139" s="8" t="s">
        <v>271</v>
      </c>
      <c r="E139" s="25" t="s">
        <v>365</v>
      </c>
      <c r="F139" s="21" t="s">
        <v>497</v>
      </c>
      <c r="H139">
        <v>2</v>
      </c>
      <c r="J139" s="4">
        <v>16</v>
      </c>
      <c r="K139" s="4">
        <v>20</v>
      </c>
      <c r="L139" s="26"/>
    </row>
    <row r="140" spans="1:26" x14ac:dyDescent="0.3">
      <c r="A140" t="s">
        <v>179</v>
      </c>
      <c r="B140" s="8">
        <v>1</v>
      </c>
      <c r="C140">
        <f t="shared" si="3"/>
        <v>24</v>
      </c>
      <c r="D140" s="8" t="s">
        <v>271</v>
      </c>
      <c r="E140" s="25" t="s">
        <v>366</v>
      </c>
      <c r="F140" s="8" t="s">
        <v>374</v>
      </c>
      <c r="H140">
        <v>1</v>
      </c>
      <c r="J140" s="4">
        <v>4</v>
      </c>
      <c r="K140" s="4">
        <v>20</v>
      </c>
      <c r="L140" s="26"/>
    </row>
    <row r="141" spans="1:26" x14ac:dyDescent="0.3">
      <c r="A141" t="s">
        <v>180</v>
      </c>
      <c r="B141" s="8">
        <v>1</v>
      </c>
      <c r="C141">
        <f t="shared" si="3"/>
        <v>92</v>
      </c>
      <c r="D141" s="8" t="s">
        <v>271</v>
      </c>
      <c r="E141" s="25" t="s">
        <v>367</v>
      </c>
      <c r="F141" s="8" t="s">
        <v>375</v>
      </c>
      <c r="H141">
        <v>2</v>
      </c>
      <c r="J141" s="4">
        <v>4</v>
      </c>
      <c r="K141" s="4">
        <v>80</v>
      </c>
      <c r="L141" s="26"/>
      <c r="V141" s="4">
        <v>8</v>
      </c>
    </row>
    <row r="142" spans="1:26" x14ac:dyDescent="0.3">
      <c r="A142" t="s">
        <v>181</v>
      </c>
      <c r="B142" s="8">
        <v>1</v>
      </c>
      <c r="C142">
        <f t="shared" si="3"/>
        <v>48</v>
      </c>
      <c r="D142" s="8" t="s">
        <v>271</v>
      </c>
      <c r="E142" s="25" t="s">
        <v>368</v>
      </c>
      <c r="F142" s="8" t="s">
        <v>376</v>
      </c>
      <c r="H142">
        <v>1</v>
      </c>
      <c r="J142" s="26"/>
      <c r="K142" s="4">
        <f>20</f>
        <v>20</v>
      </c>
      <c r="L142" s="26"/>
      <c r="T142" s="4">
        <v>20</v>
      </c>
      <c r="V142" s="4">
        <v>8</v>
      </c>
    </row>
    <row r="143" spans="1:26" x14ac:dyDescent="0.3">
      <c r="A143" t="s">
        <v>182</v>
      </c>
      <c r="B143" s="8">
        <v>1</v>
      </c>
      <c r="C143">
        <f t="shared" si="3"/>
        <v>132</v>
      </c>
      <c r="D143" s="8" t="s">
        <v>271</v>
      </c>
      <c r="E143" s="25" t="s">
        <v>369</v>
      </c>
      <c r="F143" s="8" t="s">
        <v>492</v>
      </c>
      <c r="H143">
        <v>2</v>
      </c>
      <c r="J143" s="4">
        <v>24</v>
      </c>
      <c r="K143" s="4">
        <v>20</v>
      </c>
      <c r="L143" s="4">
        <v>40</v>
      </c>
      <c r="Q143" s="27">
        <v>40</v>
      </c>
      <c r="R143" s="27">
        <v>0</v>
      </c>
      <c r="V143" s="4">
        <v>8</v>
      </c>
    </row>
    <row r="144" spans="1:26" x14ac:dyDescent="0.3">
      <c r="A144" t="s">
        <v>183</v>
      </c>
      <c r="B144" s="8">
        <v>1</v>
      </c>
      <c r="C144">
        <f t="shared" si="3"/>
        <v>88</v>
      </c>
      <c r="D144" s="8" t="s">
        <v>271</v>
      </c>
      <c r="E144" s="25" t="s">
        <v>370</v>
      </c>
      <c r="F144" s="8" t="s">
        <v>493</v>
      </c>
      <c r="H144">
        <v>2</v>
      </c>
      <c r="I144" s="4">
        <v>16</v>
      </c>
      <c r="V144" s="4">
        <v>24</v>
      </c>
      <c r="Y144" s="4">
        <v>24</v>
      </c>
      <c r="Z144" s="4">
        <v>24</v>
      </c>
    </row>
    <row r="145" spans="1:26" x14ac:dyDescent="0.3">
      <c r="A145" t="s">
        <v>184</v>
      </c>
      <c r="B145" s="8">
        <v>1</v>
      </c>
      <c r="C145">
        <f t="shared" si="3"/>
        <v>40</v>
      </c>
      <c r="D145" s="8" t="s">
        <v>271</v>
      </c>
      <c r="E145" s="25" t="s">
        <v>371</v>
      </c>
      <c r="F145" s="8" t="s">
        <v>494</v>
      </c>
      <c r="H145">
        <v>2</v>
      </c>
      <c r="K145" s="4">
        <v>40</v>
      </c>
      <c r="L145" s="26"/>
    </row>
    <row r="146" spans="1:26" x14ac:dyDescent="0.3">
      <c r="A146" t="s">
        <v>185</v>
      </c>
      <c r="B146" s="8">
        <v>1</v>
      </c>
      <c r="C146">
        <f t="shared" si="3"/>
        <v>40</v>
      </c>
      <c r="D146" s="8" t="s">
        <v>271</v>
      </c>
      <c r="E146" s="25" t="s">
        <v>372</v>
      </c>
      <c r="F146" s="8" t="s">
        <v>494</v>
      </c>
      <c r="H146">
        <v>2</v>
      </c>
      <c r="K146" s="4">
        <v>40</v>
      </c>
      <c r="L146" s="26"/>
    </row>
    <row r="147" spans="1:26" x14ac:dyDescent="0.3">
      <c r="A147" t="s">
        <v>186</v>
      </c>
      <c r="B147" s="8">
        <v>1</v>
      </c>
      <c r="C147">
        <f t="shared" si="3"/>
        <v>88</v>
      </c>
      <c r="D147" s="8" t="s">
        <v>271</v>
      </c>
      <c r="E147" s="25" t="s">
        <v>373</v>
      </c>
      <c r="F147" s="8" t="s">
        <v>495</v>
      </c>
      <c r="H147">
        <v>2</v>
      </c>
      <c r="I147" s="4">
        <v>16</v>
      </c>
      <c r="V147" s="4">
        <v>24</v>
      </c>
      <c r="Y147" s="4">
        <v>24</v>
      </c>
      <c r="Z147" s="4">
        <v>24</v>
      </c>
    </row>
    <row r="148" spans="1:26" x14ac:dyDescent="0.3">
      <c r="A148" t="s">
        <v>187</v>
      </c>
      <c r="B148" s="8">
        <v>1</v>
      </c>
      <c r="C148">
        <f t="shared" si="3"/>
        <v>88</v>
      </c>
      <c r="D148" s="8" t="s">
        <v>271</v>
      </c>
      <c r="E148" s="25" t="s">
        <v>491</v>
      </c>
      <c r="F148" s="8" t="s">
        <v>495</v>
      </c>
      <c r="H148">
        <v>2</v>
      </c>
      <c r="I148" s="4">
        <v>16</v>
      </c>
      <c r="V148" s="4">
        <v>24</v>
      </c>
      <c r="Y148" s="4">
        <v>24</v>
      </c>
      <c r="Z148" s="4">
        <v>24</v>
      </c>
    </row>
    <row r="149" spans="1:26" x14ac:dyDescent="0.3">
      <c r="D149" s="8"/>
      <c r="E149" s="8"/>
      <c r="F149" s="8"/>
      <c r="I149" s="26"/>
      <c r="V149" s="26"/>
      <c r="Y149" s="26"/>
      <c r="Z149" s="26"/>
    </row>
    <row r="150" spans="1:26" x14ac:dyDescent="0.3">
      <c r="A150" s="1" t="s">
        <v>332</v>
      </c>
    </row>
    <row r="151" spans="1:26" x14ac:dyDescent="0.3">
      <c r="A151" t="s">
        <v>146</v>
      </c>
      <c r="B151" s="8">
        <v>1</v>
      </c>
      <c r="C151">
        <f t="shared" si="2"/>
        <v>35</v>
      </c>
      <c r="D151" s="8" t="s">
        <v>270</v>
      </c>
      <c r="E151" s="8"/>
      <c r="J151" s="3">
        <f>6+1+8</f>
        <v>15</v>
      </c>
      <c r="K151" s="3">
        <f>2+1+1+8+8</f>
        <v>20</v>
      </c>
      <c r="L151" s="26"/>
    </row>
    <row r="152" spans="1:26" x14ac:dyDescent="0.3">
      <c r="A152" t="s">
        <v>56</v>
      </c>
      <c r="B152" s="8">
        <v>1</v>
      </c>
      <c r="C152">
        <f t="shared" si="2"/>
        <v>48</v>
      </c>
      <c r="D152" s="8" t="s">
        <v>270</v>
      </c>
      <c r="E152" s="8" t="s">
        <v>333</v>
      </c>
      <c r="J152" s="3">
        <v>8</v>
      </c>
      <c r="K152" s="3">
        <v>24</v>
      </c>
      <c r="L152" s="3">
        <v>8</v>
      </c>
      <c r="O152" s="3">
        <v>8</v>
      </c>
    </row>
    <row r="153" spans="1:26" x14ac:dyDescent="0.3">
      <c r="A153" t="s">
        <v>59</v>
      </c>
      <c r="B153" s="8">
        <v>1</v>
      </c>
      <c r="C153">
        <f t="shared" si="2"/>
        <v>80</v>
      </c>
      <c r="D153" s="8" t="s">
        <v>271</v>
      </c>
      <c r="E153" s="25" t="s">
        <v>338</v>
      </c>
      <c r="F153" s="8" t="s">
        <v>339</v>
      </c>
      <c r="G153" s="21" t="s">
        <v>276</v>
      </c>
      <c r="H153">
        <v>1</v>
      </c>
      <c r="J153" s="4">
        <v>40</v>
      </c>
      <c r="K153" s="4">
        <v>40</v>
      </c>
      <c r="L153" s="26"/>
    </row>
    <row r="154" spans="1:26" x14ac:dyDescent="0.3">
      <c r="A154" t="s">
        <v>60</v>
      </c>
      <c r="B154" s="8">
        <v>1</v>
      </c>
      <c r="C154">
        <f t="shared" si="2"/>
        <v>100</v>
      </c>
      <c r="D154" s="8" t="s">
        <v>270</v>
      </c>
      <c r="E154" s="8" t="s">
        <v>334</v>
      </c>
      <c r="J154" s="3">
        <v>4</v>
      </c>
      <c r="K154" s="3">
        <f>16+80</f>
        <v>96</v>
      </c>
      <c r="L154" s="26"/>
    </row>
    <row r="155" spans="1:26" x14ac:dyDescent="0.3">
      <c r="A155" t="s">
        <v>61</v>
      </c>
      <c r="B155" s="8">
        <v>1</v>
      </c>
      <c r="C155">
        <f t="shared" si="2"/>
        <v>124</v>
      </c>
      <c r="D155" s="8" t="s">
        <v>270</v>
      </c>
      <c r="E155" s="8" t="s">
        <v>335</v>
      </c>
      <c r="J155" s="3">
        <v>4</v>
      </c>
      <c r="K155" s="3">
        <f>16+60</f>
        <v>76</v>
      </c>
      <c r="L155" s="26"/>
      <c r="O155" s="3">
        <v>8</v>
      </c>
      <c r="S155" s="3">
        <v>36</v>
      </c>
    </row>
    <row r="156" spans="1:26" x14ac:dyDescent="0.3">
      <c r="A156" t="s">
        <v>62</v>
      </c>
      <c r="B156" s="8">
        <v>1</v>
      </c>
      <c r="C156">
        <f t="shared" si="2"/>
        <v>220</v>
      </c>
      <c r="D156" s="8" t="s">
        <v>270</v>
      </c>
      <c r="E156" s="8" t="s">
        <v>336</v>
      </c>
      <c r="K156" s="3">
        <f>20</f>
        <v>20</v>
      </c>
      <c r="L156" s="26"/>
      <c r="P156" s="3">
        <f>60+60</f>
        <v>120</v>
      </c>
      <c r="Q156" s="3">
        <v>0</v>
      </c>
      <c r="T156" s="3">
        <v>80</v>
      </c>
    </row>
    <row r="157" spans="1:26" x14ac:dyDescent="0.3">
      <c r="A157" t="s">
        <v>446</v>
      </c>
      <c r="B157" s="8">
        <v>1</v>
      </c>
      <c r="C157">
        <f t="shared" si="2"/>
        <v>96</v>
      </c>
      <c r="D157" s="8" t="s">
        <v>271</v>
      </c>
      <c r="E157" s="25" t="s">
        <v>498</v>
      </c>
      <c r="F157" s="8" t="s">
        <v>447</v>
      </c>
      <c r="G157" s="8" t="s">
        <v>276</v>
      </c>
      <c r="H157">
        <v>4</v>
      </c>
      <c r="I157" s="4">
        <v>16</v>
      </c>
      <c r="K157" s="4">
        <v>40</v>
      </c>
      <c r="L157" s="4">
        <v>40</v>
      </c>
    </row>
    <row r="158" spans="1:26" x14ac:dyDescent="0.3">
      <c r="A158" t="s">
        <v>63</v>
      </c>
      <c r="B158" s="8">
        <v>1</v>
      </c>
      <c r="C158">
        <f t="shared" si="2"/>
        <v>468</v>
      </c>
      <c r="D158" s="8" t="s">
        <v>270</v>
      </c>
      <c r="E158" s="8" t="s">
        <v>337</v>
      </c>
      <c r="J158" s="3">
        <v>24</v>
      </c>
      <c r="K158" s="3">
        <v>84</v>
      </c>
      <c r="L158" s="3">
        <v>120</v>
      </c>
      <c r="Q158" s="27">
        <v>240</v>
      </c>
      <c r="R158" s="27">
        <v>0</v>
      </c>
    </row>
    <row r="159" spans="1:26" x14ac:dyDescent="0.3">
      <c r="A159" t="s">
        <v>64</v>
      </c>
      <c r="B159" s="8">
        <v>1</v>
      </c>
      <c r="C159">
        <f t="shared" si="2"/>
        <v>480</v>
      </c>
      <c r="D159" s="8" t="s">
        <v>271</v>
      </c>
      <c r="E159" s="25" t="s">
        <v>340</v>
      </c>
      <c r="F159" s="8" t="s">
        <v>345</v>
      </c>
      <c r="G159" s="8" t="s">
        <v>276</v>
      </c>
      <c r="H159">
        <v>15</v>
      </c>
      <c r="I159" s="4">
        <v>160</v>
      </c>
      <c r="Y159" s="4">
        <v>160</v>
      </c>
      <c r="Z159" s="4">
        <v>160</v>
      </c>
    </row>
    <row r="160" spans="1:26" x14ac:dyDescent="0.3">
      <c r="A160" t="s">
        <v>65</v>
      </c>
      <c r="B160" s="8">
        <v>1</v>
      </c>
      <c r="C160">
        <f t="shared" si="2"/>
        <v>80</v>
      </c>
      <c r="D160" s="8" t="s">
        <v>271</v>
      </c>
      <c r="E160" s="25" t="s">
        <v>341</v>
      </c>
      <c r="F160" s="8" t="s">
        <v>346</v>
      </c>
      <c r="G160" s="8" t="s">
        <v>276</v>
      </c>
      <c r="H160">
        <v>2</v>
      </c>
      <c r="K160" s="4">
        <v>80</v>
      </c>
      <c r="L160" s="26"/>
    </row>
    <row r="161" spans="1:26" x14ac:dyDescent="0.3">
      <c r="A161" t="s">
        <v>66</v>
      </c>
      <c r="B161" s="8">
        <v>1</v>
      </c>
      <c r="C161">
        <f t="shared" si="2"/>
        <v>80</v>
      </c>
      <c r="D161" s="8" t="s">
        <v>271</v>
      </c>
      <c r="E161" s="25" t="s">
        <v>342</v>
      </c>
      <c r="F161" s="8" t="s">
        <v>346</v>
      </c>
      <c r="G161" s="8" t="s">
        <v>276</v>
      </c>
      <c r="H161">
        <v>2</v>
      </c>
      <c r="K161" s="4">
        <v>80</v>
      </c>
      <c r="L161" s="26"/>
    </row>
    <row r="162" spans="1:26" x14ac:dyDescent="0.3">
      <c r="A162" t="s">
        <v>448</v>
      </c>
      <c r="B162" s="8">
        <v>1</v>
      </c>
      <c r="C162">
        <f t="shared" ref="C162" si="4">SUM(I162:AB162)</f>
        <v>60</v>
      </c>
      <c r="D162" s="8" t="s">
        <v>271</v>
      </c>
      <c r="E162" s="25" t="s">
        <v>449</v>
      </c>
      <c r="F162" s="8" t="s">
        <v>450</v>
      </c>
      <c r="G162" s="8" t="s">
        <v>276</v>
      </c>
      <c r="H162">
        <v>2</v>
      </c>
      <c r="I162" s="4">
        <v>12</v>
      </c>
      <c r="K162" s="4">
        <v>24</v>
      </c>
      <c r="L162" s="4">
        <v>24</v>
      </c>
    </row>
    <row r="163" spans="1:26" x14ac:dyDescent="0.3">
      <c r="A163" t="s">
        <v>137</v>
      </c>
      <c r="B163" s="8">
        <v>1</v>
      </c>
      <c r="C163">
        <f t="shared" si="2"/>
        <v>480</v>
      </c>
      <c r="D163" s="8" t="s">
        <v>271</v>
      </c>
      <c r="E163" s="25" t="s">
        <v>343</v>
      </c>
      <c r="F163" s="8" t="s">
        <v>345</v>
      </c>
      <c r="G163" s="8" t="s">
        <v>276</v>
      </c>
      <c r="H163">
        <v>15</v>
      </c>
      <c r="I163" s="4">
        <v>160</v>
      </c>
      <c r="Y163" s="4">
        <v>160</v>
      </c>
      <c r="Z163" s="4">
        <v>160</v>
      </c>
    </row>
    <row r="164" spans="1:26" x14ac:dyDescent="0.3">
      <c r="A164" t="s">
        <v>67</v>
      </c>
      <c r="B164" s="8">
        <v>1</v>
      </c>
      <c r="C164">
        <f t="shared" si="2"/>
        <v>480</v>
      </c>
      <c r="D164" s="8" t="s">
        <v>271</v>
      </c>
      <c r="E164" s="25" t="s">
        <v>344</v>
      </c>
      <c r="F164" s="8" t="s">
        <v>345</v>
      </c>
      <c r="G164" s="8" t="s">
        <v>276</v>
      </c>
      <c r="H164">
        <v>15</v>
      </c>
      <c r="I164" s="4">
        <v>160</v>
      </c>
      <c r="Y164" s="4">
        <v>160</v>
      </c>
      <c r="Z164" s="4">
        <v>160</v>
      </c>
    </row>
    <row r="166" spans="1:26" x14ac:dyDescent="0.3">
      <c r="A166" t="s">
        <v>176</v>
      </c>
      <c r="B166" s="8">
        <v>3</v>
      </c>
      <c r="C166">
        <f t="shared" si="2"/>
        <v>160</v>
      </c>
      <c r="D166" s="8" t="s">
        <v>271</v>
      </c>
      <c r="E166" s="25" t="s">
        <v>443</v>
      </c>
      <c r="F166" s="8" t="s">
        <v>444</v>
      </c>
      <c r="G166" s="8" t="s">
        <v>276</v>
      </c>
      <c r="H166">
        <v>5</v>
      </c>
      <c r="P166" s="4">
        <v>80</v>
      </c>
      <c r="Q166" s="26"/>
      <c r="S166" s="4">
        <v>80</v>
      </c>
    </row>
    <row r="167" spans="1:26" x14ac:dyDescent="0.3">
      <c r="D167" s="8"/>
      <c r="E167" s="8"/>
    </row>
    <row r="168" spans="1:26" x14ac:dyDescent="0.3">
      <c r="A168" s="1" t="s">
        <v>311</v>
      </c>
    </row>
    <row r="169" spans="1:26" x14ac:dyDescent="0.3">
      <c r="A169" t="s">
        <v>148</v>
      </c>
      <c r="B169" s="8">
        <v>1</v>
      </c>
      <c r="C169">
        <f t="shared" si="2"/>
        <v>108</v>
      </c>
      <c r="D169" s="8" t="s">
        <v>270</v>
      </c>
      <c r="E169" s="8"/>
      <c r="J169" s="3">
        <f>40+8+8</f>
        <v>56</v>
      </c>
      <c r="K169" s="3">
        <f>20+8+8+8+8</f>
        <v>52</v>
      </c>
      <c r="L169" s="26"/>
    </row>
    <row r="170" spans="1:26" x14ac:dyDescent="0.3">
      <c r="A170" t="s">
        <v>69</v>
      </c>
      <c r="B170" s="8">
        <v>1</v>
      </c>
      <c r="C170">
        <f t="shared" si="2"/>
        <v>40</v>
      </c>
      <c r="D170" s="8" t="s">
        <v>271</v>
      </c>
      <c r="E170" s="25" t="s">
        <v>313</v>
      </c>
      <c r="F170" s="8" t="s">
        <v>312</v>
      </c>
      <c r="G170" s="8" t="s">
        <v>276</v>
      </c>
      <c r="H170">
        <v>2</v>
      </c>
      <c r="J170" s="4">
        <v>20</v>
      </c>
      <c r="K170" s="4">
        <v>20</v>
      </c>
      <c r="L170" s="26"/>
    </row>
    <row r="171" spans="1:26" x14ac:dyDescent="0.3">
      <c r="A171" t="s">
        <v>26</v>
      </c>
      <c r="B171" s="8">
        <v>3</v>
      </c>
      <c r="C171">
        <f t="shared" si="2"/>
        <v>300</v>
      </c>
      <c r="D171" s="8" t="s">
        <v>270</v>
      </c>
      <c r="E171" s="8"/>
      <c r="J171" s="3">
        <v>20</v>
      </c>
      <c r="K171" s="3">
        <f>40+16</f>
        <v>56</v>
      </c>
      <c r="L171" s="26"/>
      <c r="O171" s="3">
        <f>80+40</f>
        <v>120</v>
      </c>
      <c r="P171" s="3">
        <v>104</v>
      </c>
      <c r="Q171" s="26"/>
    </row>
    <row r="172" spans="1:26" x14ac:dyDescent="0.3">
      <c r="A172" t="s">
        <v>70</v>
      </c>
      <c r="B172" s="8">
        <v>1</v>
      </c>
      <c r="C172">
        <f>SUM(I172:AB172)</f>
        <v>76</v>
      </c>
      <c r="D172" s="8" t="s">
        <v>270</v>
      </c>
      <c r="E172" s="8"/>
      <c r="J172" s="3">
        <v>8</v>
      </c>
      <c r="K172" s="3">
        <f>8+60</f>
        <v>68</v>
      </c>
      <c r="L172" s="26"/>
      <c r="Q172" s="26"/>
    </row>
    <row r="173" spans="1:26" x14ac:dyDescent="0.3">
      <c r="A173" t="s">
        <v>78</v>
      </c>
      <c r="B173" s="8">
        <v>3</v>
      </c>
      <c r="C173">
        <f t="shared" si="2"/>
        <v>40</v>
      </c>
      <c r="D173" s="8" t="s">
        <v>271</v>
      </c>
      <c r="E173" s="25" t="s">
        <v>314</v>
      </c>
      <c r="F173" s="8" t="s">
        <v>318</v>
      </c>
      <c r="G173" s="8" t="s">
        <v>276</v>
      </c>
      <c r="H173">
        <v>1</v>
      </c>
      <c r="P173" s="4">
        <v>40</v>
      </c>
      <c r="Q173" s="26"/>
    </row>
    <row r="174" spans="1:26" x14ac:dyDescent="0.3">
      <c r="A174" t="s">
        <v>79</v>
      </c>
      <c r="B174" s="8">
        <v>3</v>
      </c>
      <c r="C174">
        <f t="shared" si="2"/>
        <v>40</v>
      </c>
      <c r="D174" s="8" t="s">
        <v>271</v>
      </c>
      <c r="E174" s="25" t="s">
        <v>315</v>
      </c>
      <c r="F174" s="8" t="s">
        <v>314</v>
      </c>
      <c r="G174" s="8" t="s">
        <v>276</v>
      </c>
      <c r="H174">
        <v>1</v>
      </c>
      <c r="P174" s="4">
        <v>40</v>
      </c>
      <c r="Q174" s="26"/>
    </row>
    <row r="175" spans="1:26" x14ac:dyDescent="0.3">
      <c r="A175" t="s">
        <v>80</v>
      </c>
      <c r="B175" s="8">
        <v>3</v>
      </c>
      <c r="C175">
        <f t="shared" si="2"/>
        <v>40</v>
      </c>
      <c r="D175" s="8" t="s">
        <v>271</v>
      </c>
      <c r="E175" s="25" t="s">
        <v>316</v>
      </c>
      <c r="F175" s="8" t="s">
        <v>315</v>
      </c>
      <c r="G175" s="8" t="s">
        <v>276</v>
      </c>
      <c r="H175">
        <v>1</v>
      </c>
      <c r="P175" s="4">
        <v>40</v>
      </c>
      <c r="Q175" s="26"/>
    </row>
    <row r="176" spans="1:26" x14ac:dyDescent="0.3">
      <c r="A176" t="s">
        <v>27</v>
      </c>
      <c r="B176" s="8">
        <v>3</v>
      </c>
      <c r="C176">
        <f t="shared" si="2"/>
        <v>80</v>
      </c>
      <c r="D176" s="8" t="s">
        <v>271</v>
      </c>
      <c r="E176" s="25" t="s">
        <v>317</v>
      </c>
      <c r="F176" s="8" t="s">
        <v>316</v>
      </c>
      <c r="G176" s="8" t="s">
        <v>276</v>
      </c>
      <c r="H176">
        <v>5</v>
      </c>
      <c r="P176" s="26"/>
      <c r="Q176" s="4">
        <v>80</v>
      </c>
    </row>
    <row r="177" spans="1:26" x14ac:dyDescent="0.3">
      <c r="A177" t="s">
        <v>68</v>
      </c>
      <c r="B177" s="8">
        <v>1</v>
      </c>
      <c r="C177">
        <f>SUM(I177:AB177)</f>
        <v>40</v>
      </c>
      <c r="D177" s="8" t="s">
        <v>270</v>
      </c>
      <c r="E177" s="8"/>
      <c r="J177" s="3">
        <v>8</v>
      </c>
      <c r="K177" s="3">
        <v>24</v>
      </c>
      <c r="L177" s="3">
        <v>8</v>
      </c>
    </row>
    <row r="178" spans="1:26" x14ac:dyDescent="0.3">
      <c r="A178" t="s">
        <v>71</v>
      </c>
      <c r="B178" s="8">
        <v>1</v>
      </c>
      <c r="C178">
        <f t="shared" si="2"/>
        <v>76</v>
      </c>
      <c r="D178" s="8" t="s">
        <v>270</v>
      </c>
      <c r="E178" s="8" t="s">
        <v>319</v>
      </c>
      <c r="F178" s="8" t="s">
        <v>317</v>
      </c>
      <c r="J178" s="3">
        <v>8</v>
      </c>
      <c r="K178" s="3">
        <f>8+60</f>
        <v>68</v>
      </c>
      <c r="L178" s="26"/>
    </row>
    <row r="179" spans="1:26" x14ac:dyDescent="0.3">
      <c r="A179" t="s">
        <v>72</v>
      </c>
      <c r="B179" s="8">
        <v>1</v>
      </c>
      <c r="C179">
        <f t="shared" si="2"/>
        <v>160</v>
      </c>
      <c r="D179" s="8" t="s">
        <v>270</v>
      </c>
      <c r="E179" s="8" t="s">
        <v>320</v>
      </c>
      <c r="K179" s="3">
        <v>20</v>
      </c>
      <c r="L179" s="26"/>
      <c r="P179" s="3">
        <v>60</v>
      </c>
      <c r="Q179" s="26"/>
      <c r="T179" s="3">
        <v>80</v>
      </c>
    </row>
    <row r="180" spans="1:26" x14ac:dyDescent="0.3">
      <c r="A180" t="s">
        <v>188</v>
      </c>
      <c r="B180" s="8">
        <v>3</v>
      </c>
      <c r="C180">
        <f t="shared" si="2"/>
        <v>40</v>
      </c>
      <c r="D180" s="8" t="s">
        <v>271</v>
      </c>
      <c r="E180" s="25" t="s">
        <v>321</v>
      </c>
      <c r="F180" s="8" t="s">
        <v>320</v>
      </c>
      <c r="G180" s="8" t="s">
        <v>347</v>
      </c>
      <c r="H180">
        <v>1</v>
      </c>
      <c r="P180" s="4">
        <v>40</v>
      </c>
      <c r="Q180" s="26"/>
    </row>
    <row r="181" spans="1:26" x14ac:dyDescent="0.3">
      <c r="A181" t="s">
        <v>81</v>
      </c>
      <c r="B181" s="8">
        <v>3</v>
      </c>
      <c r="C181">
        <f t="shared" si="2"/>
        <v>40</v>
      </c>
      <c r="D181" s="8" t="s">
        <v>271</v>
      </c>
      <c r="E181" s="25" t="s">
        <v>328</v>
      </c>
      <c r="F181" s="8" t="s">
        <v>321</v>
      </c>
      <c r="G181" s="8" t="s">
        <v>276</v>
      </c>
      <c r="H181">
        <v>1</v>
      </c>
      <c r="P181" s="4">
        <v>40</v>
      </c>
      <c r="Q181" s="26"/>
    </row>
    <row r="182" spans="1:26" x14ac:dyDescent="0.3">
      <c r="A182" t="s">
        <v>73</v>
      </c>
      <c r="B182" s="8">
        <v>1</v>
      </c>
      <c r="C182">
        <f t="shared" si="2"/>
        <v>552</v>
      </c>
      <c r="D182" s="8" t="s">
        <v>270</v>
      </c>
      <c r="E182" s="8" t="s">
        <v>331</v>
      </c>
      <c r="J182" s="3">
        <f>24+24</f>
        <v>48</v>
      </c>
      <c r="K182" s="3">
        <v>144</v>
      </c>
      <c r="L182" s="3">
        <v>120</v>
      </c>
      <c r="Q182" s="27">
        <v>240</v>
      </c>
      <c r="R182" s="27">
        <v>0</v>
      </c>
      <c r="T182" s="26"/>
    </row>
    <row r="183" spans="1:26" x14ac:dyDescent="0.3">
      <c r="A183" t="s">
        <v>74</v>
      </c>
      <c r="B183" s="8">
        <v>1</v>
      </c>
      <c r="C183">
        <f t="shared" si="2"/>
        <v>360</v>
      </c>
      <c r="D183" s="8" t="s">
        <v>271</v>
      </c>
      <c r="E183" s="25" t="s">
        <v>322</v>
      </c>
      <c r="F183" s="8" t="s">
        <v>327</v>
      </c>
      <c r="G183" s="8" t="s">
        <v>276</v>
      </c>
      <c r="H183">
        <v>5</v>
      </c>
      <c r="I183" s="4">
        <v>40</v>
      </c>
      <c r="Y183" s="4">
        <v>160</v>
      </c>
      <c r="Z183" s="4">
        <v>160</v>
      </c>
    </row>
    <row r="184" spans="1:26" x14ac:dyDescent="0.3">
      <c r="A184" t="s">
        <v>75</v>
      </c>
      <c r="B184" s="8">
        <v>1</v>
      </c>
      <c r="C184">
        <f t="shared" si="2"/>
        <v>40</v>
      </c>
      <c r="D184" s="8" t="s">
        <v>271</v>
      </c>
      <c r="E184" s="25" t="s">
        <v>323</v>
      </c>
      <c r="F184" s="8" t="s">
        <v>328</v>
      </c>
      <c r="G184" s="8" t="s">
        <v>276</v>
      </c>
      <c r="H184">
        <v>1</v>
      </c>
      <c r="K184" s="4">
        <v>40</v>
      </c>
      <c r="L184" s="26"/>
    </row>
    <row r="185" spans="1:26" x14ac:dyDescent="0.3">
      <c r="A185" t="s">
        <v>76</v>
      </c>
      <c r="B185" s="8">
        <v>1</v>
      </c>
      <c r="C185">
        <f t="shared" si="2"/>
        <v>40</v>
      </c>
      <c r="D185" s="8" t="s">
        <v>271</v>
      </c>
      <c r="E185" s="25" t="s">
        <v>324</v>
      </c>
      <c r="F185" s="8" t="s">
        <v>328</v>
      </c>
      <c r="G185" s="8" t="s">
        <v>276</v>
      </c>
      <c r="H185">
        <v>1</v>
      </c>
      <c r="K185" s="4">
        <v>40</v>
      </c>
      <c r="L185" s="26"/>
    </row>
    <row r="186" spans="1:26" x14ac:dyDescent="0.3">
      <c r="A186" t="s">
        <v>138</v>
      </c>
      <c r="B186" s="8">
        <v>1</v>
      </c>
      <c r="C186">
        <f t="shared" si="2"/>
        <v>360</v>
      </c>
      <c r="D186" s="8" t="s">
        <v>271</v>
      </c>
      <c r="E186" s="25" t="s">
        <v>325</v>
      </c>
      <c r="F186" s="8" t="s">
        <v>329</v>
      </c>
      <c r="G186" s="8" t="s">
        <v>276</v>
      </c>
      <c r="H186">
        <v>5</v>
      </c>
      <c r="I186" s="4">
        <v>40</v>
      </c>
      <c r="Y186" s="4">
        <v>160</v>
      </c>
      <c r="Z186" s="4">
        <v>160</v>
      </c>
    </row>
    <row r="187" spans="1:26" x14ac:dyDescent="0.3">
      <c r="A187" t="s">
        <v>77</v>
      </c>
      <c r="B187" s="8">
        <v>1</v>
      </c>
      <c r="C187">
        <f t="shared" si="2"/>
        <v>360</v>
      </c>
      <c r="D187" s="8" t="s">
        <v>271</v>
      </c>
      <c r="E187" s="25" t="s">
        <v>326</v>
      </c>
      <c r="F187" s="8" t="s">
        <v>329</v>
      </c>
      <c r="G187" s="8" t="s">
        <v>276</v>
      </c>
      <c r="H187">
        <v>5</v>
      </c>
      <c r="I187" s="4">
        <v>40</v>
      </c>
      <c r="Y187" s="4">
        <v>160</v>
      </c>
      <c r="Z187" s="4">
        <v>160</v>
      </c>
    </row>
    <row r="188" spans="1:26" x14ac:dyDescent="0.3">
      <c r="D188" s="8"/>
      <c r="E188" s="8"/>
      <c r="F188" s="8"/>
      <c r="G188" s="8"/>
      <c r="I188" s="26"/>
      <c r="Y188" s="26"/>
      <c r="Z188" s="26"/>
    </row>
    <row r="189" spans="1:26" x14ac:dyDescent="0.3">
      <c r="A189" s="1" t="s">
        <v>301</v>
      </c>
    </row>
    <row r="190" spans="1:26" x14ac:dyDescent="0.3">
      <c r="A190" t="s">
        <v>149</v>
      </c>
      <c r="B190" s="8">
        <v>1</v>
      </c>
      <c r="C190">
        <f t="shared" si="2"/>
        <v>58</v>
      </c>
      <c r="D190" s="8" t="s">
        <v>270</v>
      </c>
      <c r="E190" s="8"/>
      <c r="J190" s="3">
        <f>10+7+8</f>
        <v>25</v>
      </c>
      <c r="K190" s="3">
        <f>3+7+7+8+8</f>
        <v>33</v>
      </c>
      <c r="L190" s="26"/>
    </row>
    <row r="191" spans="1:26" x14ac:dyDescent="0.3">
      <c r="A191" t="s">
        <v>82</v>
      </c>
      <c r="B191" s="8">
        <v>1</v>
      </c>
      <c r="C191">
        <f t="shared" si="2"/>
        <v>40</v>
      </c>
      <c r="D191" s="8" t="s">
        <v>270</v>
      </c>
      <c r="E191" s="8"/>
      <c r="J191" s="3">
        <v>8</v>
      </c>
      <c r="K191" s="3">
        <v>24</v>
      </c>
      <c r="L191" s="3">
        <v>8</v>
      </c>
    </row>
    <row r="192" spans="1:26" x14ac:dyDescent="0.3">
      <c r="A192" t="s">
        <v>83</v>
      </c>
      <c r="B192" s="8">
        <v>1</v>
      </c>
      <c r="C192">
        <f t="shared" si="2"/>
        <v>120</v>
      </c>
      <c r="D192" s="8" t="s">
        <v>271</v>
      </c>
      <c r="E192" s="25" t="s">
        <v>302</v>
      </c>
      <c r="F192" s="8" t="s">
        <v>303</v>
      </c>
      <c r="G192" s="8" t="s">
        <v>276</v>
      </c>
      <c r="H192">
        <v>1</v>
      </c>
      <c r="K192" s="4">
        <v>40</v>
      </c>
      <c r="L192" s="26"/>
      <c r="V192" s="4">
        <v>40</v>
      </c>
      <c r="W192" s="4">
        <v>40</v>
      </c>
    </row>
    <row r="193" spans="1:26" x14ac:dyDescent="0.3">
      <c r="A193" t="s">
        <v>84</v>
      </c>
      <c r="B193" s="8">
        <v>1</v>
      </c>
      <c r="C193">
        <f t="shared" si="2"/>
        <v>76</v>
      </c>
      <c r="D193" s="8" t="s">
        <v>270</v>
      </c>
      <c r="E193" s="8"/>
      <c r="J193" s="3">
        <v>8</v>
      </c>
      <c r="K193" s="3">
        <f>8+60</f>
        <v>68</v>
      </c>
      <c r="L193" s="26"/>
    </row>
    <row r="194" spans="1:26" x14ac:dyDescent="0.3">
      <c r="A194" t="s">
        <v>189</v>
      </c>
      <c r="B194" s="8">
        <v>1</v>
      </c>
      <c r="C194">
        <f t="shared" si="2"/>
        <v>136</v>
      </c>
      <c r="D194" s="8" t="s">
        <v>270</v>
      </c>
      <c r="E194" s="8"/>
      <c r="J194" s="3">
        <f>16+40</f>
        <v>56</v>
      </c>
      <c r="K194" s="26"/>
      <c r="L194" s="3">
        <v>80</v>
      </c>
    </row>
    <row r="195" spans="1:26" x14ac:dyDescent="0.3">
      <c r="A195" t="s">
        <v>150</v>
      </c>
      <c r="B195" s="8">
        <v>1</v>
      </c>
      <c r="C195">
        <f t="shared" si="2"/>
        <v>320</v>
      </c>
      <c r="D195" s="8" t="s">
        <v>270</v>
      </c>
      <c r="E195" s="8"/>
      <c r="J195" s="3">
        <f>80+80</f>
        <v>160</v>
      </c>
      <c r="K195" s="3">
        <f>80+80</f>
        <v>160</v>
      </c>
      <c r="L195" s="26"/>
    </row>
    <row r="196" spans="1:26" x14ac:dyDescent="0.3">
      <c r="A196" t="s">
        <v>85</v>
      </c>
      <c r="B196" s="8">
        <v>1</v>
      </c>
      <c r="C196">
        <f t="shared" si="2"/>
        <v>40</v>
      </c>
      <c r="D196" s="21" t="s">
        <v>270</v>
      </c>
      <c r="E196" s="25" t="s">
        <v>304</v>
      </c>
      <c r="H196">
        <v>1</v>
      </c>
      <c r="T196" s="4">
        <v>40</v>
      </c>
    </row>
    <row r="197" spans="1:26" x14ac:dyDescent="0.3">
      <c r="A197" t="s">
        <v>86</v>
      </c>
      <c r="B197" s="8">
        <v>1</v>
      </c>
      <c r="C197">
        <f t="shared" si="2"/>
        <v>392</v>
      </c>
      <c r="D197" s="8" t="s">
        <v>270</v>
      </c>
      <c r="E197" s="8" t="s">
        <v>330</v>
      </c>
      <c r="J197" s="3">
        <f>24+24</f>
        <v>48</v>
      </c>
      <c r="K197" s="3">
        <v>104</v>
      </c>
      <c r="L197" s="3">
        <v>80</v>
      </c>
      <c r="Q197" s="27">
        <v>160</v>
      </c>
      <c r="R197" s="27">
        <v>0</v>
      </c>
    </row>
    <row r="198" spans="1:26" x14ac:dyDescent="0.3">
      <c r="A198" t="s">
        <v>87</v>
      </c>
      <c r="B198" s="8">
        <v>1</v>
      </c>
      <c r="C198">
        <f t="shared" ref="C198:C239" si="5">SUM(I198:AB198)</f>
        <v>680</v>
      </c>
      <c r="D198" s="8" t="s">
        <v>271</v>
      </c>
      <c r="E198" s="25" t="s">
        <v>305</v>
      </c>
      <c r="F198" s="8" t="s">
        <v>310</v>
      </c>
      <c r="G198" s="8" t="s">
        <v>276</v>
      </c>
      <c r="H198">
        <v>2</v>
      </c>
      <c r="I198" s="4">
        <v>40</v>
      </c>
      <c r="V198" s="4">
        <v>160</v>
      </c>
      <c r="W198" s="4">
        <v>160</v>
      </c>
      <c r="Y198" s="4">
        <v>160</v>
      </c>
      <c r="Z198" s="4">
        <v>160</v>
      </c>
    </row>
    <row r="199" spans="1:26" x14ac:dyDescent="0.3">
      <c r="A199" t="s">
        <v>88</v>
      </c>
      <c r="B199" s="8">
        <v>1</v>
      </c>
      <c r="C199">
        <f t="shared" si="5"/>
        <v>120</v>
      </c>
      <c r="D199" s="8" t="s">
        <v>271</v>
      </c>
      <c r="E199" s="25" t="s">
        <v>306</v>
      </c>
      <c r="F199" s="8" t="s">
        <v>310</v>
      </c>
      <c r="G199" s="8" t="s">
        <v>276</v>
      </c>
      <c r="H199">
        <v>1</v>
      </c>
      <c r="K199" s="4">
        <v>120</v>
      </c>
      <c r="L199" s="26"/>
    </row>
    <row r="200" spans="1:26" x14ac:dyDescent="0.3">
      <c r="A200" t="s">
        <v>89</v>
      </c>
      <c r="B200" s="8">
        <v>1</v>
      </c>
      <c r="C200">
        <f t="shared" si="5"/>
        <v>40</v>
      </c>
      <c r="D200" s="8" t="s">
        <v>271</v>
      </c>
      <c r="E200" s="25" t="s">
        <v>307</v>
      </c>
      <c r="F200" s="8" t="s">
        <v>310</v>
      </c>
      <c r="G200" s="8" t="s">
        <v>276</v>
      </c>
      <c r="H200">
        <v>1</v>
      </c>
      <c r="K200" s="4">
        <v>40</v>
      </c>
      <c r="L200" s="26"/>
    </row>
    <row r="201" spans="1:26" x14ac:dyDescent="0.3">
      <c r="A201" t="s">
        <v>139</v>
      </c>
      <c r="B201" s="8">
        <v>1</v>
      </c>
      <c r="C201">
        <f t="shared" si="5"/>
        <v>680</v>
      </c>
      <c r="D201" s="8" t="s">
        <v>271</v>
      </c>
      <c r="E201" s="25" t="s">
        <v>308</v>
      </c>
      <c r="F201" s="8" t="s">
        <v>310</v>
      </c>
      <c r="G201" s="8" t="s">
        <v>276</v>
      </c>
      <c r="H201">
        <v>2</v>
      </c>
      <c r="I201" s="4">
        <v>40</v>
      </c>
      <c r="V201" s="4">
        <v>160</v>
      </c>
      <c r="W201" s="4">
        <v>160</v>
      </c>
      <c r="Y201" s="4">
        <v>160</v>
      </c>
      <c r="Z201" s="4">
        <v>160</v>
      </c>
    </row>
    <row r="202" spans="1:26" x14ac:dyDescent="0.3">
      <c r="A202" t="s">
        <v>90</v>
      </c>
      <c r="B202" s="8">
        <v>1</v>
      </c>
      <c r="C202">
        <f t="shared" si="5"/>
        <v>680</v>
      </c>
      <c r="D202" s="8" t="s">
        <v>271</v>
      </c>
      <c r="E202" s="25" t="s">
        <v>309</v>
      </c>
      <c r="F202" s="8" t="s">
        <v>310</v>
      </c>
      <c r="G202" s="8" t="s">
        <v>276</v>
      </c>
      <c r="H202">
        <v>2</v>
      </c>
      <c r="I202" s="4">
        <v>40</v>
      </c>
      <c r="V202" s="4">
        <v>160</v>
      </c>
      <c r="W202" s="4">
        <v>160</v>
      </c>
      <c r="Y202" s="4">
        <v>160</v>
      </c>
      <c r="Z202" s="4">
        <v>160</v>
      </c>
    </row>
    <row r="203" spans="1:26" x14ac:dyDescent="0.3">
      <c r="D203" s="8"/>
      <c r="E203" s="8"/>
      <c r="F203" s="8"/>
      <c r="G203" s="8"/>
      <c r="I203" s="26"/>
      <c r="V203" s="26"/>
      <c r="W203" s="26"/>
      <c r="X203" s="26"/>
      <c r="Y203" s="26"/>
      <c r="Z203" s="26"/>
    </row>
    <row r="204" spans="1:26" x14ac:dyDescent="0.3">
      <c r="A204" s="1" t="s">
        <v>300</v>
      </c>
    </row>
    <row r="205" spans="1:26" x14ac:dyDescent="0.3">
      <c r="A205" t="s">
        <v>151</v>
      </c>
      <c r="B205" s="8">
        <v>1</v>
      </c>
      <c r="C205">
        <f t="shared" si="5"/>
        <v>88</v>
      </c>
      <c r="D205" s="8" t="s">
        <v>270</v>
      </c>
      <c r="E205" s="8"/>
      <c r="J205" s="3">
        <f>15+10+8+8</f>
        <v>41</v>
      </c>
      <c r="K205" s="3">
        <f>5+5+5+8+8+8+8</f>
        <v>47</v>
      </c>
      <c r="L205" s="26"/>
    </row>
    <row r="206" spans="1:26" x14ac:dyDescent="0.3">
      <c r="A206" t="s">
        <v>91</v>
      </c>
      <c r="B206" s="8">
        <v>1</v>
      </c>
      <c r="C206">
        <f t="shared" si="5"/>
        <v>16</v>
      </c>
      <c r="D206" s="8" t="s">
        <v>270</v>
      </c>
      <c r="E206" s="8"/>
      <c r="J206" s="3">
        <v>8</v>
      </c>
      <c r="K206" s="3">
        <v>8</v>
      </c>
      <c r="L206" s="26"/>
    </row>
    <row r="207" spans="1:26" x14ac:dyDescent="0.3">
      <c r="A207" t="s">
        <v>92</v>
      </c>
      <c r="B207" s="8">
        <v>1</v>
      </c>
      <c r="C207">
        <f t="shared" si="5"/>
        <v>20</v>
      </c>
      <c r="D207" s="8" t="s">
        <v>271</v>
      </c>
      <c r="E207" s="25" t="s">
        <v>277</v>
      </c>
      <c r="F207" s="8" t="s">
        <v>278</v>
      </c>
      <c r="G207" s="8" t="s">
        <v>276</v>
      </c>
      <c r="H207">
        <v>1</v>
      </c>
      <c r="J207" s="4">
        <v>10</v>
      </c>
      <c r="K207" s="4">
        <v>10</v>
      </c>
      <c r="L207" s="26"/>
    </row>
    <row r="208" spans="1:26" x14ac:dyDescent="0.3">
      <c r="A208" t="s">
        <v>93</v>
      </c>
      <c r="B208" s="8">
        <v>1</v>
      </c>
      <c r="C208">
        <f t="shared" si="5"/>
        <v>32</v>
      </c>
      <c r="D208" s="8" t="s">
        <v>270</v>
      </c>
      <c r="E208" s="8"/>
      <c r="J208" s="3">
        <v>8</v>
      </c>
      <c r="K208" s="3">
        <f>8+16</f>
        <v>24</v>
      </c>
      <c r="L208" s="26"/>
    </row>
    <row r="209" spans="1:27" x14ac:dyDescent="0.3">
      <c r="A209" t="s">
        <v>94</v>
      </c>
      <c r="B209" s="8">
        <v>1</v>
      </c>
      <c r="C209">
        <f t="shared" si="5"/>
        <v>32</v>
      </c>
      <c r="D209" s="8" t="s">
        <v>270</v>
      </c>
      <c r="E209" s="8"/>
      <c r="J209" s="3">
        <v>8</v>
      </c>
      <c r="K209" s="3">
        <f>8+16</f>
        <v>24</v>
      </c>
      <c r="L209" s="26"/>
    </row>
    <row r="210" spans="1:27" x14ac:dyDescent="0.3">
      <c r="A210" t="s">
        <v>95</v>
      </c>
      <c r="B210" s="8">
        <v>1</v>
      </c>
      <c r="C210">
        <f t="shared" si="5"/>
        <v>40</v>
      </c>
      <c r="D210" s="21" t="s">
        <v>270</v>
      </c>
      <c r="E210" s="25" t="s">
        <v>279</v>
      </c>
      <c r="H210">
        <v>1</v>
      </c>
      <c r="K210" s="4">
        <v>20</v>
      </c>
      <c r="L210" s="26"/>
      <c r="T210" s="4">
        <v>20</v>
      </c>
    </row>
    <row r="211" spans="1:27" x14ac:dyDescent="0.3">
      <c r="A211" t="s">
        <v>96</v>
      </c>
      <c r="B211" s="8">
        <v>1</v>
      </c>
      <c r="C211">
        <f t="shared" si="5"/>
        <v>80</v>
      </c>
      <c r="D211" s="8" t="s">
        <v>270</v>
      </c>
      <c r="E211" s="8"/>
      <c r="K211" s="3">
        <v>40</v>
      </c>
      <c r="L211" s="3">
        <v>40</v>
      </c>
    </row>
    <row r="212" spans="1:27" x14ac:dyDescent="0.3">
      <c r="A212" t="s">
        <v>97</v>
      </c>
      <c r="B212" s="8">
        <v>1</v>
      </c>
      <c r="C212">
        <f t="shared" si="5"/>
        <v>200</v>
      </c>
      <c r="D212" s="8" t="s">
        <v>271</v>
      </c>
      <c r="E212" s="25" t="s">
        <v>281</v>
      </c>
      <c r="F212" s="8" t="s">
        <v>280</v>
      </c>
      <c r="G212" s="8" t="s">
        <v>276</v>
      </c>
      <c r="H212">
        <v>1</v>
      </c>
      <c r="I212" s="4">
        <v>40</v>
      </c>
      <c r="AA212" s="4">
        <v>160</v>
      </c>
    </row>
    <row r="213" spans="1:27" x14ac:dyDescent="0.3">
      <c r="A213" t="s">
        <v>98</v>
      </c>
      <c r="B213" s="8">
        <v>1</v>
      </c>
      <c r="C213">
        <f t="shared" si="5"/>
        <v>40</v>
      </c>
      <c r="D213" s="8" t="s">
        <v>271</v>
      </c>
      <c r="E213" s="25" t="s">
        <v>282</v>
      </c>
      <c r="F213" s="8" t="s">
        <v>287</v>
      </c>
      <c r="G213" s="8" t="s">
        <v>276</v>
      </c>
      <c r="H213">
        <v>1</v>
      </c>
      <c r="K213" s="4">
        <v>40</v>
      </c>
      <c r="L213" s="26"/>
    </row>
    <row r="214" spans="1:27" x14ac:dyDescent="0.3">
      <c r="A214" t="s">
        <v>99</v>
      </c>
      <c r="B214" s="8">
        <v>1</v>
      </c>
      <c r="C214">
        <f t="shared" si="5"/>
        <v>40</v>
      </c>
      <c r="D214" s="8" t="s">
        <v>271</v>
      </c>
      <c r="E214" s="25" t="s">
        <v>283</v>
      </c>
      <c r="F214" s="8" t="s">
        <v>287</v>
      </c>
      <c r="G214" s="8" t="s">
        <v>276</v>
      </c>
      <c r="H214">
        <v>1</v>
      </c>
      <c r="K214" s="4">
        <v>40</v>
      </c>
      <c r="L214" s="26"/>
    </row>
    <row r="215" spans="1:27" x14ac:dyDescent="0.3">
      <c r="A215" t="s">
        <v>140</v>
      </c>
      <c r="B215" s="8">
        <v>1</v>
      </c>
      <c r="C215">
        <f t="shared" si="5"/>
        <v>200</v>
      </c>
      <c r="D215" s="8" t="s">
        <v>271</v>
      </c>
      <c r="E215" s="25" t="s">
        <v>284</v>
      </c>
      <c r="F215" s="8" t="s">
        <v>286</v>
      </c>
      <c r="G215" s="8" t="s">
        <v>276</v>
      </c>
      <c r="H215">
        <v>5</v>
      </c>
      <c r="I215" s="4">
        <v>40</v>
      </c>
      <c r="AA215" s="4">
        <v>160</v>
      </c>
    </row>
    <row r="216" spans="1:27" x14ac:dyDescent="0.3">
      <c r="A216" t="s">
        <v>100</v>
      </c>
      <c r="B216" s="8">
        <v>1</v>
      </c>
      <c r="C216">
        <f t="shared" si="5"/>
        <v>200</v>
      </c>
      <c r="D216" s="8" t="s">
        <v>271</v>
      </c>
      <c r="E216" s="25" t="s">
        <v>285</v>
      </c>
      <c r="F216" s="8" t="s">
        <v>286</v>
      </c>
      <c r="G216" s="8" t="s">
        <v>276</v>
      </c>
      <c r="H216">
        <v>5</v>
      </c>
      <c r="I216" s="4">
        <v>40</v>
      </c>
      <c r="AA216" s="4">
        <v>160</v>
      </c>
    </row>
    <row r="217" spans="1:27" x14ac:dyDescent="0.3">
      <c r="D217" s="8"/>
      <c r="E217" s="8"/>
      <c r="F217" s="8"/>
      <c r="G217" s="8"/>
      <c r="I217" s="26"/>
      <c r="AA217" s="26"/>
    </row>
    <row r="218" spans="1:27" x14ac:dyDescent="0.3">
      <c r="A218" s="1" t="s">
        <v>299</v>
      </c>
    </row>
    <row r="219" spans="1:27" x14ac:dyDescent="0.3">
      <c r="A219" t="s">
        <v>101</v>
      </c>
      <c r="B219" s="8">
        <v>1</v>
      </c>
      <c r="C219">
        <f t="shared" si="5"/>
        <v>40</v>
      </c>
      <c r="D219" s="8" t="s">
        <v>271</v>
      </c>
      <c r="E219" s="25" t="s">
        <v>499</v>
      </c>
      <c r="F219" s="8" t="s">
        <v>295</v>
      </c>
      <c r="G219" s="8" t="s">
        <v>276</v>
      </c>
      <c r="H219">
        <v>1</v>
      </c>
      <c r="K219" s="4">
        <v>40</v>
      </c>
      <c r="L219" s="26"/>
    </row>
    <row r="220" spans="1:27" x14ac:dyDescent="0.3">
      <c r="A220" t="s">
        <v>102</v>
      </c>
      <c r="B220" s="8">
        <v>1</v>
      </c>
      <c r="C220">
        <f t="shared" si="5"/>
        <v>40</v>
      </c>
      <c r="D220" s="8" t="s">
        <v>271</v>
      </c>
      <c r="E220" s="25" t="s">
        <v>288</v>
      </c>
      <c r="F220" s="8" t="s">
        <v>277</v>
      </c>
      <c r="G220" s="8" t="s">
        <v>276</v>
      </c>
      <c r="H220">
        <v>1</v>
      </c>
      <c r="K220" s="4">
        <v>40</v>
      </c>
      <c r="L220" s="26"/>
    </row>
    <row r="221" spans="1:27" x14ac:dyDescent="0.3">
      <c r="A221" t="s">
        <v>103</v>
      </c>
      <c r="B221" s="8">
        <v>1</v>
      </c>
      <c r="C221">
        <f t="shared" si="5"/>
        <v>40</v>
      </c>
      <c r="D221" s="8" t="s">
        <v>271</v>
      </c>
      <c r="E221" s="25" t="s">
        <v>289</v>
      </c>
      <c r="F221" s="8" t="s">
        <v>296</v>
      </c>
      <c r="G221" s="8" t="s">
        <v>276</v>
      </c>
      <c r="H221">
        <v>1</v>
      </c>
      <c r="K221" s="4">
        <v>40</v>
      </c>
      <c r="L221" s="26"/>
    </row>
    <row r="222" spans="1:27" x14ac:dyDescent="0.3">
      <c r="A222" t="s">
        <v>104</v>
      </c>
      <c r="B222" s="8">
        <v>1</v>
      </c>
      <c r="C222">
        <f t="shared" si="5"/>
        <v>40</v>
      </c>
      <c r="D222" s="8" t="s">
        <v>271</v>
      </c>
      <c r="E222" s="25" t="s">
        <v>290</v>
      </c>
      <c r="F222" s="8" t="s">
        <v>289</v>
      </c>
      <c r="G222" s="8" t="s">
        <v>276</v>
      </c>
      <c r="H222">
        <v>1</v>
      </c>
      <c r="K222" s="4">
        <v>40</v>
      </c>
      <c r="L222" s="26"/>
    </row>
    <row r="223" spans="1:27" x14ac:dyDescent="0.3">
      <c r="A223" t="s">
        <v>105</v>
      </c>
      <c r="B223" s="8">
        <v>1</v>
      </c>
      <c r="C223">
        <f t="shared" si="5"/>
        <v>60</v>
      </c>
      <c r="D223" s="8" t="s">
        <v>271</v>
      </c>
      <c r="E223" s="25" t="s">
        <v>291</v>
      </c>
      <c r="F223" s="8" t="s">
        <v>290</v>
      </c>
      <c r="G223" s="8" t="s">
        <v>276</v>
      </c>
      <c r="H223">
        <v>1</v>
      </c>
      <c r="K223" s="4">
        <v>40</v>
      </c>
      <c r="L223" s="26"/>
      <c r="T223" s="4">
        <v>20</v>
      </c>
    </row>
    <row r="224" spans="1:27" x14ac:dyDescent="0.3">
      <c r="A224" t="s">
        <v>106</v>
      </c>
      <c r="B224" s="8">
        <v>1</v>
      </c>
      <c r="C224">
        <f t="shared" si="5"/>
        <v>120</v>
      </c>
      <c r="D224" s="8" t="s">
        <v>271</v>
      </c>
      <c r="E224" s="25" t="s">
        <v>500</v>
      </c>
      <c r="F224" s="8" t="s">
        <v>291</v>
      </c>
      <c r="G224" s="8" t="s">
        <v>276</v>
      </c>
      <c r="H224">
        <v>1</v>
      </c>
      <c r="K224" s="4">
        <v>20</v>
      </c>
      <c r="L224" s="4">
        <v>20</v>
      </c>
      <c r="Y224" s="4">
        <v>40</v>
      </c>
      <c r="Z224" s="4">
        <v>40</v>
      </c>
    </row>
    <row r="225" spans="1:26" x14ac:dyDescent="0.3">
      <c r="A225" t="s">
        <v>107</v>
      </c>
      <c r="B225" s="8">
        <v>1</v>
      </c>
      <c r="C225">
        <f t="shared" si="5"/>
        <v>200</v>
      </c>
      <c r="D225" s="8" t="s">
        <v>271</v>
      </c>
      <c r="E225" s="25" t="s">
        <v>292</v>
      </c>
      <c r="F225" s="8" t="s">
        <v>297</v>
      </c>
      <c r="G225" s="8" t="s">
        <v>276</v>
      </c>
      <c r="H225">
        <v>5</v>
      </c>
      <c r="I225" s="4">
        <v>40</v>
      </c>
      <c r="Y225" s="4">
        <v>80</v>
      </c>
      <c r="Z225" s="4">
        <v>80</v>
      </c>
    </row>
    <row r="226" spans="1:26" x14ac:dyDescent="0.3">
      <c r="A226" t="s">
        <v>141</v>
      </c>
      <c r="B226" s="8">
        <v>1</v>
      </c>
      <c r="C226">
        <f t="shared" si="5"/>
        <v>200</v>
      </c>
      <c r="D226" s="8" t="s">
        <v>271</v>
      </c>
      <c r="E226" s="25" t="s">
        <v>293</v>
      </c>
      <c r="F226" s="8" t="s">
        <v>297</v>
      </c>
      <c r="G226" s="8" t="s">
        <v>276</v>
      </c>
      <c r="H226">
        <v>5</v>
      </c>
      <c r="I226" s="4">
        <v>40</v>
      </c>
      <c r="Y226" s="4">
        <v>80</v>
      </c>
      <c r="Z226" s="4">
        <v>80</v>
      </c>
    </row>
    <row r="227" spans="1:26" x14ac:dyDescent="0.3">
      <c r="A227" t="s">
        <v>108</v>
      </c>
      <c r="B227" s="8">
        <v>1</v>
      </c>
      <c r="C227">
        <f t="shared" si="5"/>
        <v>200</v>
      </c>
      <c r="D227" s="8" t="s">
        <v>271</v>
      </c>
      <c r="E227" s="25" t="s">
        <v>294</v>
      </c>
      <c r="F227" s="8" t="s">
        <v>297</v>
      </c>
      <c r="G227" s="8" t="s">
        <v>276</v>
      </c>
      <c r="H227">
        <v>5</v>
      </c>
      <c r="I227" s="4">
        <v>40</v>
      </c>
      <c r="Y227" s="4">
        <v>80</v>
      </c>
      <c r="Z227" s="4">
        <v>80</v>
      </c>
    </row>
    <row r="228" spans="1:26" x14ac:dyDescent="0.3">
      <c r="D228" s="8"/>
      <c r="E228" s="8"/>
      <c r="F228" s="8"/>
      <c r="G228" s="8"/>
      <c r="I228" s="26"/>
      <c r="Y228" s="26"/>
      <c r="Z228" s="26"/>
    </row>
    <row r="229" spans="1:26" x14ac:dyDescent="0.3">
      <c r="A229" s="1" t="s">
        <v>298</v>
      </c>
    </row>
    <row r="230" spans="1:26" x14ac:dyDescent="0.3">
      <c r="A230" t="s">
        <v>152</v>
      </c>
      <c r="B230" s="8">
        <v>0</v>
      </c>
      <c r="C230">
        <f t="shared" si="5"/>
        <v>224</v>
      </c>
      <c r="D230" s="8" t="s">
        <v>270</v>
      </c>
      <c r="E230" s="8"/>
      <c r="I230" s="3">
        <f>40+40+24+24</f>
        <v>128</v>
      </c>
      <c r="J230" s="3">
        <f>40+40+8+8</f>
        <v>96</v>
      </c>
    </row>
    <row r="231" spans="1:26" x14ac:dyDescent="0.3">
      <c r="A231" t="s">
        <v>109</v>
      </c>
      <c r="B231" s="8">
        <v>0</v>
      </c>
      <c r="C231">
        <f t="shared" si="5"/>
        <v>240</v>
      </c>
      <c r="D231" s="8" t="s">
        <v>270</v>
      </c>
      <c r="E231" s="8"/>
      <c r="I231" s="3">
        <f>40+40</f>
        <v>80</v>
      </c>
      <c r="J231" s="3">
        <f>40+40</f>
        <v>80</v>
      </c>
      <c r="O231" s="3">
        <f>20+20+20+20</f>
        <v>80</v>
      </c>
    </row>
    <row r="232" spans="1:26" x14ac:dyDescent="0.3">
      <c r="A232" t="s">
        <v>110</v>
      </c>
      <c r="B232" s="8">
        <v>0</v>
      </c>
      <c r="C232">
        <f t="shared" si="5"/>
        <v>96</v>
      </c>
      <c r="D232" s="8" t="s">
        <v>270</v>
      </c>
      <c r="E232" s="8"/>
      <c r="I232" s="3">
        <f>16+16</f>
        <v>32</v>
      </c>
      <c r="J232" s="3">
        <f>16+16</f>
        <v>32</v>
      </c>
      <c r="O232" s="3">
        <f>16+16</f>
        <v>32</v>
      </c>
    </row>
    <row r="233" spans="1:26" x14ac:dyDescent="0.3">
      <c r="A233" t="s">
        <v>112</v>
      </c>
      <c r="B233" s="8">
        <v>0</v>
      </c>
      <c r="C233">
        <f t="shared" si="5"/>
        <v>320</v>
      </c>
      <c r="D233" s="8" t="s">
        <v>271</v>
      </c>
      <c r="E233" s="25" t="s">
        <v>501</v>
      </c>
      <c r="F233" s="8" t="s">
        <v>276</v>
      </c>
      <c r="G233" s="11">
        <v>44866</v>
      </c>
      <c r="H233">
        <v>60</v>
      </c>
      <c r="I233" s="4">
        <v>160</v>
      </c>
      <c r="J233" s="4">
        <v>160</v>
      </c>
    </row>
    <row r="234" spans="1:26" x14ac:dyDescent="0.3">
      <c r="A234" t="s">
        <v>113</v>
      </c>
      <c r="B234" s="8">
        <v>0</v>
      </c>
      <c r="C234">
        <f t="shared" si="5"/>
        <v>320</v>
      </c>
      <c r="D234" s="8" t="s">
        <v>271</v>
      </c>
      <c r="E234" s="25" t="s">
        <v>274</v>
      </c>
      <c r="F234" s="8" t="s">
        <v>276</v>
      </c>
      <c r="G234" s="11">
        <v>44866</v>
      </c>
      <c r="H234">
        <v>60</v>
      </c>
      <c r="I234" s="4">
        <v>160</v>
      </c>
      <c r="J234" s="4">
        <v>160</v>
      </c>
    </row>
    <row r="235" spans="1:26" x14ac:dyDescent="0.3">
      <c r="A235" t="s">
        <v>142</v>
      </c>
      <c r="B235" s="8">
        <v>0</v>
      </c>
      <c r="C235">
        <f t="shared" si="5"/>
        <v>48</v>
      </c>
      <c r="D235" s="8" t="s">
        <v>270</v>
      </c>
      <c r="E235" s="8"/>
      <c r="N235" s="3">
        <v>16</v>
      </c>
      <c r="O235" s="3">
        <f>16+16</f>
        <v>32</v>
      </c>
    </row>
    <row r="236" spans="1:26" x14ac:dyDescent="0.3">
      <c r="A236" t="s">
        <v>114</v>
      </c>
      <c r="B236" s="8">
        <v>0</v>
      </c>
      <c r="C236">
        <f t="shared" si="5"/>
        <v>72</v>
      </c>
      <c r="D236" s="8" t="s">
        <v>270</v>
      </c>
      <c r="E236" s="8"/>
      <c r="I236" s="3">
        <v>24</v>
      </c>
      <c r="J236" s="3">
        <v>24</v>
      </c>
      <c r="K236" s="3">
        <v>24</v>
      </c>
      <c r="L236" s="3"/>
    </row>
    <row r="237" spans="1:26" x14ac:dyDescent="0.3">
      <c r="A237" t="s">
        <v>111</v>
      </c>
      <c r="B237" s="8">
        <v>0</v>
      </c>
      <c r="C237">
        <f t="shared" si="5"/>
        <v>48</v>
      </c>
      <c r="D237" s="8" t="s">
        <v>270</v>
      </c>
      <c r="E237" s="8"/>
      <c r="N237" s="3">
        <v>16</v>
      </c>
      <c r="O237" s="3">
        <f>16+16</f>
        <v>32</v>
      </c>
    </row>
    <row r="238" spans="1:26" x14ac:dyDescent="0.3">
      <c r="A238" t="s">
        <v>115</v>
      </c>
      <c r="B238" s="8">
        <v>0</v>
      </c>
      <c r="C238">
        <f t="shared" si="5"/>
        <v>80</v>
      </c>
      <c r="D238" s="8" t="s">
        <v>270</v>
      </c>
      <c r="E238" s="8"/>
      <c r="I238" s="3">
        <v>16</v>
      </c>
      <c r="J238" s="3">
        <f>16+16</f>
        <v>32</v>
      </c>
      <c r="K238" s="3">
        <f>16+16</f>
        <v>32</v>
      </c>
      <c r="L238" s="3"/>
    </row>
    <row r="239" spans="1:26" x14ac:dyDescent="0.3">
      <c r="A239" t="s">
        <v>116</v>
      </c>
      <c r="B239" s="8">
        <v>0</v>
      </c>
      <c r="C239">
        <f t="shared" si="5"/>
        <v>128</v>
      </c>
      <c r="D239" s="8" t="s">
        <v>270</v>
      </c>
      <c r="E239" s="8"/>
      <c r="I239" s="3">
        <f>16+16</f>
        <v>32</v>
      </c>
      <c r="J239" s="3">
        <f>16+16</f>
        <v>32</v>
      </c>
      <c r="K239" s="3">
        <f>16+16</f>
        <v>32</v>
      </c>
      <c r="L239" s="3"/>
      <c r="N239" s="3">
        <v>8</v>
      </c>
      <c r="O239" s="3">
        <f>8+8+8</f>
        <v>24</v>
      </c>
    </row>
    <row r="241" spans="1:28" x14ac:dyDescent="0.3">
      <c r="A241" s="2" t="s">
        <v>144</v>
      </c>
      <c r="B241" s="7" t="s">
        <v>190</v>
      </c>
      <c r="C241" s="1">
        <f>SUM(C2:C239)</f>
        <v>31071</v>
      </c>
      <c r="D241" s="1"/>
      <c r="E241" s="1"/>
      <c r="F241" s="1"/>
      <c r="G241" s="1"/>
      <c r="H241" s="1"/>
      <c r="I241" s="1">
        <f>SUM(I2:I239)</f>
        <v>2783</v>
      </c>
      <c r="J241" s="1">
        <f>SUM(J2:J239)</f>
        <v>3359</v>
      </c>
      <c r="K241" s="1">
        <f>SUM(K2:K239)</f>
        <v>6986</v>
      </c>
      <c r="L241" s="1">
        <f>SUM(L2:L239)</f>
        <v>2549</v>
      </c>
      <c r="M241" s="1"/>
      <c r="N241" s="1">
        <f>SUM(N2:N239)</f>
        <v>208</v>
      </c>
      <c r="O241" s="1">
        <f>SUM(O2:O239)</f>
        <v>1036</v>
      </c>
      <c r="P241" s="1">
        <f>SUM(P2:P239)</f>
        <v>2150</v>
      </c>
      <c r="Q241" s="1">
        <f>SUM(Q2:Q239)</f>
        <v>2160</v>
      </c>
      <c r="R241" s="1">
        <f>SUM(R2:R239)</f>
        <v>1068</v>
      </c>
      <c r="S241" s="1">
        <f>SUM(S2:S239)</f>
        <v>238</v>
      </c>
      <c r="T241" s="1">
        <f>SUM(T2:T239)</f>
        <v>366</v>
      </c>
      <c r="U241" s="1"/>
      <c r="V241" s="1">
        <f>SUM(V2:V239)</f>
        <v>624</v>
      </c>
      <c r="W241" s="1">
        <f>SUM(W2:W239)</f>
        <v>520</v>
      </c>
      <c r="X241" s="1">
        <f>SUM(X2:X239)</f>
        <v>0</v>
      </c>
      <c r="Y241" s="1">
        <f>SUM(Y2:Y239)</f>
        <v>3232</v>
      </c>
      <c r="Z241" s="1">
        <f>SUM(Z2:Z239)</f>
        <v>3312</v>
      </c>
      <c r="AA241" s="1">
        <f>SUM(AA2:AA239)</f>
        <v>480</v>
      </c>
      <c r="AB241" s="1">
        <f>SUM(AB2:AB239)</f>
        <v>0</v>
      </c>
    </row>
    <row r="242" spans="1:28" x14ac:dyDescent="0.3">
      <c r="A242" s="6" t="s">
        <v>213</v>
      </c>
    </row>
    <row r="243" spans="1:28" x14ac:dyDescent="0.3">
      <c r="A243" s="6" t="s">
        <v>199</v>
      </c>
      <c r="B243" s="8">
        <v>0</v>
      </c>
      <c r="C243" s="5">
        <f>SUMIF($B$2:$B$239,"0",C$2:C$239)</f>
        <v>2296</v>
      </c>
      <c r="D243" s="5"/>
      <c r="E243" s="5"/>
      <c r="F243" s="5"/>
      <c r="G243" s="5"/>
      <c r="H243" s="5"/>
      <c r="I243" s="5">
        <f>SUMIF($B2:$B239,"0",I2:I239)</f>
        <v>632</v>
      </c>
      <c r="J243" s="5">
        <f>SUMIF($B2:$B239,"0",J2:J239)</f>
        <v>1137</v>
      </c>
      <c r="K243" s="5">
        <f>SUMIF($B2:$B239,"0",K2:K239)</f>
        <v>174</v>
      </c>
      <c r="L243" s="5">
        <f>SUMIF($B2:$B239,"0",L2:L239)</f>
        <v>0</v>
      </c>
      <c r="M243" s="5"/>
      <c r="N243" s="5">
        <f>SUMIF($B2:$B239,"0",N2:N239)</f>
        <v>40</v>
      </c>
      <c r="O243" s="5">
        <f>SUMIF($B2:$B239,"0",O2:O239)</f>
        <v>313</v>
      </c>
      <c r="P243" s="5">
        <f>SUMIF($B2:$B239,"0",P2:P239)</f>
        <v>0</v>
      </c>
      <c r="Q243" s="5">
        <f>SUMIF($B2:$B239,"0",Q2:Q239)</f>
        <v>0</v>
      </c>
      <c r="R243" s="5">
        <f>SUMIF($B2:$B239,"0",R2:R239)</f>
        <v>0</v>
      </c>
      <c r="S243" s="5">
        <f>SUMIF($B2:$B239,"0",S2:S239)</f>
        <v>0</v>
      </c>
      <c r="T243" s="5">
        <f>SUMIF($B2:$B239,"0",T2:T239)</f>
        <v>0</v>
      </c>
      <c r="U243" s="5"/>
      <c r="V243" s="5">
        <f>SUMIF($B2:$B239,"0",V2:V239)</f>
        <v>0</v>
      </c>
      <c r="W243" s="5">
        <f>SUMIF($B2:$B239,"0",W2:W239)</f>
        <v>0</v>
      </c>
      <c r="X243" s="5">
        <f>SUMIF($B2:$B239,"0",X2:X239)</f>
        <v>0</v>
      </c>
      <c r="Y243" s="5">
        <f>SUMIF($B2:$B239,"0",Y2:Y239)</f>
        <v>0</v>
      </c>
      <c r="Z243" s="5">
        <f>SUMIF($B2:$B239,"0",Z2:Z239)</f>
        <v>0</v>
      </c>
      <c r="AA243" s="5">
        <f>SUMIF($B2:$B239,"0",AA2:AA239)</f>
        <v>0</v>
      </c>
      <c r="AB243" s="5">
        <f>SUMIF($B2:$B239,"0",AB2:AB239)</f>
        <v>0</v>
      </c>
    </row>
    <row r="244" spans="1:28" x14ac:dyDescent="0.3">
      <c r="A244" s="6" t="s">
        <v>200</v>
      </c>
      <c r="B244" s="8">
        <v>1</v>
      </c>
      <c r="C244" s="5">
        <f>SUMIF($B$2:$B$239,"1",C$2:C$239)</f>
        <v>18985</v>
      </c>
      <c r="D244" s="5"/>
      <c r="E244" s="5"/>
      <c r="F244" s="5"/>
      <c r="G244" s="5"/>
      <c r="H244" s="5"/>
      <c r="I244" s="5">
        <f>SUMIF($B$2:$B$239,"1",I$2:I$239)</f>
        <v>1812</v>
      </c>
      <c r="J244" s="5">
        <f>SUMIF($B$2:$B$239,"1",J$2:J$239)</f>
        <v>1131</v>
      </c>
      <c r="K244" s="5">
        <f>SUMIF($B$2:$B$239,"1",K$2:K$239)</f>
        <v>5065</v>
      </c>
      <c r="L244" s="5">
        <f>SUMIF($B$2:$B$239,"1",L$2:L$239)</f>
        <v>1164</v>
      </c>
      <c r="M244" s="5"/>
      <c r="N244" s="5">
        <f>SUMIF($B$2:$B$239,"1",N$2:N$239)</f>
        <v>0</v>
      </c>
      <c r="O244" s="5">
        <f>SUMIF($B$2:$B$239,"1",O$2:O$239)</f>
        <v>16</v>
      </c>
      <c r="P244" s="5">
        <f>SUMIF($B$2:$B$239,"1",P$2:P$239)</f>
        <v>240</v>
      </c>
      <c r="Q244" s="5">
        <f>SUMIF($B$2:$B$239,"1",Q$2:Q$239)</f>
        <v>1000</v>
      </c>
      <c r="R244" s="5">
        <f>SUMIF($B$2:$B$239,"1",R$2:R$239)</f>
        <v>0</v>
      </c>
      <c r="S244" s="5">
        <f>SUMIF($B$2:$B$239,"1",S$2:S$239)</f>
        <v>89</v>
      </c>
      <c r="T244" s="5">
        <f>SUMIF($B$2:$B$239,"1",T$2:T$239)</f>
        <v>300</v>
      </c>
      <c r="U244" s="5"/>
      <c r="V244" s="5">
        <f>SUMIF($B$2:$B$239,"1",V$2:V$239)</f>
        <v>624</v>
      </c>
      <c r="W244" s="5">
        <f>SUMIF($B$2:$B$239,"1",W$2:W$239)</f>
        <v>520</v>
      </c>
      <c r="X244" s="5">
        <f>SUMIF($B$2:$B$239,"1",X$2:X$239)</f>
        <v>0</v>
      </c>
      <c r="Y244" s="5">
        <f>SUMIF($B$2:$B$239,"1",Y$2:Y$239)</f>
        <v>3232</v>
      </c>
      <c r="Z244" s="5">
        <f>SUMIF($B$2:$B$239,"1",Z$2:Z$239)</f>
        <v>3312</v>
      </c>
      <c r="AA244" s="5">
        <f>SUMIF($B$2:$B$239,"1",AA$2:AA$239)</f>
        <v>480</v>
      </c>
      <c r="AB244" s="5">
        <f>SUMIF($B$2:$B$239,"1",AB$2:AB$239)</f>
        <v>0</v>
      </c>
    </row>
    <row r="245" spans="1:28" x14ac:dyDescent="0.3">
      <c r="A245" s="6" t="s">
        <v>201</v>
      </c>
      <c r="B245" s="8">
        <v>2</v>
      </c>
      <c r="C245" s="5">
        <f>SUMIF($B$2:$B$239,"2",C$2:C$239)</f>
        <v>5367</v>
      </c>
      <c r="D245" s="5"/>
      <c r="E245" s="5"/>
      <c r="F245" s="5"/>
      <c r="G245" s="5"/>
      <c r="H245" s="5"/>
      <c r="I245" s="5">
        <f>SUMIF($B$2:$B$239,"2",I$2:I$239)</f>
        <v>0</v>
      </c>
      <c r="J245" s="5">
        <f>SUMIF($B$2:$B$239,"2",J$2:J$239)</f>
        <v>848</v>
      </c>
      <c r="K245" s="5">
        <f>SUMIF($B$2:$B$239,"2",K$2:K$239)</f>
        <v>1278</v>
      </c>
      <c r="L245" s="5">
        <f>SUMIF($B$2:$B$239,"2",L$2:L$239)</f>
        <v>1046</v>
      </c>
      <c r="M245" s="5"/>
      <c r="N245" s="5">
        <f>SUMIF($B$2:$B$239,"2",N$2:N$239)</f>
        <v>0</v>
      </c>
      <c r="O245" s="5">
        <f>SUMIF($B$2:$B$239,"2",O$2:O$239)</f>
        <v>18</v>
      </c>
      <c r="P245" s="5">
        <f>SUMIF($B$2:$B$239,"2",P$2:P$239)</f>
        <v>80</v>
      </c>
      <c r="Q245" s="5">
        <f>SUMIF($B$2:$B$239,"2",Q$2:Q$239)</f>
        <v>1040</v>
      </c>
      <c r="R245" s="5">
        <f>SUMIF($B$2:$B$239,"2",R$2:R$239)</f>
        <v>1028</v>
      </c>
      <c r="S245" s="5">
        <f>SUMIF($B$2:$B$239,"2",S$2:S$239)</f>
        <v>29</v>
      </c>
      <c r="T245" s="5">
        <f>SUMIF($B$2:$B$239,"2",T$2:T$239)</f>
        <v>0</v>
      </c>
      <c r="U245" s="5"/>
      <c r="V245" s="5">
        <f>SUMIF($B$2:$B$239,"2",V$2:V$239)</f>
        <v>0</v>
      </c>
      <c r="W245" s="5">
        <f>SUMIF($B$2:$B$239,"2",W$2:W$239)</f>
        <v>0</v>
      </c>
      <c r="X245" s="5">
        <f>SUMIF($B$2:$B$239,"2",X$2:X$239)</f>
        <v>0</v>
      </c>
      <c r="Y245" s="5">
        <f>SUMIF($B$2:$B$239,"2",Y$2:Y$239)</f>
        <v>0</v>
      </c>
      <c r="Z245" s="5">
        <f>SUMIF($B$2:$B$239,"2",Z$2:Z$239)</f>
        <v>0</v>
      </c>
      <c r="AA245" s="5">
        <f>SUMIF($B$2:$B$239,"2",AA$2:AA$239)</f>
        <v>0</v>
      </c>
      <c r="AB245" s="5">
        <f>SUMIF($B$2:$B$239,"2",AB$2:AB$239)</f>
        <v>0</v>
      </c>
    </row>
    <row r="246" spans="1:28" x14ac:dyDescent="0.3">
      <c r="A246" s="6" t="s">
        <v>202</v>
      </c>
      <c r="B246" s="8">
        <v>3</v>
      </c>
      <c r="C246" s="5">
        <f>SUMIF($B$2:$B$239,"3",C$2:C$239)</f>
        <v>2301</v>
      </c>
      <c r="D246" s="5"/>
      <c r="E246" s="5"/>
      <c r="F246" s="5"/>
      <c r="G246" s="5"/>
      <c r="H246" s="5"/>
      <c r="I246" s="5">
        <f>SUMIF($B$2:$B$239,"3",I$2:I$239)</f>
        <v>0</v>
      </c>
      <c r="J246" s="5">
        <f>SUMIF($B$2:$B$239,"3",J$2:J$239)</f>
        <v>64</v>
      </c>
      <c r="K246" s="5">
        <f>SUMIF($B$2:$B$239,"3",K$2:K$239)</f>
        <v>136</v>
      </c>
      <c r="L246" s="5">
        <f>SUMIF($B$2:$B$239,"3",L$2:L$239)</f>
        <v>40</v>
      </c>
      <c r="M246" s="5"/>
      <c r="N246" s="5">
        <f>SUMIF($B$2:$B$239,"3",N$2:N$239)</f>
        <v>0</v>
      </c>
      <c r="O246" s="5">
        <f>SUMIF($B$2:$B$239,"3",O$2:O$239)</f>
        <v>299</v>
      </c>
      <c r="P246" s="5">
        <f>SUMIF($B$2:$B$239,"3",P$2:P$239)</f>
        <v>1482</v>
      </c>
      <c r="Q246" s="5">
        <f>SUMIF($B$2:$B$239,"3",Q$2:Q$239)</f>
        <v>120</v>
      </c>
      <c r="R246" s="5">
        <f>SUMIF($B$2:$B$239,"3",R$2:R$239)</f>
        <v>40</v>
      </c>
      <c r="S246" s="5">
        <f>SUMIF($B$2:$B$239,"3",S$2:S$239)</f>
        <v>120</v>
      </c>
      <c r="T246" s="5">
        <f>SUMIF($B$2:$B$239,"3",T$2:T$239)</f>
        <v>0</v>
      </c>
      <c r="U246" s="5"/>
      <c r="V246" s="5">
        <f>SUMIF($B$2:$B$239,"3",V$2:V$239)</f>
        <v>0</v>
      </c>
      <c r="W246" s="5">
        <f>SUMIF($B$2:$B$239,"3",W$2:W$239)</f>
        <v>0</v>
      </c>
      <c r="X246" s="5">
        <f>SUMIF($B$2:$B$239,"3",X$2:X$239)</f>
        <v>0</v>
      </c>
      <c r="Y246" s="5">
        <f>SUMIF($B$2:$B$239,"3",Y$2:Y$239)</f>
        <v>0</v>
      </c>
      <c r="Z246" s="5">
        <f>SUMIF($B$2:$B$239,"3",Z$2:Z$239)</f>
        <v>0</v>
      </c>
      <c r="AA246" s="5">
        <f>SUMIF($B$2:$B$239,"3",AA$2:AA$239)</f>
        <v>0</v>
      </c>
      <c r="AB246" s="5">
        <f>SUMIF($B$2:$B$239,"3",AB$2:AB$239)</f>
        <v>0</v>
      </c>
    </row>
    <row r="247" spans="1:28" x14ac:dyDescent="0.3">
      <c r="A247" s="6" t="s">
        <v>203</v>
      </c>
      <c r="B247" s="8">
        <v>4</v>
      </c>
      <c r="C247" s="5">
        <f>SUMIF($B$2:$B$239,"4",C$2:C$239)</f>
        <v>2122</v>
      </c>
      <c r="D247" s="5"/>
      <c r="E247" s="5"/>
      <c r="F247" s="5"/>
      <c r="G247" s="5"/>
      <c r="H247" s="5"/>
      <c r="I247" s="5">
        <f>SUMIF($B$2:$B$239,"4",I$2:I$239)</f>
        <v>339</v>
      </c>
      <c r="J247" s="5">
        <f>SUMIF($B$2:$B$239,"4",J$2:J$239)</f>
        <v>179</v>
      </c>
      <c r="K247" s="5">
        <f>SUMIF($B$2:$B$239,"4",K$2:K$239)</f>
        <v>333</v>
      </c>
      <c r="L247" s="5">
        <f>SUMIF($B$2:$B$239,"4",L$2:L$239)</f>
        <v>299</v>
      </c>
      <c r="M247" s="5"/>
      <c r="N247" s="5">
        <f>SUMIF($B$2:$B$239,"4",N$2:N$239)</f>
        <v>168</v>
      </c>
      <c r="O247" s="5">
        <f>SUMIF($B$2:$B$239,"4",O$2:O$239)</f>
        <v>390</v>
      </c>
      <c r="P247" s="5">
        <f>SUMIF($B$2:$B$239,"4",P$2:P$239)</f>
        <v>348</v>
      </c>
      <c r="Q247" s="5">
        <f>SUMIF($B$2:$B$239,"4",Q$2:Q$239)</f>
        <v>0</v>
      </c>
      <c r="R247" s="5">
        <f>SUMIF($B$2:$B$239,"4",R$2:R$239)</f>
        <v>0</v>
      </c>
      <c r="S247" s="5">
        <f>SUMIF($B$2:$B$239,"4",S$2:S$239)</f>
        <v>0</v>
      </c>
      <c r="T247" s="5">
        <f>SUMIF($B$2:$B$239,"4",T$2:T$239)</f>
        <v>66</v>
      </c>
      <c r="U247" s="5"/>
      <c r="V247" s="5">
        <f>SUMIF($B$2:$B$239,"4",V$2:V$239)</f>
        <v>0</v>
      </c>
      <c r="W247" s="5">
        <f>SUMIF($B$2:$B$239,"4",W$2:W$239)</f>
        <v>0</v>
      </c>
      <c r="X247" s="5">
        <f>SUMIF($B$2:$B$239,"4",X$2:X$239)</f>
        <v>0</v>
      </c>
      <c r="Y247" s="5">
        <f>SUMIF($B$2:$B$239,"4",Y$2:Y$239)</f>
        <v>0</v>
      </c>
      <c r="Z247" s="5">
        <f>SUMIF($B$2:$B$239,"4",Z$2:Z$239)</f>
        <v>0</v>
      </c>
      <c r="AA247" s="5">
        <f>SUMIF($B$2:$B$239,"4",AA$2:AA$239)</f>
        <v>0</v>
      </c>
      <c r="AB247" s="5">
        <f>SUMIF($B$2:$B$239,"4",AB$2:AB$239)</f>
        <v>0</v>
      </c>
    </row>
    <row r="248" spans="1:28" x14ac:dyDescent="0.3">
      <c r="C248" s="5"/>
      <c r="D248" s="5"/>
      <c r="E248" s="5"/>
      <c r="F248" s="5"/>
      <c r="G248" s="5"/>
      <c r="H248" s="5"/>
    </row>
    <row r="249" spans="1:28" x14ac:dyDescent="0.3">
      <c r="A249" s="6" t="s">
        <v>153</v>
      </c>
      <c r="B249" s="8" t="s">
        <v>190</v>
      </c>
      <c r="C249" s="5">
        <f>(C241/1760)*2</f>
        <v>35.307954545454542</v>
      </c>
      <c r="D249" s="5"/>
      <c r="E249" s="5"/>
      <c r="F249" s="5"/>
      <c r="G249" s="5"/>
      <c r="H249" s="5"/>
      <c r="I249" s="5">
        <f>(I241/1760)*2</f>
        <v>3.1625000000000001</v>
      </c>
      <c r="J249" s="5">
        <f>(J241/1760)*2</f>
        <v>3.8170454545454544</v>
      </c>
      <c r="K249" s="5">
        <f>(K241/1760)*2</f>
        <v>7.9386363636363635</v>
      </c>
      <c r="L249" s="5">
        <f>(L241/1760)*2</f>
        <v>2.896590909090909</v>
      </c>
      <c r="M249" s="5"/>
      <c r="N249" s="5">
        <f t="shared" ref="N249:T249" si="6">(N241/1760)*2</f>
        <v>0.23636363636363636</v>
      </c>
      <c r="O249" s="5">
        <f t="shared" si="6"/>
        <v>1.1772727272727272</v>
      </c>
      <c r="P249" s="5">
        <f t="shared" si="6"/>
        <v>2.4431818181818183</v>
      </c>
      <c r="Q249" s="5">
        <f t="shared" si="6"/>
        <v>2.4545454545454546</v>
      </c>
      <c r="R249" s="5">
        <f t="shared" si="6"/>
        <v>1.2136363636363636</v>
      </c>
      <c r="S249" s="5">
        <f t="shared" si="6"/>
        <v>0.27045454545454545</v>
      </c>
      <c r="T249" s="5">
        <f t="shared" si="6"/>
        <v>0.41590909090909089</v>
      </c>
      <c r="U249" s="5"/>
      <c r="V249" s="5">
        <f t="shared" ref="V249:AB249" si="7">(V241/1760)*2</f>
        <v>0.70909090909090911</v>
      </c>
      <c r="W249" s="5">
        <f t="shared" si="7"/>
        <v>0.59090909090909094</v>
      </c>
      <c r="X249" s="5">
        <f t="shared" si="7"/>
        <v>0</v>
      </c>
      <c r="Y249" s="5">
        <f t="shared" si="7"/>
        <v>3.6727272727272728</v>
      </c>
      <c r="Z249" s="5">
        <f t="shared" si="7"/>
        <v>3.7636363636363637</v>
      </c>
      <c r="AA249" s="5">
        <f t="shared" si="7"/>
        <v>0.54545454545454541</v>
      </c>
      <c r="AB249" s="5">
        <f t="shared" si="7"/>
        <v>0</v>
      </c>
    </row>
    <row r="250" spans="1:28" x14ac:dyDescent="0.3">
      <c r="A250" s="6" t="s">
        <v>199</v>
      </c>
      <c r="B250" s="8">
        <v>0</v>
      </c>
      <c r="C250" s="5">
        <f>(C243/1760)*2</f>
        <v>2.6090909090909089</v>
      </c>
      <c r="D250" s="5"/>
      <c r="E250" s="5"/>
      <c r="F250" s="5"/>
      <c r="G250" s="5"/>
      <c r="H250" s="5"/>
      <c r="I250" s="5">
        <f t="shared" ref="I250:AB254" si="8">(I243/1760)*2</f>
        <v>0.71818181818181814</v>
      </c>
      <c r="J250" s="5">
        <f t="shared" si="8"/>
        <v>1.2920454545454545</v>
      </c>
      <c r="K250" s="5">
        <f t="shared" si="8"/>
        <v>0.19772727272727272</v>
      </c>
      <c r="L250" s="5">
        <f t="shared" si="8"/>
        <v>0</v>
      </c>
      <c r="M250" s="5"/>
      <c r="N250" s="5">
        <f t="shared" si="8"/>
        <v>4.5454545454545456E-2</v>
      </c>
      <c r="O250" s="5">
        <f t="shared" si="8"/>
        <v>0.35568181818181815</v>
      </c>
      <c r="P250" s="5">
        <f t="shared" si="8"/>
        <v>0</v>
      </c>
      <c r="Q250" s="5">
        <f t="shared" si="8"/>
        <v>0</v>
      </c>
      <c r="R250" s="5">
        <f t="shared" si="8"/>
        <v>0</v>
      </c>
      <c r="S250" s="5">
        <f t="shared" si="8"/>
        <v>0</v>
      </c>
      <c r="T250" s="5">
        <f t="shared" si="8"/>
        <v>0</v>
      </c>
      <c r="U250" s="5"/>
      <c r="V250" s="5">
        <f t="shared" si="8"/>
        <v>0</v>
      </c>
      <c r="W250" s="5">
        <f t="shared" si="8"/>
        <v>0</v>
      </c>
      <c r="X250" s="5">
        <f t="shared" si="8"/>
        <v>0</v>
      </c>
      <c r="Y250" s="5">
        <f t="shared" si="8"/>
        <v>0</v>
      </c>
      <c r="Z250" s="5">
        <f t="shared" si="8"/>
        <v>0</v>
      </c>
      <c r="AA250" s="5">
        <f t="shared" si="8"/>
        <v>0</v>
      </c>
      <c r="AB250" s="5">
        <f t="shared" si="8"/>
        <v>0</v>
      </c>
    </row>
    <row r="251" spans="1:28" x14ac:dyDescent="0.3">
      <c r="A251" s="6" t="s">
        <v>200</v>
      </c>
      <c r="B251" s="8">
        <v>1</v>
      </c>
      <c r="C251" s="5">
        <f>(C244/1760)*2</f>
        <v>21.573863636363637</v>
      </c>
      <c r="D251" s="5"/>
      <c r="E251" s="5"/>
      <c r="F251" s="5"/>
      <c r="G251" s="5"/>
      <c r="H251" s="5"/>
      <c r="I251" s="5">
        <f>(I244/1760)*2</f>
        <v>2.0590909090909091</v>
      </c>
      <c r="J251" s="5">
        <f>(J244/1760)*2</f>
        <v>1.2852272727272727</v>
      </c>
      <c r="K251" s="5">
        <f>(K244/1760)*2</f>
        <v>5.7556818181818183</v>
      </c>
      <c r="L251" s="5">
        <f>(L244/1760)*2</f>
        <v>1.3227272727272728</v>
      </c>
      <c r="M251" s="5"/>
      <c r="N251" s="5">
        <f t="shared" si="8"/>
        <v>0</v>
      </c>
      <c r="O251" s="5">
        <f t="shared" si="8"/>
        <v>1.8181818181818181E-2</v>
      </c>
      <c r="P251" s="5">
        <f t="shared" si="8"/>
        <v>0.27272727272727271</v>
      </c>
      <c r="Q251" s="5">
        <f t="shared" si="8"/>
        <v>1.1363636363636365</v>
      </c>
      <c r="R251" s="5">
        <f t="shared" si="8"/>
        <v>0</v>
      </c>
      <c r="S251" s="5">
        <f t="shared" si="8"/>
        <v>0.10113636363636364</v>
      </c>
      <c r="T251" s="5">
        <f t="shared" si="8"/>
        <v>0.34090909090909088</v>
      </c>
      <c r="U251" s="5"/>
      <c r="V251" s="5">
        <f>(V244/1760)*2</f>
        <v>0.70909090909090911</v>
      </c>
      <c r="W251" s="5">
        <f>(W244/1760)*2</f>
        <v>0.59090909090909094</v>
      </c>
      <c r="X251" s="5">
        <f t="shared" si="8"/>
        <v>0</v>
      </c>
      <c r="Y251" s="5">
        <f t="shared" si="8"/>
        <v>3.6727272727272728</v>
      </c>
      <c r="Z251" s="5">
        <f t="shared" si="8"/>
        <v>3.7636363636363637</v>
      </c>
      <c r="AA251" s="5">
        <f t="shared" si="8"/>
        <v>0.54545454545454541</v>
      </c>
      <c r="AB251" s="5">
        <f t="shared" si="8"/>
        <v>0</v>
      </c>
    </row>
    <row r="252" spans="1:28" x14ac:dyDescent="0.3">
      <c r="A252" s="6" t="s">
        <v>201</v>
      </c>
      <c r="B252" s="8">
        <v>2</v>
      </c>
      <c r="C252" s="5">
        <f>(C245/1760)*2</f>
        <v>6.0988636363636362</v>
      </c>
      <c r="D252" s="5"/>
      <c r="E252" s="5"/>
      <c r="F252" s="5"/>
      <c r="G252" s="5"/>
      <c r="H252" s="5"/>
      <c r="I252" s="5">
        <f t="shared" si="8"/>
        <v>0</v>
      </c>
      <c r="J252" s="5">
        <f t="shared" si="8"/>
        <v>0.96363636363636362</v>
      </c>
      <c r="K252" s="5">
        <f t="shared" si="8"/>
        <v>1.4522727272727274</v>
      </c>
      <c r="L252" s="5">
        <f t="shared" si="8"/>
        <v>1.1886363636363637</v>
      </c>
      <c r="M252" s="5"/>
      <c r="N252" s="5">
        <f t="shared" si="8"/>
        <v>0</v>
      </c>
      <c r="O252" s="5">
        <f t="shared" si="8"/>
        <v>2.0454545454545454E-2</v>
      </c>
      <c r="P252" s="5">
        <f t="shared" si="8"/>
        <v>9.0909090909090912E-2</v>
      </c>
      <c r="Q252" s="5">
        <f t="shared" si="8"/>
        <v>1.1818181818181819</v>
      </c>
      <c r="R252" s="5">
        <f t="shared" si="8"/>
        <v>1.1681818181818182</v>
      </c>
      <c r="S252" s="5">
        <f t="shared" si="8"/>
        <v>3.2954545454545452E-2</v>
      </c>
      <c r="T252" s="5">
        <f t="shared" si="8"/>
        <v>0</v>
      </c>
      <c r="U252" s="5"/>
      <c r="V252" s="5">
        <f t="shared" si="8"/>
        <v>0</v>
      </c>
      <c r="W252" s="5">
        <f t="shared" si="8"/>
        <v>0</v>
      </c>
      <c r="X252" s="5">
        <f t="shared" si="8"/>
        <v>0</v>
      </c>
      <c r="Y252" s="5">
        <f t="shared" si="8"/>
        <v>0</v>
      </c>
      <c r="Z252" s="5">
        <f t="shared" si="8"/>
        <v>0</v>
      </c>
      <c r="AA252" s="5">
        <f t="shared" si="8"/>
        <v>0</v>
      </c>
      <c r="AB252" s="5">
        <f t="shared" si="8"/>
        <v>0</v>
      </c>
    </row>
    <row r="253" spans="1:28" x14ac:dyDescent="0.3">
      <c r="A253" s="6" t="s">
        <v>202</v>
      </c>
      <c r="B253" s="8">
        <v>3</v>
      </c>
      <c r="C253" s="5">
        <f>(C246/1760)*2</f>
        <v>2.6147727272727272</v>
      </c>
      <c r="D253" s="5"/>
      <c r="E253" s="5"/>
      <c r="F253" s="5"/>
      <c r="G253" s="5"/>
      <c r="H253" s="5"/>
      <c r="I253" s="5">
        <f t="shared" si="8"/>
        <v>0</v>
      </c>
      <c r="J253" s="5">
        <f t="shared" si="8"/>
        <v>7.2727272727272724E-2</v>
      </c>
      <c r="K253" s="5">
        <f t="shared" si="8"/>
        <v>0.15454545454545454</v>
      </c>
      <c r="L253" s="5">
        <f t="shared" si="8"/>
        <v>4.5454545454545456E-2</v>
      </c>
      <c r="M253" s="5"/>
      <c r="N253" s="5">
        <f t="shared" si="8"/>
        <v>0</v>
      </c>
      <c r="O253" s="5">
        <f t="shared" si="8"/>
        <v>0.33977272727272728</v>
      </c>
      <c r="P253" s="5">
        <f t="shared" si="8"/>
        <v>1.6840909090909091</v>
      </c>
      <c r="Q253" s="5">
        <f t="shared" si="8"/>
        <v>0.13636363636363635</v>
      </c>
      <c r="R253" s="5">
        <f t="shared" si="8"/>
        <v>4.5454545454545456E-2</v>
      </c>
      <c r="S253" s="5">
        <f t="shared" si="8"/>
        <v>0.13636363636363635</v>
      </c>
      <c r="T253" s="5">
        <f t="shared" si="8"/>
        <v>0</v>
      </c>
      <c r="U253" s="5"/>
      <c r="V253" s="5">
        <f t="shared" si="8"/>
        <v>0</v>
      </c>
      <c r="W253" s="5">
        <f t="shared" si="8"/>
        <v>0</v>
      </c>
      <c r="X253" s="5">
        <f t="shared" si="8"/>
        <v>0</v>
      </c>
      <c r="Y253" s="5">
        <f t="shared" si="8"/>
        <v>0</v>
      </c>
      <c r="Z253" s="5">
        <f t="shared" si="8"/>
        <v>0</v>
      </c>
      <c r="AA253" s="5">
        <f t="shared" si="8"/>
        <v>0</v>
      </c>
      <c r="AB253" s="5">
        <f t="shared" si="8"/>
        <v>0</v>
      </c>
    </row>
    <row r="254" spans="1:28" x14ac:dyDescent="0.3">
      <c r="A254" s="6" t="s">
        <v>203</v>
      </c>
      <c r="B254" s="8">
        <v>4</v>
      </c>
      <c r="C254" s="5">
        <f>(C247/1760)*2</f>
        <v>2.4113636363636362</v>
      </c>
      <c r="D254" s="5"/>
      <c r="E254" s="5"/>
      <c r="F254" s="5"/>
      <c r="G254" s="5"/>
      <c r="H254" s="5"/>
      <c r="I254" s="5">
        <f t="shared" si="8"/>
        <v>0.38522727272727275</v>
      </c>
      <c r="J254" s="5">
        <f t="shared" si="8"/>
        <v>0.2034090909090909</v>
      </c>
      <c r="K254" s="5">
        <f t="shared" si="8"/>
        <v>0.37840909090909092</v>
      </c>
      <c r="L254" s="5">
        <f t="shared" si="8"/>
        <v>0.33977272727272728</v>
      </c>
      <c r="M254" s="5"/>
      <c r="N254" s="5">
        <f t="shared" si="8"/>
        <v>0.19090909090909092</v>
      </c>
      <c r="O254" s="5">
        <f t="shared" si="8"/>
        <v>0.44318181818181818</v>
      </c>
      <c r="P254" s="5">
        <f t="shared" si="8"/>
        <v>0.39545454545454545</v>
      </c>
      <c r="Q254" s="5">
        <f t="shared" si="8"/>
        <v>0</v>
      </c>
      <c r="R254" s="5">
        <f t="shared" si="8"/>
        <v>0</v>
      </c>
      <c r="S254" s="5">
        <f t="shared" si="8"/>
        <v>0</v>
      </c>
      <c r="T254" s="5">
        <f t="shared" si="8"/>
        <v>7.4999999999999997E-2</v>
      </c>
      <c r="U254" s="5"/>
      <c r="V254" s="5">
        <f t="shared" si="8"/>
        <v>0</v>
      </c>
      <c r="W254" s="5">
        <f t="shared" si="8"/>
        <v>0</v>
      </c>
      <c r="X254" s="5">
        <f t="shared" si="8"/>
        <v>0</v>
      </c>
      <c r="Y254" s="5">
        <f t="shared" si="8"/>
        <v>0</v>
      </c>
      <c r="Z254" s="5">
        <f t="shared" si="8"/>
        <v>0</v>
      </c>
      <c r="AA254" s="5">
        <f t="shared" si="8"/>
        <v>0</v>
      </c>
      <c r="AB254" s="5">
        <f t="shared" si="8"/>
        <v>0</v>
      </c>
    </row>
    <row r="255" spans="1:28" x14ac:dyDescent="0.3">
      <c r="A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x14ac:dyDescent="0.3">
      <c r="C256" s="6" t="s">
        <v>204</v>
      </c>
      <c r="D256" s="6"/>
      <c r="E256" s="6"/>
      <c r="F256" s="6"/>
      <c r="G256" s="6"/>
      <c r="H256" s="6"/>
      <c r="I256" s="5">
        <f>I249+N249+V249+Y249</f>
        <v>7.7806818181818187</v>
      </c>
    </row>
    <row r="257" spans="1:9" x14ac:dyDescent="0.3">
      <c r="C257" s="6" t="s">
        <v>210</v>
      </c>
      <c r="D257" s="6"/>
      <c r="E257" s="6"/>
      <c r="F257" s="6"/>
      <c r="G257" s="6"/>
      <c r="H257" s="6"/>
      <c r="I257" s="5">
        <f>J249+O249</f>
        <v>4.9943181818181817</v>
      </c>
    </row>
    <row r="258" spans="1:9" x14ac:dyDescent="0.3">
      <c r="C258" s="6" t="s">
        <v>205</v>
      </c>
      <c r="D258" s="6"/>
      <c r="E258" s="6"/>
      <c r="F258" s="6"/>
      <c r="G258" s="6"/>
      <c r="H258" s="6"/>
      <c r="I258" s="5">
        <f>K249+L249+P249+Q249+W249</f>
        <v>16.323863636363637</v>
      </c>
    </row>
    <row r="259" spans="1:9" x14ac:dyDescent="0.3">
      <c r="C259" s="6" t="s">
        <v>206</v>
      </c>
      <c r="D259" s="6"/>
      <c r="E259" s="6"/>
      <c r="F259" s="6"/>
      <c r="G259" s="6"/>
      <c r="H259" s="6"/>
      <c r="I259" s="5">
        <f>R249+S249+T249</f>
        <v>1.9</v>
      </c>
    </row>
    <row r="260" spans="1:9" x14ac:dyDescent="0.3">
      <c r="C260" s="6" t="s">
        <v>209</v>
      </c>
      <c r="D260" s="6"/>
      <c r="E260" s="6"/>
      <c r="F260" s="6"/>
      <c r="G260" s="6"/>
      <c r="H260" s="6"/>
      <c r="I260" s="5">
        <f>X249+Z249</f>
        <v>3.7636363636363637</v>
      </c>
    </row>
    <row r="261" spans="1:9" x14ac:dyDescent="0.3">
      <c r="C261" s="6" t="s">
        <v>207</v>
      </c>
      <c r="D261" s="6"/>
      <c r="E261" s="6"/>
      <c r="F261" s="6"/>
      <c r="G261" s="6"/>
      <c r="H261" s="6"/>
      <c r="I261" s="5">
        <f>AA249</f>
        <v>0.54545454545454541</v>
      </c>
    </row>
    <row r="262" spans="1:9" x14ac:dyDescent="0.3">
      <c r="C262" s="6" t="s">
        <v>208</v>
      </c>
      <c r="D262" s="6"/>
      <c r="E262" s="6"/>
      <c r="F262" s="6"/>
      <c r="G262" s="6"/>
      <c r="H262" s="6"/>
      <c r="I262" s="5">
        <f>AB249</f>
        <v>0</v>
      </c>
    </row>
    <row r="263" spans="1:9" x14ac:dyDescent="0.3">
      <c r="C263" s="6"/>
      <c r="D263" s="6"/>
      <c r="E263" s="6"/>
      <c r="F263" s="6"/>
      <c r="G263" s="6"/>
      <c r="H263" s="6"/>
      <c r="I263" s="5"/>
    </row>
    <row r="264" spans="1:9" x14ac:dyDescent="0.3">
      <c r="B264" s="1" t="s">
        <v>215</v>
      </c>
    </row>
    <row r="265" spans="1:9" x14ac:dyDescent="0.3">
      <c r="A265" s="8"/>
      <c r="B265" s="6" t="s">
        <v>212</v>
      </c>
      <c r="C265" s="3"/>
      <c r="D265" s="3"/>
      <c r="E265" s="3"/>
      <c r="F265" s="3"/>
      <c r="G265" s="3"/>
      <c r="H265" s="3"/>
    </row>
    <row r="266" spans="1:9" x14ac:dyDescent="0.3">
      <c r="A266" s="8"/>
      <c r="B266" s="6" t="s">
        <v>211</v>
      </c>
      <c r="C266" s="4"/>
      <c r="D266" s="4"/>
      <c r="E266" s="4"/>
      <c r="F266" s="4"/>
      <c r="G266" s="4"/>
      <c r="H266" s="4"/>
    </row>
    <row r="268" spans="1:9" x14ac:dyDescent="0.3">
      <c r="A268" s="1"/>
      <c r="B268" s="2" t="s">
        <v>213</v>
      </c>
      <c r="C268" s="10" t="s">
        <v>214</v>
      </c>
      <c r="D268" s="10"/>
      <c r="E268" s="10"/>
      <c r="F268" s="10"/>
      <c r="G268" s="10"/>
      <c r="H268" s="10"/>
    </row>
    <row r="269" spans="1:9" x14ac:dyDescent="0.3">
      <c r="B269" s="6" t="s">
        <v>199</v>
      </c>
      <c r="C269" s="8">
        <v>0</v>
      </c>
      <c r="D269" s="8"/>
      <c r="E269" s="8"/>
      <c r="F269" s="8"/>
      <c r="G269" s="8"/>
      <c r="H269" s="8"/>
    </row>
    <row r="270" spans="1:9" x14ac:dyDescent="0.3">
      <c r="B270" s="6" t="s">
        <v>200</v>
      </c>
      <c r="C270" s="8">
        <v>1</v>
      </c>
      <c r="D270" s="8"/>
      <c r="E270" s="8"/>
      <c r="F270" s="8"/>
      <c r="G270" s="8"/>
      <c r="H270" s="8"/>
    </row>
    <row r="271" spans="1:9" x14ac:dyDescent="0.3">
      <c r="B271" s="6" t="s">
        <v>201</v>
      </c>
      <c r="C271" s="8">
        <v>2</v>
      </c>
      <c r="D271" s="8"/>
      <c r="E271" s="8"/>
      <c r="F271" s="8"/>
      <c r="G271" s="8"/>
      <c r="H271" s="8"/>
    </row>
    <row r="272" spans="1:9" x14ac:dyDescent="0.3">
      <c r="B272" s="6" t="s">
        <v>202</v>
      </c>
      <c r="C272" s="8">
        <v>3</v>
      </c>
      <c r="D272" s="8"/>
      <c r="E272" s="8"/>
      <c r="F272" s="8"/>
      <c r="G272" s="8"/>
      <c r="H272" s="8"/>
    </row>
    <row r="273" spans="2:8" x14ac:dyDescent="0.3">
      <c r="B273" s="6" t="s">
        <v>203</v>
      </c>
      <c r="C273" s="8">
        <v>4</v>
      </c>
      <c r="D273" s="8"/>
      <c r="E273" s="8"/>
      <c r="F273" s="8"/>
      <c r="G273" s="8"/>
      <c r="H273" s="8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Task vs Skillset</vt:lpstr>
      <vt:lpstr>Skillset vs Time</vt:lpstr>
      <vt:lpstr>Example TPC Install</vt:lpstr>
      <vt:lpstr>Total Skillset vs Time</vt:lpstr>
      <vt:lpstr>P6 Modifications</vt:lpstr>
      <vt:lpstr>'Task vs Skillset'!Print_Titles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Glenn</cp:lastModifiedBy>
  <cp:lastPrinted>2022-10-27T02:21:28Z</cp:lastPrinted>
  <dcterms:created xsi:type="dcterms:W3CDTF">2022-09-29T20:40:13Z</dcterms:created>
  <dcterms:modified xsi:type="dcterms:W3CDTF">2022-10-27T04:13:11Z</dcterms:modified>
</cp:coreProperties>
</file>