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BC51E1A8-62E7-4248-8A1A-1C15D584AD4C}" xr6:coauthVersionLast="47" xr6:coauthVersionMax="47" xr10:uidLastSave="{00000000-0000-0000-0000-000000000000}"/>
  <bookViews>
    <workbookView xWindow="-108" yWindow="-108" windowWidth="23256" windowHeight="12576" tabRatio="661" activeTab="2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MIE Commits to address" sheetId="19" r:id="rId8"/>
    <sheet name="ETC sheet-Cat T_BT" sheetId="12" state="hidden" r:id="rId9"/>
    <sheet name="ETC sheet-Cat B" sheetId="10" state="hidden" r:id="rId10"/>
    <sheet name="ETC sheet-All incomplete" sheetId="9" state="hidden" r:id="rId11"/>
    <sheet name="ETC sheet-full" sheetId="4" state="hidden" r:id="rId12"/>
    <sheet name="forecast data dump" sheetId="5" state="hidden" r:id="rId13"/>
  </sheets>
  <externalReferences>
    <externalReference r:id="rId14"/>
  </externalReferences>
  <definedNames>
    <definedName name="_xlnm._FilterDatabase" localSheetId="0" hidden="1">'BCWR - Cat A'!$A$2:$N$5</definedName>
    <definedName name="_xlnm._FilterDatabase" localSheetId="1" hidden="1">'BCWR - Cat C'!$A$2:$N$222</definedName>
    <definedName name="_xlnm._FilterDatabase" localSheetId="10" hidden="1">'ETC sheet-All incomplete'!$A$2:$N$1812</definedName>
    <definedName name="_xlnm._FilterDatabase" localSheetId="9" hidden="1">'ETC sheet-Cat B'!$A$2:$N$134</definedName>
    <definedName name="_xlnm._FilterDatabase" localSheetId="8" hidden="1">'ETC sheet-Cat T_BT'!$A$2:$N$352</definedName>
    <definedName name="_xlnm._FilterDatabase" localSheetId="11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6" i="14" l="1"/>
  <c r="S22" i="14"/>
  <c r="T77" i="15" l="1"/>
  <c r="P42" i="15"/>
  <c r="Y11" i="11"/>
  <c r="S52" i="14"/>
  <c r="S35" i="14"/>
  <c r="N222" i="11" l="1"/>
  <c r="M222" i="11"/>
  <c r="L222" i="11"/>
  <c r="I222" i="11"/>
  <c r="L221" i="11"/>
  <c r="M221" i="11" s="1"/>
  <c r="N221" i="11" s="1"/>
  <c r="I221" i="11"/>
  <c r="N220" i="11"/>
  <c r="M220" i="11"/>
  <c r="L220" i="11"/>
  <c r="I220" i="11"/>
  <c r="L219" i="11"/>
  <c r="M219" i="11" s="1"/>
  <c r="N219" i="11" s="1"/>
  <c r="I219" i="11"/>
  <c r="N218" i="11"/>
  <c r="M218" i="11"/>
  <c r="L218" i="11"/>
  <c r="I218" i="11"/>
  <c r="L217" i="11"/>
  <c r="M217" i="11" s="1"/>
  <c r="N217" i="11" s="1"/>
  <c r="I217" i="11"/>
  <c r="N216" i="11"/>
  <c r="M216" i="11"/>
  <c r="L216" i="11"/>
  <c r="I216" i="11"/>
  <c r="L215" i="11"/>
  <c r="M215" i="11" s="1"/>
  <c r="N215" i="11" s="1"/>
  <c r="I215" i="11"/>
  <c r="N214" i="11"/>
  <c r="M214" i="11"/>
  <c r="L214" i="11"/>
  <c r="I214" i="11"/>
  <c r="N213" i="11"/>
  <c r="M213" i="11"/>
  <c r="L213" i="11"/>
  <c r="I213" i="11"/>
  <c r="N212" i="11"/>
  <c r="M212" i="11"/>
  <c r="L212" i="11"/>
  <c r="I212" i="11"/>
  <c r="N211" i="11"/>
  <c r="M211" i="11"/>
  <c r="L211" i="11"/>
  <c r="I211" i="11"/>
  <c r="N210" i="11"/>
  <c r="M210" i="11"/>
  <c r="L210" i="11"/>
  <c r="I210" i="11"/>
  <c r="N209" i="11"/>
  <c r="M209" i="11"/>
  <c r="L209" i="11"/>
  <c r="I209" i="11"/>
  <c r="N208" i="11"/>
  <c r="M208" i="11"/>
  <c r="L208" i="11"/>
  <c r="I208" i="11"/>
  <c r="L207" i="11"/>
  <c r="M207" i="11" s="1"/>
  <c r="N207" i="11" s="1"/>
  <c r="I207" i="11"/>
  <c r="N206" i="11"/>
  <c r="M206" i="11"/>
  <c r="L206" i="11"/>
  <c r="I206" i="11"/>
  <c r="N205" i="11"/>
  <c r="M205" i="11"/>
  <c r="L205" i="11"/>
  <c r="I205" i="11"/>
  <c r="L204" i="11"/>
  <c r="M204" i="11" s="1"/>
  <c r="N204" i="11" s="1"/>
  <c r="I204" i="11"/>
  <c r="N203" i="11"/>
  <c r="M203" i="11"/>
  <c r="L203" i="11"/>
  <c r="I203" i="11"/>
  <c r="N202" i="11"/>
  <c r="M202" i="11"/>
  <c r="L202" i="11"/>
  <c r="I202" i="11"/>
  <c r="N201" i="11"/>
  <c r="M201" i="11"/>
  <c r="L201" i="11"/>
  <c r="I201" i="11"/>
  <c r="N200" i="11"/>
  <c r="M200" i="11"/>
  <c r="L200" i="11"/>
  <c r="I200" i="11"/>
  <c r="N199" i="11"/>
  <c r="M199" i="11"/>
  <c r="L199" i="11"/>
  <c r="I199" i="11"/>
  <c r="N198" i="11"/>
  <c r="M198" i="11"/>
  <c r="L198" i="11"/>
  <c r="I198" i="11"/>
  <c r="N197" i="11"/>
  <c r="M197" i="11"/>
  <c r="L197" i="11"/>
  <c r="I197" i="11"/>
  <c r="N196" i="11"/>
  <c r="M196" i="11"/>
  <c r="L196" i="11"/>
  <c r="I196" i="11"/>
  <c r="N195" i="11"/>
  <c r="M195" i="11"/>
  <c r="L195" i="11"/>
  <c r="I195" i="11"/>
  <c r="L194" i="11"/>
  <c r="M194" i="11" s="1"/>
  <c r="N194" i="11" s="1"/>
  <c r="I194" i="11"/>
  <c r="N193" i="11"/>
  <c r="M193" i="11"/>
  <c r="L193" i="11"/>
  <c r="I193" i="11"/>
  <c r="L192" i="11"/>
  <c r="M192" i="11" s="1"/>
  <c r="N192" i="11" s="1"/>
  <c r="I192" i="11"/>
  <c r="N191" i="11"/>
  <c r="M191" i="11"/>
  <c r="L191" i="11"/>
  <c r="I191" i="11"/>
  <c r="L190" i="11"/>
  <c r="M190" i="11" s="1"/>
  <c r="N190" i="11" s="1"/>
  <c r="I190" i="11"/>
  <c r="N189" i="11"/>
  <c r="M189" i="11"/>
  <c r="L189" i="11"/>
  <c r="I189" i="11"/>
  <c r="L188" i="11"/>
  <c r="M188" i="11" s="1"/>
  <c r="N188" i="11" s="1"/>
  <c r="I188" i="11"/>
  <c r="N187" i="11"/>
  <c r="M187" i="11"/>
  <c r="L187" i="11"/>
  <c r="I187" i="11"/>
  <c r="N185" i="11"/>
  <c r="M185" i="11"/>
  <c r="L185" i="11"/>
  <c r="I185" i="11"/>
  <c r="L184" i="11"/>
  <c r="M184" i="11" s="1"/>
  <c r="N184" i="11" s="1"/>
  <c r="I184" i="11"/>
  <c r="N183" i="11"/>
  <c r="M183" i="11"/>
  <c r="L183" i="11"/>
  <c r="I183" i="11"/>
  <c r="L182" i="11"/>
  <c r="M182" i="11" s="1"/>
  <c r="N182" i="11" s="1"/>
  <c r="I182" i="11"/>
  <c r="N181" i="11"/>
  <c r="M181" i="11"/>
  <c r="L181" i="11"/>
  <c r="I181" i="11"/>
  <c r="L180" i="11"/>
  <c r="M180" i="11" s="1"/>
  <c r="N180" i="11" s="1"/>
  <c r="I180" i="11"/>
  <c r="N179" i="11"/>
  <c r="M179" i="11"/>
  <c r="L179" i="11"/>
  <c r="I179" i="11"/>
  <c r="L178" i="11"/>
  <c r="M178" i="11" s="1"/>
  <c r="N178" i="11" s="1"/>
  <c r="I178" i="11"/>
  <c r="N177" i="11"/>
  <c r="M177" i="11"/>
  <c r="L177" i="11"/>
  <c r="I177" i="11"/>
  <c r="L176" i="11"/>
  <c r="M176" i="11" s="1"/>
  <c r="N176" i="11" s="1"/>
  <c r="I176" i="11"/>
  <c r="N175" i="11"/>
  <c r="M175" i="11"/>
  <c r="L175" i="11"/>
  <c r="I175" i="11"/>
  <c r="L174" i="11"/>
  <c r="M174" i="11" s="1"/>
  <c r="N174" i="11" s="1"/>
  <c r="I174" i="11"/>
  <c r="N173" i="11"/>
  <c r="M173" i="11"/>
  <c r="L173" i="11"/>
  <c r="I173" i="11"/>
  <c r="L172" i="11"/>
  <c r="M172" i="11" s="1"/>
  <c r="N172" i="11" s="1"/>
  <c r="I172" i="11"/>
  <c r="N171" i="11"/>
  <c r="M171" i="11"/>
  <c r="L171" i="11"/>
  <c r="I171" i="11"/>
  <c r="L170" i="11"/>
  <c r="M170" i="11" s="1"/>
  <c r="N170" i="11" s="1"/>
  <c r="I170" i="11"/>
  <c r="N169" i="11"/>
  <c r="M169" i="11"/>
  <c r="L169" i="11"/>
  <c r="I169" i="11"/>
  <c r="L168" i="11"/>
  <c r="M168" i="11" s="1"/>
  <c r="N168" i="11" s="1"/>
  <c r="I168" i="11"/>
  <c r="N167" i="11"/>
  <c r="M167" i="11"/>
  <c r="L167" i="11"/>
  <c r="I167" i="11"/>
  <c r="L166" i="11"/>
  <c r="M166" i="11" s="1"/>
  <c r="N166" i="11" s="1"/>
  <c r="I166" i="11"/>
  <c r="N165" i="11"/>
  <c r="M165" i="11"/>
  <c r="L165" i="11"/>
  <c r="I165" i="11"/>
  <c r="L164" i="11"/>
  <c r="M164" i="11" s="1"/>
  <c r="N164" i="11" s="1"/>
  <c r="I164" i="11"/>
  <c r="L162" i="11"/>
  <c r="M162" i="11" s="1"/>
  <c r="N162" i="11" s="1"/>
  <c r="I162" i="11"/>
  <c r="N161" i="11"/>
  <c r="M161" i="11"/>
  <c r="L161" i="11"/>
  <c r="I161" i="11"/>
  <c r="L160" i="11"/>
  <c r="M160" i="11" s="1"/>
  <c r="N160" i="11" s="1"/>
  <c r="I160" i="11"/>
  <c r="N159" i="11"/>
  <c r="M159" i="11"/>
  <c r="L159" i="11"/>
  <c r="I159" i="11"/>
  <c r="L158" i="11"/>
  <c r="M158" i="11" s="1"/>
  <c r="N158" i="11" s="1"/>
  <c r="I158" i="11"/>
  <c r="N157" i="11"/>
  <c r="M157" i="11"/>
  <c r="L157" i="11"/>
  <c r="I157" i="11"/>
  <c r="L156" i="11"/>
  <c r="M156" i="11" s="1"/>
  <c r="N156" i="11" s="1"/>
  <c r="I156" i="11"/>
  <c r="N155" i="11"/>
  <c r="M155" i="11"/>
  <c r="L155" i="11"/>
  <c r="I155" i="11"/>
  <c r="L154" i="11"/>
  <c r="M154" i="11" s="1"/>
  <c r="N154" i="11" s="1"/>
  <c r="I154" i="11"/>
  <c r="N153" i="11"/>
  <c r="M153" i="11"/>
  <c r="L153" i="11"/>
  <c r="I153" i="11"/>
  <c r="L152" i="11"/>
  <c r="M152" i="11" s="1"/>
  <c r="N152" i="11" s="1"/>
  <c r="I152" i="11"/>
  <c r="N151" i="11"/>
  <c r="M151" i="11"/>
  <c r="L151" i="11"/>
  <c r="I151" i="11"/>
  <c r="L150" i="11"/>
  <c r="M150" i="11" s="1"/>
  <c r="N150" i="11" s="1"/>
  <c r="I150" i="11"/>
  <c r="N149" i="11"/>
  <c r="M149" i="11"/>
  <c r="L149" i="11"/>
  <c r="I149" i="11"/>
  <c r="L148" i="11"/>
  <c r="M148" i="11" s="1"/>
  <c r="N148" i="11" s="1"/>
  <c r="I148" i="11"/>
  <c r="N147" i="11"/>
  <c r="M147" i="11"/>
  <c r="L147" i="11"/>
  <c r="I147" i="11"/>
  <c r="L146" i="11"/>
  <c r="M146" i="11" s="1"/>
  <c r="N146" i="11" s="1"/>
  <c r="I146" i="11"/>
  <c r="M145" i="11"/>
  <c r="N145" i="11" s="1"/>
  <c r="L145" i="11"/>
  <c r="I145" i="11"/>
  <c r="L144" i="11"/>
  <c r="M144" i="11" s="1"/>
  <c r="N144" i="11" s="1"/>
  <c r="I144" i="11"/>
  <c r="M143" i="11"/>
  <c r="N143" i="11" s="1"/>
  <c r="L143" i="11"/>
  <c r="I143" i="11"/>
  <c r="L142" i="11"/>
  <c r="M142" i="11" s="1"/>
  <c r="N142" i="11" s="1"/>
  <c r="I142" i="11"/>
  <c r="M141" i="11"/>
  <c r="N141" i="11" s="1"/>
  <c r="L141" i="11"/>
  <c r="I141" i="11"/>
  <c r="L140" i="11"/>
  <c r="M140" i="11" s="1"/>
  <c r="N140" i="11" s="1"/>
  <c r="I140" i="11"/>
  <c r="M139" i="11"/>
  <c r="N139" i="11" s="1"/>
  <c r="L139" i="11"/>
  <c r="I139" i="11"/>
  <c r="L138" i="11"/>
  <c r="M138" i="11" s="1"/>
  <c r="N138" i="11" s="1"/>
  <c r="I138" i="11"/>
  <c r="M137" i="11"/>
  <c r="N137" i="11" s="1"/>
  <c r="L137" i="11"/>
  <c r="I137" i="11"/>
  <c r="L136" i="11"/>
  <c r="M136" i="11" s="1"/>
  <c r="N136" i="11" s="1"/>
  <c r="I136" i="11"/>
  <c r="M135" i="11"/>
  <c r="N135" i="11" s="1"/>
  <c r="L135" i="11"/>
  <c r="I135" i="11"/>
  <c r="L134" i="11"/>
  <c r="M134" i="11" s="1"/>
  <c r="N134" i="11" s="1"/>
  <c r="I134" i="11"/>
  <c r="M133" i="11"/>
  <c r="N133" i="11" s="1"/>
  <c r="L133" i="11"/>
  <c r="I133" i="11"/>
  <c r="L132" i="11"/>
  <c r="I132" i="11"/>
  <c r="L130" i="11"/>
  <c r="I130" i="11"/>
  <c r="M129" i="11"/>
  <c r="L129" i="11"/>
  <c r="N129" i="11" s="1"/>
  <c r="I129" i="11"/>
  <c r="L128" i="11"/>
  <c r="I128" i="11"/>
  <c r="M127" i="11"/>
  <c r="L127" i="11"/>
  <c r="N127" i="11" s="1"/>
  <c r="I127" i="11"/>
  <c r="L126" i="11"/>
  <c r="I126" i="11"/>
  <c r="M125" i="11"/>
  <c r="L125" i="11"/>
  <c r="N125" i="11" s="1"/>
  <c r="I125" i="11"/>
  <c r="L124" i="11"/>
  <c r="I124" i="11"/>
  <c r="M123" i="11"/>
  <c r="L123" i="11"/>
  <c r="N123" i="11" s="1"/>
  <c r="I123" i="11"/>
  <c r="L122" i="11"/>
  <c r="I122" i="11"/>
  <c r="M121" i="11"/>
  <c r="L121" i="11"/>
  <c r="N121" i="11" s="1"/>
  <c r="I121" i="11"/>
  <c r="L120" i="11"/>
  <c r="I120" i="11"/>
  <c r="M119" i="11"/>
  <c r="L119" i="11"/>
  <c r="N119" i="11" s="1"/>
  <c r="I119" i="11"/>
  <c r="L118" i="11"/>
  <c r="I118" i="11"/>
  <c r="M117" i="11"/>
  <c r="L117" i="11"/>
  <c r="N117" i="11" s="1"/>
  <c r="I117" i="11"/>
  <c r="L116" i="11"/>
  <c r="I116" i="11"/>
  <c r="M115" i="11"/>
  <c r="L115" i="11"/>
  <c r="N115" i="11" s="1"/>
  <c r="I115" i="11"/>
  <c r="L114" i="11"/>
  <c r="I114" i="11"/>
  <c r="M113" i="11"/>
  <c r="L113" i="11"/>
  <c r="N113" i="11" s="1"/>
  <c r="I113" i="11"/>
  <c r="L112" i="11"/>
  <c r="I112" i="11"/>
  <c r="M111" i="11"/>
  <c r="L111" i="11"/>
  <c r="N111" i="11" s="1"/>
  <c r="I111" i="11"/>
  <c r="L110" i="11"/>
  <c r="I110" i="11"/>
  <c r="M109" i="11"/>
  <c r="L109" i="11"/>
  <c r="N109" i="11" s="1"/>
  <c r="I109" i="11"/>
  <c r="L108" i="11"/>
  <c r="I108" i="11"/>
  <c r="M107" i="11"/>
  <c r="L107" i="11"/>
  <c r="N107" i="11" s="1"/>
  <c r="I107" i="11"/>
  <c r="L106" i="11"/>
  <c r="I106" i="11"/>
  <c r="M105" i="11"/>
  <c r="L105" i="11"/>
  <c r="N105" i="11" s="1"/>
  <c r="I105" i="11"/>
  <c r="L104" i="11"/>
  <c r="I104" i="11"/>
  <c r="M103" i="11"/>
  <c r="L103" i="11"/>
  <c r="N103" i="11" s="1"/>
  <c r="I103" i="11"/>
  <c r="L102" i="11"/>
  <c r="I102" i="11"/>
  <c r="M101" i="11"/>
  <c r="L101" i="11"/>
  <c r="N101" i="11" s="1"/>
  <c r="I101" i="11"/>
  <c r="L100" i="11"/>
  <c r="I100" i="11"/>
  <c r="L98" i="11"/>
  <c r="I98" i="11"/>
  <c r="M97" i="11"/>
  <c r="L97" i="11"/>
  <c r="N97" i="11" s="1"/>
  <c r="I97" i="11"/>
  <c r="L96" i="11"/>
  <c r="I96" i="11"/>
  <c r="M95" i="11"/>
  <c r="L95" i="11"/>
  <c r="N95" i="11" s="1"/>
  <c r="I95" i="11"/>
  <c r="L94" i="11"/>
  <c r="I94" i="11"/>
  <c r="M93" i="11"/>
  <c r="L93" i="11"/>
  <c r="N93" i="11" s="1"/>
  <c r="I93" i="11"/>
  <c r="L92" i="11"/>
  <c r="I92" i="11"/>
  <c r="M91" i="11"/>
  <c r="L91" i="11"/>
  <c r="N91" i="11" s="1"/>
  <c r="I91" i="11"/>
  <c r="L90" i="11"/>
  <c r="I90" i="11"/>
  <c r="M89" i="11"/>
  <c r="L89" i="11"/>
  <c r="I89" i="11"/>
  <c r="L88" i="11"/>
  <c r="I88" i="11"/>
  <c r="M87" i="11"/>
  <c r="L87" i="11"/>
  <c r="N87" i="11" s="1"/>
  <c r="I87" i="11"/>
  <c r="L86" i="11"/>
  <c r="I86" i="11"/>
  <c r="M85" i="11"/>
  <c r="L85" i="11"/>
  <c r="I85" i="11"/>
  <c r="L84" i="11"/>
  <c r="I84" i="11"/>
  <c r="M83" i="11"/>
  <c r="L83" i="11"/>
  <c r="I83" i="11"/>
  <c r="L82" i="11"/>
  <c r="I82" i="11"/>
  <c r="M81" i="11"/>
  <c r="L81" i="11"/>
  <c r="N81" i="11" s="1"/>
  <c r="I81" i="11"/>
  <c r="L80" i="11"/>
  <c r="I80" i="11"/>
  <c r="M79" i="11"/>
  <c r="L79" i="11"/>
  <c r="N79" i="11" s="1"/>
  <c r="I79" i="11"/>
  <c r="L78" i="11"/>
  <c r="I78" i="11"/>
  <c r="L77" i="11"/>
  <c r="I77" i="11"/>
  <c r="L76" i="11"/>
  <c r="I76" i="11"/>
  <c r="L75" i="11"/>
  <c r="I75" i="11"/>
  <c r="L74" i="11"/>
  <c r="I74" i="11"/>
  <c r="M73" i="11"/>
  <c r="L73" i="11"/>
  <c r="I73" i="11"/>
  <c r="L72" i="11"/>
  <c r="I72" i="11"/>
  <c r="L71" i="11"/>
  <c r="M71" i="11" s="1"/>
  <c r="I71" i="11"/>
  <c r="L70" i="11"/>
  <c r="I70" i="11"/>
  <c r="M69" i="11"/>
  <c r="L69" i="11"/>
  <c r="I69" i="11"/>
  <c r="L68" i="11"/>
  <c r="M68" i="11" s="1"/>
  <c r="I68" i="11"/>
  <c r="M67" i="11"/>
  <c r="L67" i="11"/>
  <c r="I67" i="11"/>
  <c r="L65" i="11"/>
  <c r="I65" i="11"/>
  <c r="L64" i="11"/>
  <c r="I64" i="11"/>
  <c r="L63" i="11"/>
  <c r="M63" i="11" s="1"/>
  <c r="I63" i="11"/>
  <c r="M62" i="11"/>
  <c r="L62" i="11"/>
  <c r="I62" i="11"/>
  <c r="M61" i="11"/>
  <c r="L61" i="11"/>
  <c r="I61" i="11"/>
  <c r="L60" i="11"/>
  <c r="M60" i="11" s="1"/>
  <c r="I60" i="11"/>
  <c r="L58" i="11"/>
  <c r="I58" i="11"/>
  <c r="L57" i="11"/>
  <c r="I57" i="11"/>
  <c r="L56" i="11"/>
  <c r="I56" i="11"/>
  <c r="L55" i="11"/>
  <c r="M55" i="11" s="1"/>
  <c r="I55" i="11"/>
  <c r="M53" i="11"/>
  <c r="L53" i="11"/>
  <c r="I53" i="11"/>
  <c r="L52" i="11"/>
  <c r="M52" i="11" s="1"/>
  <c r="I52" i="11"/>
  <c r="M51" i="11"/>
  <c r="L51" i="11"/>
  <c r="I51" i="11"/>
  <c r="L50" i="11"/>
  <c r="I50" i="11"/>
  <c r="L49" i="11"/>
  <c r="M49" i="11" s="1"/>
  <c r="I49" i="11"/>
  <c r="L48" i="11"/>
  <c r="M48" i="11" s="1"/>
  <c r="I48" i="11"/>
  <c r="L47" i="11"/>
  <c r="I47" i="11"/>
  <c r="M46" i="11"/>
  <c r="L46" i="11"/>
  <c r="I46" i="11"/>
  <c r="M45" i="11"/>
  <c r="L45" i="11"/>
  <c r="I45" i="11"/>
  <c r="L44" i="11"/>
  <c r="M44" i="11" s="1"/>
  <c r="I44" i="11"/>
  <c r="M43" i="11"/>
  <c r="L43" i="11"/>
  <c r="I43" i="11"/>
  <c r="L42" i="11"/>
  <c r="I42" i="11"/>
  <c r="L41" i="11"/>
  <c r="M41" i="11" s="1"/>
  <c r="I41" i="11"/>
  <c r="L40" i="11"/>
  <c r="I40" i="11"/>
  <c r="L39" i="11"/>
  <c r="M39" i="11" s="1"/>
  <c r="I39" i="11"/>
  <c r="M38" i="11"/>
  <c r="L38" i="11"/>
  <c r="I38" i="11"/>
  <c r="M37" i="11"/>
  <c r="L37" i="11"/>
  <c r="I37" i="11"/>
  <c r="L36" i="11"/>
  <c r="M36" i="11" s="1"/>
  <c r="I36" i="11"/>
  <c r="M35" i="11"/>
  <c r="L35" i="11"/>
  <c r="I35" i="11"/>
  <c r="L34" i="11"/>
  <c r="I34" i="11"/>
  <c r="L33" i="11"/>
  <c r="I33" i="11"/>
  <c r="L32" i="11"/>
  <c r="I32" i="11"/>
  <c r="L31" i="11"/>
  <c r="M31" i="11" s="1"/>
  <c r="I31" i="11"/>
  <c r="M30" i="11"/>
  <c r="L30" i="11"/>
  <c r="I30" i="11"/>
  <c r="M29" i="11"/>
  <c r="L29" i="11"/>
  <c r="I29" i="11"/>
  <c r="L28" i="11"/>
  <c r="I28" i="11"/>
  <c r="M27" i="11"/>
  <c r="L27" i="11"/>
  <c r="I27" i="11"/>
  <c r="L26" i="11"/>
  <c r="I26" i="11"/>
  <c r="M25" i="11"/>
  <c r="L25" i="11"/>
  <c r="I25" i="11"/>
  <c r="L24" i="11"/>
  <c r="M24" i="11" s="1"/>
  <c r="N24" i="11" s="1"/>
  <c r="I24" i="11"/>
  <c r="M23" i="11"/>
  <c r="N23" i="11" s="1"/>
  <c r="L23" i="11"/>
  <c r="I23" i="11"/>
  <c r="L22" i="11"/>
  <c r="M22" i="11" s="1"/>
  <c r="N22" i="11" s="1"/>
  <c r="I22" i="11"/>
  <c r="M21" i="11"/>
  <c r="N21" i="11" s="1"/>
  <c r="L21" i="11"/>
  <c r="I21" i="11"/>
  <c r="L20" i="11"/>
  <c r="M20" i="11" s="1"/>
  <c r="N20" i="11" s="1"/>
  <c r="I20" i="11"/>
  <c r="L18" i="11"/>
  <c r="M18" i="11" s="1"/>
  <c r="N18" i="11" s="1"/>
  <c r="I18" i="11"/>
  <c r="M17" i="11"/>
  <c r="N17" i="11" s="1"/>
  <c r="L17" i="11"/>
  <c r="I17" i="11"/>
  <c r="L16" i="11"/>
  <c r="M16" i="11" s="1"/>
  <c r="N16" i="11" s="1"/>
  <c r="I16" i="11"/>
  <c r="M15" i="11"/>
  <c r="N15" i="11" s="1"/>
  <c r="L15" i="11"/>
  <c r="I15" i="11"/>
  <c r="L14" i="11"/>
  <c r="M14" i="11" s="1"/>
  <c r="N14" i="11" s="1"/>
  <c r="I14" i="11"/>
  <c r="M13" i="11"/>
  <c r="N13" i="11" s="1"/>
  <c r="L13" i="11"/>
  <c r="I13" i="11"/>
  <c r="L12" i="11"/>
  <c r="M12" i="11" s="1"/>
  <c r="N12" i="11" s="1"/>
  <c r="I12" i="11"/>
  <c r="L10" i="11"/>
  <c r="M10" i="11" s="1"/>
  <c r="N10" i="11" s="1"/>
  <c r="I10" i="11"/>
  <c r="L8" i="11"/>
  <c r="M8" i="11" s="1"/>
  <c r="N8" i="11" s="1"/>
  <c r="I8" i="11"/>
  <c r="M7" i="11"/>
  <c r="N7" i="11" s="1"/>
  <c r="L7" i="11"/>
  <c r="I7" i="11"/>
  <c r="L6" i="11"/>
  <c r="M6" i="11" s="1"/>
  <c r="N6" i="11" s="1"/>
  <c r="I6" i="11"/>
  <c r="M5" i="11"/>
  <c r="N5" i="11" s="1"/>
  <c r="L5" i="11"/>
  <c r="I5" i="11"/>
  <c r="S66" i="15"/>
  <c r="O3" i="15"/>
  <c r="N33" i="11" l="1"/>
  <c r="M28" i="11"/>
  <c r="N28" i="11" s="1"/>
  <c r="N47" i="11"/>
  <c r="N100" i="11"/>
  <c r="M26" i="11"/>
  <c r="N26" i="11" s="1"/>
  <c r="N34" i="11"/>
  <c r="N42" i="11"/>
  <c r="M47" i="11"/>
  <c r="N58" i="11"/>
  <c r="N31" i="11"/>
  <c r="N39" i="11"/>
  <c r="N55" i="11"/>
  <c r="N63" i="11"/>
  <c r="N84" i="11"/>
  <c r="N116" i="11"/>
  <c r="N29" i="11"/>
  <c r="M34" i="11"/>
  <c r="N37" i="11"/>
  <c r="M42" i="11"/>
  <c r="N45" i="11"/>
  <c r="M50" i="11"/>
  <c r="N50" i="11" s="1"/>
  <c r="N53" i="11"/>
  <c r="M58" i="11"/>
  <c r="N61" i="11"/>
  <c r="N69" i="11"/>
  <c r="M72" i="11"/>
  <c r="N72" i="11" s="1"/>
  <c r="M75" i="11"/>
  <c r="N75" i="11" s="1"/>
  <c r="N85" i="11"/>
  <c r="N120" i="11"/>
  <c r="N98" i="11"/>
  <c r="N130" i="11"/>
  <c r="N41" i="11"/>
  <c r="M33" i="11"/>
  <c r="N32" i="11"/>
  <c r="N40" i="11"/>
  <c r="N82" i="11"/>
  <c r="N114" i="11"/>
  <c r="N27" i="11"/>
  <c r="M32" i="11"/>
  <c r="N35" i="11"/>
  <c r="M40" i="11"/>
  <c r="N43" i="11"/>
  <c r="N51" i="11"/>
  <c r="M56" i="11"/>
  <c r="N56" i="11" s="1"/>
  <c r="M64" i="11"/>
  <c r="N64" i="11" s="1"/>
  <c r="N67" i="11"/>
  <c r="N73" i="11"/>
  <c r="N76" i="11"/>
  <c r="M76" i="11"/>
  <c r="N89" i="11"/>
  <c r="N108" i="11"/>
  <c r="N124" i="11"/>
  <c r="N44" i="11"/>
  <c r="N48" i="11"/>
  <c r="N25" i="11"/>
  <c r="N30" i="11"/>
  <c r="N38" i="11"/>
  <c r="N46" i="11"/>
  <c r="N62" i="11"/>
  <c r="M70" i="11"/>
  <c r="N70" i="11" s="1"/>
  <c r="N83" i="11"/>
  <c r="N102" i="11"/>
  <c r="N118" i="11"/>
  <c r="N49" i="11"/>
  <c r="N36" i="11"/>
  <c r="N52" i="11"/>
  <c r="M57" i="11"/>
  <c r="N57" i="11" s="1"/>
  <c r="N60" i="11"/>
  <c r="M65" i="11"/>
  <c r="N65" i="11" s="1"/>
  <c r="N68" i="11"/>
  <c r="N71" i="11"/>
  <c r="M74" i="11"/>
  <c r="N74" i="11" s="1"/>
  <c r="M77" i="11"/>
  <c r="N77" i="11" s="1"/>
  <c r="N122" i="11"/>
  <c r="M78" i="11"/>
  <c r="N78" i="11" s="1"/>
  <c r="M80" i="11"/>
  <c r="N80" i="11" s="1"/>
  <c r="M82" i="11"/>
  <c r="M84" i="11"/>
  <c r="M86" i="11"/>
  <c r="N86" i="11" s="1"/>
  <c r="M88" i="11"/>
  <c r="N88" i="11" s="1"/>
  <c r="M90" i="11"/>
  <c r="N90" i="11" s="1"/>
  <c r="M92" i="11"/>
  <c r="N92" i="11" s="1"/>
  <c r="M94" i="11"/>
  <c r="N94" i="11" s="1"/>
  <c r="M96" i="11"/>
  <c r="N96" i="11" s="1"/>
  <c r="M98" i="11"/>
  <c r="M100" i="11"/>
  <c r="M102" i="11"/>
  <c r="M104" i="11"/>
  <c r="N104" i="11" s="1"/>
  <c r="M106" i="11"/>
  <c r="N106" i="11" s="1"/>
  <c r="M108" i="11"/>
  <c r="M110" i="11"/>
  <c r="N110" i="11" s="1"/>
  <c r="M112" i="11"/>
  <c r="N112" i="11" s="1"/>
  <c r="M114" i="11"/>
  <c r="M116" i="11"/>
  <c r="M118" i="11"/>
  <c r="M120" i="11"/>
  <c r="M122" i="11"/>
  <c r="M124" i="11"/>
  <c r="M126" i="11"/>
  <c r="N126" i="11" s="1"/>
  <c r="M128" i="11"/>
  <c r="N128" i="11" s="1"/>
  <c r="M130" i="11"/>
  <c r="M132" i="11"/>
  <c r="N132" i="11" s="1"/>
  <c r="S68" i="14"/>
  <c r="O42" i="15"/>
  <c r="O31" i="15"/>
  <c r="O24" i="15"/>
  <c r="R3" i="15"/>
  <c r="T3" i="15" s="1"/>
  <c r="N5" i="13" l="1"/>
  <c r="M5" i="13"/>
  <c r="L5" i="13"/>
  <c r="I5" i="13"/>
  <c r="L4" i="13"/>
  <c r="M4" i="13" s="1"/>
  <c r="O39" i="15"/>
  <c r="T8" i="15"/>
  <c r="O66" i="15" l="1"/>
  <c r="O19" i="14" l="1"/>
  <c r="V40" i="11" l="1"/>
  <c r="W40" i="11"/>
  <c r="X40" i="11"/>
  <c r="T40" i="11"/>
  <c r="U40" i="11"/>
  <c r="X41" i="11"/>
  <c r="W41" i="11"/>
  <c r="V41" i="11"/>
  <c r="U41" i="11"/>
  <c r="T41" i="11"/>
  <c r="L7" i="13"/>
  <c r="W43" i="11" l="1"/>
  <c r="X43" i="11"/>
  <c r="T43" i="11"/>
  <c r="U43" i="11"/>
  <c r="V43" i="11"/>
  <c r="T39" i="11"/>
  <c r="U39" i="11"/>
  <c r="V39" i="11"/>
  <c r="W39" i="11"/>
  <c r="X39" i="11"/>
  <c r="T42" i="11"/>
  <c r="U42" i="11"/>
  <c r="V42" i="11"/>
  <c r="W42" i="11"/>
  <c r="X42" i="11"/>
  <c r="O72" i="14" l="1"/>
  <c r="O64" i="14"/>
  <c r="O59" i="14"/>
  <c r="O52" i="14"/>
  <c r="O49" i="14"/>
  <c r="R49" i="14" s="1"/>
  <c r="S49" i="14" s="1"/>
  <c r="O45" i="14"/>
  <c r="R45" i="14" s="1"/>
  <c r="S45" i="14" s="1"/>
  <c r="O41" i="14"/>
  <c r="O35" i="14"/>
  <c r="O11" i="14"/>
  <c r="O6" i="14"/>
  <c r="O2" i="14"/>
  <c r="O6" i="15" l="1"/>
  <c r="O68" i="14" l="1"/>
  <c r="R5" i="13" l="1"/>
  <c r="S5" i="13"/>
  <c r="U4" i="13" l="1"/>
  <c r="T5" i="13"/>
  <c r="O8" i="15" l="1"/>
  <c r="R24" i="15" l="1"/>
  <c r="O77" i="15"/>
  <c r="O33" i="15"/>
  <c r="O21" i="15"/>
  <c r="R6" i="15"/>
  <c r="T6" i="15" s="1"/>
  <c r="O36" i="15"/>
  <c r="O76" i="14"/>
  <c r="O32" i="14"/>
  <c r="O22" i="14"/>
  <c r="T24" i="15" l="1"/>
  <c r="W217" i="11"/>
  <c r="T211" i="11"/>
  <c r="U205" i="11"/>
  <c r="U201" i="11"/>
  <c r="V200" i="11"/>
  <c r="V198" i="11"/>
  <c r="V196" i="11"/>
  <c r="V192" i="11"/>
  <c r="X181" i="11"/>
  <c r="X173" i="11"/>
  <c r="V154" i="11"/>
  <c r="X147" i="11"/>
  <c r="U130" i="11"/>
  <c r="W105" i="11"/>
  <c r="T89" i="11"/>
  <c r="U73" i="11"/>
  <c r="W55" i="11"/>
  <c r="W209" i="11" l="1"/>
  <c r="W213" i="11"/>
  <c r="U213" i="11"/>
  <c r="W205" i="11"/>
  <c r="V221" i="11"/>
  <c r="T13" i="11"/>
  <c r="U13" i="11"/>
  <c r="V13" i="11"/>
  <c r="W13" i="11"/>
  <c r="X13" i="11"/>
  <c r="T22" i="11"/>
  <c r="U22" i="11"/>
  <c r="W22" i="11"/>
  <c r="X22" i="11"/>
  <c r="V22" i="11"/>
  <c r="T26" i="11"/>
  <c r="U26" i="11"/>
  <c r="V26" i="11"/>
  <c r="W26" i="11"/>
  <c r="X26" i="11"/>
  <c r="U37" i="11"/>
  <c r="V37" i="11"/>
  <c r="W37" i="11"/>
  <c r="X37" i="11"/>
  <c r="T37" i="11"/>
  <c r="X44" i="11"/>
  <c r="T44" i="11"/>
  <c r="V44" i="11"/>
  <c r="W44" i="11"/>
  <c r="U44" i="11"/>
  <c r="U57" i="11"/>
  <c r="V57" i="11"/>
  <c r="W57" i="11"/>
  <c r="X57" i="11"/>
  <c r="T57" i="11"/>
  <c r="V75" i="11"/>
  <c r="W75" i="11"/>
  <c r="X75" i="11"/>
  <c r="T75" i="11"/>
  <c r="U75" i="11"/>
  <c r="V103" i="11"/>
  <c r="X103" i="11"/>
  <c r="T103" i="11"/>
  <c r="U103" i="11"/>
  <c r="W103" i="11"/>
  <c r="U161" i="11"/>
  <c r="V161" i="11"/>
  <c r="W161" i="11"/>
  <c r="X161" i="11"/>
  <c r="T161" i="11"/>
  <c r="W168" i="11"/>
  <c r="X168" i="11"/>
  <c r="T168" i="11"/>
  <c r="U168" i="11"/>
  <c r="V168" i="11"/>
  <c r="U175" i="11"/>
  <c r="V175" i="11"/>
  <c r="W175" i="11"/>
  <c r="X175" i="11"/>
  <c r="T175" i="11"/>
  <c r="T214" i="11"/>
  <c r="U214" i="11"/>
  <c r="V214" i="11"/>
  <c r="W214" i="11"/>
  <c r="X214" i="11"/>
  <c r="V123" i="11"/>
  <c r="X123" i="11"/>
  <c r="W123" i="11"/>
  <c r="T123" i="11"/>
  <c r="U123" i="11"/>
  <c r="W183" i="11"/>
  <c r="X183" i="11"/>
  <c r="T183" i="11"/>
  <c r="U183" i="11"/>
  <c r="V183" i="11"/>
  <c r="T191" i="11"/>
  <c r="U191" i="11"/>
  <c r="V191" i="11"/>
  <c r="W191" i="11"/>
  <c r="X191" i="11"/>
  <c r="V204" i="11"/>
  <c r="W204" i="11"/>
  <c r="T204" i="11"/>
  <c r="U204" i="11"/>
  <c r="X204" i="11"/>
  <c r="V220" i="11"/>
  <c r="X220" i="11"/>
  <c r="T220" i="11"/>
  <c r="U220" i="11"/>
  <c r="W220" i="11"/>
  <c r="T5" i="11"/>
  <c r="V5" i="11"/>
  <c r="U5" i="11"/>
  <c r="W5" i="11"/>
  <c r="X5" i="11"/>
  <c r="W50" i="11"/>
  <c r="X50" i="11"/>
  <c r="T50" i="11"/>
  <c r="U50" i="11"/>
  <c r="V50" i="11"/>
  <c r="V72" i="11"/>
  <c r="X72" i="11"/>
  <c r="T72" i="11"/>
  <c r="U72" i="11"/>
  <c r="W72" i="11"/>
  <c r="X88" i="11"/>
  <c r="U88" i="11"/>
  <c r="V88" i="11"/>
  <c r="T88" i="11"/>
  <c r="W88" i="11"/>
  <c r="V98" i="11"/>
  <c r="X98" i="11"/>
  <c r="T98" i="11"/>
  <c r="U98" i="11"/>
  <c r="W98" i="11"/>
  <c r="X117" i="11"/>
  <c r="U117" i="11"/>
  <c r="V117" i="11"/>
  <c r="T117" i="11"/>
  <c r="W117" i="11"/>
  <c r="U133" i="11"/>
  <c r="V133" i="11"/>
  <c r="W133" i="11"/>
  <c r="X133" i="11"/>
  <c r="T133" i="11"/>
  <c r="T144" i="11"/>
  <c r="U144" i="11"/>
  <c r="V144" i="11"/>
  <c r="W144" i="11"/>
  <c r="X144" i="11"/>
  <c r="T165" i="11"/>
  <c r="U165" i="11"/>
  <c r="V165" i="11"/>
  <c r="W165" i="11"/>
  <c r="X165" i="11"/>
  <c r="T182" i="11"/>
  <c r="U182" i="11"/>
  <c r="V182" i="11"/>
  <c r="W182" i="11"/>
  <c r="X182" i="11"/>
  <c r="U195" i="11"/>
  <c r="V195" i="11"/>
  <c r="W195" i="11"/>
  <c r="T195" i="11"/>
  <c r="X195" i="11"/>
  <c r="V208" i="11"/>
  <c r="W208" i="11"/>
  <c r="T208" i="11"/>
  <c r="U208" i="11"/>
  <c r="X208" i="11"/>
  <c r="U171" i="11"/>
  <c r="V171" i="11"/>
  <c r="W171" i="11"/>
  <c r="X171" i="11"/>
  <c r="T171" i="11"/>
  <c r="X8" i="11"/>
  <c r="T8" i="11"/>
  <c r="W8" i="11"/>
  <c r="U8" i="11"/>
  <c r="V8" i="11"/>
  <c r="U45" i="11"/>
  <c r="V45" i="11"/>
  <c r="T45" i="11"/>
  <c r="W45" i="11"/>
  <c r="X45" i="11"/>
  <c r="W189" i="11"/>
  <c r="T189" i="11"/>
  <c r="U189" i="11"/>
  <c r="X189" i="11"/>
  <c r="V189" i="11"/>
  <c r="T202" i="11"/>
  <c r="U202" i="11"/>
  <c r="X202" i="11"/>
  <c r="V202" i="11"/>
  <c r="W202" i="11"/>
  <c r="U218" i="11"/>
  <c r="T218" i="11"/>
  <c r="V218" i="11"/>
  <c r="W218" i="11"/>
  <c r="X218" i="11"/>
  <c r="T18" i="11"/>
  <c r="U18" i="11"/>
  <c r="V18" i="11"/>
  <c r="W18" i="11"/>
  <c r="X18" i="11"/>
  <c r="T14" i="11"/>
  <c r="U14" i="11"/>
  <c r="W14" i="11"/>
  <c r="V14" i="11"/>
  <c r="X14" i="11"/>
  <c r="X31" i="11"/>
  <c r="T31" i="11"/>
  <c r="U31" i="11"/>
  <c r="V31" i="11"/>
  <c r="W31" i="11"/>
  <c r="V58" i="11"/>
  <c r="W58" i="11"/>
  <c r="X58" i="11"/>
  <c r="T58" i="11"/>
  <c r="U58" i="11"/>
  <c r="X61" i="11"/>
  <c r="T61" i="11"/>
  <c r="U61" i="11"/>
  <c r="V61" i="11"/>
  <c r="W61" i="11"/>
  <c r="X65" i="11"/>
  <c r="T65" i="11"/>
  <c r="U65" i="11"/>
  <c r="V65" i="11"/>
  <c r="W65" i="11"/>
  <c r="V80" i="11"/>
  <c r="X80" i="11"/>
  <c r="W80" i="11"/>
  <c r="T80" i="11"/>
  <c r="U80" i="11"/>
  <c r="V82" i="11"/>
  <c r="X82" i="11"/>
  <c r="U82" i="11"/>
  <c r="W82" i="11"/>
  <c r="T82" i="11"/>
  <c r="V111" i="11"/>
  <c r="X111" i="11"/>
  <c r="T111" i="11"/>
  <c r="U111" i="11"/>
  <c r="W111" i="11"/>
  <c r="X121" i="11"/>
  <c r="U121" i="11"/>
  <c r="V121" i="11"/>
  <c r="T121" i="11"/>
  <c r="W121" i="11"/>
  <c r="X125" i="11"/>
  <c r="U125" i="11"/>
  <c r="V125" i="11"/>
  <c r="T125" i="11"/>
  <c r="W125" i="11"/>
  <c r="U199" i="11"/>
  <c r="V199" i="11"/>
  <c r="W199" i="11"/>
  <c r="T199" i="11"/>
  <c r="X199" i="11"/>
  <c r="V212" i="11"/>
  <c r="W212" i="11"/>
  <c r="T212" i="11"/>
  <c r="U212" i="11"/>
  <c r="X212" i="11"/>
  <c r="W17" i="11"/>
  <c r="X17" i="11"/>
  <c r="T17" i="11"/>
  <c r="V17" i="11"/>
  <c r="U17" i="11"/>
  <c r="W46" i="11"/>
  <c r="X46" i="11"/>
  <c r="V46" i="11"/>
  <c r="T46" i="11"/>
  <c r="U46" i="11"/>
  <c r="T68" i="11"/>
  <c r="V68" i="11"/>
  <c r="W68" i="11"/>
  <c r="X68" i="11"/>
  <c r="U68" i="11"/>
  <c r="X96" i="11"/>
  <c r="U96" i="11"/>
  <c r="V96" i="11"/>
  <c r="W96" i="11"/>
  <c r="T96" i="11"/>
  <c r="X101" i="11"/>
  <c r="U101" i="11"/>
  <c r="V101" i="11"/>
  <c r="T101" i="11"/>
  <c r="W101" i="11"/>
  <c r="X129" i="11"/>
  <c r="U129" i="11"/>
  <c r="V129" i="11"/>
  <c r="T129" i="11"/>
  <c r="W129" i="11"/>
  <c r="W138" i="11"/>
  <c r="X138" i="11"/>
  <c r="T138" i="11"/>
  <c r="U138" i="11"/>
  <c r="V138" i="11"/>
  <c r="W180" i="11"/>
  <c r="X180" i="11"/>
  <c r="T180" i="11"/>
  <c r="U180" i="11"/>
  <c r="V180" i="11"/>
  <c r="T184" i="11"/>
  <c r="U184" i="11"/>
  <c r="V184" i="11"/>
  <c r="W184" i="11"/>
  <c r="X184" i="11"/>
  <c r="T193" i="11"/>
  <c r="U193" i="11"/>
  <c r="V193" i="11"/>
  <c r="W193" i="11"/>
  <c r="X193" i="11"/>
  <c r="T206" i="11"/>
  <c r="U206" i="11"/>
  <c r="V206" i="11"/>
  <c r="W206" i="11"/>
  <c r="X206" i="11"/>
  <c r="U222" i="11"/>
  <c r="W222" i="11"/>
  <c r="X222" i="11"/>
  <c r="T222" i="11"/>
  <c r="V222" i="11"/>
  <c r="X78" i="11"/>
  <c r="U78" i="11"/>
  <c r="V78" i="11"/>
  <c r="T78" i="11"/>
  <c r="W78" i="11"/>
  <c r="U6" i="11"/>
  <c r="V6" i="11"/>
  <c r="X6" i="11"/>
  <c r="W6" i="11"/>
  <c r="T6" i="11"/>
  <c r="T32" i="11"/>
  <c r="U32" i="11"/>
  <c r="V32" i="11"/>
  <c r="W32" i="11"/>
  <c r="X32" i="11"/>
  <c r="T135" i="11"/>
  <c r="U135" i="11"/>
  <c r="V135" i="11"/>
  <c r="W135" i="11"/>
  <c r="X135" i="11"/>
  <c r="T177" i="11"/>
  <c r="U177" i="11"/>
  <c r="V177" i="11"/>
  <c r="W177" i="11"/>
  <c r="X177" i="11"/>
  <c r="T185" i="11"/>
  <c r="U185" i="11"/>
  <c r="V185" i="11"/>
  <c r="W185" i="11"/>
  <c r="X185" i="11"/>
  <c r="T187" i="11"/>
  <c r="U187" i="11"/>
  <c r="V187" i="11"/>
  <c r="W187" i="11"/>
  <c r="X187" i="11"/>
  <c r="V216" i="11"/>
  <c r="T216" i="11"/>
  <c r="U216" i="11"/>
  <c r="W216" i="11"/>
  <c r="X216" i="11"/>
  <c r="U63" i="11"/>
  <c r="V63" i="11"/>
  <c r="W63" i="11"/>
  <c r="X63" i="11"/>
  <c r="T63" i="11"/>
  <c r="U157" i="11"/>
  <c r="V157" i="11"/>
  <c r="W157" i="11"/>
  <c r="X157" i="11"/>
  <c r="T157" i="11"/>
  <c r="X25" i="11"/>
  <c r="T25" i="11"/>
  <c r="U25" i="11"/>
  <c r="V25" i="11"/>
  <c r="W25" i="11"/>
  <c r="U69" i="11"/>
  <c r="V69" i="11"/>
  <c r="X69" i="11"/>
  <c r="T69" i="11"/>
  <c r="W69" i="11"/>
  <c r="V90" i="11"/>
  <c r="X90" i="11"/>
  <c r="T90" i="11"/>
  <c r="U90" i="11"/>
  <c r="W90" i="11"/>
  <c r="X109" i="11"/>
  <c r="U109" i="11"/>
  <c r="V109" i="11"/>
  <c r="W109" i="11"/>
  <c r="T109" i="11"/>
  <c r="V119" i="11"/>
  <c r="X119" i="11"/>
  <c r="T119" i="11"/>
  <c r="U119" i="11"/>
  <c r="W119" i="11"/>
  <c r="W150" i="11"/>
  <c r="X150" i="11"/>
  <c r="T150" i="11"/>
  <c r="U150" i="11"/>
  <c r="V150" i="11"/>
  <c r="T197" i="11"/>
  <c r="U197" i="11"/>
  <c r="V197" i="11"/>
  <c r="W197" i="11"/>
  <c r="X197" i="11"/>
  <c r="T210" i="11"/>
  <c r="U210" i="11"/>
  <c r="V210" i="11"/>
  <c r="W210" i="11"/>
  <c r="X210" i="11"/>
  <c r="X74" i="11"/>
  <c r="U74" i="11"/>
  <c r="V74" i="11"/>
  <c r="T74" i="11"/>
  <c r="W74" i="11"/>
  <c r="V86" i="11"/>
  <c r="X86" i="11"/>
  <c r="T86" i="11"/>
  <c r="U86" i="11"/>
  <c r="W86" i="11"/>
  <c r="X92" i="11"/>
  <c r="U92" i="11"/>
  <c r="V92" i="11"/>
  <c r="T92" i="11"/>
  <c r="V95" i="11"/>
  <c r="X95" i="11"/>
  <c r="T95" i="11"/>
  <c r="U95" i="11"/>
  <c r="W95" i="11"/>
  <c r="V107" i="11"/>
  <c r="X107" i="11"/>
  <c r="T107" i="11"/>
  <c r="U107" i="11"/>
  <c r="W107" i="11"/>
  <c r="X113" i="11"/>
  <c r="U113" i="11"/>
  <c r="V113" i="11"/>
  <c r="T113" i="11"/>
  <c r="W113" i="11"/>
  <c r="V116" i="11"/>
  <c r="X116" i="11"/>
  <c r="T116" i="11"/>
  <c r="W116" i="11"/>
  <c r="V127" i="11"/>
  <c r="X127" i="11"/>
  <c r="U127" i="11"/>
  <c r="W127" i="11"/>
  <c r="U145" i="11"/>
  <c r="V145" i="11"/>
  <c r="W145" i="11"/>
  <c r="X145" i="11"/>
  <c r="T145" i="11"/>
  <c r="T194" i="11"/>
  <c r="U194" i="11"/>
  <c r="W194" i="11"/>
  <c r="U207" i="11"/>
  <c r="W207" i="11"/>
  <c r="W215" i="11"/>
  <c r="U215" i="11"/>
  <c r="V102" i="11"/>
  <c r="W102" i="11"/>
  <c r="X102" i="11"/>
  <c r="U102" i="11"/>
  <c r="V122" i="11"/>
  <c r="W122" i="11"/>
  <c r="X122" i="11"/>
  <c r="T122" i="11"/>
  <c r="U122" i="11"/>
  <c r="T215" i="11"/>
  <c r="V20" i="11"/>
  <c r="W20" i="11"/>
  <c r="X20" i="11"/>
  <c r="T20" i="11"/>
  <c r="U20" i="11"/>
  <c r="U23" i="11"/>
  <c r="V23" i="11"/>
  <c r="W23" i="11"/>
  <c r="T23" i="11"/>
  <c r="X23" i="11"/>
  <c r="X84" i="11"/>
  <c r="U84" i="11"/>
  <c r="V84" i="11"/>
  <c r="T84" i="11"/>
  <c r="W84" i="11"/>
  <c r="V87" i="11"/>
  <c r="X87" i="11"/>
  <c r="T87" i="11"/>
  <c r="U87" i="11"/>
  <c r="W87" i="11"/>
  <c r="V93" i="11"/>
  <c r="W93" i="11"/>
  <c r="X93" i="11"/>
  <c r="T93" i="11"/>
  <c r="U93" i="11"/>
  <c r="X105" i="11"/>
  <c r="U105" i="11"/>
  <c r="V105" i="11"/>
  <c r="T105" i="11"/>
  <c r="V108" i="11"/>
  <c r="X108" i="11"/>
  <c r="T108" i="11"/>
  <c r="U108" i="11"/>
  <c r="W108" i="11"/>
  <c r="V114" i="11"/>
  <c r="W114" i="11"/>
  <c r="X114" i="11"/>
  <c r="T114" i="11"/>
  <c r="U114" i="11"/>
  <c r="U153" i="11"/>
  <c r="V153" i="11"/>
  <c r="W153" i="11"/>
  <c r="X153" i="11"/>
  <c r="T153" i="11"/>
  <c r="U192" i="11"/>
  <c r="W192" i="11"/>
  <c r="X192" i="11"/>
  <c r="T192" i="11"/>
  <c r="W200" i="11"/>
  <c r="X200" i="11"/>
  <c r="T200" i="11"/>
  <c r="X205" i="11"/>
  <c r="T205" i="11"/>
  <c r="X213" i="11"/>
  <c r="T213" i="11"/>
  <c r="X221" i="11"/>
  <c r="T221" i="11"/>
  <c r="U200" i="11"/>
  <c r="V188" i="11"/>
  <c r="T102" i="11"/>
  <c r="W92" i="11"/>
  <c r="V120" i="11"/>
  <c r="X120" i="11"/>
  <c r="T120" i="11"/>
  <c r="U120" i="11"/>
  <c r="W120" i="11"/>
  <c r="U137" i="11"/>
  <c r="V137" i="11"/>
  <c r="W137" i="11"/>
  <c r="X137" i="11"/>
  <c r="T137" i="11"/>
  <c r="W221" i="11"/>
  <c r="W201" i="11"/>
  <c r="X194" i="11"/>
  <c r="T127" i="11"/>
  <c r="T36" i="11"/>
  <c r="U36" i="11"/>
  <c r="V36" i="11"/>
  <c r="W36" i="11"/>
  <c r="X36" i="11"/>
  <c r="V47" i="11"/>
  <c r="T47" i="11"/>
  <c r="U47" i="11"/>
  <c r="W47" i="11"/>
  <c r="X47" i="11"/>
  <c r="V51" i="11"/>
  <c r="U51" i="11"/>
  <c r="W51" i="11"/>
  <c r="X51" i="11"/>
  <c r="T51" i="11"/>
  <c r="X67" i="11"/>
  <c r="U67" i="11"/>
  <c r="V67" i="11"/>
  <c r="T67" i="11"/>
  <c r="W67" i="11"/>
  <c r="V85" i="11"/>
  <c r="W85" i="11"/>
  <c r="X85" i="11"/>
  <c r="T85" i="11"/>
  <c r="V100" i="11"/>
  <c r="X100" i="11"/>
  <c r="T100" i="11"/>
  <c r="U100" i="11"/>
  <c r="W100" i="11"/>
  <c r="V106" i="11"/>
  <c r="W106" i="11"/>
  <c r="X106" i="11"/>
  <c r="T106" i="11"/>
  <c r="U106" i="11"/>
  <c r="V126" i="11"/>
  <c r="W126" i="11"/>
  <c r="X126" i="11"/>
  <c r="T126" i="11"/>
  <c r="U126" i="11"/>
  <c r="T147" i="11"/>
  <c r="U147" i="11"/>
  <c r="V147" i="11"/>
  <c r="W147" i="11"/>
  <c r="T156" i="11"/>
  <c r="U156" i="11"/>
  <c r="V156" i="11"/>
  <c r="W156" i="11"/>
  <c r="X156" i="11"/>
  <c r="T159" i="11"/>
  <c r="U159" i="11"/>
  <c r="V159" i="11"/>
  <c r="W159" i="11"/>
  <c r="T169" i="11"/>
  <c r="U169" i="11"/>
  <c r="V169" i="11"/>
  <c r="W169" i="11"/>
  <c r="T181" i="11"/>
  <c r="U181" i="11"/>
  <c r="V181" i="11"/>
  <c r="W181" i="11"/>
  <c r="T190" i="11"/>
  <c r="U190" i="11"/>
  <c r="W190" i="11"/>
  <c r="T198" i="11"/>
  <c r="U198" i="11"/>
  <c r="W198" i="11"/>
  <c r="U203" i="11"/>
  <c r="W203" i="11"/>
  <c r="U211" i="11"/>
  <c r="W211" i="11"/>
  <c r="W219" i="11"/>
  <c r="X219" i="11"/>
  <c r="X203" i="11"/>
  <c r="V201" i="11"/>
  <c r="V194" i="11"/>
  <c r="X169" i="11"/>
  <c r="U85" i="11"/>
  <c r="W12" i="11"/>
  <c r="X12" i="11"/>
  <c r="T12" i="11"/>
  <c r="V12" i="11"/>
  <c r="U12" i="11"/>
  <c r="U16" i="11"/>
  <c r="V16" i="11"/>
  <c r="W16" i="11"/>
  <c r="T16" i="11"/>
  <c r="X16" i="11"/>
  <c r="X21" i="11"/>
  <c r="T21" i="11"/>
  <c r="U21" i="11"/>
  <c r="V21" i="11"/>
  <c r="W21" i="11"/>
  <c r="U27" i="11"/>
  <c r="V27" i="11"/>
  <c r="W27" i="11"/>
  <c r="T27" i="11"/>
  <c r="X27" i="11"/>
  <c r="V30" i="11"/>
  <c r="W30" i="11"/>
  <c r="X30" i="11"/>
  <c r="T30" i="11"/>
  <c r="U30" i="11"/>
  <c r="U49" i="11"/>
  <c r="V49" i="11"/>
  <c r="T49" i="11"/>
  <c r="W49" i="11"/>
  <c r="X49" i="11"/>
  <c r="V73" i="11"/>
  <c r="X73" i="11"/>
  <c r="T73" i="11"/>
  <c r="W73" i="11"/>
  <c r="V91" i="11"/>
  <c r="X91" i="11"/>
  <c r="T91" i="11"/>
  <c r="U91" i="11"/>
  <c r="W91" i="11"/>
  <c r="V97" i="11"/>
  <c r="W97" i="11"/>
  <c r="X97" i="11"/>
  <c r="T97" i="11"/>
  <c r="U97" i="11"/>
  <c r="V112" i="11"/>
  <c r="X112" i="11"/>
  <c r="T112" i="11"/>
  <c r="U112" i="11"/>
  <c r="V118" i="11"/>
  <c r="W118" i="11"/>
  <c r="X118" i="11"/>
  <c r="T118" i="11"/>
  <c r="U118" i="11"/>
  <c r="U221" i="11"/>
  <c r="V219" i="11"/>
  <c r="X207" i="11"/>
  <c r="V205" i="11"/>
  <c r="V203" i="11"/>
  <c r="X190" i="11"/>
  <c r="X55" i="11"/>
  <c r="T55" i="11"/>
  <c r="U55" i="11"/>
  <c r="V55" i="11"/>
  <c r="V76" i="11"/>
  <c r="X76" i="11"/>
  <c r="T76" i="11"/>
  <c r="U76" i="11"/>
  <c r="V94" i="11"/>
  <c r="X94" i="11"/>
  <c r="T94" i="11"/>
  <c r="U94" i="11"/>
  <c r="W94" i="11"/>
  <c r="V115" i="11"/>
  <c r="X115" i="11"/>
  <c r="T115" i="11"/>
  <c r="U115" i="11"/>
  <c r="W115" i="11"/>
  <c r="U141" i="11"/>
  <c r="V141" i="11"/>
  <c r="W141" i="11"/>
  <c r="X141" i="11"/>
  <c r="T141" i="11"/>
  <c r="T151" i="11"/>
  <c r="U151" i="11"/>
  <c r="V151" i="11"/>
  <c r="W151" i="11"/>
  <c r="W154" i="11"/>
  <c r="X154" i="11"/>
  <c r="T154" i="11"/>
  <c r="U154" i="11"/>
  <c r="U167" i="11"/>
  <c r="V167" i="11"/>
  <c r="W167" i="11"/>
  <c r="X167" i="11"/>
  <c r="T167" i="11"/>
  <c r="T173" i="11"/>
  <c r="U173" i="11"/>
  <c r="V173" i="11"/>
  <c r="W173" i="11"/>
  <c r="W176" i="11"/>
  <c r="X176" i="11"/>
  <c r="T176" i="11"/>
  <c r="U176" i="11"/>
  <c r="U179" i="11"/>
  <c r="V179" i="11"/>
  <c r="W179" i="11"/>
  <c r="X179" i="11"/>
  <c r="T179" i="11"/>
  <c r="U188" i="11"/>
  <c r="W188" i="11"/>
  <c r="X188" i="11"/>
  <c r="T188" i="11"/>
  <c r="W196" i="11"/>
  <c r="X196" i="11"/>
  <c r="T196" i="11"/>
  <c r="X201" i="11"/>
  <c r="T201" i="11"/>
  <c r="X209" i="11"/>
  <c r="T209" i="11"/>
  <c r="X217" i="11"/>
  <c r="T217" i="11"/>
  <c r="U219" i="11"/>
  <c r="V217" i="11"/>
  <c r="X215" i="11"/>
  <c r="X211" i="11"/>
  <c r="V209" i="11"/>
  <c r="V207" i="11"/>
  <c r="T203" i="11"/>
  <c r="U196" i="11"/>
  <c r="V190" i="11"/>
  <c r="X159" i="11"/>
  <c r="U116" i="11"/>
  <c r="V60" i="11"/>
  <c r="W60" i="11"/>
  <c r="X60" i="11"/>
  <c r="T60" i="11"/>
  <c r="U60" i="11"/>
  <c r="V89" i="11"/>
  <c r="W89" i="11"/>
  <c r="X89" i="11"/>
  <c r="U89" i="11"/>
  <c r="V104" i="11"/>
  <c r="X104" i="11"/>
  <c r="T104" i="11"/>
  <c r="U104" i="11"/>
  <c r="W104" i="11"/>
  <c r="V110" i="11"/>
  <c r="W110" i="11"/>
  <c r="X110" i="11"/>
  <c r="T110" i="11"/>
  <c r="U110" i="11"/>
  <c r="V124" i="11"/>
  <c r="X124" i="11"/>
  <c r="T124" i="11"/>
  <c r="U124" i="11"/>
  <c r="W124" i="11"/>
  <c r="V130" i="11"/>
  <c r="W130" i="11"/>
  <c r="X130" i="11"/>
  <c r="T130" i="11"/>
  <c r="T219" i="11"/>
  <c r="U217" i="11"/>
  <c r="V215" i="11"/>
  <c r="V213" i="11"/>
  <c r="V211" i="11"/>
  <c r="U209" i="11"/>
  <c r="T207" i="11"/>
  <c r="X198" i="11"/>
  <c r="V176" i="11"/>
  <c r="X151" i="11"/>
  <c r="W112" i="11"/>
  <c r="W76" i="11"/>
  <c r="V79" i="11" l="1"/>
  <c r="W79" i="11"/>
  <c r="X79" i="11"/>
  <c r="T79" i="11"/>
  <c r="U79" i="11"/>
  <c r="T143" i="11"/>
  <c r="U143" i="11"/>
  <c r="V143" i="11"/>
  <c r="W143" i="11"/>
  <c r="X143" i="11"/>
  <c r="V70" i="11"/>
  <c r="W70" i="11"/>
  <c r="X70" i="11"/>
  <c r="T70" i="11"/>
  <c r="U70" i="11"/>
  <c r="W134" i="11"/>
  <c r="X134" i="11"/>
  <c r="T134" i="11"/>
  <c r="U134" i="11"/>
  <c r="V134" i="11"/>
  <c r="V83" i="11"/>
  <c r="X83" i="11"/>
  <c r="T83" i="11"/>
  <c r="U83" i="11"/>
  <c r="W83" i="11"/>
  <c r="V7" i="11"/>
  <c r="W7" i="11"/>
  <c r="X7" i="11"/>
  <c r="T7" i="11"/>
  <c r="U7" i="11"/>
  <c r="W158" i="11"/>
  <c r="X158" i="11"/>
  <c r="T158" i="11"/>
  <c r="U158" i="11"/>
  <c r="V158" i="11"/>
  <c r="T160" i="11"/>
  <c r="U160" i="11"/>
  <c r="V160" i="11"/>
  <c r="W160" i="11"/>
  <c r="X160" i="11"/>
  <c r="T132" i="11"/>
  <c r="U132" i="11"/>
  <c r="V132" i="11"/>
  <c r="W132" i="11"/>
  <c r="X132" i="11"/>
  <c r="V34" i="11"/>
  <c r="W34" i="11"/>
  <c r="X34" i="11"/>
  <c r="T34" i="11"/>
  <c r="U34" i="11"/>
  <c r="X35" i="11"/>
  <c r="T35" i="11"/>
  <c r="U35" i="11"/>
  <c r="V35" i="11"/>
  <c r="W35" i="11"/>
  <c r="V64" i="11"/>
  <c r="W64" i="11"/>
  <c r="X64" i="11"/>
  <c r="T64" i="11"/>
  <c r="U64" i="11"/>
  <c r="T166" i="11"/>
  <c r="U166" i="11"/>
  <c r="V166" i="11"/>
  <c r="W166" i="11"/>
  <c r="X166" i="11"/>
  <c r="T170" i="11"/>
  <c r="U170" i="11"/>
  <c r="V170" i="11"/>
  <c r="W170" i="11"/>
  <c r="X170" i="11"/>
  <c r="W172" i="11"/>
  <c r="X172" i="11"/>
  <c r="T172" i="11"/>
  <c r="U172" i="11"/>
  <c r="V172" i="11"/>
  <c r="T155" i="11"/>
  <c r="U155" i="11"/>
  <c r="V155" i="11"/>
  <c r="W155" i="11"/>
  <c r="X155" i="11"/>
  <c r="W142" i="11"/>
  <c r="X142" i="11"/>
  <c r="T142" i="11"/>
  <c r="U142" i="11"/>
  <c r="V142" i="11"/>
  <c r="W162" i="11"/>
  <c r="X162" i="11"/>
  <c r="T162" i="11"/>
  <c r="U162" i="11"/>
  <c r="V162" i="11"/>
  <c r="V38" i="11"/>
  <c r="W38" i="11"/>
  <c r="X38" i="11"/>
  <c r="T38" i="11"/>
  <c r="U38" i="11"/>
  <c r="V128" i="11"/>
  <c r="X128" i="11"/>
  <c r="T128" i="11"/>
  <c r="U128" i="11"/>
  <c r="W128" i="11"/>
  <c r="T136" i="11"/>
  <c r="U136" i="11"/>
  <c r="V136" i="11"/>
  <c r="W136" i="11"/>
  <c r="X136" i="11"/>
  <c r="T56" i="11"/>
  <c r="U56" i="11"/>
  <c r="V56" i="11"/>
  <c r="W56" i="11"/>
  <c r="X56" i="11"/>
  <c r="X52" i="11"/>
  <c r="T52" i="11"/>
  <c r="U52" i="11"/>
  <c r="V52" i="11"/>
  <c r="W52" i="11"/>
  <c r="U33" i="11"/>
  <c r="V33" i="11"/>
  <c r="W33" i="11"/>
  <c r="X33" i="11"/>
  <c r="T33" i="11"/>
  <c r="U149" i="11"/>
  <c r="V149" i="11"/>
  <c r="W149" i="11"/>
  <c r="X149" i="11"/>
  <c r="T149" i="11"/>
  <c r="V77" i="11"/>
  <c r="X77" i="11"/>
  <c r="T77" i="11"/>
  <c r="U77" i="11"/>
  <c r="W77" i="11"/>
  <c r="T10" i="11"/>
  <c r="V10" i="11"/>
  <c r="U10" i="11"/>
  <c r="W10" i="11"/>
  <c r="X10" i="11"/>
  <c r="T29" i="11"/>
  <c r="X29" i="11"/>
  <c r="U29" i="11"/>
  <c r="V29" i="11"/>
  <c r="W29" i="11"/>
  <c r="T140" i="11"/>
  <c r="U140" i="11"/>
  <c r="V140" i="11"/>
  <c r="W140" i="11"/>
  <c r="X140" i="11"/>
  <c r="T148" i="11"/>
  <c r="U148" i="11"/>
  <c r="V148" i="11"/>
  <c r="W148" i="11"/>
  <c r="X148" i="11"/>
  <c r="T62" i="11"/>
  <c r="U62" i="11"/>
  <c r="V62" i="11"/>
  <c r="W62" i="11"/>
  <c r="X62" i="11"/>
  <c r="W146" i="11"/>
  <c r="X146" i="11"/>
  <c r="T146" i="11"/>
  <c r="U146" i="11"/>
  <c r="V146" i="11"/>
  <c r="V24" i="11"/>
  <c r="W24" i="11"/>
  <c r="X24" i="11"/>
  <c r="T24" i="11"/>
  <c r="U24" i="11"/>
  <c r="T174" i="11"/>
  <c r="U174" i="11"/>
  <c r="V174" i="11"/>
  <c r="W174" i="11"/>
  <c r="X174" i="11"/>
  <c r="T178" i="11"/>
  <c r="U178" i="11"/>
  <c r="V178" i="11"/>
  <c r="W178" i="11"/>
  <c r="X178" i="11"/>
  <c r="T139" i="11"/>
  <c r="U139" i="11"/>
  <c r="V139" i="11"/>
  <c r="W139" i="11"/>
  <c r="X139" i="11"/>
  <c r="W164" i="11"/>
  <c r="X164" i="11"/>
  <c r="T164" i="11"/>
  <c r="U164" i="11"/>
  <c r="V164" i="11"/>
  <c r="V71" i="11"/>
  <c r="W71" i="11"/>
  <c r="X71" i="11"/>
  <c r="T71" i="11"/>
  <c r="U71" i="11"/>
  <c r="V81" i="11"/>
  <c r="X81" i="11"/>
  <c r="T81" i="11"/>
  <c r="U81" i="11"/>
  <c r="W81" i="11"/>
  <c r="X48" i="11"/>
  <c r="T48" i="11"/>
  <c r="W48" i="11"/>
  <c r="U48" i="11"/>
  <c r="V48" i="11"/>
  <c r="W28" i="11"/>
  <c r="X28" i="11"/>
  <c r="T28" i="11"/>
  <c r="U28" i="11"/>
  <c r="V28" i="11"/>
  <c r="T15" i="11"/>
  <c r="U15" i="11"/>
  <c r="W15" i="11"/>
  <c r="V15" i="11"/>
  <c r="X15" i="11"/>
  <c r="W53" i="11"/>
  <c r="X53" i="11"/>
  <c r="T53" i="11"/>
  <c r="U53" i="11"/>
  <c r="V53" i="11"/>
  <c r="T152" i="11"/>
  <c r="U152" i="11"/>
  <c r="V152" i="11"/>
  <c r="W152" i="11"/>
  <c r="X152" i="11"/>
  <c r="Y19" i="11" l="1"/>
  <c r="P77" i="15" s="1"/>
  <c r="Y4" i="11"/>
  <c r="D38" i="18" l="1"/>
  <c r="G37" i="18"/>
  <c r="F37" i="18"/>
  <c r="E37" i="18"/>
  <c r="G36" i="18"/>
  <c r="L36" i="18" s="1"/>
  <c r="F36" i="18"/>
  <c r="E36" i="18"/>
  <c r="G35" i="18"/>
  <c r="I35" i="18" s="1"/>
  <c r="F35" i="18"/>
  <c r="E35" i="18"/>
  <c r="G34" i="18"/>
  <c r="L34" i="18" s="1"/>
  <c r="F34" i="18"/>
  <c r="E34" i="18"/>
  <c r="G33" i="18"/>
  <c r="I33" i="18" s="1"/>
  <c r="F33" i="18"/>
  <c r="E33" i="18"/>
  <c r="G31" i="18"/>
  <c r="L31" i="18" s="1"/>
  <c r="F31" i="18"/>
  <c r="E31" i="18"/>
  <c r="G30" i="18"/>
  <c r="I30" i="18" s="1"/>
  <c r="F30" i="18"/>
  <c r="E30" i="18"/>
  <c r="G29" i="18"/>
  <c r="I29" i="18" s="1"/>
  <c r="F29" i="18"/>
  <c r="E29" i="18"/>
  <c r="G28" i="18"/>
  <c r="L28" i="18" s="1"/>
  <c r="F28" i="18"/>
  <c r="E28" i="18"/>
  <c r="G26" i="18"/>
  <c r="L26" i="18" s="1"/>
  <c r="F26" i="18"/>
  <c r="E26" i="18"/>
  <c r="G25" i="18"/>
  <c r="L25" i="18" s="1"/>
  <c r="F25" i="18"/>
  <c r="E25" i="18"/>
  <c r="G24" i="18"/>
  <c r="L24" i="18" s="1"/>
  <c r="F24" i="18"/>
  <c r="E24" i="18"/>
  <c r="G23" i="18"/>
  <c r="L23" i="18" s="1"/>
  <c r="F23" i="18"/>
  <c r="E23" i="18"/>
  <c r="G22" i="18"/>
  <c r="L22" i="18" s="1"/>
  <c r="F22" i="18"/>
  <c r="E22" i="18"/>
  <c r="G20" i="18"/>
  <c r="L20" i="18" s="1"/>
  <c r="F20" i="18"/>
  <c r="E20" i="18"/>
  <c r="G19" i="18"/>
  <c r="L19" i="18" s="1"/>
  <c r="F19" i="18"/>
  <c r="E19" i="18"/>
  <c r="G18" i="18"/>
  <c r="L18" i="18" s="1"/>
  <c r="F18" i="18"/>
  <c r="E18" i="18"/>
  <c r="G17" i="18"/>
  <c r="I17" i="18" s="1"/>
  <c r="F17" i="18"/>
  <c r="E17" i="18"/>
  <c r="G16" i="18"/>
  <c r="L16" i="18" s="1"/>
  <c r="F16" i="18"/>
  <c r="E16" i="18"/>
  <c r="G14" i="18"/>
  <c r="L14" i="18" s="1"/>
  <c r="F14" i="18"/>
  <c r="E14" i="18"/>
  <c r="L12" i="18"/>
  <c r="F12" i="18"/>
  <c r="E12" i="18"/>
  <c r="L11" i="18"/>
  <c r="F11" i="18"/>
  <c r="E11" i="18"/>
  <c r="I10" i="18"/>
  <c r="F10" i="18"/>
  <c r="E10" i="18"/>
  <c r="L9" i="18"/>
  <c r="F9" i="18"/>
  <c r="E9" i="18"/>
  <c r="I8" i="18"/>
  <c r="F8" i="18"/>
  <c r="E8" i="18"/>
  <c r="G7" i="18"/>
  <c r="I7" i="18" s="1"/>
  <c r="F7" i="18"/>
  <c r="E7" i="18"/>
  <c r="L5" i="18"/>
  <c r="F5" i="18"/>
  <c r="E5" i="18"/>
  <c r="O27" i="15"/>
  <c r="I26" i="18" l="1"/>
  <c r="I19" i="18"/>
  <c r="L33" i="18"/>
  <c r="M33" i="18" s="1"/>
  <c r="L10" i="18"/>
  <c r="M10" i="18" s="1"/>
  <c r="N10" i="18" s="1"/>
  <c r="I31" i="18"/>
  <c r="L7" i="18"/>
  <c r="M7" i="18" s="1"/>
  <c r="N7" i="18" s="1"/>
  <c r="L35" i="18"/>
  <c r="M35" i="18" s="1"/>
  <c r="L17" i="18"/>
  <c r="M17" i="18" s="1"/>
  <c r="L29" i="18"/>
  <c r="M29" i="18" s="1"/>
  <c r="I22" i="18"/>
  <c r="I25" i="18"/>
  <c r="I34" i="18"/>
  <c r="I24" i="18"/>
  <c r="L30" i="18"/>
  <c r="M30" i="18" s="1"/>
  <c r="N30" i="18" s="1"/>
  <c r="M5" i="18"/>
  <c r="N5" i="18" s="1"/>
  <c r="I5" i="18"/>
  <c r="M9" i="18"/>
  <c r="N9" i="18" s="1"/>
  <c r="M11" i="18"/>
  <c r="N11" i="18" s="1"/>
  <c r="M12" i="18"/>
  <c r="N12" i="18" s="1"/>
  <c r="L8" i="18"/>
  <c r="I12" i="18"/>
  <c r="I11" i="18"/>
  <c r="I9" i="18"/>
  <c r="M14" i="18"/>
  <c r="N14" i="18" s="1"/>
  <c r="M18" i="18"/>
  <c r="N18" i="18" s="1"/>
  <c r="M19" i="18"/>
  <c r="N19" i="18" s="1"/>
  <c r="I14" i="18"/>
  <c r="M16" i="18"/>
  <c r="M20" i="18"/>
  <c r="N20" i="18" s="1"/>
  <c r="I18" i="18"/>
  <c r="I20" i="18"/>
  <c r="M24" i="18"/>
  <c r="M22" i="18"/>
  <c r="N22" i="18" s="1"/>
  <c r="M26" i="18"/>
  <c r="I16" i="18"/>
  <c r="M23" i="18"/>
  <c r="N23" i="18" s="1"/>
  <c r="I23" i="18"/>
  <c r="M28" i="18"/>
  <c r="M25" i="18"/>
  <c r="M31" i="18"/>
  <c r="N31" i="18" s="1"/>
  <c r="I28" i="18"/>
  <c r="L37" i="18"/>
  <c r="I37" i="18"/>
  <c r="M36" i="18"/>
  <c r="M34" i="18"/>
  <c r="N34" i="18" s="1"/>
  <c r="I36" i="18"/>
  <c r="L39" i="18" l="1"/>
  <c r="Q33" i="18"/>
  <c r="Q29" i="18"/>
  <c r="R29" i="18"/>
  <c r="Q17" i="18"/>
  <c r="R17" i="18"/>
  <c r="N29" i="18"/>
  <c r="R33" i="18"/>
  <c r="N33" i="18"/>
  <c r="N17" i="18"/>
  <c r="R22" i="18"/>
  <c r="Q22" i="18"/>
  <c r="R14" i="18"/>
  <c r="Q14" i="18"/>
  <c r="R9" i="18"/>
  <c r="Q9" i="18"/>
  <c r="R24" i="18"/>
  <c r="Q24" i="18"/>
  <c r="R19" i="18"/>
  <c r="Q19" i="18"/>
  <c r="R25" i="18"/>
  <c r="Q25" i="18"/>
  <c r="Q34" i="18"/>
  <c r="R34" i="18"/>
  <c r="N24" i="18"/>
  <c r="Q5" i="18"/>
  <c r="R5" i="18"/>
  <c r="R30" i="18"/>
  <c r="Q30" i="18"/>
  <c r="M37" i="18"/>
  <c r="N37" i="18" s="1"/>
  <c r="R31" i="18"/>
  <c r="Q31" i="18"/>
  <c r="Q20" i="18"/>
  <c r="R20" i="18"/>
  <c r="R18" i="18"/>
  <c r="Q18" i="18"/>
  <c r="Q10" i="18"/>
  <c r="R10" i="18"/>
  <c r="R36" i="18"/>
  <c r="Q36" i="18"/>
  <c r="R35" i="18"/>
  <c r="Q35" i="18"/>
  <c r="R7" i="18"/>
  <c r="Q7" i="18"/>
  <c r="N36" i="18"/>
  <c r="N35" i="18"/>
  <c r="Q28" i="18"/>
  <c r="R28" i="18"/>
  <c r="R26" i="18"/>
  <c r="Q26" i="18"/>
  <c r="R16" i="18"/>
  <c r="Q16" i="18"/>
  <c r="R11" i="18"/>
  <c r="Q11" i="18"/>
  <c r="N26" i="18"/>
  <c r="N25" i="18"/>
  <c r="N16" i="18"/>
  <c r="M8" i="18"/>
  <c r="N28" i="18"/>
  <c r="Q23" i="18"/>
  <c r="R23" i="18"/>
  <c r="Q12" i="18"/>
  <c r="R12" i="18"/>
  <c r="M39" i="18" l="1"/>
  <c r="R37" i="18"/>
  <c r="Q37" i="18"/>
  <c r="R8" i="18"/>
  <c r="Q8" i="18"/>
  <c r="N8" i="18"/>
  <c r="R39" i="18" l="1"/>
  <c r="Q39" i="18"/>
  <c r="R43" i="18"/>
  <c r="R44" i="18" l="1"/>
  <c r="R40" i="18"/>
  <c r="R41" i="18"/>
  <c r="F7" i="17"/>
  <c r="F7" i="16"/>
  <c r="L224" i="11" l="1"/>
  <c r="M224" i="11" l="1"/>
  <c r="F2" i="17" s="1"/>
  <c r="F9" i="17" s="1"/>
  <c r="X224" i="11" l="1"/>
  <c r="R72" i="14" l="1"/>
  <c r="T72" i="14" s="1"/>
  <c r="R33" i="15"/>
  <c r="T33" i="15" s="1"/>
  <c r="R10" i="13" l="1"/>
  <c r="R6" i="14"/>
  <c r="S6" i="14" s="1"/>
  <c r="R11" i="13"/>
  <c r="S10" i="13" l="1"/>
  <c r="T10" i="13"/>
  <c r="T11" i="13"/>
  <c r="S11" i="13"/>
  <c r="D13" i="13" l="1"/>
  <c r="C7" i="13"/>
  <c r="D7" i="13"/>
  <c r="H7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7" i="13" l="1"/>
  <c r="W224" i="11"/>
  <c r="V224" i="11"/>
  <c r="T224" i="11"/>
  <c r="U224" i="11"/>
  <c r="R68" i="14"/>
  <c r="T68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225" i="11" l="1"/>
  <c r="U226" i="11"/>
  <c r="R76" i="14"/>
  <c r="T76" i="14" s="1"/>
  <c r="R36" i="15"/>
  <c r="T36" i="15" s="1"/>
  <c r="R52" i="14"/>
  <c r="T52" i="14" s="1"/>
  <c r="M7" i="13"/>
  <c r="F2" i="16" s="1"/>
  <c r="F9" i="16" s="1"/>
  <c r="R64" i="14"/>
  <c r="T64" i="14" s="1"/>
  <c r="R41" i="14"/>
  <c r="S41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R39" i="15"/>
  <c r="T39" i="15" s="1"/>
  <c r="R19" i="14"/>
  <c r="T19" i="14" s="1"/>
  <c r="R22" i="14"/>
  <c r="T22" i="14" s="1"/>
  <c r="P11" i="14"/>
  <c r="R11" i="14" s="1"/>
  <c r="T11" i="14" s="1"/>
  <c r="R8" i="15"/>
  <c r="R77" i="15"/>
  <c r="S77" i="15" s="1"/>
  <c r="R31" i="15"/>
  <c r="R27" i="15"/>
  <c r="T27" i="15" s="1"/>
  <c r="R66" i="15"/>
  <c r="T66" i="15" s="1"/>
  <c r="R42" i="15"/>
  <c r="T42" i="15" s="1"/>
  <c r="R21" i="15"/>
  <c r="S21" i="15" s="1"/>
  <c r="R32" i="14"/>
  <c r="S32" i="14" s="1"/>
  <c r="R59" i="14"/>
  <c r="S59" i="14" s="1"/>
  <c r="R35" i="14"/>
  <c r="M14" i="13"/>
  <c r="S7" i="13"/>
  <c r="S14" i="13" s="1"/>
  <c r="T7" i="13"/>
  <c r="T14" i="13" s="1"/>
  <c r="R7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T85" i="15" l="1"/>
  <c r="S31" i="15"/>
  <c r="R86" i="15"/>
  <c r="F13" i="17" s="1"/>
  <c r="S81" i="14"/>
  <c r="S8" i="15"/>
  <c r="T35" i="14"/>
  <c r="T81" i="14" s="1"/>
  <c r="R82" i="14"/>
  <c r="F13" i="16" s="1"/>
  <c r="R14" i="13"/>
  <c r="S8" i="13"/>
  <c r="S17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S85" i="15" l="1"/>
  <c r="F22" i="17"/>
  <c r="F15" i="17"/>
  <c r="F17" i="17" s="1"/>
  <c r="F20" i="17" s="1"/>
  <c r="F22" i="16"/>
  <c r="F15" i="16"/>
  <c r="F17" i="16" s="1"/>
  <c r="F20" i="16" s="1"/>
  <c r="U227" i="11"/>
</calcChain>
</file>

<file path=xl/sharedStrings.xml><?xml version="1.0" encoding="utf-8"?>
<sst xmlns="http://schemas.openxmlformats.org/spreadsheetml/2006/main" count="31187" uniqueCount="8450">
  <si>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</si>
  <si>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</si>
  <si>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</si>
  <si>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</si>
  <si>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</si>
  <si>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</si>
  <si>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</si>
  <si>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</si>
  <si>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</si>
  <si>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</si>
  <si>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</si>
  <si>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</si>
  <si>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</si>
  <si>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</si>
  <si>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</si>
  <si>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</si>
  <si>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</si>
  <si>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</si>
  <si>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</si>
  <si>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</si>
  <si>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</si>
  <si>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</si>
  <si>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</si>
  <si>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</si>
  <si>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</si>
  <si>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</si>
  <si>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</si>
  <si>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</si>
  <si>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</si>
  <si>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</si>
  <si>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</si>
  <si>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</si>
  <si>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</si>
  <si>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</si>
  <si>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</si>
  <si>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</si>
  <si>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</si>
  <si>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</si>
  <si>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</si>
  <si>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</si>
  <si>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</si>
  <si>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</si>
  <si>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</si>
  <si>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</si>
  <si>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</si>
  <si>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</si>
  <si>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</si>
  <si>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</si>
  <si>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</si>
  <si>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</si>
  <si>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</si>
  <si>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</si>
  <si>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</si>
  <si>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</si>
  <si>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</si>
  <si>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</si>
  <si>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</si>
  <si>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</si>
  <si>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</si>
  <si>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</si>
  <si>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</si>
  <si>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</si>
  <si>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</si>
  <si>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</si>
  <si>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</si>
  <si>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</si>
  <si>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</si>
  <si>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</si>
  <si>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</si>
  <si>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</si>
  <si>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</si>
  <si>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</si>
  <si>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</si>
  <si>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</si>
  <si>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</si>
  <si>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</si>
  <si>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</si>
  <si>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</si>
  <si>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</si>
  <si>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</si>
  <si>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</si>
  <si>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</si>
  <si>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</si>
  <si>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</si>
  <si>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</si>
  <si>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</si>
  <si>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</si>
  <si>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</si>
  <si>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</si>
  <si>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</si>
  <si>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</si>
  <si>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</si>
  <si>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</si>
  <si>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</si>
  <si>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</si>
  <si>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</si>
  <si>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</si>
  <si>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</si>
  <si>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</si>
  <si>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</si>
  <si>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</si>
  <si>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</si>
  <si>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</si>
  <si>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</si>
  <si>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</si>
  <si>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</si>
  <si>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</si>
  <si>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</si>
  <si>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</si>
  <si>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</si>
  <si>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</si>
  <si>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</si>
  <si>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</si>
  <si>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</si>
  <si>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</si>
  <si>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</si>
  <si>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</si>
  <si>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</si>
  <si>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</si>
  <si>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</si>
  <si>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</si>
  <si>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</si>
  <si>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</si>
  <si>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</si>
  <si>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</si>
  <si>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</si>
  <si>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</si>
  <si>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</si>
  <si>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</si>
  <si>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</si>
  <si>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</si>
  <si>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</si>
  <si>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</si>
  <si>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</si>
  <si>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</si>
  <si>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</si>
  <si>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</si>
  <si>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</si>
  <si>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</si>
  <si>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</si>
  <si>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</si>
  <si>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</si>
  <si>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</si>
  <si>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</si>
  <si>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</si>
  <si>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</si>
  <si>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</si>
  <si>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</si>
  <si>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</si>
  <si>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</si>
  <si>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</si>
  <si>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</si>
  <si>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</si>
  <si>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</si>
  <si>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</si>
  <si>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</si>
  <si>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</si>
  <si>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</si>
  <si>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</si>
  <si>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</si>
  <si>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</si>
  <si>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</si>
  <si>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</si>
  <si>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</si>
  <si>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</si>
  <si>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</si>
  <si>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</si>
  <si>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</si>
  <si>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</si>
  <si>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</si>
  <si>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</si>
  <si>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</si>
  <si>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</si>
  <si>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</si>
  <si>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</si>
  <si>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</si>
  <si>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</si>
  <si>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</si>
  <si>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</si>
  <si>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</si>
  <si>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</si>
  <si>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</si>
  <si>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</si>
  <si>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</si>
  <si>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</si>
  <si>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</si>
  <si>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</si>
  <si>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</si>
  <si>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</si>
  <si>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</si>
  <si>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</si>
  <si>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</si>
  <si>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</si>
  <si>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</si>
  <si>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</si>
  <si>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</si>
  <si>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</si>
  <si>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</si>
  <si>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</si>
  <si>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</si>
  <si>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</si>
  <si>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</si>
  <si>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</si>
  <si>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</si>
  <si>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</si>
  <si>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</si>
  <si>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</si>
  <si>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</si>
  <si>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</si>
  <si>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</si>
  <si>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</si>
  <si>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</si>
  <si>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</si>
  <si>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</si>
  <si>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</si>
  <si>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</si>
  <si>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</si>
  <si>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</si>
  <si>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</si>
  <si>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</si>
  <si>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</si>
  <si>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</si>
  <si>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</si>
  <si>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</si>
  <si>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</si>
  <si>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</si>
  <si>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</si>
  <si>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</si>
  <si>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</si>
  <si>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</si>
  <si>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</si>
  <si>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</si>
  <si>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</si>
  <si>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</si>
  <si>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</si>
  <si>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</si>
  <si>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</si>
  <si>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</si>
  <si>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</si>
  <si>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</si>
  <si>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</si>
  <si>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</si>
  <si>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</si>
  <si>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</si>
  <si>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</si>
  <si>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</si>
  <si>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</si>
  <si>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</si>
  <si>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</si>
  <si>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</si>
  <si>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</si>
  <si>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</si>
  <si>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</si>
  <si>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</si>
  <si>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</si>
  <si>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</si>
  <si>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</si>
  <si>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</si>
  <si>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</si>
  <si>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</si>
  <si>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</si>
  <si>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</si>
  <si>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</si>
  <si>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</si>
  <si>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</si>
  <si>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</si>
  <si>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</si>
  <si>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</si>
  <si>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</si>
  <si>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</si>
  <si>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</si>
  <si>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</si>
  <si>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</si>
  <si>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</si>
  <si>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</si>
  <si>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</si>
  <si>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</si>
  <si>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</si>
  <si>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</si>
  <si>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</si>
  <si>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</si>
  <si>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</si>
  <si>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</si>
  <si>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</si>
  <si>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</si>
  <si>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</si>
  <si>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</si>
  <si>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</si>
  <si>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</si>
  <si>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</si>
  <si>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</si>
  <si>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</si>
  <si>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</si>
  <si>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</si>
  <si>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</si>
  <si>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</si>
  <si>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</si>
  <si>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</si>
  <si>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</si>
  <si>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</si>
  <si>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</si>
  <si>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</si>
  <si>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</si>
  <si>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</si>
  <si>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</si>
  <si>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</si>
  <si>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</si>
  <si>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</si>
  <si>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</si>
  <si>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</si>
  <si>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</si>
  <si>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</si>
  <si>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</si>
  <si>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</si>
  <si>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</si>
  <si>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</si>
  <si>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</si>
  <si>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</si>
  <si>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</si>
  <si>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</si>
  <si>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</si>
  <si>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</si>
  <si>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</si>
  <si>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</si>
  <si>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</si>
  <si>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</si>
  <si>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</si>
  <si>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</si>
  <si>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</si>
  <si>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</si>
  <si>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</si>
  <si>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</si>
  <si>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</si>
  <si>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</si>
  <si>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</si>
  <si>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</si>
  <si>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</si>
  <si>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</si>
  <si>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</si>
  <si>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</si>
  <si>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</si>
  <si>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</si>
  <si>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</si>
  <si>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</si>
  <si>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</si>
  <si>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</si>
  <si>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</si>
  <si>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</si>
  <si>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</si>
  <si>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</si>
  <si>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</si>
  <si>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</si>
  <si>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</si>
  <si>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</si>
  <si>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</si>
  <si>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</si>
  <si>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</si>
  <si>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</si>
  <si>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</si>
  <si>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</si>
  <si>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</si>
  <si>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</si>
  <si>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</si>
  <si>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</si>
  <si>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</si>
  <si>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</si>
  <si>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</si>
  <si>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</si>
  <si>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</si>
  <si>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</si>
  <si>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</si>
  <si>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</si>
  <si>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</si>
  <si>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</si>
  <si>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</si>
  <si>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</si>
  <si>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</si>
  <si>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</si>
  <si>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</si>
  <si>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</si>
  <si>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</si>
  <si>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</si>
  <si>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</si>
  <si>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</si>
  <si>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</si>
  <si>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</si>
  <si>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</si>
  <si>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</si>
  <si>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</si>
  <si>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</si>
  <si>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</si>
  <si>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</si>
  <si>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</si>
  <si>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</si>
  <si>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</si>
  <si>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</si>
  <si>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</si>
  <si>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</si>
  <si>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</si>
  <si>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</si>
  <si>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</si>
  <si>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</si>
  <si>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</si>
  <si>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</si>
  <si>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</si>
  <si>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</si>
  <si>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</si>
  <si>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</si>
  <si>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</si>
  <si>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</si>
  <si>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</si>
  <si>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</si>
  <si>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</si>
  <si>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</si>
  <si>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</si>
  <si>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</si>
  <si>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</si>
  <si>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</si>
  <si>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</si>
  <si>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</si>
  <si>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</si>
  <si>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</si>
  <si>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</si>
  <si>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</si>
  <si>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</si>
  <si>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</si>
  <si>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</si>
  <si>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</si>
  <si>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</si>
  <si>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</si>
  <si>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</si>
  <si>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</si>
  <si>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</si>
  <si>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</si>
  <si>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</si>
  <si>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</si>
  <si>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</si>
  <si>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</si>
  <si>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</si>
  <si>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</si>
  <si>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</si>
  <si>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</si>
  <si>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</si>
  <si>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</si>
  <si>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</si>
  <si>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</si>
  <si>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</si>
  <si>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</si>
  <si>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</si>
  <si>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</si>
  <si>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</si>
  <si>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</si>
  <si>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</si>
  <si>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</si>
  <si>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</si>
  <si>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</si>
  <si>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</si>
  <si>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</si>
  <si>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</si>
  <si>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</si>
  <si>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</si>
  <si>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</si>
  <si>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</si>
  <si>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</si>
  <si>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</si>
  <si>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</si>
  <si>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</si>
  <si>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</si>
  <si>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</si>
  <si>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</si>
  <si>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</si>
  <si>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</si>
  <si>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</si>
  <si>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</si>
  <si>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</si>
  <si>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</si>
  <si>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</si>
  <si>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</si>
  <si>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</si>
  <si>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</si>
  <si>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</si>
  <si>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</si>
  <si>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</si>
  <si>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</si>
  <si>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</si>
  <si>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</si>
  <si>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</si>
  <si>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</si>
  <si>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</si>
  <si>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</si>
  <si>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</si>
  <si>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</si>
  <si>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</si>
  <si>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</si>
  <si>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</si>
  <si>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</si>
  <si>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</si>
  <si>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</si>
  <si>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</si>
  <si>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</si>
  <si>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</si>
  <si>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</si>
  <si>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</si>
  <si>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</si>
  <si>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</si>
  <si>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</si>
  <si>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</si>
  <si>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</si>
  <si>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</si>
  <si>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</si>
  <si>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</si>
  <si>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</si>
  <si>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</si>
  <si>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</si>
  <si>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</si>
  <si>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</si>
  <si>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</si>
  <si>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</si>
  <si>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</si>
  <si>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</si>
  <si>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</si>
  <si>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</si>
  <si>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</si>
  <si>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</si>
  <si>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</si>
  <si>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</si>
  <si>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</si>
  <si>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</si>
  <si>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</si>
  <si>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</si>
  <si>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</si>
  <si>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</si>
  <si>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</si>
  <si>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</si>
  <si>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</si>
  <si>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</si>
  <si>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</si>
  <si>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</si>
  <si>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</si>
  <si>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</si>
  <si>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</si>
  <si>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</si>
  <si>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</si>
  <si>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</si>
  <si>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</si>
  <si>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</si>
  <si>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</si>
  <si>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</si>
  <si>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</si>
  <si>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</si>
  <si>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</si>
  <si>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</si>
  <si>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</si>
  <si>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</si>
  <si>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</si>
  <si>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</si>
  <si>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</si>
  <si>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</si>
  <si>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</si>
  <si>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</si>
  <si>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</si>
  <si>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</si>
  <si>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</si>
  <si>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</si>
  <si>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</si>
  <si>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</si>
  <si>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</si>
  <si>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</si>
  <si>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</si>
  <si>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</si>
  <si>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</si>
  <si>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</si>
  <si>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</si>
  <si>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</si>
  <si>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</si>
  <si>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</si>
  <si>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</si>
  <si>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</si>
  <si>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</si>
  <si>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</si>
  <si>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</si>
  <si>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</si>
  <si>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</si>
  <si>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</si>
  <si>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</si>
  <si>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</si>
  <si>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</si>
  <si>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</si>
  <si>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</si>
  <si>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</si>
  <si>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</si>
  <si>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</si>
  <si>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</si>
  <si>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</si>
  <si>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</si>
  <si>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</si>
  <si>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</si>
  <si>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</si>
  <si>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</si>
  <si>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</si>
  <si>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</si>
  <si>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</si>
  <si>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</si>
  <si>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</si>
  <si>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</si>
  <si>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</si>
  <si>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</si>
  <si>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</si>
  <si>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</si>
  <si>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</si>
  <si>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</si>
  <si>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</si>
  <si>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</si>
  <si>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</si>
  <si>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</si>
  <si>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</si>
  <si>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</si>
  <si>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</si>
  <si>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</si>
  <si>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</si>
  <si>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</si>
  <si>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</si>
  <si>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</si>
  <si>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</si>
  <si>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</si>
  <si>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</si>
  <si>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</si>
  <si>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</si>
  <si>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</si>
  <si>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</si>
  <si>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</si>
  <si>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</si>
  <si>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</si>
  <si>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</si>
  <si>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</si>
  <si>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</si>
  <si>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</si>
  <si>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</si>
  <si>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</si>
  <si>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</si>
  <si>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</si>
  <si>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</si>
  <si>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</si>
  <si>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</si>
  <si>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</si>
  <si>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</si>
  <si>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</si>
  <si>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</si>
  <si>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</si>
  <si>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</si>
  <si>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</si>
  <si>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</si>
  <si>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</si>
  <si>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</si>
  <si>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</si>
  <si>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</si>
  <si>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</si>
  <si>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</si>
  <si>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</si>
  <si>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</si>
  <si>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</si>
  <si>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</si>
  <si>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</si>
  <si>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</si>
  <si>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</si>
  <si>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</si>
  <si>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</si>
  <si>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</si>
  <si>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</si>
  <si>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</si>
  <si>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</si>
  <si>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</si>
  <si>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</si>
  <si>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</si>
  <si>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</si>
  <si>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</si>
  <si>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</si>
  <si>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</si>
  <si>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</si>
  <si>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</si>
  <si>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</si>
  <si>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</si>
  <si>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</si>
  <si>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</si>
  <si>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</si>
  <si>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</si>
  <si>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</si>
  <si>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</si>
  <si>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</si>
  <si>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</si>
  <si>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</si>
  <si>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</si>
  <si>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</si>
  <si>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</si>
  <si>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</si>
  <si>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</si>
  <si>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</si>
  <si>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</si>
  <si>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</si>
  <si>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</si>
  <si>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</si>
  <si>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</si>
  <si>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</si>
  <si>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</si>
  <si>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</si>
  <si>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</si>
  <si>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</si>
  <si>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</si>
  <si>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</si>
  <si>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</si>
  <si>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</si>
  <si>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</si>
  <si>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</si>
  <si>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</si>
  <si>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</si>
  <si>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</si>
  <si>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</si>
  <si>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</si>
  <si>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</si>
  <si>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</si>
  <si>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</si>
  <si>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</si>
  <si>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</si>
  <si>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</si>
  <si>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</si>
  <si>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</si>
  <si>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</si>
  <si>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</si>
  <si>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</si>
  <si>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</si>
  <si>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</si>
  <si>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</si>
  <si>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</si>
  <si>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</si>
  <si>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</si>
  <si>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</si>
  <si>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</si>
  <si>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</si>
  <si>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</si>
  <si>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</si>
  <si>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</si>
  <si>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</si>
  <si>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</si>
  <si>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</si>
  <si>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</si>
  <si>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</si>
  <si>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</si>
  <si>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</si>
  <si>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</si>
  <si>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</si>
  <si>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</si>
  <si>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</si>
  <si>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</si>
  <si>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</si>
  <si>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</si>
  <si>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</si>
  <si>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</si>
  <si>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</si>
  <si>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</si>
  <si>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</si>
  <si>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</si>
  <si>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</si>
  <si>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</si>
  <si>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</si>
  <si>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</si>
  <si>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</si>
  <si>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</si>
  <si>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</si>
  <si>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</si>
  <si>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</si>
  <si>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</si>
  <si>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</si>
  <si>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</si>
  <si>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</si>
  <si>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</si>
  <si>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</si>
  <si>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</si>
  <si>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</si>
  <si>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</si>
  <si>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</si>
  <si>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</si>
  <si>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</si>
  <si>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</si>
  <si>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</si>
  <si>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</si>
  <si>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</si>
  <si>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</si>
  <si>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</si>
  <si>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</si>
  <si>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</si>
  <si>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</si>
  <si>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</si>
  <si>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</si>
  <si>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</si>
  <si>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</si>
  <si>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</si>
  <si>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</si>
  <si>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</si>
  <si>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</si>
  <si>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</si>
  <si>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</si>
  <si>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</si>
  <si>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</si>
  <si>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</si>
  <si>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</si>
  <si>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</si>
  <si>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</si>
  <si>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</si>
  <si>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</si>
  <si>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</si>
  <si>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</si>
  <si>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</si>
  <si>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</si>
  <si>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</si>
  <si>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</si>
  <si>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</si>
  <si>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</si>
  <si>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</si>
  <si>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</si>
  <si>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</si>
  <si>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</si>
  <si>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</si>
  <si>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</si>
  <si>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</si>
  <si>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</si>
  <si>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</si>
  <si>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</si>
  <si>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</si>
  <si>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</si>
  <si>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</si>
  <si>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</si>
  <si>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</si>
  <si>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</si>
  <si>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</si>
  <si>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</si>
  <si>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</si>
  <si>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</si>
  <si>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</si>
  <si>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</si>
  <si>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</si>
  <si>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</si>
  <si>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</si>
  <si>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</si>
  <si>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</si>
  <si>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</si>
  <si>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</si>
  <si>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</si>
  <si>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</si>
  <si>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</si>
  <si>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</si>
  <si>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</si>
  <si>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</si>
  <si>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</si>
  <si>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</si>
  <si>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</si>
  <si>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</si>
  <si>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</si>
  <si>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</si>
  <si>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</si>
  <si>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</si>
  <si>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</si>
  <si>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</si>
  <si>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</si>
  <si>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</si>
  <si>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</si>
  <si>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</si>
  <si>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</si>
  <si>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</si>
  <si>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</si>
  <si>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</si>
  <si>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</si>
  <si>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</si>
  <si>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</si>
  <si>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</si>
  <si>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</si>
  <si>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</si>
  <si>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</si>
  <si>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</si>
  <si>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</si>
  <si>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</si>
  <si>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</si>
  <si>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</si>
  <si>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</si>
  <si>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</si>
  <si>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</si>
  <si>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</si>
  <si>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</si>
  <si>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</si>
  <si>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</si>
  <si>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</si>
  <si>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</si>
  <si>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</si>
  <si>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</si>
  <si>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</si>
  <si>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</si>
  <si>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</si>
  <si>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</si>
  <si>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</si>
  <si>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</si>
  <si>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</si>
  <si>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</si>
  <si>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</si>
  <si>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</si>
  <si>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</si>
  <si>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</si>
  <si>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</si>
  <si>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</si>
  <si>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</si>
  <si>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</si>
  <si>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</si>
  <si>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</si>
  <si>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</si>
  <si>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</si>
  <si>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</si>
  <si>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</si>
  <si>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</si>
  <si>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</si>
  <si>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</si>
  <si>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</si>
  <si>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</si>
  <si>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</si>
  <si>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</si>
  <si>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</si>
  <si>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</si>
  <si>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</si>
  <si>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</si>
  <si>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</si>
  <si>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</si>
  <si>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</si>
  <si>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</si>
  <si>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</si>
  <si>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</si>
  <si>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</si>
  <si>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</si>
  <si>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</si>
  <si>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</si>
  <si>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</si>
  <si>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</si>
  <si>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</si>
  <si>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</si>
  <si>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</si>
  <si>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</si>
  <si>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</si>
  <si>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</si>
  <si>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</si>
  <si>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</si>
  <si>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</si>
  <si>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</si>
  <si>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</si>
  <si>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</si>
  <si>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</si>
  <si>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</si>
  <si>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</si>
  <si>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</si>
  <si>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</si>
  <si>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</si>
  <si>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</si>
  <si>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</si>
  <si>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</si>
  <si>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</si>
  <si>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</si>
  <si>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</si>
  <si>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</si>
  <si>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</si>
  <si>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</si>
  <si>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</si>
  <si>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</si>
  <si>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</si>
  <si>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</si>
  <si>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</si>
  <si>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</si>
  <si>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</si>
  <si>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</si>
  <si>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</si>
  <si>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</si>
  <si>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</si>
  <si>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</si>
  <si>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</si>
  <si>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</si>
  <si>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</si>
  <si>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</si>
  <si>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</si>
  <si>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</si>
  <si>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</si>
  <si>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</si>
  <si>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</si>
  <si>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</si>
  <si>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</si>
  <si>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</si>
  <si>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</si>
  <si>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</si>
  <si>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</si>
  <si>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</si>
  <si>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</si>
  <si>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</si>
  <si>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</si>
  <si>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</si>
  <si>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</si>
  <si>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</si>
  <si>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</si>
  <si>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</si>
  <si>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</si>
  <si>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</si>
  <si>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</si>
  <si>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</si>
  <si>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</si>
  <si>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</si>
  <si>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</si>
  <si>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</si>
  <si>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</si>
  <si>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</si>
  <si>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</si>
  <si>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</si>
  <si>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</si>
  <si>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</si>
  <si>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</si>
  <si>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</si>
  <si>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</si>
  <si>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</si>
  <si>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</si>
  <si>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</si>
  <si>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</si>
  <si>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</si>
  <si>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</si>
  <si>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</si>
  <si>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</si>
  <si>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</si>
  <si>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</si>
  <si>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</si>
  <si>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</si>
  <si>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</si>
  <si>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</si>
  <si>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</si>
  <si>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</si>
  <si>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</si>
  <si>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</si>
  <si>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</si>
  <si>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</si>
  <si>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</si>
  <si>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</si>
  <si>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</si>
  <si>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</si>
  <si>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</si>
  <si>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</si>
  <si>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</si>
  <si>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</si>
  <si>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</si>
  <si>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</si>
  <si>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</si>
  <si>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</si>
  <si>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</si>
  <si>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</si>
  <si>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</si>
  <si>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</si>
  <si>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</si>
  <si>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</si>
  <si>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</si>
  <si>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</si>
  <si>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</si>
  <si>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</si>
  <si>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</si>
  <si>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</si>
  <si>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</si>
  <si>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</si>
  <si>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</si>
  <si>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</si>
  <si>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</si>
  <si>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</si>
  <si>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</si>
  <si>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</si>
  <si>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</si>
  <si>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</si>
  <si>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</si>
  <si>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</si>
  <si>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</si>
  <si>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</si>
  <si>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</si>
  <si>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</si>
  <si>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</si>
  <si>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</si>
  <si>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</si>
  <si>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</si>
  <si>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</si>
  <si>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</si>
  <si>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</si>
  <si>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</si>
  <si>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</si>
  <si>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</si>
  <si>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</si>
  <si>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</si>
  <si>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</si>
  <si>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</si>
  <si>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</si>
  <si>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</si>
  <si>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</si>
  <si>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</si>
  <si>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</si>
  <si>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</si>
  <si>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</si>
  <si>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</si>
  <si>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</si>
  <si>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</si>
  <si>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</si>
  <si>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</si>
  <si>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</si>
  <si>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</si>
  <si>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</si>
  <si>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</si>
  <si>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</si>
  <si>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</si>
  <si>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</si>
  <si>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</si>
  <si>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</si>
  <si>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</si>
  <si>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</si>
  <si>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</si>
  <si>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</si>
  <si>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</si>
  <si>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</si>
  <si>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</si>
  <si>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</si>
  <si>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</si>
  <si>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</si>
  <si>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</si>
  <si>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</si>
  <si>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</si>
  <si>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</si>
  <si>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</si>
  <si>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</si>
  <si>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</si>
  <si>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</si>
  <si>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</si>
  <si>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</si>
  <si>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</si>
  <si>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</si>
  <si>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</si>
  <si>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</si>
  <si>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</si>
  <si>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</si>
  <si>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</si>
  <si>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</si>
  <si>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</si>
  <si>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</si>
  <si>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</si>
  <si>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</si>
  <si>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</si>
  <si>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</si>
  <si>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</si>
  <si>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</si>
  <si>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</si>
  <si>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</si>
  <si>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</si>
  <si>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</si>
  <si>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</si>
  <si>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</si>
  <si>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</si>
  <si>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</si>
  <si>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</si>
  <si>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</si>
  <si>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</si>
  <si>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</si>
  <si>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</si>
  <si>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</si>
  <si>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</si>
  <si>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</si>
  <si>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</si>
  <si>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</si>
  <si>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</si>
  <si>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</si>
  <si>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</si>
  <si>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</si>
  <si>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</si>
  <si>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</si>
  <si>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</si>
  <si>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</si>
  <si>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</si>
  <si>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</si>
  <si>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</si>
  <si>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</si>
  <si>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</si>
  <si>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</si>
  <si>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</si>
  <si>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</si>
  <si>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</si>
  <si>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</si>
  <si>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</si>
  <si>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</si>
  <si>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</si>
  <si>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</si>
  <si>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</si>
  <si>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</si>
  <si>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</si>
  <si>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</si>
  <si>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</si>
  <si>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</si>
  <si>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</si>
  <si>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</si>
  <si>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</si>
  <si>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</si>
  <si>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</si>
  <si>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</si>
  <si>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</si>
  <si>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</si>
  <si>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</si>
  <si>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</si>
  <si>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</si>
  <si>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</si>
  <si>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</si>
  <si>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</si>
  <si>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</si>
  <si>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</si>
  <si>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</si>
  <si>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</si>
  <si>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</si>
  <si>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</si>
  <si>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</si>
  <si>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</si>
  <si>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</si>
  <si>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</si>
  <si>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</si>
  <si>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</si>
  <si>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</si>
  <si>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</si>
  <si>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</si>
  <si>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</si>
  <si>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</si>
  <si>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</si>
  <si>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</si>
  <si>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</si>
  <si>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</si>
  <si>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</si>
  <si>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</si>
  <si>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</si>
  <si>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</si>
  <si>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</si>
  <si>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</si>
  <si>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</si>
  <si>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</si>
  <si>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</si>
  <si>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</si>
  <si>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</si>
  <si>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</si>
  <si>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</si>
  <si>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</si>
  <si>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</si>
  <si>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</si>
  <si>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</si>
  <si>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</si>
  <si>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</si>
  <si>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</si>
  <si>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</si>
  <si>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</si>
  <si>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</si>
  <si>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</si>
  <si>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</si>
  <si>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</si>
  <si>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</si>
  <si>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</si>
  <si>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</si>
  <si>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</si>
  <si>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</si>
  <si>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</si>
  <si>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</si>
  <si>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</si>
  <si>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</si>
  <si>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</si>
  <si>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</si>
  <si>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</si>
  <si>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</si>
  <si>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</si>
  <si>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</si>
  <si>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</si>
  <si>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</si>
  <si>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</si>
  <si>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</si>
  <si>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</si>
  <si>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</si>
  <si>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</si>
  <si>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</si>
  <si>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</si>
  <si>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</si>
  <si>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</si>
  <si>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</si>
  <si>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</si>
  <si>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</si>
  <si>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</si>
  <si>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</si>
  <si>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</si>
  <si>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</si>
  <si>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</si>
  <si>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</si>
  <si>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</si>
  <si>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</si>
  <si>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</si>
  <si>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</si>
  <si>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</si>
  <si>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</si>
  <si>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</si>
  <si>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</si>
  <si>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</si>
  <si>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</si>
  <si>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</si>
  <si>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</si>
  <si>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</si>
  <si>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</si>
  <si>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</si>
  <si>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</si>
  <si>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</si>
  <si>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</si>
  <si>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</si>
  <si>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</si>
  <si>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</si>
  <si>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</si>
  <si>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</si>
  <si>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</si>
  <si>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</si>
  <si>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</si>
  <si>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</si>
  <si>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</si>
  <si>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</si>
  <si>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</si>
  <si>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</si>
  <si>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</si>
  <si>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</si>
  <si>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</si>
  <si>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</si>
  <si>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</si>
  <si>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</si>
  <si>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</si>
  <si>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</si>
  <si>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</si>
  <si>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</si>
  <si>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</si>
  <si>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</si>
  <si>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</si>
  <si>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</si>
  <si>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</si>
  <si>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</si>
  <si>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</si>
  <si>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</si>
  <si>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</si>
  <si>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</si>
  <si>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</si>
  <si>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</si>
  <si>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</si>
  <si>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</si>
  <si>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</si>
  <si>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</si>
  <si>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</si>
  <si>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</si>
  <si>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</si>
  <si>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</si>
  <si>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</si>
  <si>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</si>
  <si>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</si>
  <si>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</si>
  <si>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</si>
  <si>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</si>
  <si>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</si>
  <si>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</si>
  <si>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</si>
  <si>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</si>
  <si>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</si>
  <si>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</si>
  <si>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</si>
  <si>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</si>
  <si>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</si>
  <si>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</si>
  <si>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</si>
  <si>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</si>
  <si>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</si>
  <si>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</si>
  <si>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</si>
  <si>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</si>
  <si>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</si>
  <si>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</si>
  <si>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</si>
  <si>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</si>
  <si>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</si>
  <si>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</si>
  <si>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</si>
  <si>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</si>
  <si>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</si>
  <si>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</si>
  <si>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</si>
  <si>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</si>
  <si>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</si>
  <si>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</si>
  <si>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</si>
  <si>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</si>
  <si>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</si>
  <si>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</si>
  <si>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</si>
  <si>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</si>
  <si>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</si>
  <si>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</si>
  <si>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</si>
  <si>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</si>
  <si>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</si>
  <si>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</si>
  <si>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</si>
  <si>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</si>
  <si>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</si>
  <si>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</si>
  <si>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</si>
  <si>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</si>
  <si>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</si>
  <si>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</si>
  <si>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</si>
  <si>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</si>
  <si>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</si>
  <si>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</si>
  <si>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</si>
  <si>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</si>
  <si>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</si>
  <si>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</si>
  <si>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</si>
  <si>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</si>
  <si>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</si>
  <si>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</si>
  <si>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</si>
  <si>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</si>
  <si>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</si>
  <si>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</si>
  <si>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</si>
  <si>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</si>
  <si>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</si>
  <si>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</si>
  <si>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</si>
  <si>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</si>
  <si>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</si>
  <si>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</si>
  <si>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</si>
  <si>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</si>
  <si>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</si>
  <si>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</si>
  <si>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</si>
  <si>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</si>
  <si>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</si>
  <si>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</si>
  <si>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</si>
  <si>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</si>
  <si>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</si>
  <si>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</si>
  <si>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</si>
  <si>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</si>
  <si>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</si>
  <si>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</si>
  <si>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</si>
  <si>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</si>
  <si>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</si>
  <si>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</si>
  <si>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</si>
  <si>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</si>
  <si>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</si>
  <si>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</si>
  <si>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</si>
  <si>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</si>
  <si>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</si>
  <si>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</si>
  <si>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</si>
  <si>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</si>
  <si>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</si>
  <si>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</si>
  <si>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</si>
  <si>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</si>
  <si>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</si>
  <si>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</si>
  <si>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</si>
  <si>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</si>
  <si>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</si>
  <si>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</si>
  <si>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</si>
  <si>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</si>
  <si>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</si>
  <si>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</si>
  <si>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</si>
  <si>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</si>
  <si>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</si>
  <si>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</si>
  <si>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</si>
  <si>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</si>
  <si>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</si>
  <si>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</si>
  <si>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</si>
  <si>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</si>
  <si>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</si>
  <si>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</si>
  <si>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</si>
  <si>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</si>
  <si>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</si>
  <si>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</si>
  <si>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</si>
  <si>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</si>
  <si>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</si>
  <si>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</si>
  <si>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</si>
  <si>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</si>
  <si>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</si>
  <si>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</si>
  <si>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</si>
  <si>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</si>
  <si>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</si>
  <si>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</si>
  <si>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</si>
  <si>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</si>
  <si>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</si>
  <si>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</si>
  <si>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</si>
  <si>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</si>
  <si>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</si>
  <si>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</si>
  <si>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</si>
  <si>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</si>
  <si>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</si>
  <si>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</si>
  <si>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</si>
  <si>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</si>
  <si>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</si>
  <si>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</si>
  <si>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</si>
  <si>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</si>
  <si>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</si>
  <si>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</si>
  <si>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</si>
  <si>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</si>
  <si>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</si>
  <si>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</si>
  <si>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</si>
  <si>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</si>
  <si>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</si>
  <si>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</si>
  <si>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</si>
  <si>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</si>
  <si>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</si>
  <si>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</si>
  <si>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</si>
  <si>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</si>
  <si>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</si>
  <si>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</si>
  <si>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</si>
  <si>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</si>
  <si>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</si>
  <si>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</si>
  <si>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</si>
  <si>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</si>
  <si>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</si>
  <si>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</si>
  <si>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</si>
  <si>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</si>
  <si>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</si>
  <si>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</si>
  <si>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</si>
  <si>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</si>
  <si>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</si>
  <si>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</si>
  <si>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</si>
  <si>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</si>
  <si>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</si>
  <si>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</si>
  <si>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</si>
  <si>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</si>
  <si>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</si>
  <si>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</si>
  <si>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</si>
  <si>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</si>
  <si>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</si>
  <si>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</si>
  <si>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</si>
  <si>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</si>
  <si>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</si>
  <si>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</si>
  <si>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</si>
  <si>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</si>
  <si>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</si>
  <si>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</si>
  <si>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</si>
  <si>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</si>
  <si>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</si>
  <si>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</si>
  <si>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</si>
  <si>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</si>
  <si>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</si>
  <si>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</si>
  <si>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</si>
  <si>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</si>
  <si>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</si>
  <si>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</si>
  <si>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</si>
  <si>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</si>
  <si>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</si>
  <si>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</si>
  <si>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</si>
  <si>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</si>
  <si>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</si>
  <si>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</si>
  <si>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</si>
  <si>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</si>
  <si>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</si>
  <si>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</si>
  <si>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</si>
  <si>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</si>
  <si>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</si>
  <si>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</si>
  <si>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</si>
  <si>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</si>
  <si>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</si>
  <si>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</si>
  <si>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</si>
  <si>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</si>
  <si>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</si>
  <si>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</si>
  <si>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</si>
  <si>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</si>
  <si>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</si>
  <si>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</si>
  <si>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</si>
  <si>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</si>
  <si>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</si>
  <si>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</si>
  <si>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</si>
  <si>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</si>
  <si>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</si>
  <si>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</si>
  <si>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</si>
  <si>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</si>
  <si>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</si>
  <si>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</si>
  <si>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</si>
  <si>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</si>
  <si>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</si>
  <si>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</si>
  <si>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</si>
  <si>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</si>
  <si>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</si>
  <si>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</si>
  <si>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</si>
  <si>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</si>
  <si>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</si>
  <si>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</si>
  <si>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</si>
  <si>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</si>
  <si>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</si>
  <si>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</si>
  <si>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</si>
  <si>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</si>
  <si>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</si>
  <si>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</si>
  <si>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</si>
  <si>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</si>
  <si>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</si>
  <si>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</si>
  <si>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</si>
  <si>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</si>
  <si>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</si>
  <si>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</si>
  <si>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</si>
  <si>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</si>
  <si>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</si>
  <si>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</si>
  <si>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</si>
  <si>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</si>
  <si>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</si>
  <si>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</si>
  <si>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</si>
  <si>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</si>
  <si>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</si>
  <si>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</si>
  <si>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</si>
  <si>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</si>
  <si>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</si>
  <si>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</si>
  <si>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</si>
  <si>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</si>
  <si>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</si>
  <si>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</si>
  <si>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</si>
  <si>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</si>
  <si>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</si>
  <si>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</si>
  <si>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</si>
  <si>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</si>
  <si>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</si>
  <si>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</si>
  <si>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</si>
  <si>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</si>
  <si>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</si>
  <si>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</si>
  <si>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</si>
  <si>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</si>
  <si>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</si>
  <si>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</si>
  <si>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</si>
  <si>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</si>
  <si>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</si>
  <si>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</si>
  <si>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</si>
  <si>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</si>
  <si>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</si>
  <si>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</si>
  <si>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</si>
  <si>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</si>
  <si>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</si>
  <si>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</si>
  <si>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</si>
  <si>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</si>
  <si>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</si>
  <si>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</si>
  <si>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</si>
  <si>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</si>
  <si>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</si>
  <si>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</si>
  <si>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</si>
  <si>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</si>
  <si>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</si>
  <si>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</si>
  <si>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</si>
  <si>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</si>
  <si>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</si>
  <si>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</si>
  <si>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</si>
  <si>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</si>
  <si>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</si>
  <si>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</si>
  <si>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</si>
  <si>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</si>
  <si>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</si>
  <si>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</si>
  <si>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</si>
  <si>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</si>
  <si>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</si>
  <si>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</si>
  <si>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</si>
  <si>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</si>
  <si>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</si>
  <si>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</si>
  <si>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</si>
  <si>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</si>
  <si>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</si>
  <si>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</si>
  <si>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</si>
  <si>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</si>
  <si>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</si>
  <si>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</si>
  <si>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</si>
  <si>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</si>
  <si>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</si>
  <si>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</si>
  <si>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</si>
  <si>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</si>
  <si>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</si>
  <si>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</si>
  <si>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</si>
  <si>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</si>
  <si>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</si>
  <si>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</si>
  <si>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</si>
  <si>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</si>
  <si>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</si>
  <si>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</si>
  <si>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</si>
  <si>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</si>
  <si>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</si>
  <si>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</si>
  <si>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</si>
  <si>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</si>
  <si>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</si>
  <si>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</si>
  <si>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</si>
  <si>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</si>
  <si>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</si>
  <si>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</si>
  <si>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</si>
  <si>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</si>
  <si>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</si>
  <si>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</si>
  <si>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</si>
  <si>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</si>
  <si>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</si>
  <si>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</si>
  <si>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</si>
  <si>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</si>
  <si>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</si>
  <si>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</si>
  <si>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</si>
  <si>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</si>
  <si>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</si>
  <si>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</si>
  <si>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</si>
  <si>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</si>
  <si>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</si>
  <si>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</si>
  <si>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</si>
  <si>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</si>
  <si>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</si>
  <si>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</si>
  <si>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</si>
  <si>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</si>
  <si>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</si>
  <si>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</si>
  <si>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</si>
  <si>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</si>
  <si>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</si>
  <si>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</si>
  <si>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</si>
  <si>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</si>
  <si>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</si>
  <si>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</si>
  <si>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</si>
  <si>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</si>
  <si>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</si>
  <si>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</si>
  <si>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</si>
  <si>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</si>
  <si>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</si>
  <si>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</si>
  <si>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</si>
  <si>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</si>
  <si>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</si>
  <si>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</si>
  <si>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</si>
  <si>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</si>
  <si>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</si>
  <si>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</si>
  <si>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</si>
  <si>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</si>
  <si>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</si>
  <si>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</si>
  <si>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</si>
  <si>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</si>
  <si>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</si>
  <si>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</si>
  <si>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</si>
  <si>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</si>
  <si>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</si>
  <si>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</si>
  <si>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</si>
  <si>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</si>
  <si>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</si>
  <si>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</si>
  <si>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</si>
  <si>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</si>
  <si>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</si>
  <si>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</si>
  <si>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</si>
  <si>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</si>
  <si>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</si>
  <si>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</si>
  <si>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</si>
  <si>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</si>
  <si>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</si>
  <si>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</si>
  <si>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</si>
  <si>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</si>
  <si>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</si>
  <si>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</si>
  <si>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</si>
  <si>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</si>
  <si>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</si>
  <si>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</si>
  <si>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</si>
  <si>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</si>
  <si>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</si>
  <si>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</si>
  <si>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</si>
  <si>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</si>
  <si>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</si>
  <si>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</si>
  <si>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</si>
  <si>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</si>
  <si>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</si>
  <si>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</si>
  <si>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</si>
  <si>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</si>
  <si>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</si>
  <si>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</si>
  <si>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</si>
  <si>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</si>
  <si>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</si>
  <si>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</si>
  <si>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</si>
  <si>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</si>
  <si>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</si>
  <si>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</si>
  <si>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</si>
  <si>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</si>
  <si>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</si>
  <si>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</si>
  <si>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</si>
  <si>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</si>
  <si>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</si>
  <si>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</si>
  <si>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</si>
  <si>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</si>
  <si>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</si>
  <si>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</si>
  <si>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</si>
  <si>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</si>
  <si>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</si>
  <si>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</si>
  <si>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</si>
  <si>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</si>
  <si>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</si>
  <si>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</si>
  <si>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</si>
  <si>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</si>
  <si>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</si>
  <si>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</si>
  <si>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</si>
  <si>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</si>
  <si>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</si>
  <si>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</si>
  <si>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</si>
  <si>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</si>
  <si>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</si>
  <si>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</si>
  <si>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</si>
  <si>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</si>
  <si>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</si>
  <si>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</si>
  <si>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</si>
  <si>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</si>
  <si>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</si>
  <si>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</si>
  <si>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</si>
  <si>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</si>
  <si>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</si>
  <si>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</si>
  <si>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</si>
  <si>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</si>
  <si>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</si>
  <si>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</si>
  <si>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</si>
  <si>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</si>
  <si>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</si>
  <si>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</si>
  <si>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</si>
  <si>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</si>
  <si>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</si>
  <si>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</si>
  <si>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</si>
  <si>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</si>
  <si>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</si>
  <si>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</si>
  <si>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</si>
  <si>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</si>
  <si>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</si>
  <si>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</si>
  <si>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</si>
  <si>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</si>
  <si>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</si>
  <si>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</si>
  <si>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</si>
  <si>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</si>
  <si>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</si>
  <si>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</si>
  <si>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</si>
  <si>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</si>
  <si>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</si>
  <si>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</si>
  <si>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</si>
  <si>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</si>
  <si>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</si>
  <si>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</si>
  <si>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</si>
  <si>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</si>
  <si>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</si>
  <si>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</si>
  <si>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</si>
  <si>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</si>
  <si>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</si>
  <si>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</si>
  <si>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</si>
  <si>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</si>
  <si>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</si>
  <si>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</si>
  <si>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</si>
  <si>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</si>
  <si>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</si>
  <si>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</si>
  <si>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</si>
  <si>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</si>
  <si>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</si>
  <si>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</si>
  <si>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</si>
  <si>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</si>
  <si>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</si>
  <si>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</si>
  <si>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</si>
  <si>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</si>
  <si>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</si>
  <si>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</si>
  <si>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</si>
  <si>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</si>
  <si>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</si>
  <si>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</si>
  <si>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</si>
  <si>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</si>
  <si>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</si>
  <si>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</si>
  <si>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</si>
  <si>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</si>
  <si>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</si>
  <si>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</si>
  <si>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</si>
  <si>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</si>
  <si>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</si>
  <si>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</si>
  <si>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</si>
  <si>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</si>
  <si>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</si>
  <si>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</si>
  <si>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</si>
  <si>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</si>
  <si>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</si>
  <si>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</si>
  <si>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</si>
  <si>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</si>
  <si>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</si>
  <si>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</si>
  <si>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</si>
  <si>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</si>
  <si>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</si>
  <si>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</si>
  <si>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</si>
  <si>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</si>
  <si>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</si>
  <si>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</si>
  <si>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</si>
  <si>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</si>
  <si>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</si>
  <si>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</si>
  <si>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</si>
  <si>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</si>
  <si>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</si>
  <si>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</si>
  <si>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</si>
  <si>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</si>
  <si>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</si>
  <si>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</si>
  <si>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</si>
  <si>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</si>
  <si>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</si>
  <si>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</si>
  <si>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</si>
  <si>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</si>
  <si>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</si>
  <si>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</si>
  <si>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</si>
  <si>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</si>
  <si>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</si>
  <si>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</si>
  <si>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</si>
  <si>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</si>
  <si>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</si>
  <si>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</si>
  <si>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</si>
  <si>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</si>
  <si>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</si>
  <si>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</si>
  <si>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</si>
  <si>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</si>
  <si>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</si>
  <si>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</si>
  <si>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</si>
  <si>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</si>
  <si>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</si>
  <si>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</si>
  <si>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</si>
  <si>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</si>
  <si>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</si>
  <si>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</si>
  <si>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</si>
  <si>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</si>
  <si>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</si>
  <si>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</si>
  <si>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</si>
  <si>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</si>
  <si>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</si>
  <si>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</si>
  <si>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</si>
  <si>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</si>
  <si>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</si>
  <si>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</si>
  <si>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</si>
  <si>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</si>
  <si>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</si>
  <si>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</si>
  <si>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</si>
  <si>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</si>
  <si>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</si>
  <si>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</si>
  <si>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</si>
  <si>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</si>
  <si>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</si>
  <si>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</si>
  <si>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</si>
  <si>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</si>
  <si>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</si>
  <si>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</si>
  <si>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</si>
  <si>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</si>
  <si>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</si>
  <si>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</si>
  <si>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</si>
  <si>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</si>
  <si>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</si>
  <si>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</si>
  <si>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</si>
  <si>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</si>
  <si>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</si>
  <si>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</si>
  <si>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</si>
  <si>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</si>
  <si>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</si>
  <si>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</si>
  <si>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</si>
  <si>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</si>
  <si>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</si>
  <si>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</si>
  <si>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</si>
  <si>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</si>
  <si>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</si>
  <si>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</si>
  <si>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</si>
  <si>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</si>
  <si>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</si>
  <si>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</si>
  <si>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</si>
  <si>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</si>
  <si>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</si>
  <si>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</si>
  <si>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</si>
  <si>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</si>
  <si>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</si>
  <si>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</si>
  <si>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</si>
  <si>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</si>
  <si>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</si>
  <si>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</si>
  <si>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</si>
  <si>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</si>
  <si>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</si>
  <si>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</si>
  <si>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</si>
  <si>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</si>
  <si>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</si>
  <si>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</si>
  <si>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</si>
  <si>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</si>
  <si>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</si>
  <si>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</si>
  <si>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</si>
  <si>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</si>
  <si>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</si>
  <si>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</si>
  <si>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</si>
  <si>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</si>
  <si>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</si>
  <si>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</si>
  <si>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</si>
  <si>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</si>
  <si>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</si>
  <si>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</si>
  <si>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</si>
  <si>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</si>
  <si>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</si>
  <si>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</si>
  <si>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</si>
  <si>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</si>
  <si>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</si>
  <si>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</si>
  <si>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</si>
  <si>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</si>
  <si>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</si>
  <si>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</si>
  <si>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</si>
  <si>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</si>
  <si>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</si>
  <si>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</si>
  <si>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</si>
  <si>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</si>
  <si>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</si>
  <si>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</si>
  <si>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</si>
  <si>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</si>
  <si>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</si>
  <si>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</si>
  <si>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</si>
  <si>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</si>
  <si>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</si>
  <si>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</si>
  <si>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</si>
  <si>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</si>
  <si>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</si>
  <si>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</si>
  <si>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</si>
  <si>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</si>
  <si>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</si>
  <si>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</si>
  <si>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</si>
  <si>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</si>
  <si>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</si>
  <si>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</si>
  <si>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</si>
  <si>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</si>
  <si>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</si>
  <si>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</si>
  <si>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</si>
  <si>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</si>
  <si>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</si>
  <si>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</si>
  <si>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</si>
  <si>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</si>
  <si>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</si>
  <si>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</si>
  <si>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</si>
  <si>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</si>
  <si>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</si>
  <si>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</si>
  <si>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</si>
  <si>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</si>
  <si>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</si>
  <si>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</si>
  <si>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</si>
  <si>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</si>
  <si>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</si>
  <si>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</si>
  <si>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</si>
  <si>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</si>
  <si>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</si>
  <si>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</si>
  <si>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</si>
  <si>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</si>
  <si>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</si>
  <si>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</si>
  <si>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</si>
  <si>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</si>
  <si>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</si>
  <si>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</si>
  <si>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</si>
  <si>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</si>
  <si>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</si>
  <si>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</si>
  <si>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</si>
  <si>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</si>
  <si>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</si>
  <si>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</si>
  <si>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</si>
  <si>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</si>
  <si>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</si>
  <si>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</si>
  <si>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</si>
  <si>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</si>
  <si>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</si>
  <si>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</si>
  <si>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</si>
  <si>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</si>
  <si>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</si>
  <si>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</si>
  <si>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</si>
  <si>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</si>
  <si>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</si>
  <si>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</si>
  <si>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</si>
  <si>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</si>
  <si>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</si>
  <si>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</si>
  <si>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</si>
  <si>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</si>
  <si>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</si>
  <si>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</si>
  <si>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</si>
  <si>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</si>
  <si>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</si>
  <si>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</si>
  <si>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</si>
  <si>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</si>
  <si>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</si>
  <si>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</si>
  <si>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</si>
  <si>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</si>
  <si>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</si>
  <si>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</si>
  <si>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</si>
  <si>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</si>
  <si>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</si>
  <si>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</si>
  <si>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</si>
  <si>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</si>
  <si>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</si>
  <si>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</si>
  <si>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</si>
  <si>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</si>
  <si>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</si>
  <si>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</si>
  <si>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</si>
  <si>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</si>
  <si>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</si>
  <si>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</si>
  <si>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</si>
  <si>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</si>
  <si>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</si>
  <si>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</si>
  <si>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</si>
  <si>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</si>
  <si>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</si>
  <si>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</si>
  <si>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</si>
  <si>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</si>
  <si>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</si>
  <si>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</si>
  <si>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</si>
  <si>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</si>
  <si>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</si>
  <si>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</si>
  <si>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</si>
  <si>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</si>
  <si>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</si>
  <si>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</si>
  <si>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</si>
  <si>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</si>
  <si>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</si>
  <si>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</si>
  <si>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</si>
  <si>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</si>
  <si>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</si>
  <si>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</si>
  <si>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</si>
  <si>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</si>
  <si>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</si>
  <si>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</si>
  <si>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</si>
  <si>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</si>
  <si>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</si>
  <si>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</si>
  <si>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</si>
  <si>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</si>
  <si>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</si>
  <si>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</si>
  <si>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</si>
  <si>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</si>
  <si>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</si>
  <si>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</si>
  <si>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</si>
  <si>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</si>
  <si>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</si>
  <si>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</si>
  <si>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</si>
  <si>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</si>
  <si>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</si>
  <si>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</si>
  <si>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</si>
  <si>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</si>
  <si>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</si>
  <si>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</si>
  <si>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</si>
  <si>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</si>
  <si>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</si>
  <si>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</si>
  <si>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</si>
  <si>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</si>
  <si>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</si>
  <si>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</si>
  <si>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</si>
  <si>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</si>
  <si>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</si>
  <si>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</si>
  <si>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</si>
  <si>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</si>
  <si>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</si>
  <si>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</si>
  <si>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</si>
  <si>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</si>
  <si>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</si>
  <si>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</si>
  <si>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</si>
  <si>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</si>
  <si>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</si>
  <si>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</si>
  <si>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</si>
  <si>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</si>
  <si>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</si>
  <si>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</si>
  <si>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</si>
  <si>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</si>
  <si>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</si>
  <si>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</si>
  <si>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</si>
  <si>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</si>
  <si>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</si>
  <si>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</si>
  <si>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</si>
  <si>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</si>
  <si>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</si>
  <si>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</si>
  <si>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</si>
  <si>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</si>
  <si>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</si>
  <si>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</si>
  <si>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</si>
  <si>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</si>
  <si>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</si>
  <si>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</si>
  <si>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</si>
  <si>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</si>
  <si>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</si>
  <si>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</si>
  <si>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</si>
  <si>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</si>
  <si>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</si>
  <si>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</si>
  <si>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</si>
  <si>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</si>
  <si>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</si>
  <si>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</si>
  <si>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</si>
  <si>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</si>
  <si>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</si>
  <si>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</si>
  <si>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</si>
  <si>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</si>
  <si>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</si>
  <si>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</si>
  <si>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</si>
  <si>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</si>
  <si>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</si>
  <si>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</si>
  <si>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</si>
  <si>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</si>
  <si>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</si>
  <si>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</si>
  <si>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</si>
  <si>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</si>
  <si>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</si>
  <si>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</si>
  <si>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</si>
  <si>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</si>
  <si>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</si>
  <si>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</si>
  <si>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</si>
  <si>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</si>
  <si>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</si>
  <si>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</si>
  <si>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</si>
  <si>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</si>
  <si>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</si>
  <si>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</si>
  <si>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</si>
  <si>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</si>
  <si>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</si>
  <si>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</si>
  <si>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</si>
  <si>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</si>
  <si>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</si>
  <si>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</si>
  <si>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</si>
  <si>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</si>
  <si>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</si>
  <si>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</si>
  <si>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</si>
  <si>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</si>
  <si>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</si>
  <si>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</si>
  <si>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</si>
  <si>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</si>
  <si>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</si>
  <si>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</si>
  <si>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</si>
  <si>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</si>
  <si>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</si>
  <si>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</si>
  <si>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</si>
  <si>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</si>
  <si>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</si>
  <si>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</si>
  <si>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</si>
  <si>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</si>
  <si>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</si>
  <si>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</si>
  <si>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</si>
  <si>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</si>
  <si>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</si>
  <si>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</si>
  <si>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</si>
  <si>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</si>
  <si>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</si>
  <si>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</si>
  <si>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</si>
  <si>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</si>
  <si>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</si>
  <si>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</si>
  <si>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</si>
  <si>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</si>
  <si>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</si>
  <si>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</si>
  <si>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</si>
  <si>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</si>
  <si>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</si>
  <si>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</si>
  <si>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</si>
  <si>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</si>
  <si>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</si>
  <si>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</si>
  <si>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</si>
  <si>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</si>
  <si>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</si>
  <si>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</si>
  <si>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</si>
  <si>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</si>
  <si>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</si>
  <si>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</si>
  <si>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</si>
  <si>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</si>
  <si>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</si>
  <si>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</si>
  <si>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</si>
  <si>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</si>
  <si>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</si>
  <si>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</si>
  <si>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</si>
  <si>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</si>
  <si>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</si>
  <si>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</si>
  <si>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</si>
  <si>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</si>
  <si>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</si>
  <si>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</si>
  <si>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</si>
  <si>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</si>
  <si>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</si>
  <si>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</si>
  <si>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</si>
  <si>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</si>
  <si>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</si>
  <si>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</si>
  <si>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</si>
  <si>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</si>
  <si>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</si>
  <si>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</si>
  <si>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</si>
  <si>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</si>
  <si>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</si>
  <si>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</si>
  <si>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</si>
  <si>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</si>
  <si>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</si>
  <si>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</si>
  <si>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</si>
  <si>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</si>
  <si>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</si>
  <si>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</si>
  <si>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</si>
  <si>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</si>
  <si>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</si>
  <si>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</si>
  <si>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</si>
  <si>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</si>
  <si>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</si>
  <si>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</si>
  <si>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</si>
  <si>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</si>
  <si>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</si>
  <si>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</si>
  <si>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</si>
  <si>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</si>
  <si>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</si>
  <si>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</si>
  <si>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</si>
  <si>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</si>
  <si>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</si>
  <si>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</si>
  <si>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</si>
  <si>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</si>
  <si>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</si>
  <si>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</si>
  <si>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</si>
  <si>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</si>
  <si>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</si>
  <si>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</si>
  <si>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</si>
  <si>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</si>
  <si>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</si>
  <si>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</si>
  <si>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</si>
  <si>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</si>
  <si>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</si>
  <si>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</si>
  <si>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</si>
  <si>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</si>
  <si>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</si>
  <si>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</si>
  <si>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</si>
  <si>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</si>
  <si>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</si>
  <si>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</si>
  <si>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</si>
  <si>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</si>
  <si>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</si>
  <si>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</si>
  <si>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</si>
  <si>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</si>
  <si>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</si>
  <si>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</si>
  <si>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</si>
  <si>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</si>
  <si>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</si>
  <si>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</si>
  <si>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</si>
  <si>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</si>
  <si>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</si>
  <si>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</si>
  <si>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</si>
  <si>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</si>
  <si>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</si>
  <si>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</si>
  <si>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</si>
  <si>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</si>
  <si>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</si>
  <si>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</si>
  <si>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</si>
  <si>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</si>
  <si>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</si>
  <si>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</si>
  <si>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</si>
  <si>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</si>
  <si>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</si>
  <si>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</si>
  <si>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</si>
  <si>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</si>
  <si>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</si>
  <si>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</si>
  <si>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</si>
  <si>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</si>
  <si>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</si>
  <si>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</si>
  <si>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</si>
  <si>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</si>
  <si>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</si>
  <si>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</si>
  <si>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</si>
  <si>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</si>
  <si>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</si>
  <si>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</si>
  <si>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</si>
  <si>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</si>
  <si>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</si>
  <si>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</si>
  <si>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</si>
  <si>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</si>
  <si>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</si>
  <si>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</si>
  <si>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</si>
  <si>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</si>
  <si>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</si>
  <si>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</si>
  <si>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</si>
  <si>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</si>
  <si>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</si>
  <si>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</si>
  <si>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</si>
  <si>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</si>
  <si>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</si>
  <si>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</si>
  <si>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</si>
  <si>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</si>
  <si>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</si>
  <si>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</si>
  <si>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</si>
  <si>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</si>
  <si>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</si>
  <si>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</si>
  <si>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</si>
  <si>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</si>
  <si>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</si>
  <si>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</si>
  <si>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</si>
  <si>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</si>
  <si>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</si>
  <si>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</si>
  <si>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</si>
  <si>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</si>
  <si>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</si>
  <si>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</si>
  <si>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</si>
  <si>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</si>
  <si>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</si>
  <si>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</si>
  <si>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</si>
  <si>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</si>
  <si>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</si>
  <si>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</si>
  <si>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</si>
  <si>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</si>
  <si>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</si>
  <si>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</si>
  <si>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</si>
  <si>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</si>
  <si>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</si>
  <si>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</si>
  <si>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</si>
  <si>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</si>
  <si>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</si>
  <si>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</si>
  <si>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</si>
  <si>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</si>
  <si>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</si>
  <si>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</si>
  <si>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</si>
  <si>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</si>
  <si>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</si>
  <si>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</si>
  <si>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</si>
  <si>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</si>
  <si>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</si>
  <si>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</si>
  <si>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</si>
  <si>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</si>
  <si>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</si>
  <si>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</si>
  <si>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</si>
  <si>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</si>
  <si>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</si>
  <si>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</si>
  <si>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</si>
  <si>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</si>
  <si>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</si>
  <si>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</si>
  <si>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</si>
  <si>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</si>
  <si>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</si>
  <si>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</si>
  <si>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</si>
  <si>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</si>
  <si>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</si>
  <si>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</si>
  <si>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</si>
  <si>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</si>
  <si>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</si>
  <si>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</si>
  <si>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</si>
  <si>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</si>
  <si>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</si>
  <si>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</si>
  <si>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</si>
  <si>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</si>
  <si>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</si>
  <si>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</si>
  <si>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</si>
  <si>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</si>
  <si>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</si>
  <si>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</si>
  <si>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</si>
  <si>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</si>
  <si>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</si>
  <si>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</si>
  <si>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</si>
  <si>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</si>
  <si>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</si>
  <si>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</si>
  <si>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</si>
  <si>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</si>
  <si>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</si>
  <si>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</si>
  <si>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</si>
  <si>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</si>
  <si>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</si>
  <si>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</si>
  <si>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</si>
  <si>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</si>
  <si>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</si>
  <si>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</si>
  <si>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</si>
  <si>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</si>
  <si>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</si>
  <si>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</si>
  <si>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</si>
  <si>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</si>
  <si>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</si>
  <si>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</si>
  <si>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</si>
  <si>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</si>
  <si>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</si>
  <si>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</si>
  <si>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</si>
  <si>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</si>
  <si>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</si>
  <si>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</si>
  <si>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</si>
  <si>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</si>
  <si>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</si>
  <si>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</si>
  <si>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</si>
  <si>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</si>
  <si>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</si>
  <si>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</si>
  <si>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</si>
  <si>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</si>
  <si>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</si>
  <si>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</si>
  <si>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</si>
  <si>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</si>
  <si>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</si>
  <si>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</si>
  <si>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</si>
  <si>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</si>
  <si>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</si>
  <si>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</si>
  <si>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</si>
  <si>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</si>
  <si>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</si>
  <si>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</si>
  <si>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</si>
  <si>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</si>
  <si>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</si>
  <si>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</si>
  <si>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</si>
  <si>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</si>
  <si>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</si>
  <si>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</si>
  <si>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</si>
  <si>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</si>
  <si>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</si>
  <si>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</si>
  <si>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</si>
  <si>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</si>
  <si>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</si>
  <si>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</si>
  <si>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</si>
  <si>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</si>
  <si>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</si>
  <si>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</si>
  <si>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</si>
  <si>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</si>
  <si>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</si>
  <si>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</si>
  <si>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</si>
  <si>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</si>
  <si>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</si>
  <si>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</si>
  <si>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</si>
  <si>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</si>
  <si>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</si>
  <si>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</si>
  <si>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</si>
  <si>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</si>
  <si>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</si>
  <si>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</si>
  <si>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</si>
  <si>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</si>
  <si>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</si>
  <si>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</si>
  <si>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</si>
  <si>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</si>
  <si>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</si>
  <si>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</si>
  <si>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</si>
  <si>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</si>
  <si>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</si>
  <si>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</si>
  <si>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</si>
  <si>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</si>
  <si>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</si>
  <si>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</si>
  <si>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</si>
  <si>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</si>
  <si>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</si>
  <si>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</si>
  <si>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</si>
  <si>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</si>
  <si>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</si>
  <si>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</si>
  <si>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</si>
  <si>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</si>
  <si>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</si>
  <si>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</si>
  <si>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</si>
  <si>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</si>
  <si>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</si>
  <si>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</si>
  <si>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</si>
  <si>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</si>
  <si>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</si>
  <si>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</si>
  <si>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</si>
  <si>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</si>
  <si>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</si>
  <si>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</si>
  <si>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</si>
  <si>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</si>
  <si>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</si>
  <si>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</si>
  <si>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</si>
  <si>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</si>
  <si>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</si>
  <si>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</si>
  <si>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</si>
  <si>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</si>
  <si>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</si>
  <si>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</si>
  <si>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</si>
  <si>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</si>
  <si>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</si>
  <si>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</si>
  <si>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</si>
  <si>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</si>
  <si>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</si>
  <si>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</si>
  <si>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</si>
  <si>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</si>
  <si>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</si>
  <si>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</si>
  <si>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</si>
  <si>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</si>
  <si>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</si>
  <si>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</si>
  <si>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</si>
  <si>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</si>
  <si>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</si>
  <si>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</si>
  <si>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</si>
  <si>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</si>
  <si>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</si>
  <si>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</si>
  <si>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</si>
  <si>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</si>
  <si>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</si>
  <si>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</si>
  <si>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</si>
  <si>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</si>
  <si>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</si>
  <si>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</si>
  <si>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</si>
  <si>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</si>
  <si>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</si>
  <si>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</si>
  <si>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</si>
  <si>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</si>
  <si>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</si>
  <si>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</si>
  <si>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</si>
  <si>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</si>
  <si>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</si>
  <si>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</si>
  <si>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</si>
  <si>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</si>
  <si>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</si>
  <si>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</si>
  <si>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</si>
  <si>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</si>
  <si>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</si>
  <si>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</si>
  <si>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</si>
  <si>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</si>
  <si>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</si>
  <si>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</si>
  <si>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</si>
  <si>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</si>
  <si>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</si>
  <si>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</si>
  <si>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</si>
  <si>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</si>
  <si>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</si>
  <si>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</si>
  <si>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</si>
  <si>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</si>
  <si>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</si>
  <si>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</si>
  <si>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</si>
  <si>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</si>
  <si>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</si>
  <si>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</si>
  <si>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</si>
  <si>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</si>
  <si>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</si>
  <si>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</si>
  <si>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</si>
  <si>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</si>
  <si>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</si>
  <si>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</si>
  <si>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</si>
  <si>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</si>
  <si>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</si>
  <si>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</si>
  <si>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</si>
  <si>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</si>
  <si>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</si>
  <si>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</si>
  <si>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</si>
  <si>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</si>
  <si>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</si>
  <si>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</si>
  <si>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</si>
  <si>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</si>
  <si>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</si>
  <si>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</si>
  <si>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</si>
  <si>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</si>
  <si>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</si>
  <si>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</si>
  <si>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</si>
  <si>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</si>
  <si>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</si>
  <si>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</si>
  <si>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</si>
  <si>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</si>
  <si>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</si>
  <si>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</si>
  <si>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</si>
  <si>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</si>
  <si>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</si>
  <si>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</si>
  <si>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</si>
  <si>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</si>
  <si>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</si>
  <si>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</si>
  <si>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</si>
  <si>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</si>
  <si>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</si>
  <si>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</si>
  <si>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</si>
  <si>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</si>
  <si>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</si>
  <si>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</si>
  <si>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</si>
  <si>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</si>
  <si>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</si>
  <si>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</si>
  <si>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</si>
  <si>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</si>
  <si>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</si>
  <si>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</si>
  <si>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</si>
  <si>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</si>
  <si>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</si>
  <si>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</si>
  <si>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</si>
  <si>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</si>
  <si>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</si>
  <si>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</si>
  <si>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</si>
  <si>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</si>
  <si>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</si>
  <si>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</si>
  <si>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</si>
  <si>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</si>
  <si>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</si>
  <si>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</si>
  <si>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</si>
  <si>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</si>
  <si>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</si>
  <si>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</si>
  <si>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</si>
  <si>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</si>
  <si>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</si>
  <si>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</si>
  <si>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</si>
  <si>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</si>
  <si>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</si>
  <si>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</si>
  <si>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</si>
  <si>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</si>
  <si>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</si>
  <si>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</si>
  <si>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</si>
  <si>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</si>
  <si>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</si>
  <si>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</si>
  <si>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</si>
  <si>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</si>
  <si>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</si>
  <si>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</si>
  <si>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</si>
  <si>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</si>
  <si>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</si>
  <si>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</si>
  <si>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</si>
  <si>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</si>
  <si>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</si>
  <si>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</si>
  <si>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</si>
  <si>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</si>
  <si>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</si>
  <si>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</si>
  <si>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</si>
  <si>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</si>
  <si>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</si>
  <si>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</si>
  <si>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</si>
  <si>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</si>
  <si>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</si>
  <si>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</si>
  <si>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</si>
  <si>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</si>
  <si>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</si>
  <si>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</si>
  <si>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</si>
  <si>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</si>
  <si>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</si>
  <si>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</si>
  <si>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</si>
  <si>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</si>
  <si>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</si>
  <si>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</si>
  <si>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</si>
  <si>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</si>
  <si>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</si>
  <si>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</si>
  <si>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</si>
  <si>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</si>
  <si>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</si>
  <si>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</si>
  <si>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</si>
  <si>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</si>
  <si>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</si>
  <si>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</si>
  <si>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</si>
  <si>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</si>
  <si>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</si>
  <si>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</si>
  <si>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</si>
  <si>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</si>
  <si>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</si>
  <si>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</si>
  <si>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</si>
  <si>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</si>
  <si>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</si>
  <si>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</si>
  <si>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</si>
  <si>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</si>
  <si>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</si>
  <si>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</si>
  <si>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</si>
  <si>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</si>
  <si>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</si>
  <si>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</si>
  <si>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</si>
  <si>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</si>
  <si>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</si>
  <si>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</si>
  <si>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</si>
  <si>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</si>
  <si>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</si>
  <si>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</si>
  <si>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</si>
  <si>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</si>
  <si>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</si>
  <si>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</si>
  <si>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</si>
  <si>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</si>
  <si>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</si>
  <si>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</si>
  <si>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</si>
  <si>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</si>
  <si>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</si>
  <si>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</si>
  <si>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</si>
  <si>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</si>
  <si>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</si>
  <si>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</si>
  <si>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</si>
  <si>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</si>
  <si>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</si>
  <si>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</si>
  <si>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</si>
  <si>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</si>
  <si>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</si>
  <si>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</si>
  <si>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</si>
  <si>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</si>
  <si>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</si>
  <si>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</si>
  <si>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</si>
  <si>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</si>
  <si>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</si>
  <si>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</si>
  <si>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</si>
  <si>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</si>
  <si>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</si>
  <si>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</si>
  <si>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</si>
  <si>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</si>
  <si>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</si>
  <si>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</si>
  <si>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</si>
  <si>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</si>
  <si>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</si>
  <si>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</si>
  <si>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</si>
  <si>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</si>
  <si>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</si>
  <si>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</si>
  <si>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</si>
  <si>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</si>
  <si>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</si>
  <si>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</si>
  <si>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</si>
  <si>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</si>
  <si>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</si>
  <si>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</si>
  <si>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</si>
  <si>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</si>
  <si>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</si>
  <si>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</si>
  <si>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</si>
  <si>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</si>
  <si>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</si>
  <si>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</si>
  <si>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</si>
  <si>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</si>
  <si>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</si>
  <si>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</si>
  <si>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</si>
  <si>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</si>
  <si>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</si>
  <si>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</si>
  <si>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</si>
  <si>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</si>
  <si>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</si>
  <si>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</si>
  <si>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</si>
  <si>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</si>
  <si>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</si>
  <si>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</si>
  <si>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</si>
  <si>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</si>
  <si>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</si>
  <si>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</si>
  <si>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</si>
  <si>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</si>
  <si>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</si>
  <si>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</si>
  <si>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</si>
  <si>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</si>
  <si>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</si>
  <si>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</si>
  <si>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</si>
  <si>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</si>
  <si>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</si>
  <si>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</si>
  <si>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</si>
  <si>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</si>
  <si>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</si>
  <si>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</si>
  <si>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</si>
  <si>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</si>
  <si>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</si>
  <si>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</si>
  <si>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</si>
  <si>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</si>
  <si>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</si>
  <si>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</si>
  <si>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</si>
  <si>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</si>
  <si>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</si>
  <si>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</si>
  <si>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</si>
  <si>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</si>
  <si>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</si>
  <si>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</si>
  <si>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</si>
  <si>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</si>
  <si>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</si>
  <si>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</si>
  <si>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</si>
  <si>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</si>
  <si>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</si>
  <si>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</si>
  <si>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</si>
  <si>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</si>
  <si>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</si>
  <si>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</si>
  <si>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</si>
  <si>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</si>
  <si>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</si>
  <si>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</si>
  <si>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</si>
  <si>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</si>
  <si>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</si>
  <si>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</si>
  <si>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</si>
  <si>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</si>
  <si>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</si>
  <si>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</si>
  <si>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</si>
  <si>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</si>
  <si>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</si>
  <si>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</si>
  <si>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</si>
  <si>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</si>
  <si>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</si>
  <si>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</si>
  <si>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</si>
  <si>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</si>
  <si>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</si>
  <si>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</si>
  <si>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</si>
  <si>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</si>
  <si>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</si>
  <si>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</si>
  <si>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</si>
  <si>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</si>
  <si>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</si>
  <si>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</si>
  <si>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</si>
  <si>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</si>
  <si>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</si>
  <si>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</si>
  <si>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</si>
  <si>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</si>
  <si>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</si>
  <si>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</si>
  <si>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</si>
  <si>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</si>
  <si>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</si>
  <si>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</si>
  <si>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</si>
  <si>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</si>
  <si>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</si>
  <si>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</si>
  <si>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</si>
  <si>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</si>
  <si>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</si>
  <si>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</si>
  <si>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</si>
  <si>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</si>
  <si>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</si>
  <si>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</si>
  <si>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</si>
  <si>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</si>
  <si>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</si>
  <si>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</si>
  <si>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</si>
  <si>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</si>
  <si>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</si>
  <si>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</si>
  <si>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</si>
  <si>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</si>
  <si>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</si>
  <si>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</si>
  <si>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</si>
  <si>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</si>
  <si>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</si>
  <si>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</si>
  <si>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</si>
  <si>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</si>
  <si>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</si>
  <si>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</si>
  <si>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</si>
  <si>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</si>
  <si>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</si>
  <si>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</si>
  <si>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</si>
  <si>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</si>
  <si>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</si>
  <si>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</si>
  <si>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</si>
  <si>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</si>
  <si>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</si>
  <si>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</si>
  <si>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</si>
  <si>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</si>
  <si>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</si>
  <si>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</si>
  <si>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</si>
  <si>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</si>
  <si>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</si>
  <si>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</si>
  <si>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</si>
  <si>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</si>
  <si>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</si>
  <si>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</si>
  <si>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</si>
  <si>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</si>
  <si>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</si>
  <si>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</si>
  <si>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</si>
  <si>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</si>
  <si>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</si>
  <si>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</si>
  <si>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</si>
  <si>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</si>
  <si>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</si>
  <si>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</si>
  <si>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</si>
  <si>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</si>
  <si>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</si>
  <si>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</si>
  <si>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</si>
  <si>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</si>
  <si>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</si>
  <si>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</si>
  <si>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</si>
  <si>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</si>
  <si>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</si>
  <si>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</si>
  <si>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</si>
  <si>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</si>
  <si>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</si>
  <si>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</si>
  <si>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</si>
  <si>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</si>
  <si>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</si>
  <si>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</si>
  <si>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</si>
  <si>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</si>
  <si>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</si>
  <si>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</si>
  <si>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</si>
  <si>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</si>
  <si>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</si>
  <si>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</si>
  <si>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</si>
  <si>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</si>
  <si>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</si>
  <si>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</si>
  <si>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</si>
  <si>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</si>
  <si>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</si>
  <si>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</si>
  <si>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</si>
  <si>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</si>
  <si>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</si>
  <si>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</si>
  <si>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</si>
  <si>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</si>
  <si>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</si>
  <si>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</si>
  <si>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</si>
  <si>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</si>
  <si>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</si>
  <si>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</si>
  <si>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</si>
  <si>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</si>
  <si>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</si>
  <si>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</si>
  <si>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</si>
  <si>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</si>
  <si>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</si>
  <si>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</si>
  <si>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</si>
  <si>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</si>
  <si>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</si>
  <si>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</si>
  <si>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</si>
  <si>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</si>
  <si>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</si>
  <si>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</si>
  <si>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</si>
  <si>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</si>
  <si>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</si>
  <si>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</si>
  <si>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</si>
  <si>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</si>
  <si>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</si>
  <si>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</si>
  <si>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</si>
  <si>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</si>
  <si>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</si>
  <si>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</si>
  <si>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</si>
  <si>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</si>
  <si>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</si>
  <si>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</si>
  <si>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</si>
  <si>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</si>
  <si>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</si>
  <si>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</si>
  <si>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</si>
  <si>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</si>
  <si>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</si>
  <si>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</si>
  <si>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</si>
  <si>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</si>
  <si>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</si>
  <si>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</si>
  <si>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</si>
  <si>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</si>
  <si>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</si>
  <si>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</si>
  <si>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</si>
  <si>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</si>
  <si>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</si>
  <si>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</si>
  <si>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</si>
  <si>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</si>
  <si>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</si>
  <si>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</si>
  <si>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</si>
  <si>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</si>
  <si>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</si>
  <si>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</si>
  <si>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</si>
  <si>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</si>
  <si>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</si>
  <si>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</si>
  <si>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</si>
  <si>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</si>
  <si>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</si>
  <si>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</si>
  <si>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</si>
  <si>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</si>
  <si>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</si>
  <si>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</si>
  <si>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</si>
  <si>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</si>
  <si>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</si>
  <si>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</si>
  <si>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</si>
  <si>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</si>
  <si>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</si>
  <si>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</si>
  <si>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</si>
  <si>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</si>
  <si>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</si>
  <si>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</si>
  <si>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</si>
  <si>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</si>
  <si>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</si>
  <si>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</si>
  <si>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</si>
  <si>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</si>
  <si>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</si>
  <si>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</si>
  <si>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</si>
  <si>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</si>
  <si>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</si>
  <si>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</si>
  <si>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</si>
  <si>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</si>
  <si>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</si>
  <si>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</si>
  <si>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</si>
  <si>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</si>
  <si>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</si>
  <si>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</si>
  <si>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</si>
  <si>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</si>
  <si>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</si>
  <si>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</si>
  <si>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</si>
  <si>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</si>
  <si>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</si>
  <si>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</si>
  <si>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</si>
  <si>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</si>
  <si>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</si>
  <si>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</si>
  <si>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</si>
  <si>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</si>
  <si>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</si>
  <si>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</si>
  <si>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</si>
  <si>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</si>
  <si>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</si>
  <si>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</si>
  <si>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</si>
  <si>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</si>
  <si>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</si>
  <si>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</si>
  <si>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</si>
  <si>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</si>
  <si>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</si>
  <si>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</si>
  <si>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</si>
  <si>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</si>
  <si>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</si>
  <si>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</si>
  <si>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</si>
  <si>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</si>
  <si>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</si>
  <si>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</si>
  <si>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</si>
  <si>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</si>
  <si>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</si>
  <si>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</si>
  <si>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</si>
  <si>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</si>
  <si>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</si>
  <si>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</si>
  <si>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</si>
  <si>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</si>
  <si>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</si>
  <si>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</si>
  <si>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</si>
  <si>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</si>
  <si>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</si>
  <si>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</si>
  <si>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</si>
  <si>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</si>
  <si>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</si>
  <si>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</si>
  <si>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</si>
  <si>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</si>
  <si>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</si>
  <si>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</si>
  <si>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</si>
  <si>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</si>
  <si>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</si>
  <si>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</si>
  <si>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</si>
  <si>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</si>
  <si>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</si>
  <si>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</si>
  <si>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</si>
  <si>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</si>
  <si>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</si>
  <si>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</si>
  <si>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</si>
  <si>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</si>
  <si>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</si>
  <si>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</si>
  <si>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</si>
  <si>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</si>
  <si>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</si>
  <si>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</si>
  <si>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</si>
  <si>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</si>
  <si>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</si>
  <si>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</si>
  <si>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</si>
  <si>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</si>
  <si>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</si>
  <si>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</si>
  <si>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</si>
  <si>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</si>
  <si>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</si>
  <si>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</si>
  <si>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</si>
  <si>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</si>
  <si>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</si>
  <si>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</si>
  <si>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</si>
  <si>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</si>
  <si>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</si>
  <si>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</si>
  <si>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</si>
  <si>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</si>
  <si>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</si>
  <si>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</si>
  <si>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</si>
  <si>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</si>
  <si>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</si>
  <si>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</si>
  <si>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</si>
  <si>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</si>
  <si>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</si>
  <si>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</si>
  <si>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</si>
  <si>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</si>
  <si>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</si>
  <si>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</si>
  <si>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</si>
  <si>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</si>
  <si>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</si>
  <si>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</si>
  <si>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</si>
  <si>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</si>
  <si>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</si>
  <si>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</si>
  <si>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</si>
  <si>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</si>
  <si>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</si>
  <si>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</si>
  <si>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</si>
  <si>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</si>
  <si>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</si>
  <si>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</si>
  <si>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</si>
  <si>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</si>
  <si>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</si>
  <si>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</si>
  <si>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</si>
  <si>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</si>
  <si>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</si>
  <si>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</si>
  <si>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</si>
  <si>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</si>
  <si>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</si>
  <si>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</si>
  <si>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</si>
  <si>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</si>
  <si>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</si>
  <si>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</si>
  <si>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</si>
  <si>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</si>
  <si>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</si>
  <si>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</si>
  <si>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</si>
  <si>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</si>
  <si>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</si>
  <si>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</si>
  <si>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</si>
  <si>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</si>
  <si>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</si>
  <si>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</si>
  <si>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</si>
  <si>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</si>
  <si>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</si>
  <si>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</si>
  <si>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</si>
  <si>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</si>
  <si>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</si>
  <si>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</si>
  <si>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</si>
  <si>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</si>
  <si>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</si>
  <si>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</si>
  <si>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</si>
  <si>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</si>
  <si>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</si>
  <si>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</si>
  <si>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</si>
  <si>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</si>
  <si>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</si>
  <si>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</si>
  <si>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</si>
  <si>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</si>
  <si>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</si>
  <si>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</si>
  <si>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</si>
  <si>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</si>
  <si>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</si>
  <si>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</si>
  <si>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</si>
  <si>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</si>
  <si>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</si>
  <si>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</si>
  <si>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</si>
  <si>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</si>
  <si>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</si>
  <si>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</si>
  <si>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</si>
  <si>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</si>
  <si>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</si>
  <si>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</si>
  <si>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</si>
  <si>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</si>
  <si>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</si>
  <si>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</si>
  <si>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</si>
  <si>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</si>
  <si>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</si>
  <si>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</si>
  <si>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</si>
  <si>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</si>
  <si>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</si>
  <si>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</si>
  <si>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</si>
  <si>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</si>
  <si>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</si>
  <si>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</si>
  <si>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</si>
  <si>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</si>
  <si>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</si>
  <si>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</si>
  <si>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</si>
  <si>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</si>
  <si>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</si>
  <si>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</si>
  <si>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</si>
  <si>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</si>
  <si>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</si>
  <si>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</si>
  <si>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</si>
  <si>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</si>
  <si>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</si>
  <si>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</si>
  <si>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</si>
  <si>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</si>
  <si>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</si>
  <si>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</si>
  <si>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</si>
  <si>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</si>
  <si>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</si>
  <si>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</si>
  <si>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</si>
  <si>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</si>
  <si>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</si>
  <si>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</si>
  <si>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</si>
  <si>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</si>
  <si>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</si>
  <si>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</si>
  <si>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</si>
  <si>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</si>
  <si>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</si>
  <si>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</si>
  <si>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</si>
  <si>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</si>
  <si>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</si>
  <si>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</si>
  <si>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</si>
  <si>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</si>
  <si>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</si>
  <si>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</si>
  <si>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</si>
  <si>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</si>
  <si>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</si>
  <si>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</si>
  <si>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</si>
  <si>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</si>
  <si>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</si>
  <si>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</si>
  <si>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</si>
  <si>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</si>
  <si>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</si>
  <si>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</si>
  <si>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</si>
  <si>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</si>
  <si>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</si>
  <si>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</si>
  <si>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</si>
  <si>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</si>
  <si>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</si>
  <si>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</si>
  <si>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</si>
  <si>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</si>
  <si>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</si>
  <si>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</si>
  <si>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</si>
  <si>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</si>
  <si>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</si>
  <si>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</si>
  <si>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</si>
  <si>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</si>
  <si>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</si>
  <si>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</si>
  <si>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</si>
  <si>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</si>
  <si>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</si>
  <si>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</si>
  <si>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</si>
  <si>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</si>
  <si>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</si>
  <si>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</si>
  <si>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</si>
  <si>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</si>
  <si>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</si>
  <si>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</si>
  <si>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</si>
  <si>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</si>
  <si>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</si>
  <si>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</si>
  <si>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</si>
  <si>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</si>
  <si>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</si>
  <si>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</si>
  <si>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</si>
  <si>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</si>
  <si>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</si>
  <si>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</si>
  <si>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</si>
  <si>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</si>
  <si>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</si>
  <si>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</si>
  <si>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</si>
  <si>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</si>
  <si>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</si>
  <si>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</si>
  <si>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</si>
  <si>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</si>
  <si>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</si>
  <si>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</si>
  <si>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</si>
  <si>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</si>
  <si>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</si>
  <si>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</si>
  <si>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</si>
  <si>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</si>
  <si>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</si>
  <si>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</si>
  <si>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</si>
  <si>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</si>
  <si>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</si>
  <si>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</si>
  <si>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</si>
  <si>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</si>
  <si>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</si>
  <si>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</si>
  <si>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</si>
  <si>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</si>
  <si>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</si>
  <si>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</si>
  <si>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</si>
  <si>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</si>
  <si>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</si>
  <si>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</si>
  <si>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</si>
  <si>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</si>
  <si>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</si>
  <si>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</si>
  <si>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</si>
  <si>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</si>
  <si>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</si>
  <si>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</si>
  <si>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</si>
  <si>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</si>
  <si>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</si>
  <si>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</si>
  <si>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</si>
  <si>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</si>
  <si>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</si>
  <si>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</si>
  <si>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</si>
  <si>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</si>
  <si>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</si>
  <si>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</si>
  <si>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</si>
  <si>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</si>
  <si>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</si>
  <si>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</si>
  <si>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</si>
  <si>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</si>
  <si>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</si>
  <si>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</si>
  <si>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</si>
  <si>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</si>
  <si>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</si>
  <si>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</si>
  <si>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</si>
  <si>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</si>
  <si>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</si>
  <si>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</si>
  <si>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</si>
  <si>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</si>
  <si>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</si>
  <si>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</si>
  <si>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</si>
  <si>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</si>
  <si>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</si>
  <si>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</si>
  <si>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</si>
  <si>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</si>
  <si>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</si>
  <si>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</si>
  <si>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</si>
  <si>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</si>
  <si>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</si>
  <si>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</si>
  <si>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</si>
  <si>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</si>
  <si>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</si>
  <si>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</si>
  <si>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</si>
  <si>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</si>
  <si>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</si>
  <si>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</si>
  <si>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</si>
  <si>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</si>
  <si>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</si>
  <si>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</si>
  <si>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</si>
  <si>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</si>
  <si>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</si>
  <si>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</si>
  <si>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</si>
  <si>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</si>
  <si>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</si>
  <si>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</si>
  <si>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</si>
  <si>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</si>
  <si>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</si>
  <si>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</si>
  <si>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</si>
  <si>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</si>
  <si>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</si>
  <si>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</si>
  <si>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</si>
  <si>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</si>
  <si>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</si>
  <si>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</si>
  <si>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</si>
  <si>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</si>
  <si>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</si>
  <si>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</si>
  <si>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</si>
  <si>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</si>
  <si>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</si>
  <si>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</si>
  <si>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</si>
  <si>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</si>
  <si>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</si>
  <si>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</si>
  <si>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</si>
  <si>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</si>
  <si>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</si>
  <si>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</si>
  <si>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</si>
  <si>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</si>
  <si>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</si>
  <si>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</si>
  <si>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</si>
  <si>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</si>
  <si>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</si>
  <si>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</si>
  <si>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</si>
  <si>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</si>
  <si>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</si>
  <si>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</si>
  <si>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</si>
  <si>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</si>
  <si>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</si>
  <si>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</si>
  <si>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</si>
  <si>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</si>
  <si>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</si>
  <si>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</si>
  <si>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</si>
  <si>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</si>
  <si>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</si>
  <si>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</si>
  <si>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</si>
  <si>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</si>
  <si>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</si>
  <si>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</si>
  <si>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</si>
  <si>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</si>
  <si>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</si>
  <si>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</si>
  <si>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</si>
  <si>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</si>
  <si>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</si>
  <si>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</si>
  <si>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</si>
  <si>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</si>
  <si>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</si>
  <si>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</si>
  <si>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</si>
  <si>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</si>
  <si>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</si>
  <si>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</si>
  <si>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</si>
  <si>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</si>
  <si>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</si>
  <si>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</si>
  <si>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</si>
  <si>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</si>
  <si>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</si>
  <si>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</si>
  <si>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</si>
  <si>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</si>
  <si>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</si>
  <si>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</si>
  <si>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</si>
  <si>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</si>
  <si>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</si>
  <si>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</si>
  <si>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</si>
  <si>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</si>
  <si>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</si>
  <si>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</si>
  <si>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</si>
  <si>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</si>
  <si>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</si>
  <si>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</si>
  <si>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</si>
  <si>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</si>
  <si>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</si>
  <si>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</si>
  <si>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</si>
  <si>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</si>
  <si>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</si>
  <si>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</si>
  <si>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</si>
  <si>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</si>
  <si>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</si>
  <si>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</si>
  <si>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</si>
  <si>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</si>
  <si>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</si>
  <si>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</si>
  <si>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</si>
  <si>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</si>
  <si>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</si>
  <si>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</si>
  <si>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</si>
  <si>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</si>
  <si>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</si>
  <si>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</si>
  <si>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</si>
  <si>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</si>
  <si>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</si>
  <si>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</si>
  <si>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</si>
  <si>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</si>
  <si>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</si>
  <si>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</si>
  <si>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</si>
  <si>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</si>
  <si>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</si>
  <si>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</si>
  <si>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</si>
  <si>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</si>
  <si>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</si>
  <si>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</si>
  <si>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</si>
  <si>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</si>
  <si>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</si>
  <si>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</si>
  <si>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</si>
  <si>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</si>
  <si>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</si>
  <si>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</si>
  <si>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</si>
  <si>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</si>
  <si>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</si>
  <si>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</si>
  <si>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</si>
  <si>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</si>
  <si>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</si>
  <si>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</si>
  <si>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</si>
  <si>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</si>
  <si>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</si>
  <si>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</si>
  <si>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</si>
  <si>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</si>
  <si>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</si>
  <si>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</si>
  <si>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</si>
  <si>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</si>
  <si>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</si>
  <si>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</si>
  <si>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</si>
  <si>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</si>
  <si>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</si>
  <si>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</si>
  <si>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</si>
  <si>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</si>
  <si>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</si>
  <si>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</si>
  <si>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</si>
  <si>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</si>
  <si>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</si>
  <si>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</si>
  <si>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</si>
  <si>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</si>
  <si>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</si>
  <si>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</si>
  <si>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</si>
  <si>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</si>
  <si>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</si>
  <si>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</si>
  <si>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</si>
  <si>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</si>
  <si>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</si>
  <si>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</si>
  <si>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</si>
  <si>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</si>
  <si>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</si>
  <si>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</si>
  <si>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</si>
  <si>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</si>
  <si>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</si>
  <si>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</si>
  <si>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</si>
  <si>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</si>
  <si>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</si>
  <si>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</si>
  <si>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</si>
  <si>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</si>
  <si>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</si>
  <si>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</si>
  <si>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</si>
  <si>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</si>
  <si>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</si>
  <si>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</si>
  <si>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</si>
  <si>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</si>
  <si>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</si>
  <si>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</si>
  <si>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</si>
  <si>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</si>
  <si>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</si>
  <si>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</si>
  <si>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</si>
  <si>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</si>
  <si>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</si>
  <si>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</si>
  <si>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</si>
  <si>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</si>
  <si>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</si>
  <si>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</si>
  <si>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</si>
  <si>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</si>
  <si>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</si>
  <si>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</si>
  <si>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</si>
  <si>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</si>
  <si>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</si>
  <si>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</si>
  <si>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</si>
  <si>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</si>
  <si>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</si>
  <si>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</si>
  <si>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</si>
  <si>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</si>
  <si>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</si>
  <si>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</si>
  <si>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</si>
  <si>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</si>
  <si>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</si>
  <si>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</si>
  <si>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</si>
  <si>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</si>
  <si>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</si>
  <si>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</si>
  <si>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</si>
  <si>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</si>
  <si>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</si>
  <si>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</si>
  <si>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</si>
  <si>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</si>
  <si>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</si>
  <si>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</si>
  <si>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</si>
  <si>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</si>
  <si>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</si>
  <si>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</si>
  <si>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</si>
  <si>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</si>
  <si>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</si>
  <si>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</si>
  <si>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</si>
  <si>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</si>
  <si>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</si>
  <si>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</si>
  <si>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</si>
  <si>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</si>
  <si>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</si>
  <si>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</si>
  <si>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</si>
  <si>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</si>
  <si>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</si>
  <si>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</si>
  <si>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</si>
  <si>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</si>
  <si>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</si>
  <si>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</si>
  <si>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</si>
  <si>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</si>
  <si>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</si>
  <si>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</si>
  <si>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</si>
  <si>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</si>
  <si>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</si>
  <si>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</si>
  <si>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</si>
  <si>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</si>
  <si>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</si>
  <si>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</si>
  <si>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</si>
  <si>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</si>
  <si>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</si>
  <si>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</si>
  <si>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</si>
  <si>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</si>
  <si>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</si>
  <si>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</si>
  <si>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</si>
  <si>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</si>
  <si>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</si>
  <si>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</si>
  <si>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</si>
  <si>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</si>
  <si>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</si>
  <si>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</si>
  <si>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</si>
  <si>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</si>
  <si>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</si>
  <si>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</si>
  <si>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</si>
  <si>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</si>
  <si>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</si>
  <si>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</si>
  <si>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</si>
  <si>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</si>
  <si>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</si>
  <si>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</si>
  <si>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</si>
  <si>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</si>
  <si>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</si>
  <si>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</si>
  <si>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</si>
  <si>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</si>
  <si>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</si>
  <si>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</si>
  <si>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</si>
  <si>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</si>
  <si>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</si>
  <si>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</si>
  <si>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</si>
  <si>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</si>
  <si>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</si>
  <si>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</si>
  <si>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</si>
  <si>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</si>
  <si>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</si>
  <si>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</si>
  <si>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</si>
  <si>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</si>
  <si>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</si>
  <si>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</si>
  <si>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</si>
  <si>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</si>
  <si>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</si>
  <si>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</si>
  <si>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</si>
  <si>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</si>
  <si>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</si>
  <si>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</si>
  <si>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</si>
  <si>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</si>
  <si>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</si>
  <si>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</si>
  <si>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</si>
  <si>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</si>
  <si>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</si>
  <si>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</si>
  <si>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</si>
  <si>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</si>
  <si>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</si>
  <si>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</si>
  <si>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</si>
  <si>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</si>
  <si>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</si>
  <si>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</si>
  <si>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</si>
  <si>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</si>
  <si>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</si>
  <si>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</si>
  <si>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</si>
  <si>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</si>
  <si>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</si>
  <si>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</si>
  <si>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</si>
  <si>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</si>
  <si>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</si>
  <si>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</si>
  <si>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</si>
  <si>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</si>
  <si>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</si>
  <si>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</si>
  <si>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</si>
  <si>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</si>
  <si>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</si>
  <si>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</si>
  <si>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</si>
  <si>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</si>
  <si>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</si>
  <si>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</si>
  <si>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</si>
  <si>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</si>
  <si>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</si>
  <si>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</si>
  <si>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</si>
  <si>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</si>
  <si>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</si>
  <si>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</si>
  <si>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</si>
  <si>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</si>
  <si>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</si>
  <si>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</si>
  <si>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</si>
  <si>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</si>
  <si>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</si>
  <si>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</si>
  <si>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</si>
  <si>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</si>
  <si>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</si>
  <si>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</si>
  <si>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</si>
  <si>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</si>
  <si>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</si>
  <si>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</si>
  <si>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</si>
  <si>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</si>
  <si>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</si>
  <si>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</si>
  <si>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</si>
  <si>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</si>
  <si>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</si>
  <si>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</si>
  <si>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</si>
  <si>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</si>
  <si>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</si>
  <si>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</si>
  <si>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</si>
  <si>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</si>
  <si>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</si>
  <si>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</si>
  <si>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</si>
  <si>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</si>
  <si>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</si>
  <si>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</si>
  <si>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</si>
  <si>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</si>
  <si>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</si>
  <si>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</si>
  <si>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</si>
  <si>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</si>
  <si>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</si>
  <si>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</si>
  <si>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</si>
  <si>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</si>
  <si>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</si>
  <si>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</si>
  <si>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</si>
  <si>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</si>
  <si>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</si>
  <si>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</si>
  <si>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</si>
  <si>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</si>
  <si>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</si>
  <si>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</si>
  <si>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</si>
  <si>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</si>
  <si>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</si>
  <si>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</si>
  <si>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</si>
  <si>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</si>
  <si>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</si>
  <si>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</si>
  <si>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</si>
  <si>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</si>
  <si>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</si>
  <si>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</si>
  <si>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</si>
  <si>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</si>
  <si>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</si>
  <si>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</si>
  <si>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</si>
  <si>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</si>
  <si>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</si>
  <si>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</si>
  <si>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</si>
  <si>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</si>
  <si>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</si>
  <si>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</si>
  <si>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</si>
  <si>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</si>
  <si>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</si>
  <si>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</si>
  <si>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</si>
  <si>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</si>
  <si>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</si>
  <si>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</si>
  <si>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</si>
  <si>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</si>
  <si>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</si>
  <si>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</si>
  <si>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</si>
  <si>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</si>
  <si>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</si>
  <si>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</si>
  <si>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</si>
  <si>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</si>
  <si>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</si>
  <si>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</si>
  <si>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</si>
  <si>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</si>
  <si>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</si>
  <si>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</si>
  <si>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</si>
  <si>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</si>
  <si>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</si>
  <si>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</si>
  <si>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</si>
  <si>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</si>
  <si>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</si>
  <si>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</si>
  <si>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</si>
  <si>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</si>
  <si>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</si>
  <si>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</si>
  <si>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</si>
  <si>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</si>
  <si>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</si>
  <si>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</si>
  <si>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</si>
  <si>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</si>
  <si>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</si>
  <si>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</si>
  <si>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</si>
  <si>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</si>
  <si>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</si>
  <si>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</si>
  <si>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</si>
  <si>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</si>
  <si>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</si>
  <si>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</si>
  <si>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</si>
  <si>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</si>
  <si>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</si>
  <si>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</si>
  <si>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</si>
  <si>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</si>
  <si>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</si>
  <si>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</si>
  <si>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</si>
  <si>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</si>
  <si>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</si>
  <si>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</si>
  <si>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</si>
  <si>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</si>
  <si>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</si>
  <si>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</si>
  <si>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</si>
  <si>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</si>
  <si>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</si>
  <si>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</si>
  <si>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</si>
  <si>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</si>
  <si>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</si>
  <si>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</si>
  <si>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</si>
  <si>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</si>
  <si>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</si>
  <si>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</si>
  <si>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</si>
  <si>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</si>
  <si>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</si>
  <si>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</si>
  <si>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</si>
  <si>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</si>
  <si>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</si>
  <si>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</si>
  <si>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</si>
  <si>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</si>
  <si>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</si>
  <si>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</si>
  <si>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</si>
  <si>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</si>
  <si>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</si>
  <si>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</si>
  <si>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</si>
  <si>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</si>
  <si>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</si>
  <si>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</si>
  <si>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</si>
  <si>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</si>
  <si>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</si>
  <si>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</si>
  <si>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</si>
  <si>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</si>
  <si>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</si>
  <si>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</si>
  <si>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</si>
  <si>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</si>
  <si>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</si>
  <si>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</si>
  <si>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</si>
  <si>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</si>
  <si>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</si>
  <si>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</si>
  <si>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</si>
  <si>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</si>
  <si>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</si>
  <si>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</si>
  <si>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</si>
  <si>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</si>
  <si>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</si>
  <si>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</si>
  <si>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</si>
  <si>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</si>
  <si>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</si>
  <si>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</si>
  <si>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</si>
  <si>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</si>
  <si>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</si>
  <si>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</si>
  <si>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</si>
  <si>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</si>
  <si>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</si>
  <si>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</si>
  <si>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</si>
  <si>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</si>
  <si>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</si>
  <si>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</si>
  <si>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</si>
  <si>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</si>
  <si>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</si>
  <si>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</si>
  <si>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</si>
  <si>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</si>
  <si>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</si>
  <si>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</si>
  <si>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</si>
  <si>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</si>
  <si>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</si>
  <si>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</si>
  <si>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</si>
  <si>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</si>
  <si>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</si>
  <si>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</si>
  <si>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</si>
  <si>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</si>
  <si>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</si>
  <si>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</si>
  <si>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</si>
  <si>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</si>
  <si>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</si>
  <si>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</si>
  <si>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</si>
  <si>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</si>
  <si>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</si>
  <si>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</si>
  <si>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</si>
  <si>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</si>
  <si>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</si>
  <si>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</si>
  <si>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</si>
  <si>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</si>
  <si>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</si>
  <si>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</si>
  <si>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</si>
  <si>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</si>
  <si>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</si>
  <si>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</si>
  <si>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</si>
  <si>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</si>
  <si>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</si>
  <si>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</si>
  <si>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</si>
  <si>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</si>
  <si>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</si>
  <si>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</si>
  <si>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</si>
  <si>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</si>
  <si>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</si>
  <si>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</si>
  <si>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</si>
  <si>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</si>
  <si>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</si>
  <si>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</si>
  <si>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</si>
  <si>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</si>
  <si>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</si>
  <si>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</si>
  <si>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</si>
  <si>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</si>
  <si>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</si>
  <si>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</si>
  <si>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</si>
  <si>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</si>
  <si>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</si>
  <si>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</si>
  <si>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</si>
  <si>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</si>
  <si>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</si>
  <si>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</si>
  <si>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</si>
  <si>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</si>
  <si>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</si>
  <si>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</si>
  <si>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</si>
  <si>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</si>
  <si>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</si>
  <si>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</si>
  <si>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</si>
  <si>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</si>
  <si>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</si>
  <si>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</si>
  <si>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</si>
  <si>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</si>
  <si>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</si>
  <si>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</si>
  <si>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</si>
  <si>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</si>
  <si>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</si>
  <si>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</si>
  <si>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</si>
  <si>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</si>
  <si>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</si>
  <si>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</si>
  <si>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</si>
  <si>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</si>
  <si>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</si>
  <si>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</si>
  <si>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</si>
  <si>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</si>
  <si>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</si>
  <si>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</si>
  <si>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</si>
  <si>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</si>
  <si>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</si>
  <si>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</si>
  <si>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</si>
  <si>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</si>
  <si>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</si>
  <si>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</si>
  <si>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</si>
  <si>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</si>
  <si>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</si>
  <si>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</si>
  <si>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</si>
  <si>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</si>
  <si>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</si>
  <si>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</si>
  <si>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</si>
  <si>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</si>
  <si>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</si>
  <si>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</si>
  <si>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</si>
  <si>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</si>
  <si>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</si>
  <si>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</si>
  <si>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</si>
  <si>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</si>
  <si>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</si>
  <si>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</si>
  <si>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</si>
  <si>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</si>
  <si>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</si>
  <si>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</si>
  <si>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</si>
  <si>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</si>
  <si>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</si>
  <si>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</si>
  <si>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</si>
  <si>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</si>
  <si>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</si>
  <si>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</si>
  <si>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</si>
  <si>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</si>
  <si>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</si>
  <si>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</si>
  <si>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</si>
  <si>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</si>
  <si>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</si>
  <si>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</si>
  <si>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</si>
  <si>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</si>
  <si>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</si>
  <si>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</si>
  <si>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</si>
  <si>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</si>
  <si>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</si>
  <si>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</si>
  <si>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</si>
  <si>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</si>
  <si>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</si>
  <si>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</si>
  <si>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</si>
  <si>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</si>
  <si>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</si>
  <si>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</si>
  <si>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</si>
  <si>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</si>
  <si>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</si>
  <si>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</si>
  <si>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</si>
  <si>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</si>
  <si>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</si>
  <si>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</si>
  <si>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</si>
  <si>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</si>
  <si>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</si>
  <si>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</si>
  <si>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</si>
  <si>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</si>
  <si>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</si>
  <si>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</si>
  <si>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</si>
  <si>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</si>
  <si>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</si>
  <si>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</si>
  <si>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</si>
  <si>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</si>
  <si>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</si>
  <si>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</si>
  <si>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</si>
  <si>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</si>
  <si>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</si>
  <si>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</si>
  <si>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</si>
  <si>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</si>
  <si>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</si>
  <si>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</si>
  <si>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</si>
  <si>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</si>
  <si>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</si>
  <si>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</si>
  <si>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</si>
  <si>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</si>
  <si>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</si>
  <si>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</si>
  <si>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</si>
  <si>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</si>
  <si>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</si>
  <si>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</si>
  <si>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</si>
  <si>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</si>
  <si>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</si>
  <si>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</si>
  <si>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</si>
  <si>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</si>
  <si>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</si>
  <si>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</si>
  <si>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</si>
  <si>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</si>
  <si>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</si>
  <si>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</si>
  <si>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</si>
  <si>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</si>
  <si>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</si>
  <si>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</si>
  <si>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</si>
  <si>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</si>
  <si>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</si>
  <si>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</si>
  <si>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</si>
  <si>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</si>
  <si>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</si>
  <si>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</si>
  <si>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</si>
  <si>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</si>
  <si>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</si>
  <si>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</si>
  <si>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</si>
  <si>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</si>
  <si>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</si>
  <si>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</si>
  <si>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</si>
  <si>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</si>
  <si>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</si>
  <si>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</si>
  <si>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</si>
  <si>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</si>
  <si>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</si>
  <si>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</si>
  <si>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</si>
  <si>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</si>
  <si>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</si>
  <si>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</si>
  <si>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</si>
  <si>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</si>
  <si>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</si>
  <si>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</si>
  <si>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</si>
  <si>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</si>
  <si>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</si>
  <si>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</si>
  <si>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</si>
  <si>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</si>
  <si>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</si>
  <si>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</si>
  <si>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</si>
  <si>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</si>
  <si>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</si>
  <si>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</si>
  <si>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</si>
  <si>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</si>
  <si>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</si>
  <si>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</si>
  <si>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</si>
  <si>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</si>
  <si>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</si>
  <si>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</si>
  <si>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</si>
  <si>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</si>
  <si>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</si>
  <si>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</si>
  <si>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</si>
  <si>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</si>
  <si>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</si>
  <si>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</si>
  <si>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</si>
  <si>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</si>
  <si>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</si>
  <si>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</si>
  <si>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</si>
  <si>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</si>
  <si>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</si>
  <si>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</si>
  <si>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</si>
  <si>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</si>
  <si>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</si>
  <si>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</si>
  <si>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</si>
  <si>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</si>
  <si>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</si>
  <si>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</si>
  <si>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</si>
  <si>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</si>
  <si>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</si>
  <si>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</si>
  <si>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</si>
  <si>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</si>
  <si>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</si>
  <si>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</si>
  <si>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</si>
  <si>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</si>
  <si>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</si>
  <si>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</si>
  <si>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</si>
  <si>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</si>
  <si>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</si>
  <si>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</si>
  <si>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</si>
  <si>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</si>
  <si>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</si>
  <si>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</si>
  <si>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</si>
  <si>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</si>
  <si>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</si>
  <si>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</si>
  <si>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</si>
  <si>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</si>
  <si>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</si>
  <si>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</si>
  <si>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</si>
  <si>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</si>
  <si>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</si>
  <si>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</si>
  <si>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</si>
  <si>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</si>
  <si>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</si>
  <si>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</si>
  <si>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</si>
  <si>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</si>
  <si>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</si>
  <si>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</si>
  <si>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</si>
  <si>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</si>
  <si>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</si>
  <si>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</si>
  <si>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</si>
  <si>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</si>
  <si>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</si>
  <si>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</si>
  <si>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</si>
  <si>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</si>
  <si>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</si>
  <si>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</si>
  <si>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</si>
  <si>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</si>
  <si>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</si>
  <si>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</si>
  <si>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</si>
  <si>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</si>
  <si>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</si>
  <si>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</si>
  <si>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</si>
  <si>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</si>
  <si>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</si>
  <si>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</si>
  <si>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</si>
  <si>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</si>
  <si>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</si>
  <si>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</si>
  <si>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</si>
  <si>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</si>
  <si>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</si>
  <si>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</si>
  <si>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</si>
  <si>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</si>
  <si>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</si>
  <si>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</si>
  <si>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</si>
  <si>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</si>
  <si>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</si>
  <si>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</si>
  <si>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</si>
  <si>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</si>
  <si>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</si>
  <si>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</si>
  <si>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</si>
  <si>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</si>
  <si>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</si>
  <si>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</si>
  <si>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</si>
  <si>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</si>
  <si>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</si>
  <si>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</si>
  <si>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</si>
  <si>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</si>
  <si>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</si>
  <si>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</si>
  <si>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</si>
  <si>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</si>
  <si>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</si>
  <si>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</si>
  <si>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</si>
  <si>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</si>
  <si>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</si>
  <si>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</si>
  <si>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</si>
  <si>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</si>
  <si>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</si>
  <si>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</si>
  <si>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</si>
  <si>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</si>
  <si>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</si>
  <si>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</si>
  <si>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</si>
  <si>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</si>
  <si>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</si>
  <si>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</si>
  <si>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</si>
  <si>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</si>
  <si>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</si>
  <si>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</si>
  <si>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</si>
  <si>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</si>
  <si>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</si>
  <si>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</si>
  <si>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</si>
  <si>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</si>
  <si>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</si>
  <si>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</si>
  <si>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</si>
  <si>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</si>
  <si>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</si>
  <si>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</si>
  <si>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</si>
  <si>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</si>
  <si>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</si>
  <si>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</si>
  <si>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</si>
  <si>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</si>
  <si>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</si>
  <si>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</si>
  <si>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</si>
  <si>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</si>
  <si>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</si>
  <si>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</si>
  <si>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</si>
  <si>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</si>
  <si>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</si>
  <si>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</si>
  <si>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</si>
  <si>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</si>
  <si>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</si>
  <si>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</si>
  <si>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</si>
  <si>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</si>
  <si>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</si>
  <si>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</si>
  <si>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</si>
  <si>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</si>
  <si>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</si>
  <si>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</si>
  <si>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</si>
  <si>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</si>
  <si>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</si>
  <si>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</si>
  <si>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</si>
  <si>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</si>
  <si>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</si>
  <si>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</si>
  <si>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</si>
  <si>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</si>
  <si>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</si>
  <si>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</si>
  <si>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</si>
  <si>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</si>
  <si>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</si>
  <si>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</si>
  <si>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</si>
  <si>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</si>
  <si>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</si>
  <si>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</si>
  <si>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</si>
  <si>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</si>
  <si>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</si>
  <si>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</si>
  <si>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</si>
  <si>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</si>
  <si>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</si>
  <si>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</si>
  <si>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</si>
  <si>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</si>
  <si>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</si>
  <si>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</si>
  <si>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</si>
  <si>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</si>
  <si>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</si>
  <si>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</si>
  <si>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</si>
  <si>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</si>
  <si>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</si>
  <si>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</si>
  <si>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</si>
  <si>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</si>
  <si>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</si>
  <si>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</si>
  <si>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</si>
  <si>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</si>
  <si>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</si>
  <si>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</si>
  <si>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</si>
  <si>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</si>
  <si>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</si>
  <si>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</si>
  <si>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</si>
  <si>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</si>
  <si>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</si>
  <si>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</si>
  <si>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</si>
  <si>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</si>
  <si>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</si>
  <si>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</si>
  <si>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</si>
  <si>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</si>
  <si>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</si>
  <si>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</si>
  <si>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</si>
  <si>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</si>
  <si>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</si>
  <si>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</si>
  <si>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</si>
  <si>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</si>
  <si>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</si>
  <si>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</si>
  <si>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</si>
  <si>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</si>
  <si>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</si>
  <si>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</si>
  <si>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</si>
  <si>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</si>
  <si>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</si>
  <si>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</si>
  <si>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</si>
  <si>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</si>
  <si>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</si>
  <si>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</si>
  <si>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</si>
  <si>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</si>
  <si>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</si>
  <si>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</si>
  <si>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</si>
  <si>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</si>
  <si>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</si>
  <si>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</si>
  <si>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</si>
  <si>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</si>
  <si>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</si>
  <si>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</si>
  <si>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</si>
  <si>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</si>
  <si>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</si>
  <si>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</si>
  <si>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</si>
  <si>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</si>
  <si>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</si>
  <si>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</si>
  <si>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</si>
  <si>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</si>
  <si>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</si>
  <si>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</si>
  <si>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</si>
  <si>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</si>
  <si>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</si>
  <si>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</si>
  <si>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</si>
  <si>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</si>
  <si>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</si>
  <si>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</si>
  <si>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</si>
  <si>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</si>
  <si>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</si>
  <si>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</si>
  <si>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</si>
  <si>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</si>
  <si>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</si>
  <si>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</si>
  <si>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</si>
  <si>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</si>
  <si>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</si>
  <si>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</si>
  <si>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</si>
  <si>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</si>
  <si>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</si>
  <si>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</si>
  <si>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</si>
  <si>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</si>
  <si>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</si>
  <si>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</si>
  <si>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</si>
  <si>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</si>
  <si>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</si>
  <si>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</si>
  <si>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</si>
  <si>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</si>
  <si>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</si>
  <si>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</si>
  <si>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</si>
  <si>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</si>
  <si>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</si>
  <si>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</si>
  <si>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</si>
  <si>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</si>
  <si>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</si>
  <si>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</si>
  <si>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</si>
  <si>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</si>
  <si>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</si>
  <si>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</si>
  <si>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</si>
  <si>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</si>
  <si>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</si>
  <si>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</si>
  <si>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</si>
  <si>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</si>
  <si>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</si>
  <si>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</si>
  <si>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</si>
  <si>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</si>
  <si>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</si>
  <si>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</si>
  <si>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</si>
  <si>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</si>
  <si>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</si>
  <si>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</si>
  <si>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</si>
  <si>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</si>
  <si>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</si>
  <si>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</si>
  <si>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</si>
  <si>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</si>
  <si>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</si>
  <si>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</si>
  <si>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</si>
  <si>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</si>
  <si>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</si>
  <si>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</si>
  <si>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</si>
  <si>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</si>
  <si>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</si>
  <si>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</si>
  <si>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</si>
  <si>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</si>
  <si>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</si>
  <si>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</si>
  <si>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</si>
  <si>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</si>
  <si>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</si>
  <si>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</si>
  <si>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</si>
  <si>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</si>
  <si>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</si>
  <si>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</si>
  <si>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</si>
  <si>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</si>
  <si>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</si>
  <si>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</si>
  <si>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</si>
  <si>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</si>
  <si>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</si>
  <si>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</si>
  <si>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</si>
  <si>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</si>
  <si>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</si>
  <si>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</si>
  <si>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</si>
  <si>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</si>
  <si>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</si>
  <si>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</si>
  <si>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</si>
  <si>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</si>
  <si>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</si>
  <si>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</si>
  <si>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</si>
  <si>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</si>
  <si>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</si>
  <si>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</si>
  <si>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</si>
  <si>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</si>
  <si>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</si>
  <si>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</si>
  <si>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</si>
  <si>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</si>
  <si>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</si>
  <si>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</si>
  <si>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</si>
  <si>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</si>
  <si>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</si>
  <si>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</si>
  <si>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</si>
  <si>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</si>
  <si>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</si>
  <si>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</si>
  <si>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</si>
  <si>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</si>
  <si>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</si>
  <si>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</si>
  <si>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</si>
  <si>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</si>
  <si>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</si>
  <si>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</si>
  <si>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</si>
  <si>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</si>
  <si>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</si>
  <si>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</si>
  <si>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</si>
  <si>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</si>
  <si>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</si>
  <si>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</si>
  <si>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</si>
  <si>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</si>
  <si>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</si>
  <si>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</si>
  <si>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</si>
  <si>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</si>
  <si>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</si>
  <si>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</si>
  <si>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</si>
  <si>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</si>
  <si>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</si>
  <si>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</si>
  <si>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</si>
  <si>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</si>
  <si>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</si>
  <si>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</si>
  <si>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</si>
  <si>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</si>
  <si>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</si>
  <si>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</si>
  <si>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</si>
  <si>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</si>
  <si>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</si>
  <si>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</si>
  <si>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</si>
  <si>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</si>
  <si>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</si>
  <si>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</si>
  <si>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</si>
  <si>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</si>
  <si>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</si>
  <si>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</si>
  <si>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</si>
  <si>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</si>
  <si>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</si>
  <si>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</si>
  <si>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</si>
  <si>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</si>
  <si>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</si>
  <si>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</si>
  <si>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</si>
  <si>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</si>
  <si>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</si>
  <si>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</si>
  <si>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</si>
  <si>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</si>
  <si>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</si>
  <si>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</si>
  <si>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</si>
  <si>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</si>
  <si>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</si>
  <si>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</si>
  <si>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</si>
  <si>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</si>
  <si>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</si>
  <si>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</si>
  <si>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</si>
  <si>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</si>
  <si>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</si>
  <si>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</si>
  <si>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</si>
  <si>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</si>
  <si>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</si>
  <si>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</si>
  <si>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</si>
  <si>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</si>
  <si>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</si>
  <si>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</si>
  <si>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</si>
  <si>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</si>
  <si>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</si>
  <si>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</si>
  <si>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</si>
  <si>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</si>
  <si>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</si>
  <si>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</si>
  <si>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</si>
  <si>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</si>
  <si>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</si>
  <si>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</si>
  <si>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</si>
  <si>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</si>
  <si>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</si>
  <si>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</si>
  <si>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</si>
  <si>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</si>
  <si>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</si>
  <si>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</si>
  <si>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</si>
  <si>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</si>
  <si>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</si>
  <si>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</si>
  <si>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</si>
  <si>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</si>
  <si>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</si>
  <si>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</si>
  <si>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</si>
  <si>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</si>
  <si>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</si>
  <si>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</si>
  <si>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</si>
  <si>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</si>
  <si>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</si>
  <si>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</si>
  <si>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</si>
  <si>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</si>
  <si>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</si>
  <si>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</si>
  <si>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</si>
  <si>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</si>
  <si>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</si>
  <si>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</si>
  <si>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</si>
  <si>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</si>
  <si>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</si>
  <si>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</si>
  <si>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</si>
  <si>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</si>
  <si>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</si>
  <si>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</si>
  <si>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</si>
  <si>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</si>
  <si>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</si>
  <si>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</si>
  <si>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</si>
  <si>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</si>
  <si>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</si>
  <si>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</si>
  <si>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</si>
  <si>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</si>
  <si>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</si>
  <si>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</si>
  <si>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</si>
  <si>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</si>
  <si>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</si>
  <si>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</si>
  <si>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</si>
  <si>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</si>
  <si>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</si>
  <si>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</si>
  <si>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</si>
  <si>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</si>
  <si>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</si>
  <si>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</si>
  <si>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</si>
  <si>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</si>
  <si>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</si>
  <si>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</si>
  <si>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</si>
  <si>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</si>
  <si>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</si>
  <si>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</si>
  <si>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</si>
  <si>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</si>
  <si>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</si>
  <si>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</si>
  <si>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</si>
  <si>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</si>
  <si>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</si>
  <si>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</si>
  <si>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</si>
  <si>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</si>
  <si>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</si>
  <si>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</si>
  <si>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</si>
  <si>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</si>
  <si>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</si>
  <si>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</si>
  <si>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</si>
  <si>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</si>
  <si>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</si>
  <si>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</si>
  <si>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</si>
  <si>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</si>
  <si>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</si>
  <si>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</si>
  <si>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</si>
  <si>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</si>
  <si>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</si>
  <si>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</si>
  <si>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</si>
  <si>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</si>
  <si>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</si>
  <si>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</si>
  <si>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</si>
  <si>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</si>
  <si>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</si>
  <si>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</si>
  <si>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</si>
  <si>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</si>
  <si>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</si>
  <si>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</si>
  <si>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</si>
  <si>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</si>
  <si>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</si>
  <si>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</si>
  <si>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</si>
  <si>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</si>
  <si>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</si>
  <si>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</si>
  <si>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</si>
  <si>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</si>
  <si>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</si>
  <si>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</si>
  <si>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</si>
  <si>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</si>
  <si>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</si>
  <si>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</si>
  <si>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</si>
  <si>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</si>
  <si>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</si>
  <si>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</si>
  <si>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</si>
  <si>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</si>
  <si>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</si>
  <si>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</si>
  <si>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</si>
  <si>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</si>
  <si>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</si>
  <si>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</si>
  <si>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</si>
  <si>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</si>
  <si>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</si>
  <si>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</si>
  <si>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</si>
  <si>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</si>
  <si>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</si>
  <si>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</si>
  <si>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</si>
  <si>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</si>
  <si>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</si>
  <si>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</si>
  <si>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</si>
  <si>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</si>
  <si>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</si>
  <si>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</si>
  <si>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</si>
  <si>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</si>
  <si>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</si>
  <si>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</si>
  <si>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</si>
  <si>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</si>
  <si>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</si>
  <si>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</si>
  <si>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</si>
  <si>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</si>
  <si>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</si>
  <si>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</si>
  <si>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</si>
  <si>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</si>
  <si>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</si>
  <si>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</si>
  <si>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</si>
  <si>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</si>
  <si>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</si>
  <si>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</si>
  <si>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</si>
  <si>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</si>
  <si>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</si>
  <si>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</si>
  <si>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</si>
  <si>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</si>
  <si>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</si>
  <si>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</si>
  <si>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</si>
  <si>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</si>
  <si>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</si>
  <si>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</si>
  <si>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</si>
  <si>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</si>
  <si>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</si>
  <si>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</si>
  <si>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</si>
  <si>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</si>
  <si>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</si>
  <si>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</si>
  <si>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</si>
  <si>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</si>
  <si>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</si>
  <si>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</si>
  <si>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</si>
  <si>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</si>
  <si>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</si>
  <si>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</si>
  <si>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</si>
  <si>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</si>
  <si>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</si>
  <si>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</si>
  <si>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</si>
  <si>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</si>
  <si>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</si>
  <si>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</si>
  <si>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</si>
  <si>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</si>
  <si>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</si>
  <si>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</si>
  <si>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</si>
  <si>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</si>
  <si>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</si>
  <si>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</si>
  <si>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</si>
  <si>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</si>
  <si>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</si>
  <si>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</si>
  <si>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</si>
  <si>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</si>
  <si>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</si>
  <si>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</si>
  <si>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</si>
  <si>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</si>
  <si>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</si>
  <si>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</si>
  <si>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</si>
  <si>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</si>
  <si>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</si>
  <si>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</si>
  <si>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</si>
  <si>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</si>
  <si>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</si>
  <si>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</si>
  <si>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</si>
  <si>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</si>
  <si>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</si>
  <si>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</si>
  <si>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</si>
  <si>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</si>
  <si>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</si>
  <si>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</si>
  <si>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</si>
  <si>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</si>
  <si>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</si>
  <si>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</si>
  <si>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</si>
  <si>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</si>
  <si>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</si>
  <si>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</si>
  <si>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</si>
  <si>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</si>
  <si>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</si>
  <si>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</si>
  <si>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</si>
  <si>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</si>
  <si>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</si>
  <si>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</si>
  <si>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</si>
  <si>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</si>
  <si>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</si>
  <si>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</si>
  <si>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</si>
  <si>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</si>
  <si>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</si>
  <si>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</si>
  <si>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</si>
  <si>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</si>
  <si>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</si>
  <si>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</si>
  <si>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</si>
  <si>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</si>
  <si>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</si>
  <si>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</si>
  <si>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</si>
  <si>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</si>
  <si>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</si>
  <si>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</si>
  <si>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</si>
  <si>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</si>
  <si>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</si>
  <si>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</si>
  <si>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</si>
  <si>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</si>
  <si>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</si>
  <si>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</si>
  <si>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</si>
  <si>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</si>
  <si>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</si>
  <si>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</si>
  <si>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</si>
  <si>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</si>
  <si>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</si>
  <si>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</si>
  <si>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</si>
  <si>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</si>
  <si>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</si>
  <si>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</si>
  <si>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</si>
  <si>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</si>
  <si>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</si>
  <si>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</si>
  <si>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</si>
  <si>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</si>
  <si>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</si>
  <si>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</si>
  <si>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</si>
  <si>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</si>
  <si>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</si>
  <si>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</si>
  <si>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</si>
  <si>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</si>
  <si>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</si>
  <si>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</si>
  <si>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</si>
  <si>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</si>
  <si>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</si>
  <si>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</si>
  <si>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</si>
  <si>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</si>
  <si>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</si>
  <si>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</si>
  <si>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</si>
  <si>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</si>
  <si>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</si>
  <si>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</si>
  <si>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</si>
  <si>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</si>
  <si>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</si>
  <si>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</si>
  <si>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</si>
  <si>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</si>
  <si>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</si>
  <si>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</si>
  <si>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</si>
  <si>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</si>
  <si>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</si>
  <si>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</si>
  <si>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</si>
  <si>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</si>
  <si>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</si>
  <si>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</si>
  <si>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</si>
  <si>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</si>
  <si>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</si>
  <si>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</si>
  <si>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</si>
  <si>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</si>
  <si>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</si>
  <si>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</si>
  <si>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</si>
  <si>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</si>
  <si>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</si>
  <si>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</si>
  <si>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</si>
  <si>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</si>
  <si>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</si>
  <si>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</si>
  <si>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</si>
  <si>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</si>
  <si>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</si>
  <si>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</si>
  <si>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</si>
  <si>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</si>
  <si>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</si>
  <si>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</si>
  <si>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</si>
  <si>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</si>
  <si>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</si>
  <si>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</si>
  <si>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</si>
  <si>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</si>
  <si>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</si>
  <si>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</si>
  <si>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</si>
  <si>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</si>
  <si>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</si>
  <si>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</si>
  <si>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</si>
  <si>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</si>
  <si>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</si>
  <si>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</si>
  <si>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</si>
  <si>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</si>
  <si>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</si>
  <si>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</si>
  <si>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</si>
  <si>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</si>
  <si>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</si>
  <si>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</si>
  <si>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</si>
  <si>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</si>
  <si>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</si>
  <si>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</si>
  <si>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</si>
  <si>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</si>
  <si>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</si>
  <si>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</si>
  <si>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</si>
  <si>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</si>
  <si>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</si>
  <si>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</si>
  <si>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</si>
  <si>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</si>
  <si>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</si>
  <si>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</si>
  <si>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</si>
  <si>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</si>
  <si>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</si>
  <si>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</si>
  <si>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</si>
  <si>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</si>
  <si>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</si>
  <si>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</si>
  <si>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</si>
  <si>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</si>
  <si>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</si>
  <si>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</si>
  <si>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</si>
  <si>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</si>
  <si>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</si>
  <si>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</si>
  <si>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</si>
  <si>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</si>
  <si>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</si>
  <si>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</si>
  <si>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</si>
  <si>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</si>
  <si>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</si>
  <si>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</si>
  <si>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</si>
  <si>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</si>
  <si>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</si>
  <si>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</si>
  <si>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</si>
  <si>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</si>
  <si>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</si>
  <si>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</si>
  <si>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</si>
  <si>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</si>
  <si>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</si>
  <si>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</si>
  <si>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</si>
  <si>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</si>
  <si>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</si>
  <si>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</si>
  <si>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</si>
  <si>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</si>
  <si>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</si>
  <si>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</si>
  <si>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</si>
  <si>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</si>
  <si>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</si>
  <si>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</si>
  <si>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</si>
  <si>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</si>
  <si>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</si>
  <si>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</si>
  <si>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</si>
  <si>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</si>
  <si>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</si>
  <si>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</si>
  <si>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</si>
  <si>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</si>
  <si>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</si>
  <si>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</si>
  <si>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</si>
  <si>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</si>
  <si>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</si>
  <si>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</si>
  <si>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</si>
  <si>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</si>
  <si>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</si>
  <si>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</si>
  <si>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</si>
  <si>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</si>
  <si>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</si>
  <si>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</si>
  <si>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</si>
  <si>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</si>
  <si>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</si>
  <si>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</si>
  <si>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</si>
  <si>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</si>
  <si>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</si>
  <si>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</si>
  <si>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</si>
  <si>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</si>
  <si>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</si>
  <si>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</si>
  <si>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</si>
  <si>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</si>
  <si>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</si>
  <si>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</si>
  <si>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</si>
  <si>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</si>
  <si>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</si>
  <si>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</si>
  <si>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</si>
  <si>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</si>
  <si>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</si>
  <si>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</si>
  <si>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</si>
  <si>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</si>
  <si>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</si>
  <si>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</si>
  <si>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</si>
  <si>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</si>
  <si>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</si>
  <si>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</si>
  <si>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</si>
  <si>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</si>
  <si>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</si>
  <si>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</si>
  <si>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</si>
  <si>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</si>
  <si>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</si>
  <si>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</si>
  <si>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</si>
  <si>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</si>
  <si>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</si>
  <si>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</si>
  <si>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</si>
  <si>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</si>
  <si>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</si>
  <si>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</si>
  <si>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</si>
  <si>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</si>
  <si>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</si>
  <si>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</si>
  <si>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</si>
  <si>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</si>
  <si>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</si>
  <si>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</si>
  <si>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</si>
  <si>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</si>
  <si>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</si>
  <si>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</si>
  <si>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</si>
  <si>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</si>
  <si>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</si>
  <si>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</si>
  <si>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</si>
  <si>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</si>
  <si>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</si>
  <si>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</si>
  <si>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</si>
  <si>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</si>
  <si>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</si>
  <si>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</si>
  <si>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</si>
  <si>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</si>
  <si>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</si>
  <si>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</si>
  <si>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</si>
  <si>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</si>
  <si>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</si>
  <si>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</si>
  <si>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</si>
  <si>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</si>
  <si>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</si>
  <si>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</si>
  <si>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</si>
  <si>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</si>
  <si>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</si>
  <si>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</si>
  <si>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</si>
  <si>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</si>
  <si>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</si>
  <si>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</si>
  <si>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</si>
  <si>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</si>
  <si>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</si>
  <si>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</si>
  <si>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</si>
  <si>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</si>
  <si>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</si>
  <si>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</si>
  <si>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</si>
  <si>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</si>
  <si>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</si>
  <si>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</si>
  <si>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</si>
  <si>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</si>
  <si>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</si>
  <si>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</si>
  <si>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</si>
  <si>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</si>
  <si>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</si>
  <si>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</si>
  <si>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</si>
  <si>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</si>
  <si>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</si>
  <si>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</si>
  <si>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</si>
  <si>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</si>
  <si>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</si>
  <si>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</si>
  <si>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</si>
  <si>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</si>
  <si>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</si>
  <si>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</si>
  <si>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</si>
  <si>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</si>
  <si>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</si>
  <si>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</si>
  <si>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</si>
  <si>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</si>
  <si>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</si>
  <si>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</si>
  <si>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</si>
  <si>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</si>
  <si>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</si>
  <si>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</si>
  <si>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</si>
  <si>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</si>
  <si>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</si>
  <si>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</si>
  <si>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</si>
  <si>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</si>
  <si>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</si>
  <si>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</si>
  <si>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</si>
  <si>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</si>
  <si>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</si>
  <si>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</si>
  <si>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</si>
  <si>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</si>
  <si>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</si>
  <si>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</si>
  <si>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</si>
  <si>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</si>
  <si>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</si>
  <si>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</si>
  <si>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</si>
  <si>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</si>
  <si>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</si>
  <si>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</si>
  <si>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</si>
  <si>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</si>
  <si>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</si>
  <si>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</si>
  <si>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</si>
  <si>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</si>
  <si>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</si>
  <si>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</si>
  <si>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</si>
  <si>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</si>
  <si>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</si>
  <si>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</si>
  <si>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</si>
  <si>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</si>
  <si>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</si>
  <si>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</si>
  <si>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</si>
  <si>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</si>
  <si>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</si>
  <si>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</si>
  <si>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</si>
  <si>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</si>
  <si>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</si>
  <si>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</si>
  <si>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</si>
  <si>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</si>
  <si>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</si>
  <si>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</si>
  <si>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</si>
  <si>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</si>
  <si>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</si>
  <si>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</si>
  <si>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</si>
  <si>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</si>
  <si>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</si>
  <si>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</si>
  <si>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</si>
  <si>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</si>
  <si>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</si>
  <si>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</si>
  <si>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</si>
  <si>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</si>
  <si>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</si>
  <si>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</si>
  <si>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</si>
  <si>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</si>
  <si>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</si>
  <si>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</si>
  <si>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</si>
  <si>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</si>
  <si>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</si>
  <si>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</si>
  <si>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</si>
  <si>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</si>
  <si>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</si>
  <si>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</si>
  <si>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</si>
  <si>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</si>
  <si>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</si>
  <si>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</si>
  <si>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</si>
  <si>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</si>
  <si>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</si>
  <si>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</si>
  <si>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</si>
  <si>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</si>
  <si>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</si>
  <si>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</si>
  <si>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</si>
  <si>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</si>
  <si>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</si>
  <si>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</si>
  <si>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</si>
  <si>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</si>
  <si>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</si>
  <si>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</si>
  <si>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</si>
  <si>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</si>
  <si>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</si>
  <si>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</si>
  <si>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</si>
  <si>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</si>
  <si>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</si>
  <si>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</si>
  <si>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</si>
  <si>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</si>
  <si>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</si>
  <si>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</si>
  <si>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</si>
  <si>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</si>
  <si>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</si>
  <si>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</si>
  <si>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</si>
  <si>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</si>
  <si>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</si>
  <si>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</si>
  <si>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</si>
  <si>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</si>
  <si>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</si>
  <si>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</si>
  <si>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</si>
  <si>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</si>
  <si>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</si>
  <si>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</si>
  <si>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</si>
  <si>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</si>
  <si>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</si>
  <si>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</si>
  <si>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</si>
  <si>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</si>
  <si>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</si>
  <si>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</si>
  <si>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</si>
  <si>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</si>
  <si>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</si>
  <si>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</si>
  <si>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</si>
  <si>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</si>
  <si>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</si>
  <si>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</si>
  <si>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</si>
  <si>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</si>
  <si>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</si>
  <si>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</si>
  <si>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</si>
  <si>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</si>
  <si>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</si>
  <si>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</si>
  <si>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</si>
  <si>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</si>
  <si>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</si>
  <si>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</si>
  <si>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</si>
  <si>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</si>
  <si>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</si>
  <si>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</si>
  <si>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</si>
  <si>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</si>
  <si>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</si>
  <si>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</si>
  <si>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</si>
  <si>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</si>
  <si>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</si>
  <si>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</si>
  <si>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</si>
  <si>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</si>
  <si>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</si>
  <si>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</si>
  <si>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</si>
  <si>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</si>
  <si>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</si>
  <si>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</si>
  <si>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</si>
  <si>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</si>
  <si>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</si>
  <si>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</si>
  <si>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</si>
  <si>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</si>
  <si>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</si>
  <si>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</si>
  <si>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</si>
  <si>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</si>
  <si>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</si>
  <si>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</si>
  <si>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</si>
  <si>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</si>
  <si>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</si>
  <si>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</si>
  <si>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</si>
  <si>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</si>
  <si>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</si>
  <si>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</si>
  <si>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</si>
  <si>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</si>
  <si>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</si>
  <si>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</si>
  <si>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</si>
  <si>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</si>
  <si>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</si>
  <si>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</si>
  <si>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</si>
  <si>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</si>
  <si>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</si>
  <si>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</si>
  <si>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</si>
  <si>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</si>
  <si>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</si>
  <si>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</si>
  <si>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</si>
  <si>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</si>
  <si>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</si>
  <si>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</si>
  <si>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</si>
  <si>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</si>
  <si>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</si>
  <si>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</si>
  <si>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</si>
  <si>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</si>
  <si>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</si>
  <si>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</si>
  <si>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</si>
  <si>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</si>
  <si>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</si>
  <si>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</si>
  <si>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</si>
  <si>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</si>
  <si>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</si>
  <si>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</si>
  <si>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</si>
  <si>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</si>
  <si>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</si>
  <si>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</si>
  <si>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</si>
  <si>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</si>
  <si>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</si>
  <si>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</si>
  <si>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</si>
  <si>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</si>
  <si>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</si>
  <si>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</si>
  <si>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</si>
  <si>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</si>
  <si>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</si>
  <si>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</si>
  <si>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</si>
  <si>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</si>
  <si>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</si>
  <si>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</si>
  <si>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</si>
  <si>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</si>
  <si>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</si>
  <si>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</si>
  <si>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</si>
  <si>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</si>
  <si>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</si>
  <si>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</si>
  <si>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</si>
  <si>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</si>
  <si>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</si>
  <si>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</si>
  <si>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</si>
  <si>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</si>
  <si>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</si>
  <si>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</si>
  <si>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</si>
  <si>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</si>
  <si>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</si>
  <si>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</si>
  <si>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</si>
  <si>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</si>
  <si>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</si>
  <si>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</si>
  <si>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</si>
  <si>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</si>
  <si>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</si>
  <si>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</si>
  <si>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</si>
  <si>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</si>
  <si>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</si>
  <si>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</si>
  <si>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</si>
  <si>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</si>
  <si>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</si>
  <si>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</si>
  <si>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</si>
  <si>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</si>
  <si>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</si>
  <si>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</si>
  <si>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</si>
  <si>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</si>
  <si>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</si>
  <si>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</si>
  <si>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</si>
  <si>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</si>
  <si>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</si>
  <si>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</si>
  <si>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</si>
  <si>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</si>
  <si>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</si>
  <si>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</si>
  <si>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</si>
  <si>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</si>
  <si>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</si>
  <si>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</si>
  <si>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</si>
  <si>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</si>
  <si>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</si>
  <si>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</si>
  <si>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</si>
  <si>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</si>
  <si>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</si>
  <si>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</si>
  <si>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</si>
  <si>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</si>
  <si>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</si>
  <si>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</si>
  <si>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</si>
  <si>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</si>
  <si>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</si>
  <si>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</si>
  <si>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</si>
  <si>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</si>
  <si>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</si>
  <si>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</si>
  <si>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</si>
  <si>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</si>
  <si>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</si>
  <si>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</si>
  <si>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</si>
  <si>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</si>
  <si>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</si>
  <si>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</si>
  <si>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</si>
  <si>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</si>
  <si>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</si>
  <si>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</si>
  <si>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</si>
  <si>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</si>
  <si>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</si>
  <si>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</si>
  <si>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</si>
  <si>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</si>
  <si>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</si>
  <si>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</si>
  <si>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</si>
  <si>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</si>
  <si>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</si>
  <si>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</si>
  <si>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</si>
  <si>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</si>
  <si>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</si>
  <si>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</si>
  <si>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</si>
  <si>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</si>
  <si>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</si>
  <si>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</si>
  <si>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</si>
  <si>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</si>
  <si>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</si>
  <si>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</si>
  <si>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</si>
  <si>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</si>
  <si>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</si>
  <si>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</si>
  <si>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</si>
  <si>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</si>
  <si>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</si>
  <si>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</si>
  <si>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</si>
  <si>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</si>
  <si>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</si>
  <si>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</si>
  <si>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</si>
  <si>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</si>
  <si>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</si>
  <si>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</si>
  <si>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</si>
  <si>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</si>
  <si>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</si>
  <si>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</si>
  <si>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</si>
  <si>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</si>
  <si>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</si>
  <si>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</si>
  <si>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</si>
  <si>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</si>
  <si>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</si>
  <si>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</si>
  <si>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</si>
  <si>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</si>
  <si>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</si>
  <si>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</si>
  <si>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</si>
  <si>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</si>
  <si>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</si>
  <si>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</si>
  <si>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</si>
  <si>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</si>
  <si>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</si>
  <si>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</si>
  <si>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</si>
  <si>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</si>
  <si>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</si>
  <si>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</si>
  <si>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</si>
  <si>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</si>
  <si>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</si>
  <si>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</si>
  <si>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</si>
  <si>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</si>
  <si>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</si>
  <si>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</si>
  <si>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</si>
  <si>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</si>
  <si>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</si>
  <si>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</si>
  <si>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</si>
  <si>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</si>
  <si>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</si>
  <si>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</si>
  <si>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</si>
  <si>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</si>
  <si>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</si>
  <si>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</si>
  <si>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</si>
  <si>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</si>
  <si>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</si>
  <si>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</si>
  <si>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</si>
  <si>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</si>
  <si>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</si>
  <si>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</si>
  <si>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</si>
  <si>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</si>
  <si>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</si>
  <si>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</si>
  <si>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</si>
  <si>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</si>
  <si>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</si>
  <si>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</si>
  <si>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</si>
  <si>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</si>
  <si>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</si>
  <si>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</si>
  <si>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</si>
  <si>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</si>
  <si>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</si>
  <si>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</si>
  <si>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</si>
  <si>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</si>
  <si>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</si>
  <si>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</si>
  <si>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</si>
  <si>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</si>
  <si>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</si>
  <si>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</si>
  <si>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</si>
  <si>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</si>
  <si>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</si>
  <si>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</si>
  <si>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</si>
  <si>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</si>
  <si>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</si>
  <si>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</si>
  <si>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</si>
  <si>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</si>
  <si>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</si>
  <si>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</si>
  <si>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</si>
  <si>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</si>
  <si>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</si>
  <si>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</si>
  <si>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</si>
  <si>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</si>
  <si>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</si>
  <si>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</si>
  <si>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</si>
  <si>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</si>
  <si>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</si>
  <si>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</si>
  <si>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</si>
  <si>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</si>
  <si>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</si>
  <si>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</si>
  <si>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</si>
  <si>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</si>
  <si>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</si>
  <si>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</si>
  <si>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</si>
  <si>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</si>
  <si>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</si>
  <si>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</si>
  <si>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</si>
  <si>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</si>
  <si>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</si>
  <si>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</si>
  <si>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</si>
  <si>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</si>
  <si>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</si>
  <si>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</si>
  <si>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</si>
  <si>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</si>
  <si>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</si>
  <si>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</si>
  <si>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</si>
  <si>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</si>
  <si>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</si>
  <si>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</si>
  <si>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</si>
  <si>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</si>
  <si>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</si>
  <si>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</si>
  <si>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</si>
  <si>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</si>
  <si>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</si>
  <si>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</si>
  <si>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</si>
  <si>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</si>
  <si>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</si>
  <si>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</si>
  <si>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</si>
  <si>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</si>
  <si>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</si>
  <si>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</si>
  <si>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</si>
  <si>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</si>
  <si>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</si>
  <si>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</si>
  <si>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</si>
  <si>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</si>
  <si>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</si>
  <si>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</si>
  <si>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</si>
  <si>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</si>
  <si>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</si>
  <si>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</si>
  <si>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</si>
  <si>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</si>
  <si>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</si>
  <si>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</si>
  <si>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</si>
  <si>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</si>
  <si>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</si>
  <si>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</si>
  <si>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</si>
  <si>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</si>
  <si>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</si>
  <si>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</si>
  <si>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</si>
  <si>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</si>
  <si>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</si>
  <si>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</si>
  <si>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</si>
  <si>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</si>
  <si>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</si>
  <si>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</si>
  <si>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</si>
  <si>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</si>
  <si>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</si>
  <si>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</si>
  <si>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</si>
  <si>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</si>
  <si>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</si>
  <si>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</si>
  <si>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</si>
  <si>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</si>
  <si>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</si>
  <si>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</si>
  <si>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</si>
  <si>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</si>
  <si>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</si>
  <si>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</si>
  <si>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</si>
  <si>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</si>
  <si>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</si>
  <si>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</si>
  <si>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</si>
  <si>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</si>
  <si>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</si>
  <si>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</si>
  <si>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</si>
  <si>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</si>
  <si>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</si>
  <si>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</si>
  <si>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</si>
  <si>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</si>
  <si>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</si>
  <si>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</si>
  <si>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</si>
  <si>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</si>
  <si>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</si>
  <si>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</si>
  <si>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</si>
  <si>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</si>
  <si>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</si>
  <si>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</si>
  <si>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</si>
  <si>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</si>
  <si>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</si>
  <si>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</si>
  <si>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</si>
  <si>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</si>
  <si>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</si>
  <si>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</si>
  <si>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</si>
  <si>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</si>
  <si>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</si>
  <si>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</si>
  <si>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</si>
  <si>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</si>
  <si>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</si>
  <si>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</si>
  <si>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</si>
  <si>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</si>
  <si>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</si>
  <si>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</si>
  <si>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</si>
  <si>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</si>
  <si>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</si>
  <si>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</si>
  <si>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</si>
  <si>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</si>
  <si>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</si>
  <si>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</si>
  <si>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</si>
  <si>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</si>
  <si>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</si>
  <si>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</si>
  <si>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</si>
  <si>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</si>
  <si>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</si>
  <si>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</si>
  <si>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</si>
  <si>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</si>
  <si>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</si>
  <si>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</si>
  <si>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</si>
  <si>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</si>
  <si>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</si>
  <si>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</si>
  <si>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</si>
  <si>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</si>
  <si>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</si>
  <si>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</si>
  <si>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</si>
  <si>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</si>
  <si>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</si>
  <si>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</si>
  <si>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</si>
  <si>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</si>
  <si>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</si>
  <si>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</si>
  <si>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</si>
  <si>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</si>
  <si>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</si>
  <si>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</si>
  <si>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</si>
  <si>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</si>
  <si>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</si>
  <si>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</si>
  <si>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</si>
  <si>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</si>
  <si>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</si>
  <si>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</si>
  <si>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</si>
  <si>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</si>
  <si>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</si>
  <si>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</si>
  <si>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</si>
  <si>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</si>
  <si>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</si>
  <si>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</si>
  <si>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</si>
  <si>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</si>
  <si>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</si>
  <si>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</si>
  <si>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</si>
  <si>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</si>
  <si>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</si>
  <si>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</si>
  <si>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</si>
  <si>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</si>
  <si>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</si>
  <si>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</si>
  <si>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</si>
  <si>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</si>
  <si>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</si>
  <si>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</si>
  <si>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</si>
  <si>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</si>
  <si>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</si>
  <si>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</si>
  <si>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</si>
  <si>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</si>
  <si>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</si>
  <si>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</si>
  <si>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</si>
  <si>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</si>
  <si>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</si>
  <si>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</si>
  <si>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</si>
  <si>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</si>
  <si>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</si>
  <si>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</si>
  <si>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</si>
  <si>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</si>
  <si>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</si>
  <si>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</si>
  <si>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</si>
  <si>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</si>
  <si>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</si>
  <si>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</si>
  <si>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</si>
  <si>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</si>
  <si>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</si>
  <si>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</si>
  <si>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</si>
  <si>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</si>
  <si>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</si>
  <si>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</si>
  <si>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</si>
  <si>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</si>
  <si>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</si>
  <si>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</si>
  <si>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</si>
  <si>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</si>
  <si>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</si>
  <si>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</si>
  <si>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</si>
  <si>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</si>
  <si>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</si>
  <si>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</si>
  <si>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</si>
  <si>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</si>
  <si>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</si>
  <si>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</si>
  <si>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</si>
  <si>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</si>
  <si>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</si>
  <si>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</si>
  <si>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</si>
  <si>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</si>
  <si>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</si>
  <si>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</si>
  <si>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</si>
  <si>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</si>
  <si>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</si>
  <si>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</si>
  <si>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</si>
  <si>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</si>
  <si>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</si>
  <si>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</si>
  <si>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</si>
  <si>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</si>
  <si>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</si>
  <si>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</si>
  <si>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</si>
  <si>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</si>
  <si>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</si>
  <si>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</si>
  <si>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</si>
  <si>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</si>
  <si>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</si>
  <si>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</si>
  <si>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</si>
  <si>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</si>
  <si>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</si>
  <si>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</si>
  <si>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</si>
  <si>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</si>
  <si>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</si>
  <si>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</si>
  <si>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</si>
  <si>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</si>
  <si>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</si>
  <si>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</si>
  <si>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</si>
  <si>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</si>
  <si>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</si>
  <si>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</si>
  <si>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</si>
  <si>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</si>
  <si>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</si>
  <si>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</si>
  <si>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</si>
  <si>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</si>
  <si>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</si>
  <si>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</si>
  <si>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</si>
  <si>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</si>
  <si>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</si>
  <si>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</si>
  <si>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</si>
  <si>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</si>
  <si>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</si>
  <si>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</si>
  <si>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</si>
  <si>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</si>
  <si>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</si>
  <si>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</si>
  <si>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</si>
  <si>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</si>
  <si>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</si>
  <si>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</si>
  <si>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</si>
  <si>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</si>
  <si>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</si>
  <si>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</si>
  <si>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</si>
  <si>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</si>
  <si>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</si>
  <si>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</si>
  <si>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</si>
  <si>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</si>
  <si>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</si>
  <si>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</si>
  <si>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</si>
  <si>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</si>
  <si>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</si>
  <si>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</si>
  <si>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</si>
  <si>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</si>
  <si>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</si>
  <si>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</si>
  <si>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</si>
  <si>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</si>
  <si>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</si>
  <si>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</si>
  <si>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</si>
  <si>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</si>
  <si>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</si>
  <si>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</si>
  <si>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</si>
  <si>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</si>
  <si>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</si>
  <si>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</si>
  <si>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</si>
  <si>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</si>
  <si>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</si>
  <si>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</si>
  <si>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</si>
  <si>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</si>
  <si>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</si>
  <si>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</si>
  <si>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</si>
  <si>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</si>
  <si>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</si>
  <si>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</si>
  <si>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</si>
  <si>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</si>
  <si>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</si>
  <si>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</si>
  <si>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</si>
  <si>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</si>
  <si>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</si>
  <si>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</si>
  <si>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</si>
  <si>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</si>
  <si>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</si>
  <si>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</si>
  <si>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</si>
  <si>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</si>
  <si>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</si>
  <si>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</si>
  <si>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</si>
  <si>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</si>
  <si>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</si>
  <si>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</si>
  <si>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</si>
  <si>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</si>
  <si>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</si>
  <si>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</si>
  <si>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</si>
  <si>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</si>
  <si>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</si>
  <si>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</si>
  <si>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</si>
  <si>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</si>
  <si>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</si>
  <si>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</si>
  <si>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</si>
  <si>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</si>
  <si>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</si>
  <si>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</si>
  <si>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</si>
  <si>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</si>
  <si>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</si>
  <si>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</si>
  <si>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</si>
  <si>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</si>
  <si>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</si>
  <si>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</si>
  <si>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</si>
  <si>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</si>
  <si>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</si>
  <si>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</si>
  <si>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</si>
  <si>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</si>
  <si>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</si>
  <si>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</si>
  <si>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</si>
  <si>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</si>
  <si>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</si>
  <si>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</si>
  <si>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</si>
  <si>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</si>
  <si>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</si>
  <si>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</si>
  <si>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</si>
  <si>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</si>
  <si>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</si>
  <si>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</si>
  <si>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</si>
  <si>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</si>
  <si>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</si>
  <si>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</si>
  <si>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</si>
  <si>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</si>
  <si>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</si>
  <si>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</si>
  <si>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</si>
  <si>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</si>
  <si>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</si>
  <si>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</si>
  <si>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</si>
  <si>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</si>
  <si>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</si>
  <si>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</si>
  <si>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</si>
  <si>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</si>
  <si>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</si>
  <si>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</si>
  <si>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</si>
  <si>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</si>
  <si>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</si>
  <si>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</si>
  <si>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</si>
  <si>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</si>
  <si>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</si>
  <si>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</si>
  <si>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</si>
  <si>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</si>
  <si>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</si>
  <si>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</si>
  <si>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</si>
  <si>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</si>
  <si>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</si>
  <si>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</si>
  <si>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</si>
  <si>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</si>
  <si>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</si>
  <si>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</si>
  <si>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</si>
  <si>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</si>
  <si>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</si>
  <si>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</si>
  <si>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</si>
  <si>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</si>
  <si>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</si>
  <si>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</si>
  <si>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</si>
  <si>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</si>
  <si>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</si>
  <si>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</si>
  <si>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</si>
  <si>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</si>
  <si>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</si>
  <si>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</si>
  <si>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</si>
  <si>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</si>
  <si>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</si>
  <si>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</si>
  <si>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</si>
  <si>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</si>
  <si>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</si>
  <si>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</si>
  <si>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</si>
  <si>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</si>
  <si>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</si>
  <si>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</si>
  <si>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</si>
  <si>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</si>
  <si>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</si>
  <si>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</si>
  <si>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</si>
  <si>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</si>
  <si>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</si>
  <si>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</si>
  <si>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</si>
  <si>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</si>
  <si>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</si>
  <si>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</si>
  <si>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</si>
  <si>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</si>
  <si>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</si>
  <si>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</si>
  <si>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</si>
  <si>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</si>
  <si>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</si>
  <si>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</si>
  <si>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</si>
  <si>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</si>
  <si>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</si>
  <si>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</si>
  <si>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</si>
  <si>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</si>
  <si>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</si>
  <si>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</si>
  <si>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</si>
  <si>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</si>
  <si>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</si>
  <si>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</si>
  <si>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</si>
  <si>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</si>
  <si>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</si>
  <si>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</si>
  <si>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</si>
  <si>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</si>
  <si>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</si>
  <si>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</si>
  <si>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</si>
  <si>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</si>
  <si>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</si>
  <si>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</si>
  <si>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</si>
  <si>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</si>
  <si>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</si>
  <si>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</si>
  <si>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</si>
  <si>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</si>
  <si>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</si>
  <si>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</si>
  <si>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</si>
  <si>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</si>
  <si>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</si>
  <si>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</si>
  <si>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</si>
  <si>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</si>
  <si>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</si>
  <si>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</si>
  <si>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</si>
  <si>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</si>
  <si>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</si>
  <si>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</si>
  <si>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</si>
  <si>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</si>
  <si>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</si>
  <si>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</si>
  <si>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</si>
  <si>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</si>
  <si>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</si>
  <si>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</si>
  <si>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</si>
  <si>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</si>
  <si>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</si>
  <si>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</si>
  <si>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</si>
  <si>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</si>
  <si>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</si>
  <si>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</si>
  <si>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</si>
  <si>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</si>
  <si>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</si>
  <si>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</si>
  <si>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</si>
  <si>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</si>
  <si>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</si>
  <si>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</si>
  <si>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</si>
  <si>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</si>
  <si>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</si>
  <si>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</si>
  <si>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</si>
  <si>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</si>
  <si>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</si>
  <si>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</si>
  <si>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</si>
  <si>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</si>
  <si>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</si>
  <si>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</si>
  <si>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</si>
  <si>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</si>
  <si>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</si>
  <si>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</si>
  <si>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</si>
  <si>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</si>
  <si>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</si>
  <si>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</si>
  <si>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</si>
  <si>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</si>
  <si>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</si>
  <si>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</si>
  <si>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</si>
  <si>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</si>
  <si>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</si>
  <si>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</si>
  <si>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</si>
  <si>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</si>
  <si>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</si>
  <si>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</si>
  <si>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</si>
  <si>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</si>
  <si>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</si>
  <si>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</si>
  <si>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</si>
  <si>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</si>
  <si>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</si>
  <si>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</si>
  <si>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</si>
  <si>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</si>
  <si>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</si>
  <si>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</si>
  <si>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</si>
  <si>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</si>
  <si>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</si>
  <si>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</si>
  <si>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</si>
  <si>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</si>
  <si>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</si>
  <si>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</si>
  <si>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</si>
  <si>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</si>
  <si>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</si>
  <si>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</si>
  <si>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</si>
  <si>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</si>
  <si>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</si>
  <si>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</si>
  <si>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</si>
  <si>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</si>
  <si>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</si>
  <si>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</si>
  <si>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</si>
  <si>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</si>
  <si>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</si>
  <si>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</si>
  <si>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</si>
  <si>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</si>
  <si>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</si>
  <si>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</si>
  <si>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</si>
  <si>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</si>
  <si>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</si>
  <si>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</si>
  <si>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</si>
  <si>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</si>
  <si>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</si>
  <si>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</si>
  <si>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</si>
  <si>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</si>
  <si>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</si>
  <si>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</si>
  <si>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</si>
  <si>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</si>
  <si>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</si>
  <si>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</si>
  <si>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</si>
  <si>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</si>
  <si>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</si>
  <si>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</si>
  <si>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</si>
  <si>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</si>
  <si>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</si>
  <si>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</si>
  <si>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</si>
  <si>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</si>
  <si>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</si>
  <si>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</si>
  <si>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</si>
  <si>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</si>
  <si>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</si>
  <si>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</si>
  <si>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</si>
  <si>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</si>
  <si>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</si>
  <si>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</si>
  <si>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</si>
  <si>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</si>
  <si>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</si>
  <si>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</si>
  <si>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</si>
  <si>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</si>
  <si>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</si>
  <si>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</si>
  <si>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</si>
  <si>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</si>
  <si>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</si>
  <si>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</si>
  <si>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</si>
  <si>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</si>
  <si>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</si>
  <si>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</si>
  <si>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</si>
  <si>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</si>
  <si>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</si>
  <si>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</si>
  <si>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</si>
  <si>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</si>
  <si>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</si>
  <si>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</si>
  <si>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</si>
  <si>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</si>
  <si>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</si>
  <si>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</si>
  <si>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</si>
  <si>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</si>
  <si>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</si>
  <si>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</si>
  <si>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</si>
  <si>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</si>
  <si>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</si>
  <si>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</si>
  <si>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</si>
  <si>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</si>
  <si>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</si>
  <si>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</si>
  <si>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</si>
  <si>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</si>
  <si>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</si>
  <si>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</si>
  <si>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</si>
  <si>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</si>
  <si>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</si>
  <si>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</si>
  <si>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</si>
  <si>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</si>
  <si>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</si>
  <si>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</si>
  <si>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</si>
  <si>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</si>
  <si>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</si>
  <si>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</si>
  <si>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</si>
  <si>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</si>
  <si>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</si>
  <si>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</si>
  <si>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</si>
  <si>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</si>
  <si>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</si>
  <si>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</si>
  <si>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</si>
  <si>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</si>
  <si>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</si>
  <si>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</si>
  <si>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</si>
  <si>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</si>
  <si>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</si>
  <si>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</si>
  <si>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</si>
  <si>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</si>
  <si>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</si>
  <si>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</si>
  <si>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</si>
  <si>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</si>
  <si>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</si>
  <si>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</si>
  <si>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</si>
  <si>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</si>
  <si>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</si>
  <si>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</si>
  <si>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</si>
  <si>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</si>
  <si>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</si>
  <si>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</si>
  <si>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</si>
  <si>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</si>
  <si>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</si>
  <si>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</si>
  <si>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</si>
  <si>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</si>
  <si>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</si>
  <si>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</si>
  <si>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</si>
  <si>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</si>
  <si>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</si>
  <si>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</si>
  <si>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</si>
  <si>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</si>
  <si>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</si>
  <si>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</si>
  <si>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</si>
  <si>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</si>
  <si>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</si>
  <si>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</si>
  <si>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</si>
  <si>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</si>
  <si>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</si>
  <si>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</si>
  <si>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</si>
  <si>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</si>
  <si>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</si>
  <si>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</si>
  <si>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</si>
  <si>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</si>
  <si>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</si>
  <si>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</si>
  <si>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</si>
  <si>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</si>
  <si>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</si>
  <si>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</si>
  <si>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</si>
  <si>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</si>
  <si>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</si>
  <si>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</si>
  <si>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</si>
  <si>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</si>
  <si>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</si>
  <si>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</si>
  <si>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</si>
  <si>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</si>
  <si>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</si>
  <si>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</si>
  <si>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</si>
  <si>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</si>
  <si>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</si>
  <si>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</si>
  <si>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</si>
  <si>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</si>
  <si>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</si>
  <si>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</si>
  <si>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</si>
  <si>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</si>
  <si>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</si>
  <si>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</si>
  <si>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</si>
  <si>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</si>
  <si>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</si>
  <si>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</si>
  <si>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</si>
  <si>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</si>
  <si>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</si>
  <si>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</si>
  <si>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</si>
  <si>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</si>
  <si>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</si>
  <si>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</si>
  <si>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</si>
  <si>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</si>
  <si>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</si>
  <si>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</si>
  <si>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</si>
  <si>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</si>
  <si>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</si>
  <si>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</si>
  <si>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</si>
  <si>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</si>
  <si>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</si>
  <si>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</si>
  <si>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</si>
  <si>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</si>
  <si>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</si>
  <si>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</si>
  <si>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</si>
  <si>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</si>
  <si>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</si>
  <si>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</si>
  <si>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</si>
  <si>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</si>
  <si>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</si>
  <si>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</si>
  <si>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</si>
  <si>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</si>
  <si>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</si>
  <si>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</si>
  <si>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</si>
  <si>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</si>
  <si>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</si>
  <si>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</si>
  <si>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</si>
  <si>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</si>
  <si>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</si>
  <si>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</si>
  <si>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</si>
  <si>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</si>
  <si>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</si>
  <si>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</si>
  <si>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</si>
  <si>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</si>
  <si>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</si>
  <si>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</si>
  <si>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</si>
  <si>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</si>
  <si>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</si>
  <si>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</si>
  <si>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</si>
  <si>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</si>
  <si>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</si>
  <si>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</si>
  <si>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</si>
  <si>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</si>
  <si>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</si>
  <si>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</si>
  <si>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</si>
  <si>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</si>
  <si>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</si>
  <si>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</si>
  <si>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</si>
  <si>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</si>
  <si>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</si>
  <si>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</si>
  <si>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</si>
  <si>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</si>
  <si>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</si>
  <si>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</si>
  <si>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</si>
  <si>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</si>
  <si>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</si>
  <si>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</si>
  <si>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</si>
  <si>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</si>
  <si>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</si>
  <si>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</si>
  <si>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</si>
  <si>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</si>
  <si>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</si>
  <si>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</si>
  <si>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</si>
  <si>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</si>
  <si>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</si>
  <si>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</si>
  <si>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</si>
  <si>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</si>
  <si>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</si>
  <si>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</si>
  <si>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</si>
  <si>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</si>
  <si>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</si>
  <si>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</si>
  <si>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</si>
  <si>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</si>
  <si>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</si>
  <si>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</si>
  <si>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</si>
  <si>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</si>
  <si>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</si>
  <si>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</si>
  <si>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</si>
  <si>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</si>
  <si>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</si>
  <si>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</si>
  <si>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</si>
  <si>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</si>
  <si>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</si>
  <si>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</si>
  <si>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</si>
  <si>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</si>
  <si>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</si>
  <si>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</si>
  <si>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</si>
  <si>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</si>
  <si>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</si>
  <si>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</si>
  <si>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</si>
  <si>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</si>
  <si>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</si>
  <si>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</si>
  <si>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</si>
  <si>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</si>
  <si>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</si>
  <si>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</si>
  <si>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</si>
  <si>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</si>
  <si>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</si>
  <si>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</si>
  <si>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</si>
  <si>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</si>
  <si>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</si>
  <si>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</si>
  <si>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</si>
  <si>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</si>
  <si>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</si>
  <si>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</si>
  <si>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</si>
  <si>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</si>
  <si>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</si>
  <si>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</si>
  <si>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</si>
  <si>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</si>
  <si>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</si>
  <si>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</si>
  <si>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</si>
  <si>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</si>
  <si>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</si>
  <si>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</si>
  <si>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</si>
  <si>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</si>
  <si>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</si>
  <si>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</si>
  <si>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</si>
  <si>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</si>
  <si>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</si>
  <si>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</si>
  <si>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</si>
  <si>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</si>
  <si>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</si>
  <si>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</si>
  <si>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</si>
  <si>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</si>
  <si>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</si>
  <si>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</si>
  <si>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</si>
  <si>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</si>
  <si>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</si>
  <si>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</si>
  <si>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</si>
  <si>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</si>
  <si>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</si>
  <si>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</si>
  <si>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</si>
  <si>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</si>
  <si>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</si>
  <si>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</si>
  <si>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</si>
  <si>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</si>
  <si>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</si>
  <si>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</si>
  <si>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</si>
  <si>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</si>
  <si>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</si>
  <si>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</si>
  <si>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</si>
  <si>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</si>
  <si>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</si>
  <si>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</si>
  <si>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</si>
  <si>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</si>
  <si>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</si>
  <si>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</si>
  <si>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</si>
  <si>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</si>
  <si>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</si>
  <si>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</si>
  <si>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</si>
  <si>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</si>
  <si>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</si>
  <si>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</si>
  <si>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</si>
  <si>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</si>
  <si>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</si>
  <si>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</si>
  <si>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</si>
  <si>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</si>
  <si>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</si>
  <si>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</si>
  <si>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</si>
  <si>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</si>
  <si>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</si>
  <si>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</si>
  <si>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</si>
  <si>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</si>
  <si>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</si>
  <si>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</si>
  <si>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</si>
  <si>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</si>
  <si>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</si>
  <si>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</si>
  <si>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</si>
  <si>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</si>
  <si>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</si>
  <si>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</si>
  <si>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</si>
  <si>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</si>
  <si>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</si>
  <si>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</si>
  <si>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</si>
  <si>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</si>
  <si>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</si>
  <si>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</si>
  <si>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</si>
  <si>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</si>
  <si>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</si>
  <si>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</si>
  <si>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</si>
  <si>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</si>
  <si>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</si>
  <si>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</si>
  <si>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</si>
  <si>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</si>
  <si>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</si>
  <si>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</si>
  <si>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</si>
  <si>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</si>
  <si>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</si>
  <si>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</si>
  <si>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</si>
  <si>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</si>
  <si>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</si>
  <si>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</si>
  <si>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</si>
  <si>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</si>
  <si>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</si>
  <si>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</si>
  <si>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</si>
  <si>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</si>
  <si>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</si>
  <si>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</si>
  <si>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</si>
  <si>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</si>
  <si>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</si>
  <si>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</si>
  <si>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</si>
  <si>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</si>
  <si>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</si>
  <si>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</si>
  <si>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</si>
  <si>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</si>
  <si>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</si>
  <si>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</si>
  <si>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</si>
  <si>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</si>
  <si>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</si>
  <si>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</si>
  <si>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</si>
  <si>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</si>
  <si>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</si>
  <si>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</si>
  <si>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</si>
  <si>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</si>
  <si>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</si>
  <si>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</si>
  <si>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</si>
  <si>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</si>
  <si>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</si>
  <si>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</si>
  <si>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</si>
  <si>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</si>
  <si>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</si>
  <si>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</si>
  <si>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</si>
  <si>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</si>
  <si>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</si>
  <si>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</si>
  <si>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</si>
  <si>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</si>
  <si>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</si>
  <si>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</si>
  <si>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</si>
  <si>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</si>
  <si>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</si>
  <si>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</si>
  <si>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</si>
  <si>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</si>
  <si>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</si>
  <si>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</si>
  <si>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</si>
  <si>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</si>
  <si>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</si>
  <si>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</si>
  <si>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</si>
  <si>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</si>
  <si>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</si>
  <si>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</si>
  <si>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</si>
  <si>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</si>
  <si>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</si>
  <si>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</si>
  <si>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</si>
  <si>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</si>
  <si>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</si>
  <si>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</si>
  <si>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</si>
  <si>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</si>
  <si>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</si>
  <si>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</si>
  <si>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</si>
  <si>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</si>
  <si>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</si>
  <si>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</si>
  <si>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</si>
  <si>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</si>
  <si>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</si>
  <si>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</si>
  <si>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</si>
  <si>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</si>
  <si>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</si>
  <si>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</si>
  <si>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</si>
  <si>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</si>
  <si>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</si>
  <si>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</si>
  <si>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</si>
  <si>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</si>
  <si>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</si>
  <si>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</si>
  <si>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</si>
  <si>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</si>
  <si>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</si>
  <si>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</si>
  <si>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</si>
  <si>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</si>
  <si>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</si>
  <si>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</si>
  <si>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</si>
  <si>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</si>
  <si>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</si>
  <si>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</si>
  <si>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</si>
  <si>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</si>
  <si>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</si>
  <si>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</si>
  <si>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</si>
  <si>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</si>
  <si>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</si>
  <si>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</si>
  <si>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</si>
  <si>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</si>
  <si>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</si>
  <si>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</si>
  <si>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</si>
  <si>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</si>
  <si>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</si>
  <si>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</si>
  <si>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</si>
  <si>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</si>
  <si>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</si>
  <si>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</si>
  <si>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</si>
  <si>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</si>
  <si>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</si>
  <si>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</si>
  <si>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</si>
  <si>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</si>
  <si>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</si>
  <si>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</si>
  <si>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</si>
  <si>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</si>
  <si>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</si>
  <si>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</si>
  <si>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</si>
  <si>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</si>
  <si>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</si>
  <si>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</si>
  <si>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</si>
  <si>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</si>
  <si>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</si>
  <si>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</si>
  <si>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</si>
  <si>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</si>
  <si>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</si>
  <si>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</si>
  <si>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</si>
  <si>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</si>
  <si>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</si>
  <si>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</si>
  <si>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</si>
  <si>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</si>
  <si>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</si>
  <si>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</si>
  <si>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</si>
  <si>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</si>
  <si>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</si>
  <si>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</si>
  <si>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</si>
  <si>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</si>
  <si>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</si>
  <si>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</si>
  <si>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</si>
  <si>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</si>
  <si>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</si>
  <si>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</si>
  <si>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</si>
  <si>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</si>
  <si>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</si>
  <si>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</si>
  <si>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</si>
  <si>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</si>
  <si>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</si>
  <si>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</si>
  <si>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</si>
  <si>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</si>
  <si>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</si>
  <si>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</si>
  <si>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</si>
  <si>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</si>
  <si>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</si>
  <si>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</si>
  <si>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</si>
  <si>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</si>
  <si>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</si>
  <si>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</si>
  <si>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</si>
  <si>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</si>
  <si>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</si>
  <si>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</si>
  <si>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</si>
  <si>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</si>
  <si>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</si>
  <si>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</si>
  <si>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</si>
  <si>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</si>
  <si>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</si>
  <si>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</si>
  <si>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</si>
  <si>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</si>
  <si>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</si>
  <si>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</si>
  <si>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</si>
  <si>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</si>
  <si>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</si>
  <si>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</si>
  <si>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</si>
  <si>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</si>
  <si>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</si>
  <si>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</si>
  <si>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</si>
  <si>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</si>
  <si>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</si>
  <si>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</si>
  <si>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</si>
  <si>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</si>
  <si>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</si>
  <si>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</si>
  <si>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</si>
  <si>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</si>
  <si>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</si>
  <si>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</si>
  <si>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</si>
  <si>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</si>
  <si>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</si>
  <si>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</si>
  <si>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</si>
  <si>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</si>
  <si>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</si>
  <si>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</si>
  <si>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</si>
  <si>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</si>
  <si>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</si>
  <si>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</si>
  <si>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</si>
  <si>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</si>
  <si>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</si>
  <si>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</si>
  <si>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</si>
  <si>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</si>
  <si>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</si>
  <si>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</si>
  <si>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</si>
  <si>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</si>
  <si>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</si>
  <si>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</si>
  <si>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</si>
  <si>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</si>
  <si>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</si>
  <si>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</si>
  <si>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</si>
  <si>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</si>
  <si>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</si>
  <si>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</si>
  <si>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</si>
  <si>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</si>
  <si>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</si>
  <si>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</si>
  <si>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</si>
  <si>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</si>
  <si>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</si>
  <si>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</si>
  <si>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</si>
  <si>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</si>
  <si>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</si>
  <si>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</si>
  <si>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</si>
  <si>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</si>
  <si>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</si>
  <si>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</si>
  <si>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</si>
  <si>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</si>
  <si>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</si>
  <si>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</si>
  <si>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</si>
  <si>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</si>
  <si>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</si>
  <si>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</si>
  <si>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</si>
  <si>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</si>
  <si>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</si>
  <si>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</si>
  <si>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</si>
  <si>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</si>
  <si>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</si>
  <si>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</si>
  <si>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</si>
  <si>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</si>
  <si>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</si>
  <si>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</si>
  <si>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</si>
  <si>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</si>
  <si>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</si>
  <si>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</si>
  <si>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</si>
  <si>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</si>
  <si>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</si>
  <si>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</si>
  <si>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</si>
  <si>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</si>
  <si>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</si>
  <si>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</si>
  <si>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</si>
  <si>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</si>
  <si>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</si>
  <si>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</si>
  <si>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</si>
  <si>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</si>
  <si>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</si>
  <si>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</si>
  <si>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</si>
  <si>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</si>
  <si>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</si>
  <si>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</si>
  <si>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</si>
  <si>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</si>
  <si>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</si>
  <si>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</si>
  <si>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</si>
  <si>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</si>
  <si>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</si>
  <si>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</si>
  <si>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</si>
  <si>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</si>
  <si>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</si>
  <si>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</si>
  <si>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</si>
  <si>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</si>
  <si>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</si>
  <si>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</si>
  <si>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</si>
  <si>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</si>
  <si>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</si>
  <si>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</si>
  <si>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</si>
  <si>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</si>
  <si>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</si>
  <si>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</si>
  <si>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</si>
  <si>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</si>
  <si>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</si>
  <si>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</si>
  <si>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</si>
  <si>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</si>
  <si>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</si>
  <si>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</si>
  <si>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</si>
  <si>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</si>
  <si>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</si>
  <si>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</si>
  <si>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</si>
  <si>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</si>
  <si>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</si>
  <si>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</si>
  <si>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</si>
  <si>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</si>
  <si>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</si>
  <si>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</si>
  <si>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</si>
  <si>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</si>
  <si>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</si>
  <si>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</si>
  <si>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</si>
  <si>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</si>
  <si>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</si>
  <si>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</si>
  <si>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</si>
  <si>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</si>
  <si>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</si>
  <si>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</si>
  <si>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</si>
  <si>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</si>
  <si>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</si>
  <si>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</si>
  <si>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</si>
  <si>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</si>
  <si>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</si>
  <si>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</si>
  <si>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</si>
  <si>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</si>
  <si>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</si>
  <si>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</si>
  <si>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</si>
  <si>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</si>
  <si>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</si>
  <si>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</si>
  <si>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</si>
  <si>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</si>
  <si>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</si>
  <si>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</si>
  <si>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</si>
  <si>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</si>
  <si>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</si>
  <si>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</si>
  <si>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</si>
  <si>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</si>
  <si>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</si>
  <si>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</si>
  <si>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</si>
  <si>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</si>
  <si>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</si>
  <si>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</si>
  <si>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</si>
  <si>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</si>
  <si>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</si>
  <si>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</si>
  <si>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</si>
  <si>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</si>
  <si>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</si>
  <si>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</si>
  <si>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</si>
  <si>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</si>
  <si>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</si>
  <si>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</si>
  <si>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</si>
  <si>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</si>
  <si>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</si>
  <si>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</si>
  <si>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</si>
  <si>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</si>
  <si>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</si>
  <si>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</si>
  <si>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</si>
  <si>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</si>
  <si>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</si>
  <si>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</si>
  <si>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</si>
  <si>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</si>
  <si>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</si>
  <si>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</si>
  <si>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</si>
  <si>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</si>
  <si>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</si>
  <si>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</si>
  <si>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</si>
  <si>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</si>
  <si>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</si>
  <si>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</si>
  <si>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</si>
  <si>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</si>
  <si>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</si>
  <si>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</si>
  <si>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</si>
  <si>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</si>
  <si>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</si>
  <si>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</si>
  <si>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</si>
  <si>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</si>
  <si>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</si>
  <si>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</si>
  <si>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</si>
  <si>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</si>
  <si>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</si>
  <si>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</si>
  <si>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</si>
  <si>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</si>
  <si>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</si>
  <si>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</si>
  <si>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</si>
  <si>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</si>
  <si>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1.2.6</t>
  </si>
  <si>
    <t>TPC DAM</t>
  </si>
  <si>
    <t>AA Technology Inc</t>
  </si>
  <si>
    <t>1.2.7</t>
  </si>
  <si>
    <t>TPC Support</t>
  </si>
  <si>
    <t>Azmoun</t>
  </si>
  <si>
    <t>Non-Magnetic R&amp;D + PZT</t>
  </si>
  <si>
    <t>Cacace</t>
  </si>
  <si>
    <t>(any vendor)</t>
  </si>
  <si>
    <t>RPMC Lasers Inc</t>
  </si>
  <si>
    <t>1.3.1</t>
  </si>
  <si>
    <t>EMCal Blocks</t>
  </si>
  <si>
    <t>sPHENIX EMCal Production</t>
  </si>
  <si>
    <t>U Illinois UC</t>
  </si>
  <si>
    <t>1.3.2</t>
  </si>
  <si>
    <t>EMCal Sectors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</si>
  <si>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</si>
  <si>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</si>
  <si>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</si>
  <si>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</si>
  <si>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</si>
  <si>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</si>
  <si>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</si>
  <si>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</si>
  <si>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</si>
  <si>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</si>
  <si>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</si>
  <si>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</si>
  <si>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</si>
  <si>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</si>
  <si>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</si>
  <si>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</si>
  <si>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</si>
  <si>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</si>
  <si>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</si>
  <si>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</si>
  <si>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</si>
  <si>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</si>
  <si>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</si>
  <si>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</si>
  <si>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</si>
  <si>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</si>
  <si>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</si>
  <si>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</si>
  <si>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</si>
  <si>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</si>
  <si>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</si>
  <si>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</si>
  <si>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</si>
  <si>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</si>
  <si>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</si>
  <si>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</si>
  <si>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</si>
  <si>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</si>
  <si>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</si>
  <si>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</si>
  <si>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</si>
  <si>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</si>
  <si>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2.2.3</t>
  </si>
  <si>
    <t>Cryogenics</t>
  </si>
  <si>
    <t>Tallerico</t>
  </si>
  <si>
    <t>K C Electronic Distributors Inc</t>
  </si>
  <si>
    <t>2.2.4</t>
  </si>
  <si>
    <t>Power Supply/QD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</si>
  <si>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</si>
  <si>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</si>
  <si>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</si>
  <si>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</si>
  <si>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</si>
  <si>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</si>
  <si>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</si>
  <si>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H.H.Benfield Electric dba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</si>
  <si>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</si>
  <si>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</si>
  <si>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</si>
  <si>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</si>
  <si>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</si>
  <si>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</si>
  <si>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Nayak, Sumanta</t>
  </si>
  <si>
    <t>EP1128654 C1008311VKVK</t>
  </si>
  <si>
    <t>Kearney</t>
  </si>
  <si>
    <t>Ferguson Enterprises</t>
  </si>
  <si>
    <t>(concrete track work)</t>
  </si>
  <si>
    <t>G&amp;M Earth Moving Inc</t>
  </si>
  <si>
    <t>Installation</t>
  </si>
  <si>
    <t>Demino, Leo</t>
  </si>
  <si>
    <t>Carriage/Cradle</t>
  </si>
  <si>
    <t>Hock, Jon</t>
  </si>
  <si>
    <t>2.3.1</t>
  </si>
  <si>
    <t>LSR, Inner Rings etc</t>
  </si>
  <si>
    <t>2.3.4</t>
  </si>
  <si>
    <t>Pole Tips</t>
  </si>
  <si>
    <t>2.3.5</t>
  </si>
  <si>
    <t>Bridge, Platforms</t>
  </si>
  <si>
    <t>2.3.2</t>
  </si>
  <si>
    <t>REMARKS</t>
  </si>
  <si>
    <t>never placed</t>
  </si>
  <si>
    <t>Not placed yet</t>
  </si>
  <si>
    <t>Should be gone?</t>
  </si>
  <si>
    <t>Never placed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</si>
  <si>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</si>
  <si>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</si>
  <si>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</si>
  <si>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</si>
  <si>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</si>
  <si>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</si>
  <si>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</si>
  <si>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</si>
  <si>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</si>
  <si>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</si>
  <si>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</si>
  <si>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</si>
  <si>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</si>
  <si>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</si>
  <si>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</si>
  <si>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P6 Sums to Compare to B&amp;E/Kelly Carroll Values - only include things ordered and/or with Webreq; No pay-as-you-go labor</t>
  </si>
  <si>
    <t>M&amp;S in-progress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</si>
  <si>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</si>
  <si>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</si>
  <si>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</si>
  <si>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</si>
  <si>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 xml:space="preserve">            2.04.01.04  Detector Gas and Cooling Services Systems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</si>
  <si>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</si>
  <si>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</si>
  <si>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</si>
  <si>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</si>
  <si>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</si>
  <si>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</si>
  <si>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</si>
  <si>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</si>
  <si>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</si>
  <si>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</si>
  <si>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</si>
  <si>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</si>
  <si>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</si>
  <si>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</si>
  <si>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</si>
  <si>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</si>
  <si>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</si>
  <si>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</si>
  <si>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</si>
  <si>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Amount of likely late Invoicing</t>
  </si>
  <si>
    <t>Amount of Cost Growth</t>
  </si>
  <si>
    <t>TOTAL CORRECTION MIE</t>
  </si>
  <si>
    <t>TOTAL Correction I&amp;F</t>
  </si>
  <si>
    <t>Wire Pendant EEA</t>
  </si>
  <si>
    <t>Johnson Controls Fire Protection LP</t>
  </si>
  <si>
    <t>sPHENIX EM Calorimeter</t>
  </si>
  <si>
    <t>not on Kelly's summary???</t>
  </si>
  <si>
    <t>Motor, gearbox and Cont for IHCal</t>
  </si>
  <si>
    <t>sPHENIX EMCal fixture ($72,218) and IHCal barrel fab sled components, hardware, fabrication and assembly ($47,818 for IHCal)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</si>
  <si>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</si>
  <si>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</si>
  <si>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</si>
  <si>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</si>
  <si>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</si>
  <si>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</si>
  <si>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</si>
  <si>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TPC SCADA</t>
  </si>
  <si>
    <t>Vasquez, Joel</t>
  </si>
  <si>
    <t>H.H. Benfield Electric dba</t>
  </si>
  <si>
    <t>Meritec HM 2mm Cables</t>
  </si>
  <si>
    <t>brady labels for 1008 u</t>
  </si>
  <si>
    <t>Job Shopper-Joseph Curr</t>
  </si>
  <si>
    <t>Vesda system for 1008</t>
  </si>
  <si>
    <t>Chan</t>
  </si>
  <si>
    <t>Purch 1st $2M</t>
  </si>
  <si>
    <t>Purch 1st $2M Fixed</t>
  </si>
  <si>
    <t>SCI3 AD</t>
  </si>
  <si>
    <t>PROF5 AD</t>
  </si>
  <si>
    <t>PROF2 AD</t>
  </si>
  <si>
    <t>PROF6 AD</t>
  </si>
  <si>
    <t>CRAFT3</t>
  </si>
  <si>
    <t>PROF4 AD</t>
  </si>
  <si>
    <t>PROF4 PO E</t>
  </si>
  <si>
    <t>SCI4 PO</t>
  </si>
  <si>
    <t>TECH3 PO E</t>
  </si>
  <si>
    <t>PROF4 PO M</t>
  </si>
  <si>
    <t>TECH3 PO D</t>
  </si>
  <si>
    <t>TECH3 PO M</t>
  </si>
  <si>
    <t>PROF3 PO M</t>
  </si>
  <si>
    <t>SCI3 PO</t>
  </si>
  <si>
    <t>TECH4 AD</t>
  </si>
  <si>
    <t>Install Beampipe Temp Support M&amp;S</t>
  </si>
  <si>
    <t>Beampipe bakeout</t>
  </si>
  <si>
    <t>Install permanent Beampipe support</t>
  </si>
  <si>
    <t>PROF3 IO E</t>
  </si>
  <si>
    <t>Labor is in addition to P6</t>
  </si>
  <si>
    <t>None in P6</t>
  </si>
  <si>
    <t>Bracket not in P6</t>
  </si>
  <si>
    <t>Dellapenna</t>
  </si>
  <si>
    <t>Mighty_J_Resistors</t>
  </si>
  <si>
    <t>United Global Technologies</t>
  </si>
  <si>
    <t>Job Shopper-Jermaine Jo</t>
  </si>
  <si>
    <t>Feder, Russell</t>
  </si>
  <si>
    <t>Grainger</t>
  </si>
  <si>
    <t>Turtle &amp; Hughes Inc</t>
  </si>
  <si>
    <t>Budgeted Units</t>
  </si>
  <si>
    <t>Budgeted Cost</t>
  </si>
  <si>
    <t>A-TEC TEC</t>
  </si>
  <si>
    <t>C Infrastructure / Facility Upgrade</t>
  </si>
  <si>
    <t>JACK board for TPC FEE (verbal estimate)(reduce by $40K for AVNET FPGAs that will be in hand and $20K for parts on order)</t>
  </si>
  <si>
    <t>DCM-II crates etc</t>
  </si>
  <si>
    <t>TPC Light pipes - Knight</t>
  </si>
  <si>
    <t>Knight Optical (UK) Ltd</t>
  </si>
  <si>
    <t>Assembly of Light Guide</t>
  </si>
  <si>
    <t>Lenz, Michael</t>
  </si>
  <si>
    <t>Nicholas Duda LLC</t>
  </si>
  <si>
    <t>Laser Motors/controls ($130K) -$40K in P6</t>
  </si>
  <si>
    <t>any</t>
  </si>
  <si>
    <t>Any</t>
  </si>
  <si>
    <t>Al CFs for sPHENIX NEG</t>
  </si>
  <si>
    <t>Kurt J. Lesker Company</t>
  </si>
  <si>
    <t>Material for sPHENIX Carriage</t>
  </si>
  <si>
    <t>Online Metals.com</t>
  </si>
  <si>
    <t>From the Open Commitments Cat A tab</t>
  </si>
  <si>
    <t>From the Open Commitments Cat C tab</t>
  </si>
  <si>
    <t>M&amp;S items in Cat C ONLY</t>
  </si>
  <si>
    <t>25-Jan-22 A</t>
  </si>
  <si>
    <t>Sheth</t>
  </si>
  <si>
    <t>Kurt. J. Lesker Company</t>
  </si>
  <si>
    <t>Sheth, Chintan</t>
  </si>
  <si>
    <t>bearing material for sPHENIX</t>
  </si>
  <si>
    <t>EMCal Low Temp Chiller</t>
  </si>
  <si>
    <t>Marshall Scientific LLC</t>
  </si>
  <si>
    <t>VAT Incorporated</t>
  </si>
  <si>
    <t>Vacuum Parts for sPHENIX</t>
  </si>
  <si>
    <t>MVTX to MIT</t>
  </si>
  <si>
    <t>S143285</t>
  </si>
  <si>
    <t>JACK Board boards and assembly</t>
  </si>
  <si>
    <t>sPHENIX Fiber fanout assembly</t>
  </si>
  <si>
    <t>Padrazo Jr, Danny</t>
  </si>
  <si>
    <t>Runyan</t>
  </si>
  <si>
    <t>Briskheat Corporation</t>
  </si>
  <si>
    <t>added for missing blocks work, so count as cost growth</t>
  </si>
  <si>
    <t>184K is cost growth i.e. only 100K left in P6</t>
  </si>
  <si>
    <t>cost growth - outside effort on light guide assembly</t>
  </si>
  <si>
    <t>Huang</t>
  </si>
  <si>
    <t>Computer Craft</t>
  </si>
  <si>
    <t>1+5 BrightSolutions Lasers (diffuse)</t>
  </si>
  <si>
    <t>376464/CO 411202</t>
  </si>
  <si>
    <t>Laser Electromechanical</t>
  </si>
  <si>
    <t>SUNY</t>
  </si>
  <si>
    <t>All these were added to P6 via PCR-030 and thus now are in the BCWR above</t>
  </si>
  <si>
    <t>TPC/INTT support &amp; installation</t>
  </si>
  <si>
    <t>Job Shopper Jermaine Jones</t>
  </si>
  <si>
    <t>Computer Crafts Inc</t>
  </si>
  <si>
    <t>Albanese</t>
  </si>
  <si>
    <t>sPHENIX vacuum system S</t>
  </si>
  <si>
    <t>MKS Instruments, Inc</t>
  </si>
  <si>
    <t>Fitting for Vacuum Sensors</t>
  </si>
  <si>
    <t>sPHENIX Vacuum Valves (</t>
  </si>
  <si>
    <t>sPHENIX Cryodeck VB</t>
  </si>
  <si>
    <t>sPHENIX platform bolts</t>
  </si>
  <si>
    <t>Karl, Robert F</t>
  </si>
  <si>
    <t>Grout for track placement</t>
  </si>
  <si>
    <t>any vendor</t>
  </si>
  <si>
    <t>long email thread up to April 2022 on refund</t>
  </si>
  <si>
    <t>Install Off Detector Safety Subsystems inc Vesda - Labor - C-AD Resources</t>
  </si>
  <si>
    <t>Install Off Detector Safety Subsystems inc Vesda - M&amp;S</t>
  </si>
  <si>
    <t>2.2.2</t>
  </si>
  <si>
    <t>Magnet Transport and Assembly</t>
  </si>
  <si>
    <t>Indium seals material</t>
  </si>
  <si>
    <t>de-commit</t>
  </si>
  <si>
    <t>K.C. Electronics</t>
  </si>
  <si>
    <t>Cable Tray for cryo control system</t>
  </si>
  <si>
    <t>2.2.5</t>
  </si>
  <si>
    <t>Field Measurements</t>
  </si>
  <si>
    <t>West Access ladder</t>
  </si>
  <si>
    <t>sPHENIX TPC M-JACK assem</t>
  </si>
  <si>
    <t>Turnbuckles,, eyebolts</t>
  </si>
  <si>
    <t>$64,198 reversal memo 3/29/2022</t>
  </si>
  <si>
    <t>de-commit; JUMPED</t>
  </si>
  <si>
    <t>Indium Corporation of America</t>
  </si>
  <si>
    <t>Hamblen, Peter</t>
  </si>
  <si>
    <t>Innovative Access Solutions LLC</t>
  </si>
  <si>
    <t>Trane Company</t>
  </si>
  <si>
    <t>POM02.01.02.05.04 TPC FEE Production</t>
  </si>
  <si>
    <t>01-Apr-22 A</t>
  </si>
  <si>
    <t>POM02.02.02.05.02 Magnet Field Measurements Equipment Purchase and Fabrication</t>
  </si>
  <si>
    <t>POM02.02.02.05.03 Magnet Field Measurements Installation and Test, Post-Test Field Studies and Stress Analysis</t>
  </si>
  <si>
    <t>POM02.02.04.01.04 Detector Gas and Cooling Services Systems</t>
  </si>
  <si>
    <t>POM02.02.05.02 Infrastructure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</si>
  <si>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</si>
  <si>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</si>
  <si>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</si>
  <si>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</si>
  <si>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</si>
  <si>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POM02.02.05.11 Min Bias Installation</t>
  </si>
  <si>
    <t>POM02.02.05.12 Full System Integration and ORR</t>
  </si>
  <si>
    <t>Magnet transport and Valve Box Re-installation</t>
  </si>
  <si>
    <t>sPHENIX beakout heaters beamPipe Al-Be</t>
  </si>
  <si>
    <t>Fiber Bundle Splitter P</t>
  </si>
  <si>
    <t>Fiber Optic Breakout Box</t>
  </si>
  <si>
    <t>Chiu</t>
  </si>
  <si>
    <t>sPhenix 31050145 welded</t>
  </si>
  <si>
    <t>Controls and monitoring</t>
  </si>
  <si>
    <t>prep for prototype prod</t>
  </si>
  <si>
    <t>Wayne State University</t>
  </si>
  <si>
    <t>Lab set up for sPHENIX</t>
  </si>
  <si>
    <t>Temple University</t>
  </si>
  <si>
    <t>appeared June 2022</t>
  </si>
  <si>
    <t>TPC Fiber sort-out box</t>
  </si>
  <si>
    <t>sPHENIX scintillator te</t>
  </si>
  <si>
    <t>sPHENIX MBD laser patch</t>
  </si>
  <si>
    <t>sphenix hardware</t>
  </si>
  <si>
    <t>add'l cable tray from s</t>
  </si>
  <si>
    <t>Infrastructure Misc</t>
  </si>
  <si>
    <t>K.C Electronics Distributors Inc</t>
  </si>
  <si>
    <t>3 Gals Industrial</t>
  </si>
  <si>
    <t>sPhenix pressure rings</t>
  </si>
  <si>
    <t>Magnet mapping</t>
  </si>
  <si>
    <t>CERN</t>
  </si>
  <si>
    <t>sPHENIX FMC extender ca</t>
  </si>
  <si>
    <t>Hammond</t>
  </si>
  <si>
    <t>Samtec Inc</t>
  </si>
  <si>
    <t>26-Jul-22 A</t>
  </si>
  <si>
    <t>01-Aug-22 A</t>
  </si>
  <si>
    <t>Fiber Optics components</t>
  </si>
  <si>
    <t>sPhenix fasteners</t>
  </si>
  <si>
    <t>Hock</t>
  </si>
  <si>
    <t>MSC Parts for EMCal manifold</t>
  </si>
  <si>
    <t>TPC Carbon fiber support tubes</t>
  </si>
  <si>
    <t>Miraval, Connor</t>
  </si>
  <si>
    <t>sPHENIX TPC M-JACK Prod</t>
  </si>
  <si>
    <t>Palpilot International Corp</t>
  </si>
  <si>
    <t>Stony Brook</t>
  </si>
  <si>
    <t>appeared Sept 2022</t>
  </si>
  <si>
    <t>Energy Mmonitor - Bright Solutions</t>
  </si>
  <si>
    <t>RPMC Lasers, Inc</t>
  </si>
  <si>
    <t>2.1.5</t>
  </si>
  <si>
    <t>Installation Management</t>
  </si>
  <si>
    <t>aluminum shaft</t>
  </si>
  <si>
    <t>Demino, Leo J</t>
  </si>
  <si>
    <t>IGUS Inc</t>
  </si>
  <si>
    <t>work platform</t>
  </si>
  <si>
    <t>INTT cables</t>
  </si>
  <si>
    <t>sPHENIX New Beam Pipe J</t>
  </si>
  <si>
    <t>Runyan, Christ</t>
  </si>
  <si>
    <t>Material Purchase - Fed</t>
  </si>
  <si>
    <t>Kasper, Stephe</t>
  </si>
  <si>
    <t>Hadco Metal Trading Co, LLC</t>
  </si>
  <si>
    <t>01-Sep-22 A</t>
  </si>
  <si>
    <t>03-Sep-22 A</t>
  </si>
  <si>
    <t>12-Sep-22 A</t>
  </si>
  <si>
    <t>14-Sep-22 A</t>
  </si>
  <si>
    <t>Forecast Data (September status file)</t>
  </si>
  <si>
    <t>Remove this REQ, never placed or all done</t>
  </si>
  <si>
    <t>Complete or trivial amount left; close it out</t>
  </si>
  <si>
    <t>Work is complete; get final invoice, close</t>
  </si>
  <si>
    <t>Items taken out of MIE and to be moved once invoice is here and B&amp;R code for funds is changed</t>
  </si>
  <si>
    <t>Items in progress that are complete or will be soon and should be invoiced soon, although may need to prod the universities</t>
  </si>
  <si>
    <t>Turnbuckles, eyebolts</t>
  </si>
  <si>
    <t>Cotroneo, Timothy</t>
  </si>
  <si>
    <t>Rack Interlock Signals</t>
  </si>
  <si>
    <t>Flow Switch EMCal</t>
  </si>
  <si>
    <t>Newark Corporation dba Newark Element</t>
  </si>
  <si>
    <t>Flowtransmitters, EMCal</t>
  </si>
  <si>
    <t>Omega Engineering, Inc</t>
  </si>
  <si>
    <t>Global Precision Systems</t>
  </si>
  <si>
    <t>1008 Fan Cycle Control</t>
  </si>
  <si>
    <t>TECH3 AD E</t>
  </si>
  <si>
    <t>24-Oct-22 A</t>
  </si>
  <si>
    <t>28-Oct-22 A</t>
  </si>
  <si>
    <t>BCWR from P6 from November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</si>
  <si>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November 2022 MIE total)</t>
    </r>
  </si>
  <si>
    <t>ACWP from November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</si>
  <si>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November 2022 total) - M&amp;S Items only</t>
    </r>
  </si>
  <si>
    <t>18-Nov-22 A</t>
  </si>
  <si>
    <t>15-Nov-22 A</t>
  </si>
  <si>
    <t>Preparation for Full Operation - Final Safety Walk Through</t>
  </si>
  <si>
    <t>ANB Engineering LLC</t>
  </si>
  <si>
    <t>Energy Monitor - Bright Solutions</t>
  </si>
  <si>
    <t>Global Water Leak Inter</t>
  </si>
  <si>
    <t>smoke detector tester</t>
  </si>
  <si>
    <t>Faber Associates Inc</t>
  </si>
  <si>
    <t>Cooling Support Angles</t>
  </si>
  <si>
    <t>Hamblen</t>
  </si>
  <si>
    <t>Xometry Inc</t>
  </si>
  <si>
    <t>Arista Networks License</t>
  </si>
  <si>
    <t>Purschke, Martin</t>
  </si>
  <si>
    <t>ThunderCat Technology, LLC</t>
  </si>
  <si>
    <t>Steel Lifting beam</t>
  </si>
  <si>
    <t>Aluminum, tube for sPHENIX</t>
  </si>
  <si>
    <t>sPHENIX Chiller piping</t>
  </si>
  <si>
    <t>Correct for 2 diffuse lasers that arrived and were paid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</si>
  <si>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October 2022  by L2 Manager review)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</si>
  <si>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October 2022 by L2 Manager review)</t>
    </r>
  </si>
  <si>
    <t>Henry Quentzel Plumbing Supply Co, inc</t>
  </si>
  <si>
    <t>TPC data rate and is now "it is what it is" so not really relevant</t>
  </si>
  <si>
    <t>Failures during installation</t>
  </si>
  <si>
    <t>TPC Fiber Bundle Splitter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</si>
</sst>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  <numFmt numFmtId="169" formatCode="[$-409]dd\-mmm\-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6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2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65" fontId="0" fillId="17" borderId="0" xfId="0" applyNumberFormat="1" applyFill="1"/>
    <xf numFmtId="5" fontId="2" fillId="10" borderId="0" xfId="1" applyNumberFormat="1" applyFont="1" applyFill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6" fontId="0" fillId="3" borderId="1" xfId="0" applyNumberFormat="1" applyFill="1" applyBorder="1" applyAlignment="1">
      <alignment horizontal="right"/>
    </xf>
    <xf numFmtId="168" fontId="0" fillId="0" borderId="1" xfId="3" applyNumberFormat="1" applyFont="1" applyFill="1" applyBorder="1"/>
    <xf numFmtId="1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9" fontId="0" fillId="3" borderId="1" xfId="0" applyNumberFormat="1" applyFill="1" applyBorder="1" applyAlignment="1">
      <alignment horizontal="center"/>
    </xf>
    <xf numFmtId="1" fontId="0" fillId="0" borderId="0" xfId="0" applyNumberFormat="1" applyAlignment="1">
      <alignment wrapText="1"/>
    </xf>
    <xf numFmtId="15" fontId="0" fillId="15" borderId="1" xfId="0" applyNumberFormat="1" applyFill="1" applyBorder="1"/>
    <xf numFmtId="168" fontId="0" fillId="15" borderId="1" xfId="3" applyNumberFormat="1" applyFont="1" applyFill="1" applyBorder="1"/>
    <xf numFmtId="2" fontId="0" fillId="15" borderId="1" xfId="0" applyNumberFormat="1" applyFill="1" applyBorder="1"/>
    <xf numFmtId="8" fontId="0" fillId="15" borderId="1" xfId="0" applyNumberFormat="1" applyFill="1" applyBorder="1"/>
    <xf numFmtId="8" fontId="0" fillId="0" borderId="1" xfId="0" applyNumberFormat="1" applyBorder="1"/>
    <xf numFmtId="10" fontId="0" fillId="15" borderId="1" xfId="2" applyNumberFormat="1" applyFont="1" applyFill="1" applyBorder="1"/>
    <xf numFmtId="5" fontId="0" fillId="0" borderId="0" xfId="1" applyNumberFormat="1" applyFont="1"/>
    <xf numFmtId="5" fontId="2" fillId="0" borderId="0" xfId="0" applyNumberFormat="1" applyFont="1"/>
    <xf numFmtId="169" fontId="0" fillId="15" borderId="1" xfId="0" applyNumberFormat="1" applyFill="1" applyBorder="1"/>
    <xf numFmtId="169" fontId="0" fillId="0" borderId="1" xfId="0" applyNumberFormat="1" applyBorder="1"/>
    <xf numFmtId="9" fontId="0" fillId="0" borderId="1" xfId="2" applyFont="1" applyFill="1" applyBorder="1"/>
    <xf numFmtId="1" fontId="3" fillId="0" borderId="0" xfId="0" applyNumberFormat="1" applyFont="1" applyAlignment="1">
      <alignment wrapText="1"/>
    </xf>
    <xf numFmtId="0" fontId="0" fillId="18" borderId="0" xfId="0" applyFill="1"/>
    <xf numFmtId="0" fontId="0" fillId="17" borderId="0" xfId="0" applyFill="1"/>
    <xf numFmtId="0" fontId="0" fillId="10" borderId="0" xfId="0" applyFill="1"/>
    <xf numFmtId="9" fontId="0" fillId="15" borderId="1" xfId="2" applyFont="1" applyFill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47C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27"/>
  <sheetViews>
    <sheetView workbookViewId="0">
      <pane xSplit="4" ySplit="3" topLeftCell="H4" activePane="bottomRight" state="frozen"/>
      <selection pane="topRight" activeCell="E1" sqref="E1"/>
      <selection pane="bottomLeft" activeCell="A5" sqref="A5"/>
      <selection pane="bottomRight" activeCell="G6" sqref="G6"/>
    </sheetView>
  </sheetViews>
  <sheetFormatPr defaultRowHeight="14.4" x14ac:dyDescent="0.3"/>
  <cols>
    <col min="1" max="1" width="17.44140625" customWidth="1"/>
    <col min="2" max="2" width="61.77734375" customWidth="1"/>
    <col min="3" max="4" width="14.21875" customWidth="1"/>
    <col min="5" max="5" width="12.77734375" style="18" customWidth="1"/>
    <col min="6" max="6" width="15.77734375" style="18" customWidth="1"/>
    <col min="7" max="7" width="13.77734375" style="41" customWidth="1"/>
    <col min="8" max="8" width="19.21875" customWidth="1"/>
    <col min="9" max="9" width="14.44140625" style="34" customWidth="1"/>
    <col min="10" max="10" width="14.77734375" customWidth="1"/>
    <col min="11" max="11" width="13.77734375" customWidth="1"/>
    <col min="12" max="12" width="17.21875" style="29" bestFit="1" customWidth="1"/>
    <col min="13" max="13" width="20.44140625" style="29" bestFit="1" customWidth="1"/>
    <col min="14" max="14" width="12.7773437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39" t="s">
        <v>3815</v>
      </c>
      <c r="B1" s="140"/>
      <c r="C1" s="140"/>
      <c r="D1" s="141"/>
      <c r="E1" s="142"/>
      <c r="F1" s="143"/>
      <c r="G1" s="144"/>
      <c r="H1" s="5"/>
    </row>
    <row r="2" spans="1:21" s="28" customFormat="1" ht="72.599999999999994" thickBot="1" x14ac:dyDescent="0.35">
      <c r="A2" s="102" t="s">
        <v>0</v>
      </c>
      <c r="B2" s="102" t="s">
        <v>1</v>
      </c>
      <c r="C2" s="103" t="s">
        <v>8255</v>
      </c>
      <c r="D2" s="104" t="s">
        <v>8256</v>
      </c>
      <c r="E2" s="105" t="s">
        <v>3816</v>
      </c>
      <c r="F2" s="106" t="s">
        <v>3817</v>
      </c>
      <c r="G2" s="107" t="s">
        <v>3818</v>
      </c>
      <c r="H2" s="102" t="s">
        <v>3729</v>
      </c>
      <c r="I2" s="108" t="s">
        <v>7811</v>
      </c>
      <c r="J2" s="27" t="s">
        <v>7815</v>
      </c>
      <c r="K2" s="102" t="s">
        <v>3819</v>
      </c>
      <c r="L2" s="109" t="s">
        <v>7812</v>
      </c>
      <c r="M2" s="109" t="s">
        <v>7813</v>
      </c>
      <c r="N2" s="109" t="s">
        <v>7814</v>
      </c>
      <c r="O2" s="28" t="s">
        <v>8007</v>
      </c>
      <c r="P2" s="28" t="s">
        <v>8008</v>
      </c>
      <c r="Q2" s="28" t="s">
        <v>8009</v>
      </c>
      <c r="R2" s="54" t="s">
        <v>8010</v>
      </c>
      <c r="S2" s="55" t="s">
        <v>8011</v>
      </c>
      <c r="T2" s="56" t="s">
        <v>8012</v>
      </c>
      <c r="U2" s="85" t="s">
        <v>8173</v>
      </c>
    </row>
    <row r="3" spans="1:21" x14ac:dyDescent="0.3">
      <c r="A3" s="7" t="s">
        <v>8257</v>
      </c>
      <c r="B3" s="7"/>
      <c r="C3" s="110"/>
      <c r="D3" s="111"/>
      <c r="E3" s="112"/>
      <c r="F3" s="113"/>
      <c r="G3" s="114"/>
      <c r="H3" s="7"/>
      <c r="I3" s="21"/>
      <c r="J3" s="7"/>
      <c r="K3" s="7"/>
      <c r="L3" s="115"/>
      <c r="M3" s="115"/>
      <c r="N3" s="115"/>
    </row>
    <row r="4" spans="1:21" x14ac:dyDescent="0.3">
      <c r="A4" s="89" t="s">
        <v>8335</v>
      </c>
      <c r="B4" s="89"/>
      <c r="C4" s="89"/>
      <c r="D4" s="126"/>
      <c r="E4" s="89" t="s">
        <v>8336</v>
      </c>
      <c r="F4" s="123">
        <v>44879</v>
      </c>
      <c r="G4" s="89"/>
      <c r="H4" s="89"/>
      <c r="I4" s="93"/>
      <c r="J4" s="89"/>
      <c r="K4" s="89"/>
      <c r="L4" s="124">
        <f t="shared" ref="L4:L5" si="0">D4*(1-G4)</f>
        <v>0</v>
      </c>
      <c r="M4" s="124">
        <f t="shared" ref="M4:M5" si="1">IF(J4="",L4,(D4/C4)*J4)</f>
        <v>0</v>
      </c>
      <c r="N4" s="125"/>
      <c r="R4" s="57"/>
      <c r="S4" s="29"/>
      <c r="T4" s="58"/>
      <c r="U4" s="86">
        <f>SUM(R5:R5)</f>
        <v>1561.8588000000013</v>
      </c>
    </row>
    <row r="5" spans="1:21" x14ac:dyDescent="0.3">
      <c r="A5" s="5" t="s">
        <v>8286</v>
      </c>
      <c r="B5" s="5" t="s">
        <v>8287</v>
      </c>
      <c r="C5" s="5">
        <v>35000</v>
      </c>
      <c r="D5" s="127">
        <v>39046.47</v>
      </c>
      <c r="E5" s="5" t="s">
        <v>8336</v>
      </c>
      <c r="F5" s="101">
        <v>44879</v>
      </c>
      <c r="G5" s="133">
        <v>0.96</v>
      </c>
      <c r="H5" s="5" t="s">
        <v>8225</v>
      </c>
      <c r="I5" s="22">
        <f t="shared" ref="I5" si="2">C5*(1-G5)</f>
        <v>1400.0000000000011</v>
      </c>
      <c r="J5" s="5"/>
      <c r="K5" s="5"/>
      <c r="L5" s="118">
        <f t="shared" si="0"/>
        <v>1561.8588000000013</v>
      </c>
      <c r="M5" s="118">
        <f t="shared" si="1"/>
        <v>1561.8588000000013</v>
      </c>
      <c r="N5" s="116">
        <f t="shared" ref="N5" si="3">L5-M5</f>
        <v>0</v>
      </c>
      <c r="O5">
        <v>1</v>
      </c>
      <c r="R5" s="57">
        <f>O5*M5</f>
        <v>1561.8588000000013</v>
      </c>
      <c r="S5" s="29">
        <f>P5*M5</f>
        <v>0</v>
      </c>
      <c r="T5" s="58">
        <f>Q5*M5</f>
        <v>0</v>
      </c>
    </row>
    <row r="7" spans="1:21" x14ac:dyDescent="0.3">
      <c r="C7" s="34">
        <f>SUM(C4:C5)</f>
        <v>35000</v>
      </c>
      <c r="D7" s="34">
        <f>SUM(D4:D5)</f>
        <v>39046.47</v>
      </c>
      <c r="E7" s="34"/>
      <c r="F7" s="34"/>
      <c r="G7" s="34"/>
      <c r="H7" s="34">
        <f>SUM(H4:H5)</f>
        <v>0</v>
      </c>
      <c r="I7" s="34">
        <f>SUM(I4:I5)</f>
        <v>1400.0000000000011</v>
      </c>
      <c r="J7" s="34"/>
      <c r="K7" s="34"/>
      <c r="L7" s="129">
        <f>SUM(L4:L5)</f>
        <v>1561.8588000000013</v>
      </c>
      <c r="M7" s="100">
        <f>SUM(M4:M5)</f>
        <v>1561.8588000000013</v>
      </c>
      <c r="N7" s="34"/>
      <c r="O7" s="34"/>
      <c r="P7" s="34"/>
      <c r="Q7" s="34"/>
      <c r="R7" s="29">
        <f>SUM(R4:R5)</f>
        <v>1561.8588000000013</v>
      </c>
      <c r="S7" s="29">
        <f>SUM(S4:S5)</f>
        <v>0</v>
      </c>
      <c r="T7" s="34">
        <f>SUM(T4:T5)</f>
        <v>0</v>
      </c>
    </row>
    <row r="8" spans="1:21" x14ac:dyDescent="0.3">
      <c r="R8" s="79" t="s">
        <v>8169</v>
      </c>
      <c r="S8" s="29">
        <f>SUM(R7:T7)</f>
        <v>1561.8588000000013</v>
      </c>
    </row>
    <row r="9" spans="1:21" ht="15" thickBot="1" x14ac:dyDescent="0.35">
      <c r="R9" s="29"/>
      <c r="S9" s="29"/>
      <c r="T9" s="29"/>
    </row>
    <row r="10" spans="1:21" x14ac:dyDescent="0.3">
      <c r="B10" t="s">
        <v>8259</v>
      </c>
      <c r="D10" s="52"/>
      <c r="Q10">
        <v>1</v>
      </c>
      <c r="R10" s="29">
        <f>O10*M10</f>
        <v>0</v>
      </c>
      <c r="S10" s="29">
        <f>P10*M10</f>
        <v>0</v>
      </c>
      <c r="T10" s="29">
        <f>Q10*M10</f>
        <v>0</v>
      </c>
    </row>
    <row r="11" spans="1:21" ht="15" thickBot="1" x14ac:dyDescent="0.35">
      <c r="B11" t="s">
        <v>8266</v>
      </c>
      <c r="D11" s="53"/>
      <c r="Q11">
        <v>1</v>
      </c>
      <c r="R11" s="29">
        <f>O11*M11</f>
        <v>0</v>
      </c>
      <c r="S11" s="29">
        <f>P11*M11</f>
        <v>0</v>
      </c>
      <c r="T11" s="29">
        <f>Q11*M11</f>
        <v>0</v>
      </c>
    </row>
    <row r="13" spans="1:21" x14ac:dyDescent="0.3">
      <c r="B13" t="s">
        <v>8015</v>
      </c>
      <c r="D13" s="61">
        <f>SUM(D9:D11)</f>
        <v>0</v>
      </c>
    </row>
    <row r="14" spans="1:21" x14ac:dyDescent="0.3">
      <c r="B14" t="s">
        <v>8168</v>
      </c>
      <c r="M14" s="78">
        <f>M7+D13</f>
        <v>1561.8588000000013</v>
      </c>
      <c r="P14" t="s">
        <v>8016</v>
      </c>
      <c r="R14" s="29">
        <f>R7+SUM(R9:R11)</f>
        <v>1561.8588000000013</v>
      </c>
      <c r="S14" s="29">
        <f>S7+SUM(S9:S11)</f>
        <v>0</v>
      </c>
      <c r="T14" s="47">
        <f>T7+SUM(T9:T11)</f>
        <v>0</v>
      </c>
    </row>
    <row r="15" spans="1:21" x14ac:dyDescent="0.3">
      <c r="C15" s="43"/>
      <c r="G15" s="76"/>
      <c r="I15" s="77"/>
      <c r="M15" s="46"/>
      <c r="P15" t="s">
        <v>8018</v>
      </c>
    </row>
    <row r="16" spans="1:21" x14ac:dyDescent="0.3">
      <c r="G16" s="76"/>
      <c r="I16" s="77"/>
      <c r="P16" t="s">
        <v>8017</v>
      </c>
    </row>
    <row r="17" spans="3:19" x14ac:dyDescent="0.3">
      <c r="C17" s="43"/>
      <c r="G17" s="76"/>
      <c r="I17" s="77"/>
      <c r="M17" s="46"/>
      <c r="R17" s="80" t="s">
        <v>8170</v>
      </c>
      <c r="S17" s="130">
        <f>S8+SUM(R9:T11)</f>
        <v>1561.8588000000013</v>
      </c>
    </row>
    <row r="18" spans="3:19" x14ac:dyDescent="0.3">
      <c r="G18" s="76"/>
      <c r="I18" s="77"/>
    </row>
    <row r="19" spans="3:19" x14ac:dyDescent="0.3">
      <c r="C19" s="43"/>
      <c r="G19" s="76"/>
      <c r="I19" s="77"/>
      <c r="M19" s="46"/>
    </row>
    <row r="20" spans="3:19" x14ac:dyDescent="0.3">
      <c r="G20" s="76"/>
      <c r="I20" s="77"/>
    </row>
    <row r="21" spans="3:19" x14ac:dyDescent="0.3">
      <c r="G21" s="76"/>
      <c r="I21" s="77"/>
    </row>
    <row r="22" spans="3:19" x14ac:dyDescent="0.3">
      <c r="G22" s="76"/>
      <c r="I22" s="77"/>
    </row>
    <row r="23" spans="3:19" x14ac:dyDescent="0.3">
      <c r="G23" s="76"/>
      <c r="I23" s="77"/>
    </row>
    <row r="24" spans="3:19" x14ac:dyDescent="0.3">
      <c r="C24" s="43"/>
      <c r="D24" s="43"/>
      <c r="G24" s="76"/>
      <c r="I24" s="77"/>
      <c r="M24" s="46"/>
    </row>
    <row r="25" spans="3:19" x14ac:dyDescent="0.3">
      <c r="G25" s="76"/>
      <c r="I25" s="77"/>
    </row>
    <row r="26" spans="3:19" x14ac:dyDescent="0.3">
      <c r="C26" s="43"/>
      <c r="G26" s="76"/>
      <c r="I26" s="77"/>
      <c r="M26" s="46"/>
    </row>
    <row r="27" spans="3:19" x14ac:dyDescent="0.3">
      <c r="G27" s="76"/>
      <c r="I27" s="77"/>
    </row>
  </sheetData>
  <autoFilter ref="A2:N5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39" t="s">
        <v>3815</v>
      </c>
      <c r="B1" s="140"/>
      <c r="C1" s="140"/>
      <c r="D1" s="141"/>
      <c r="E1" s="142" t="s">
        <v>7818</v>
      </c>
      <c r="F1" s="143"/>
      <c r="G1" s="144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8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8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8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8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8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8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8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8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8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8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8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8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8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8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8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8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7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8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8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8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8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8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8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8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8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7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8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8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8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7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8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8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7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8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8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8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8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8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8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8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8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8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7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8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8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7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8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8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8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8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8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8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8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8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7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8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8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8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8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8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8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8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8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8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8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7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8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8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8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8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8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8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8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8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8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8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7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8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8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7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8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8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8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8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8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8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8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8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8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8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8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8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8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8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8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7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8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8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8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8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8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8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8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8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8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8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7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8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8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7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8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8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8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8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8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8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8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8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8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8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7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8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8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8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8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8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8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7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8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39" t="s">
        <v>3815</v>
      </c>
      <c r="B1" s="140"/>
      <c r="C1" s="140"/>
      <c r="D1" s="141"/>
      <c r="E1" s="142" t="s">
        <v>7818</v>
      </c>
      <c r="F1" s="143"/>
      <c r="G1" s="144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5" t="s">
        <v>3815</v>
      </c>
      <c r="B1" s="145"/>
      <c r="C1" s="145"/>
      <c r="D1" s="145"/>
      <c r="E1" s="145"/>
      <c r="F1" s="142" t="s">
        <v>7818</v>
      </c>
      <c r="G1" s="143"/>
      <c r="H1" s="144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Z227"/>
  <sheetViews>
    <sheetView zoomScale="90" zoomScaleNormal="90" workbookViewId="0">
      <pane xSplit="4" ySplit="3" topLeftCell="O208" activePane="bottomRight" state="frozen"/>
      <selection pane="topRight" activeCell="E1" sqref="E1"/>
      <selection pane="bottomLeft" activeCell="A4" sqref="A4"/>
      <selection pane="bottomRight" activeCell="E15" sqref="E15"/>
    </sheetView>
  </sheetViews>
  <sheetFormatPr defaultRowHeight="14.4" x14ac:dyDescent="0.3"/>
  <cols>
    <col min="1" max="1" width="14.21875" customWidth="1"/>
    <col min="2" max="2" width="66.88671875" customWidth="1"/>
    <col min="3" max="3" width="9.21875"/>
    <col min="4" max="4" width="15.21875" customWidth="1"/>
    <col min="5" max="5" width="12.5546875" style="18" customWidth="1"/>
    <col min="6" max="6" width="12.21875" style="18" customWidth="1"/>
    <col min="7" max="7" width="15" style="41" customWidth="1"/>
    <col min="8" max="8" width="17.77734375" bestFit="1" customWidth="1"/>
    <col min="9" max="9" width="9.33203125" style="34" customWidth="1"/>
    <col min="10" max="11" width="9.21875"/>
    <col min="12" max="12" width="14.77734375" style="29" customWidth="1"/>
    <col min="13" max="13" width="13.21875" style="29" bestFit="1" customWidth="1"/>
    <col min="14" max="14" width="9.218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39" t="s">
        <v>3815</v>
      </c>
      <c r="B1" s="140"/>
      <c r="C1" s="140"/>
      <c r="D1" s="141"/>
      <c r="E1" s="142"/>
      <c r="F1" s="143"/>
      <c r="G1" s="144"/>
      <c r="H1" s="5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4" t="s">
        <v>8025</v>
      </c>
      <c r="U2" s="55" t="s">
        <v>8026</v>
      </c>
      <c r="V2" s="55" t="s">
        <v>8027</v>
      </c>
      <c r="W2" s="55" t="s">
        <v>8028</v>
      </c>
      <c r="X2" s="56" t="s">
        <v>8029</v>
      </c>
    </row>
    <row r="3" spans="1:26" x14ac:dyDescent="0.3">
      <c r="A3" s="7" t="s">
        <v>8258</v>
      </c>
      <c r="B3" s="7"/>
      <c r="C3" s="114"/>
      <c r="D3" s="117"/>
      <c r="E3" s="113"/>
      <c r="F3" s="113"/>
      <c r="G3" s="121"/>
      <c r="H3" s="7"/>
      <c r="I3" s="21"/>
      <c r="J3" s="7"/>
      <c r="K3" s="7"/>
      <c r="L3" s="31"/>
      <c r="M3" s="31"/>
      <c r="N3" s="31"/>
    </row>
    <row r="4" spans="1:26" x14ac:dyDescent="0.3">
      <c r="A4" s="89" t="s">
        <v>8337</v>
      </c>
      <c r="B4" s="89"/>
      <c r="C4" s="89"/>
      <c r="D4" s="126"/>
      <c r="E4" s="131"/>
      <c r="F4" s="131"/>
      <c r="G4" s="128"/>
      <c r="H4" s="89"/>
      <c r="I4" s="93"/>
      <c r="J4" s="89"/>
      <c r="K4" s="89"/>
      <c r="L4" s="124"/>
      <c r="M4" s="124"/>
      <c r="N4" s="94"/>
      <c r="T4" s="29"/>
      <c r="U4" s="29"/>
      <c r="V4" s="29"/>
      <c r="W4" s="29"/>
      <c r="X4" s="29"/>
      <c r="Y4" s="86">
        <f>SUM(T5:T10)</f>
        <v>0</v>
      </c>
      <c r="Z4" s="29"/>
    </row>
    <row r="5" spans="1:26" x14ac:dyDescent="0.3">
      <c r="A5" s="5" t="s">
        <v>1635</v>
      </c>
      <c r="B5" s="5" t="s">
        <v>1636</v>
      </c>
      <c r="C5" s="5">
        <v>24</v>
      </c>
      <c r="D5" s="127">
        <v>5400.02</v>
      </c>
      <c r="E5" s="132" t="s">
        <v>8400</v>
      </c>
      <c r="F5" s="132">
        <v>44925</v>
      </c>
      <c r="G5" s="133">
        <v>0.2</v>
      </c>
      <c r="H5" s="5" t="s">
        <v>8233</v>
      </c>
      <c r="I5" s="22">
        <f t="shared" ref="I5:I67" si="0">C5*(1-G5)</f>
        <v>19.200000000000003</v>
      </c>
      <c r="J5" s="5"/>
      <c r="K5" s="5"/>
      <c r="L5" s="118">
        <f t="shared" ref="L5:L67" si="1">D5*(1-G5)</f>
        <v>4320.0160000000005</v>
      </c>
      <c r="M5" s="118">
        <f t="shared" ref="M5:M67" si="2">IF(J5="",L5,(D5/C5)*J5)</f>
        <v>4320.0160000000005</v>
      </c>
      <c r="N5" s="33">
        <f t="shared" ref="N5:N67" si="3">L5-M5</f>
        <v>0</v>
      </c>
      <c r="Q5">
        <v>1</v>
      </c>
      <c r="T5" s="29">
        <f>O5*M5</f>
        <v>0</v>
      </c>
      <c r="U5" s="29">
        <f>P5*M5</f>
        <v>0</v>
      </c>
      <c r="V5" s="29">
        <f>Q5*M5</f>
        <v>4320.0160000000005</v>
      </c>
      <c r="W5" s="29">
        <f>R5*M5</f>
        <v>0</v>
      </c>
      <c r="X5" s="29">
        <f>S5*M5</f>
        <v>0</v>
      </c>
      <c r="Y5" s="80" t="s">
        <v>8174</v>
      </c>
      <c r="Z5" s="29"/>
    </row>
    <row r="6" spans="1:26" x14ac:dyDescent="0.3">
      <c r="A6" s="5" t="s">
        <v>1635</v>
      </c>
      <c r="B6" s="5" t="s">
        <v>1636</v>
      </c>
      <c r="C6" s="5">
        <v>24</v>
      </c>
      <c r="D6" s="127">
        <v>3862.09</v>
      </c>
      <c r="E6" s="132" t="s">
        <v>8400</v>
      </c>
      <c r="F6" s="132">
        <v>44925</v>
      </c>
      <c r="G6" s="133">
        <v>0.2</v>
      </c>
      <c r="H6" s="5" t="s">
        <v>8232</v>
      </c>
      <c r="I6" s="22">
        <f t="shared" si="0"/>
        <v>19.200000000000003</v>
      </c>
      <c r="J6" s="5"/>
      <c r="K6" s="5"/>
      <c r="L6" s="118">
        <f t="shared" si="1"/>
        <v>3089.6720000000005</v>
      </c>
      <c r="M6" s="118">
        <f t="shared" si="2"/>
        <v>3089.6720000000005</v>
      </c>
      <c r="N6" s="33">
        <f t="shared" si="3"/>
        <v>0</v>
      </c>
      <c r="Q6">
        <v>1</v>
      </c>
      <c r="T6" s="29">
        <f>O6*M6</f>
        <v>0</v>
      </c>
      <c r="U6" s="29">
        <f>P6*M6</f>
        <v>0</v>
      </c>
      <c r="V6" s="29">
        <f>Q6*M6</f>
        <v>3089.6720000000005</v>
      </c>
      <c r="W6" s="29">
        <f>R6*M6</f>
        <v>0</v>
      </c>
      <c r="X6" s="29">
        <f>S6*M6</f>
        <v>0</v>
      </c>
      <c r="Z6" s="29"/>
    </row>
    <row r="7" spans="1:26" x14ac:dyDescent="0.3">
      <c r="A7" s="5" t="s">
        <v>1635</v>
      </c>
      <c r="B7" s="5" t="s">
        <v>1636</v>
      </c>
      <c r="C7" s="5">
        <v>24</v>
      </c>
      <c r="D7" s="127">
        <v>2992.9</v>
      </c>
      <c r="E7" s="132" t="s">
        <v>8400</v>
      </c>
      <c r="F7" s="132">
        <v>44925</v>
      </c>
      <c r="G7" s="133">
        <v>0.2</v>
      </c>
      <c r="H7" s="5" t="s">
        <v>8234</v>
      </c>
      <c r="I7" s="22">
        <f t="shared" si="0"/>
        <v>19.200000000000003</v>
      </c>
      <c r="J7" s="5"/>
      <c r="K7" s="5"/>
      <c r="L7" s="118">
        <f t="shared" si="1"/>
        <v>2394.3200000000002</v>
      </c>
      <c r="M7" s="118">
        <f t="shared" si="2"/>
        <v>2394.3200000000002</v>
      </c>
      <c r="N7" s="33">
        <f t="shared" si="3"/>
        <v>0</v>
      </c>
      <c r="Q7">
        <v>1</v>
      </c>
      <c r="T7" s="29">
        <f>O7*M7</f>
        <v>0</v>
      </c>
      <c r="U7" s="29">
        <f>P7*M7</f>
        <v>0</v>
      </c>
      <c r="V7" s="29">
        <f>Q7*M7</f>
        <v>2394.3200000000002</v>
      </c>
      <c r="W7" s="29">
        <f>R7*M7</f>
        <v>0</v>
      </c>
      <c r="X7" s="29">
        <f>S7*M7</f>
        <v>0</v>
      </c>
      <c r="Z7" s="29"/>
    </row>
    <row r="8" spans="1:26" x14ac:dyDescent="0.3">
      <c r="A8" s="5" t="s">
        <v>1637</v>
      </c>
      <c r="B8" s="5" t="s">
        <v>1638</v>
      </c>
      <c r="C8" s="5">
        <v>40</v>
      </c>
      <c r="D8" s="127">
        <v>4842.8900000000003</v>
      </c>
      <c r="E8" s="132">
        <v>44929</v>
      </c>
      <c r="F8" s="132">
        <v>44943</v>
      </c>
      <c r="G8" s="133">
        <v>0</v>
      </c>
      <c r="H8" s="5" t="s">
        <v>8234</v>
      </c>
      <c r="I8" s="22">
        <f t="shared" si="0"/>
        <v>40</v>
      </c>
      <c r="J8" s="5"/>
      <c r="K8" s="5"/>
      <c r="L8" s="118">
        <f t="shared" si="1"/>
        <v>4842.8900000000003</v>
      </c>
      <c r="M8" s="118">
        <f t="shared" si="2"/>
        <v>4842.8900000000003</v>
      </c>
      <c r="N8" s="33">
        <f t="shared" si="3"/>
        <v>0</v>
      </c>
      <c r="S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0</v>
      </c>
      <c r="X8" s="29">
        <f>S8*M8</f>
        <v>4842.8900000000003</v>
      </c>
      <c r="Z8" s="29"/>
    </row>
    <row r="9" spans="1:26" x14ac:dyDescent="0.3">
      <c r="A9" s="89" t="s">
        <v>8338</v>
      </c>
      <c r="B9" s="89"/>
      <c r="C9" s="89"/>
      <c r="D9" s="126"/>
      <c r="E9" s="131"/>
      <c r="F9" s="131"/>
      <c r="G9" s="128"/>
      <c r="H9" s="89"/>
      <c r="I9" s="93"/>
      <c r="J9" s="89"/>
      <c r="K9" s="89"/>
      <c r="L9" s="124"/>
      <c r="M9" s="124"/>
      <c r="N9" s="94"/>
      <c r="T9" s="29"/>
      <c r="U9" s="29"/>
      <c r="V9" s="29"/>
      <c r="W9" s="29"/>
      <c r="X9" s="29"/>
      <c r="Z9" s="29"/>
    </row>
    <row r="10" spans="1:26" x14ac:dyDescent="0.3">
      <c r="A10" s="5" t="s">
        <v>1675</v>
      </c>
      <c r="B10" s="5" t="s">
        <v>1676</v>
      </c>
      <c r="C10" s="5">
        <v>16</v>
      </c>
      <c r="D10" s="127">
        <v>3600.01</v>
      </c>
      <c r="E10" s="132" t="s">
        <v>8426</v>
      </c>
      <c r="F10" s="132">
        <v>44915</v>
      </c>
      <c r="G10" s="133">
        <v>0.25</v>
      </c>
      <c r="H10" s="5" t="s">
        <v>8233</v>
      </c>
      <c r="I10" s="22">
        <f t="shared" si="0"/>
        <v>12</v>
      </c>
      <c r="J10" s="5"/>
      <c r="K10" s="5"/>
      <c r="L10" s="118">
        <f t="shared" si="1"/>
        <v>2700.0075000000002</v>
      </c>
      <c r="M10" s="118">
        <f t="shared" si="2"/>
        <v>2700.0075000000002</v>
      </c>
      <c r="N10" s="33">
        <f t="shared" si="3"/>
        <v>0</v>
      </c>
      <c r="S10">
        <v>1</v>
      </c>
      <c r="T10" s="29">
        <f t="shared" ref="T10" si="4">O10*M10</f>
        <v>0</v>
      </c>
      <c r="U10" s="29">
        <f t="shared" ref="U10" si="5">P10*M10</f>
        <v>0</v>
      </c>
      <c r="V10" s="29">
        <f t="shared" ref="V10" si="6">Q10*M10</f>
        <v>0</v>
      </c>
      <c r="W10" s="29">
        <f t="shared" ref="W10" si="7">R10*M10</f>
        <v>0</v>
      </c>
      <c r="X10" s="29">
        <f t="shared" ref="X10" si="8">S10*M10</f>
        <v>2700.0075000000002</v>
      </c>
      <c r="Z10" s="29"/>
    </row>
    <row r="11" spans="1:26" x14ac:dyDescent="0.3">
      <c r="A11" s="89" t="s">
        <v>8339</v>
      </c>
      <c r="B11" s="89"/>
      <c r="C11" s="89"/>
      <c r="D11" s="126"/>
      <c r="E11" s="131"/>
      <c r="F11" s="131"/>
      <c r="G11" s="138"/>
      <c r="H11" s="89"/>
      <c r="I11" s="93"/>
      <c r="J11" s="89"/>
      <c r="K11" s="89"/>
      <c r="L11" s="124"/>
      <c r="M11" s="124"/>
      <c r="N11" s="94"/>
      <c r="T11" s="29"/>
      <c r="U11" s="29"/>
      <c r="V11" s="29"/>
      <c r="W11" s="29"/>
      <c r="X11" s="29"/>
      <c r="Y11" s="86">
        <f>SUM(T12:T18)</f>
        <v>0</v>
      </c>
      <c r="Z11" s="29"/>
    </row>
    <row r="12" spans="1:26" x14ac:dyDescent="0.3">
      <c r="A12" s="5" t="s">
        <v>3158</v>
      </c>
      <c r="B12" s="5" t="s">
        <v>3159</v>
      </c>
      <c r="C12" s="5">
        <v>96</v>
      </c>
      <c r="D12" s="127">
        <v>14561.56</v>
      </c>
      <c r="E12" s="132" t="s">
        <v>7182</v>
      </c>
      <c r="F12" s="132">
        <v>44910</v>
      </c>
      <c r="G12" s="133">
        <v>0.98</v>
      </c>
      <c r="H12" s="5" t="s">
        <v>8235</v>
      </c>
      <c r="I12" s="22">
        <f t="shared" si="0"/>
        <v>1.9200000000000017</v>
      </c>
      <c r="J12" s="5"/>
      <c r="K12" s="5"/>
      <c r="L12" s="118">
        <f t="shared" si="1"/>
        <v>291.23120000000023</v>
      </c>
      <c r="M12" s="118">
        <f t="shared" si="2"/>
        <v>291.23120000000023</v>
      </c>
      <c r="N12" s="33">
        <f t="shared" si="3"/>
        <v>0</v>
      </c>
      <c r="Q12">
        <v>1</v>
      </c>
      <c r="T12" s="29">
        <f t="shared" ref="T12:T18" si="9">O12*M12</f>
        <v>0</v>
      </c>
      <c r="U12" s="29">
        <f t="shared" ref="U12:U18" si="10">P12*M12</f>
        <v>0</v>
      </c>
      <c r="V12" s="29">
        <f t="shared" ref="V12:V18" si="11">Q12*M12</f>
        <v>291.23120000000023</v>
      </c>
      <c r="W12" s="29">
        <f t="shared" ref="W12:W18" si="12">R12*M12</f>
        <v>0</v>
      </c>
      <c r="X12" s="29">
        <f t="shared" ref="X12:X18" si="13">S12*M12</f>
        <v>0</v>
      </c>
      <c r="Z12" s="29"/>
    </row>
    <row r="13" spans="1:26" x14ac:dyDescent="0.3">
      <c r="A13" s="5" t="s">
        <v>3158</v>
      </c>
      <c r="B13" s="5" t="s">
        <v>3159</v>
      </c>
      <c r="C13" s="5">
        <v>48</v>
      </c>
      <c r="D13" s="127">
        <v>5642.2</v>
      </c>
      <c r="E13" s="132" t="s">
        <v>7182</v>
      </c>
      <c r="F13" s="132">
        <v>44910</v>
      </c>
      <c r="G13" s="133">
        <v>0.98</v>
      </c>
      <c r="H13" s="5" t="s">
        <v>8236</v>
      </c>
      <c r="I13" s="22">
        <f t="shared" si="0"/>
        <v>0.96000000000000085</v>
      </c>
      <c r="J13" s="5"/>
      <c r="K13" s="5"/>
      <c r="L13" s="118">
        <f t="shared" si="1"/>
        <v>112.84400000000009</v>
      </c>
      <c r="M13" s="118">
        <f t="shared" si="2"/>
        <v>112.84400000000009</v>
      </c>
      <c r="N13" s="33">
        <f t="shared" si="3"/>
        <v>0</v>
      </c>
      <c r="Q13">
        <v>1</v>
      </c>
      <c r="T13" s="29">
        <f t="shared" si="9"/>
        <v>0</v>
      </c>
      <c r="U13" s="29">
        <f t="shared" si="10"/>
        <v>0</v>
      </c>
      <c r="V13" s="29">
        <f t="shared" si="11"/>
        <v>112.84400000000009</v>
      </c>
      <c r="W13" s="29">
        <f t="shared" si="12"/>
        <v>0</v>
      </c>
      <c r="X13" s="29">
        <f t="shared" si="13"/>
        <v>0</v>
      </c>
      <c r="Z13" s="29"/>
    </row>
    <row r="14" spans="1:26" x14ac:dyDescent="0.3">
      <c r="A14" s="5" t="s">
        <v>3158</v>
      </c>
      <c r="B14" s="5" t="s">
        <v>3159</v>
      </c>
      <c r="C14" s="5">
        <v>48</v>
      </c>
      <c r="D14" s="127">
        <v>5642.2</v>
      </c>
      <c r="E14" s="132" t="s">
        <v>7182</v>
      </c>
      <c r="F14" s="132">
        <v>44910</v>
      </c>
      <c r="G14" s="133">
        <v>0.98</v>
      </c>
      <c r="H14" s="5" t="s">
        <v>8237</v>
      </c>
      <c r="I14" s="22">
        <f t="shared" si="0"/>
        <v>0.96000000000000085</v>
      </c>
      <c r="J14" s="5"/>
      <c r="K14" s="5"/>
      <c r="L14" s="118">
        <f t="shared" si="1"/>
        <v>112.84400000000009</v>
      </c>
      <c r="M14" s="118">
        <f t="shared" si="2"/>
        <v>112.84400000000009</v>
      </c>
      <c r="N14" s="33">
        <f t="shared" si="3"/>
        <v>0</v>
      </c>
      <c r="Q14">
        <v>1</v>
      </c>
      <c r="T14" s="29">
        <f t="shared" si="9"/>
        <v>0</v>
      </c>
      <c r="U14" s="29">
        <f t="shared" si="10"/>
        <v>0</v>
      </c>
      <c r="V14" s="29">
        <f t="shared" si="11"/>
        <v>112.84400000000009</v>
      </c>
      <c r="W14" s="29">
        <f t="shared" si="12"/>
        <v>0</v>
      </c>
      <c r="X14" s="29">
        <f t="shared" si="13"/>
        <v>0</v>
      </c>
      <c r="Z14" s="29"/>
    </row>
    <row r="15" spans="1:26" x14ac:dyDescent="0.3">
      <c r="A15" s="5" t="s">
        <v>3170</v>
      </c>
      <c r="B15" s="5" t="s">
        <v>3171</v>
      </c>
      <c r="C15" s="5">
        <v>54000</v>
      </c>
      <c r="D15" s="127">
        <v>65209.09</v>
      </c>
      <c r="E15" s="132" t="s">
        <v>8401</v>
      </c>
      <c r="F15" s="132">
        <v>44959</v>
      </c>
      <c r="G15" s="133">
        <v>0.9</v>
      </c>
      <c r="H15" s="5" t="s">
        <v>8224</v>
      </c>
      <c r="I15" s="22">
        <f t="shared" si="0"/>
        <v>5399.9999999999991</v>
      </c>
      <c r="J15" s="5"/>
      <c r="K15" s="5"/>
      <c r="L15" s="118">
        <f t="shared" si="1"/>
        <v>6520.9089999999978</v>
      </c>
      <c r="M15" s="118">
        <f t="shared" si="2"/>
        <v>6520.9089999999978</v>
      </c>
      <c r="N15" s="33">
        <f t="shared" si="3"/>
        <v>0</v>
      </c>
      <c r="P15">
        <v>1</v>
      </c>
      <c r="T15" s="29">
        <f t="shared" si="9"/>
        <v>0</v>
      </c>
      <c r="U15" s="29">
        <f t="shared" si="10"/>
        <v>6520.9089999999978</v>
      </c>
      <c r="V15" s="29">
        <f t="shared" si="11"/>
        <v>0</v>
      </c>
      <c r="W15" s="29">
        <f t="shared" si="12"/>
        <v>0</v>
      </c>
      <c r="X15" s="29">
        <f t="shared" si="13"/>
        <v>0</v>
      </c>
      <c r="Z15" s="29"/>
    </row>
    <row r="16" spans="1:26" x14ac:dyDescent="0.3">
      <c r="A16" s="5" t="s">
        <v>3172</v>
      </c>
      <c r="B16" s="5" t="s">
        <v>3173</v>
      </c>
      <c r="C16" s="5">
        <v>16</v>
      </c>
      <c r="D16" s="127">
        <v>2574.73</v>
      </c>
      <c r="E16" s="132" t="s">
        <v>8402</v>
      </c>
      <c r="F16" s="132">
        <v>44966</v>
      </c>
      <c r="G16" s="133">
        <v>0.9</v>
      </c>
      <c r="H16" s="5" t="s">
        <v>8235</v>
      </c>
      <c r="I16" s="22">
        <f t="shared" si="0"/>
        <v>1.5999999999999996</v>
      </c>
      <c r="J16" s="5"/>
      <c r="K16" s="5"/>
      <c r="L16" s="118">
        <f t="shared" si="1"/>
        <v>257.47299999999996</v>
      </c>
      <c r="M16" s="118">
        <f t="shared" si="2"/>
        <v>257.47299999999996</v>
      </c>
      <c r="N16" s="33">
        <f t="shared" si="3"/>
        <v>0</v>
      </c>
      <c r="Q16">
        <v>1</v>
      </c>
      <c r="T16" s="29">
        <f t="shared" si="9"/>
        <v>0</v>
      </c>
      <c r="U16" s="29">
        <f t="shared" si="10"/>
        <v>0</v>
      </c>
      <c r="V16" s="29">
        <f t="shared" si="11"/>
        <v>257.47299999999996</v>
      </c>
      <c r="W16" s="29">
        <f t="shared" si="12"/>
        <v>0</v>
      </c>
      <c r="X16" s="29">
        <f t="shared" si="13"/>
        <v>0</v>
      </c>
      <c r="Z16" s="29"/>
    </row>
    <row r="17" spans="1:26" x14ac:dyDescent="0.3">
      <c r="A17" s="5" t="s">
        <v>3172</v>
      </c>
      <c r="B17" s="5" t="s">
        <v>3173</v>
      </c>
      <c r="C17" s="5">
        <v>16</v>
      </c>
      <c r="D17" s="127">
        <v>1995.27</v>
      </c>
      <c r="E17" s="132" t="s">
        <v>8402</v>
      </c>
      <c r="F17" s="132">
        <v>44966</v>
      </c>
      <c r="G17" s="133">
        <v>0.9</v>
      </c>
      <c r="H17" s="5" t="s">
        <v>8236</v>
      </c>
      <c r="I17" s="22">
        <f t="shared" si="0"/>
        <v>1.5999999999999996</v>
      </c>
      <c r="J17" s="5"/>
      <c r="K17" s="5"/>
      <c r="L17" s="118">
        <f t="shared" si="1"/>
        <v>199.52699999999996</v>
      </c>
      <c r="M17" s="118">
        <f t="shared" si="2"/>
        <v>199.52699999999996</v>
      </c>
      <c r="N17" s="33">
        <f t="shared" si="3"/>
        <v>0</v>
      </c>
      <c r="Q17">
        <v>1</v>
      </c>
      <c r="T17" s="29">
        <f t="shared" si="9"/>
        <v>0</v>
      </c>
      <c r="U17" s="29">
        <f t="shared" si="10"/>
        <v>0</v>
      </c>
      <c r="V17" s="29">
        <f t="shared" si="11"/>
        <v>199.52699999999996</v>
      </c>
      <c r="W17" s="29">
        <f t="shared" si="12"/>
        <v>0</v>
      </c>
      <c r="X17" s="29">
        <f t="shared" si="13"/>
        <v>0</v>
      </c>
      <c r="Z17" s="29"/>
    </row>
    <row r="18" spans="1:26" x14ac:dyDescent="0.3">
      <c r="A18" s="5" t="s">
        <v>3172</v>
      </c>
      <c r="B18" s="5" t="s">
        <v>3173</v>
      </c>
      <c r="C18" s="5">
        <v>8</v>
      </c>
      <c r="D18" s="127">
        <v>997.63</v>
      </c>
      <c r="E18" s="132" t="s">
        <v>8402</v>
      </c>
      <c r="F18" s="132">
        <v>44966</v>
      </c>
      <c r="G18" s="133">
        <v>0.9</v>
      </c>
      <c r="H18" s="5" t="s">
        <v>8237</v>
      </c>
      <c r="I18" s="22">
        <f t="shared" si="0"/>
        <v>0.79999999999999982</v>
      </c>
      <c r="J18" s="5"/>
      <c r="K18" s="5"/>
      <c r="L18" s="118">
        <f t="shared" si="1"/>
        <v>99.762999999999977</v>
      </c>
      <c r="M18" s="118">
        <f t="shared" si="2"/>
        <v>99.762999999999977</v>
      </c>
      <c r="N18" s="33">
        <f t="shared" si="3"/>
        <v>0</v>
      </c>
      <c r="Q18">
        <v>1</v>
      </c>
      <c r="T18" s="29">
        <f t="shared" si="9"/>
        <v>0</v>
      </c>
      <c r="U18" s="29">
        <f t="shared" si="10"/>
        <v>0</v>
      </c>
      <c r="V18" s="29">
        <f t="shared" si="11"/>
        <v>99.762999999999977</v>
      </c>
      <c r="W18" s="29">
        <f t="shared" si="12"/>
        <v>0</v>
      </c>
      <c r="X18" s="29">
        <f t="shared" si="13"/>
        <v>0</v>
      </c>
      <c r="Z18" s="29"/>
    </row>
    <row r="19" spans="1:26" x14ac:dyDescent="0.3">
      <c r="A19" s="89" t="s">
        <v>8340</v>
      </c>
      <c r="B19" s="89"/>
      <c r="C19" s="89"/>
      <c r="D19" s="126"/>
      <c r="E19" s="131"/>
      <c r="F19" s="131"/>
      <c r="G19" s="138"/>
      <c r="H19" s="89"/>
      <c r="I19" s="93"/>
      <c r="J19" s="89"/>
      <c r="K19" s="89"/>
      <c r="L19" s="124"/>
      <c r="M19" s="124"/>
      <c r="N19" s="94"/>
      <c r="T19" s="29"/>
      <c r="U19" s="29"/>
      <c r="V19" s="29"/>
      <c r="W19" s="29"/>
      <c r="X19" s="29"/>
      <c r="Y19" s="86">
        <f>SUM(T20:T222)</f>
        <v>947.31060000000002</v>
      </c>
      <c r="Z19" s="29"/>
    </row>
    <row r="20" spans="1:26" x14ac:dyDescent="0.3">
      <c r="A20" s="5" t="s">
        <v>2164</v>
      </c>
      <c r="B20" s="5" t="s">
        <v>8316</v>
      </c>
      <c r="C20" s="5">
        <v>80</v>
      </c>
      <c r="D20" s="127">
        <v>9976.35</v>
      </c>
      <c r="E20" s="132" t="s">
        <v>8336</v>
      </c>
      <c r="F20" s="132">
        <v>44924</v>
      </c>
      <c r="G20" s="133">
        <v>0.5</v>
      </c>
      <c r="H20" s="5" t="s">
        <v>8419</v>
      </c>
      <c r="I20" s="22">
        <f t="shared" si="0"/>
        <v>40</v>
      </c>
      <c r="J20" s="5"/>
      <c r="K20" s="5"/>
      <c r="L20" s="118">
        <f t="shared" si="1"/>
        <v>4988.1750000000002</v>
      </c>
      <c r="M20" s="118">
        <f t="shared" si="2"/>
        <v>4988.1750000000002</v>
      </c>
      <c r="N20" s="33">
        <f t="shared" si="3"/>
        <v>0</v>
      </c>
      <c r="Q20">
        <v>1</v>
      </c>
      <c r="T20" s="29">
        <f t="shared" ref="T20:T30" si="14">O20*M20</f>
        <v>0</v>
      </c>
      <c r="U20" s="29">
        <f t="shared" ref="U20:U30" si="15">P20*M20</f>
        <v>0</v>
      </c>
      <c r="V20" s="29">
        <f t="shared" ref="V20:V30" si="16">Q20*M20</f>
        <v>4988.1750000000002</v>
      </c>
      <c r="W20" s="29">
        <f t="shared" ref="W20:W30" si="17">R20*M20</f>
        <v>0</v>
      </c>
      <c r="X20" s="29">
        <f t="shared" ref="X20:X30" si="18">S20*M20</f>
        <v>0</v>
      </c>
      <c r="Z20" s="29"/>
    </row>
    <row r="21" spans="1:26" x14ac:dyDescent="0.3">
      <c r="A21" s="5" t="s">
        <v>2164</v>
      </c>
      <c r="B21" s="5" t="s">
        <v>8316</v>
      </c>
      <c r="C21" s="5">
        <v>16</v>
      </c>
      <c r="D21" s="127">
        <v>2574.73</v>
      </c>
      <c r="E21" s="132" t="s">
        <v>8336</v>
      </c>
      <c r="F21" s="132">
        <v>44924</v>
      </c>
      <c r="G21" s="133">
        <v>0.5</v>
      </c>
      <c r="H21" s="5" t="s">
        <v>8231</v>
      </c>
      <c r="I21" s="22">
        <f t="shared" si="0"/>
        <v>8</v>
      </c>
      <c r="J21" s="5"/>
      <c r="K21" s="5"/>
      <c r="L21" s="118">
        <f t="shared" si="1"/>
        <v>1287.365</v>
      </c>
      <c r="M21" s="118">
        <f t="shared" si="2"/>
        <v>1287.365</v>
      </c>
      <c r="N21" s="33">
        <f t="shared" si="3"/>
        <v>0</v>
      </c>
      <c r="Q21">
        <v>1</v>
      </c>
      <c r="T21" s="29">
        <f t="shared" si="14"/>
        <v>0</v>
      </c>
      <c r="U21" s="29">
        <f t="shared" si="15"/>
        <v>0</v>
      </c>
      <c r="V21" s="29">
        <f t="shared" si="16"/>
        <v>1287.365</v>
      </c>
      <c r="W21" s="29">
        <f t="shared" si="17"/>
        <v>0</v>
      </c>
      <c r="X21" s="29">
        <f t="shared" si="18"/>
        <v>0</v>
      </c>
      <c r="Z21" s="29"/>
    </row>
    <row r="22" spans="1:26" x14ac:dyDescent="0.3">
      <c r="A22" s="5" t="s">
        <v>2164</v>
      </c>
      <c r="B22" s="5" t="s">
        <v>8316</v>
      </c>
      <c r="C22" s="5">
        <v>24</v>
      </c>
      <c r="D22" s="127">
        <v>3280.05</v>
      </c>
      <c r="E22" s="132" t="s">
        <v>8336</v>
      </c>
      <c r="F22" s="132">
        <v>44924</v>
      </c>
      <c r="G22" s="133">
        <v>0.5</v>
      </c>
      <c r="H22" s="5" t="s">
        <v>8230</v>
      </c>
      <c r="I22" s="22">
        <f t="shared" si="0"/>
        <v>12</v>
      </c>
      <c r="J22" s="5"/>
      <c r="K22" s="5"/>
      <c r="L22" s="118">
        <f t="shared" si="1"/>
        <v>1640.0250000000001</v>
      </c>
      <c r="M22" s="118">
        <f t="shared" si="2"/>
        <v>1640.0250000000001</v>
      </c>
      <c r="N22" s="33">
        <f t="shared" si="3"/>
        <v>0</v>
      </c>
      <c r="Q22">
        <v>1</v>
      </c>
      <c r="T22" s="29">
        <f t="shared" si="14"/>
        <v>0</v>
      </c>
      <c r="U22" s="29">
        <f t="shared" si="15"/>
        <v>0</v>
      </c>
      <c r="V22" s="29">
        <f t="shared" si="16"/>
        <v>1640.0250000000001</v>
      </c>
      <c r="W22" s="29">
        <f t="shared" si="17"/>
        <v>0</v>
      </c>
      <c r="X22" s="29">
        <f t="shared" si="18"/>
        <v>0</v>
      </c>
      <c r="Z22" s="29"/>
    </row>
    <row r="23" spans="1:26" x14ac:dyDescent="0.3">
      <c r="A23" s="5" t="s">
        <v>2164</v>
      </c>
      <c r="B23" s="5" t="s">
        <v>8316</v>
      </c>
      <c r="C23" s="5">
        <v>40</v>
      </c>
      <c r="D23" s="127">
        <v>4380.49</v>
      </c>
      <c r="E23" s="132" t="s">
        <v>8336</v>
      </c>
      <c r="F23" s="132">
        <v>44924</v>
      </c>
      <c r="G23" s="133">
        <v>0.5</v>
      </c>
      <c r="H23" s="5" t="s">
        <v>8228</v>
      </c>
      <c r="I23" s="22">
        <f t="shared" si="0"/>
        <v>20</v>
      </c>
      <c r="J23" s="5"/>
      <c r="K23" s="5"/>
      <c r="L23" s="118">
        <f t="shared" si="1"/>
        <v>2190.2449999999999</v>
      </c>
      <c r="M23" s="118">
        <f t="shared" si="2"/>
        <v>2190.2449999999999</v>
      </c>
      <c r="N23" s="33">
        <f t="shared" si="3"/>
        <v>0</v>
      </c>
      <c r="Q23">
        <v>1</v>
      </c>
      <c r="T23" s="29">
        <f t="shared" si="14"/>
        <v>0</v>
      </c>
      <c r="U23" s="29">
        <f t="shared" si="15"/>
        <v>0</v>
      </c>
      <c r="V23" s="29">
        <f t="shared" si="16"/>
        <v>2190.2449999999999</v>
      </c>
      <c r="W23" s="29">
        <f t="shared" si="17"/>
        <v>0</v>
      </c>
      <c r="X23" s="29">
        <f t="shared" si="18"/>
        <v>0</v>
      </c>
      <c r="Z23" s="29"/>
    </row>
    <row r="24" spans="1:26" x14ac:dyDescent="0.3">
      <c r="A24" s="5" t="s">
        <v>2134</v>
      </c>
      <c r="B24" s="5" t="s">
        <v>2135</v>
      </c>
      <c r="C24" s="5">
        <v>80</v>
      </c>
      <c r="D24" s="127">
        <v>9976.35</v>
      </c>
      <c r="E24" s="132" t="s">
        <v>8403</v>
      </c>
      <c r="F24" s="132">
        <v>44924</v>
      </c>
      <c r="G24" s="133">
        <v>0.5</v>
      </c>
      <c r="H24" s="5" t="s">
        <v>8234</v>
      </c>
      <c r="I24" s="22">
        <f t="shared" si="0"/>
        <v>40</v>
      </c>
      <c r="J24" s="5"/>
      <c r="K24" s="5"/>
      <c r="L24" s="118">
        <f t="shared" si="1"/>
        <v>4988.1750000000002</v>
      </c>
      <c r="M24" s="118">
        <f t="shared" si="2"/>
        <v>4988.1750000000002</v>
      </c>
      <c r="N24" s="33">
        <f t="shared" si="3"/>
        <v>0</v>
      </c>
      <c r="Q24">
        <v>1</v>
      </c>
      <c r="T24" s="29">
        <f t="shared" si="14"/>
        <v>0</v>
      </c>
      <c r="U24" s="29">
        <f t="shared" si="15"/>
        <v>0</v>
      </c>
      <c r="V24" s="29">
        <f t="shared" si="16"/>
        <v>4988.1750000000002</v>
      </c>
      <c r="W24" s="29">
        <f t="shared" si="17"/>
        <v>0</v>
      </c>
      <c r="X24" s="29">
        <f t="shared" si="18"/>
        <v>0</v>
      </c>
      <c r="Z24" s="29"/>
    </row>
    <row r="25" spans="1:26" x14ac:dyDescent="0.3">
      <c r="A25" s="5" t="s">
        <v>2134</v>
      </c>
      <c r="B25" s="5" t="s">
        <v>2135</v>
      </c>
      <c r="C25" s="5">
        <v>40</v>
      </c>
      <c r="D25" s="127">
        <v>4988.17</v>
      </c>
      <c r="E25" s="132" t="s">
        <v>8403</v>
      </c>
      <c r="F25" s="132">
        <v>44924</v>
      </c>
      <c r="G25" s="133">
        <v>0.5</v>
      </c>
      <c r="H25" s="5" t="s">
        <v>8237</v>
      </c>
      <c r="I25" s="22">
        <f t="shared" si="0"/>
        <v>20</v>
      </c>
      <c r="J25" s="5"/>
      <c r="K25" s="5"/>
      <c r="L25" s="118">
        <f t="shared" si="1"/>
        <v>2494.085</v>
      </c>
      <c r="M25" s="118">
        <f t="shared" si="2"/>
        <v>2494.085</v>
      </c>
      <c r="N25" s="33">
        <f t="shared" si="3"/>
        <v>0</v>
      </c>
      <c r="Q25">
        <v>1</v>
      </c>
      <c r="T25" s="29">
        <f t="shared" si="14"/>
        <v>0</v>
      </c>
      <c r="U25" s="29">
        <f t="shared" si="15"/>
        <v>0</v>
      </c>
      <c r="V25" s="29">
        <f t="shared" si="16"/>
        <v>2494.085</v>
      </c>
      <c r="W25" s="29">
        <f t="shared" si="17"/>
        <v>0</v>
      </c>
      <c r="X25" s="29">
        <f t="shared" si="18"/>
        <v>0</v>
      </c>
      <c r="Z25" s="29"/>
    </row>
    <row r="26" spans="1:26" x14ac:dyDescent="0.3">
      <c r="A26" s="5" t="s">
        <v>2134</v>
      </c>
      <c r="B26" s="5" t="s">
        <v>2135</v>
      </c>
      <c r="C26" s="5">
        <v>20</v>
      </c>
      <c r="D26" s="127">
        <v>3218.41</v>
      </c>
      <c r="E26" s="132" t="s">
        <v>8403</v>
      </c>
      <c r="F26" s="132">
        <v>44924</v>
      </c>
      <c r="G26" s="133">
        <v>0.5</v>
      </c>
      <c r="H26" s="5" t="s">
        <v>8232</v>
      </c>
      <c r="I26" s="22">
        <f t="shared" si="0"/>
        <v>10</v>
      </c>
      <c r="J26" s="5"/>
      <c r="K26" s="5"/>
      <c r="L26" s="118">
        <f t="shared" si="1"/>
        <v>1609.2049999999999</v>
      </c>
      <c r="M26" s="118">
        <f t="shared" si="2"/>
        <v>1609.2049999999999</v>
      </c>
      <c r="N26" s="33">
        <f t="shared" si="3"/>
        <v>0</v>
      </c>
      <c r="Q26">
        <v>1</v>
      </c>
      <c r="T26" s="29">
        <f t="shared" si="14"/>
        <v>0</v>
      </c>
      <c r="U26" s="29">
        <f t="shared" si="15"/>
        <v>0</v>
      </c>
      <c r="V26" s="29">
        <f t="shared" si="16"/>
        <v>1609.2049999999999</v>
      </c>
      <c r="W26" s="29">
        <f t="shared" si="17"/>
        <v>0</v>
      </c>
      <c r="X26" s="29">
        <f t="shared" si="18"/>
        <v>0</v>
      </c>
      <c r="Z26" s="29"/>
    </row>
    <row r="27" spans="1:26" x14ac:dyDescent="0.3">
      <c r="A27" s="5" t="s">
        <v>2134</v>
      </c>
      <c r="B27" s="5" t="s">
        <v>2135</v>
      </c>
      <c r="C27" s="5">
        <v>20</v>
      </c>
      <c r="D27" s="127">
        <v>3218.41</v>
      </c>
      <c r="E27" s="132" t="s">
        <v>8403</v>
      </c>
      <c r="F27" s="132">
        <v>44924</v>
      </c>
      <c r="G27" s="133">
        <v>0.5</v>
      </c>
      <c r="H27" s="5" t="s">
        <v>8235</v>
      </c>
      <c r="I27" s="22">
        <f t="shared" si="0"/>
        <v>10</v>
      </c>
      <c r="J27" s="5"/>
      <c r="K27" s="5"/>
      <c r="L27" s="118">
        <f t="shared" si="1"/>
        <v>1609.2049999999999</v>
      </c>
      <c r="M27" s="118">
        <f t="shared" si="2"/>
        <v>1609.2049999999999</v>
      </c>
      <c r="N27" s="33">
        <f t="shared" si="3"/>
        <v>0</v>
      </c>
      <c r="Q27">
        <v>1</v>
      </c>
      <c r="T27" s="29">
        <f t="shared" si="14"/>
        <v>0</v>
      </c>
      <c r="U27" s="29">
        <f t="shared" si="15"/>
        <v>0</v>
      </c>
      <c r="V27" s="29">
        <f t="shared" si="16"/>
        <v>1609.2049999999999</v>
      </c>
      <c r="W27" s="29">
        <f t="shared" si="17"/>
        <v>0</v>
      </c>
      <c r="X27" s="29">
        <f t="shared" si="18"/>
        <v>0</v>
      </c>
      <c r="Z27" s="29"/>
    </row>
    <row r="28" spans="1:26" x14ac:dyDescent="0.3">
      <c r="A28" s="5" t="s">
        <v>2154</v>
      </c>
      <c r="B28" s="5" t="s">
        <v>2155</v>
      </c>
      <c r="C28" s="5">
        <v>500</v>
      </c>
      <c r="D28" s="127">
        <v>603.79</v>
      </c>
      <c r="E28" s="132" t="s">
        <v>8403</v>
      </c>
      <c r="F28" s="132">
        <v>44924</v>
      </c>
      <c r="G28" s="133">
        <v>0.5</v>
      </c>
      <c r="H28" s="5" t="s">
        <v>8224</v>
      </c>
      <c r="I28" s="22">
        <f t="shared" si="0"/>
        <v>250</v>
      </c>
      <c r="J28" s="5"/>
      <c r="K28" s="5"/>
      <c r="L28" s="118">
        <f t="shared" si="1"/>
        <v>301.89499999999998</v>
      </c>
      <c r="M28" s="118">
        <f t="shared" si="2"/>
        <v>301.89499999999998</v>
      </c>
      <c r="N28" s="33">
        <f t="shared" si="3"/>
        <v>0</v>
      </c>
      <c r="P28">
        <v>1</v>
      </c>
      <c r="T28" s="29">
        <f t="shared" si="14"/>
        <v>0</v>
      </c>
      <c r="U28" s="29">
        <f t="shared" si="15"/>
        <v>301.89499999999998</v>
      </c>
      <c r="V28" s="29">
        <f t="shared" si="16"/>
        <v>0</v>
      </c>
      <c r="W28" s="29">
        <f t="shared" si="17"/>
        <v>0</v>
      </c>
      <c r="X28" s="29">
        <f t="shared" si="18"/>
        <v>0</v>
      </c>
      <c r="Z28" s="29"/>
    </row>
    <row r="29" spans="1:26" x14ac:dyDescent="0.3">
      <c r="A29" s="5" t="s">
        <v>2172</v>
      </c>
      <c r="B29" s="5" t="s">
        <v>8317</v>
      </c>
      <c r="C29" s="5">
        <v>500</v>
      </c>
      <c r="D29" s="127">
        <v>603.79</v>
      </c>
      <c r="E29" s="132" t="s">
        <v>8336</v>
      </c>
      <c r="F29" s="132">
        <v>44924</v>
      </c>
      <c r="G29" s="133">
        <v>0.5</v>
      </c>
      <c r="H29" s="5" t="s">
        <v>8224</v>
      </c>
      <c r="I29" s="22">
        <f t="shared" si="0"/>
        <v>250</v>
      </c>
      <c r="J29" s="5"/>
      <c r="K29" s="5"/>
      <c r="L29" s="118">
        <f t="shared" si="1"/>
        <v>301.89499999999998</v>
      </c>
      <c r="M29" s="118">
        <f t="shared" si="2"/>
        <v>301.89499999999998</v>
      </c>
      <c r="N29" s="33">
        <f t="shared" si="3"/>
        <v>0</v>
      </c>
      <c r="O29">
        <v>1</v>
      </c>
      <c r="T29" s="29">
        <f t="shared" si="14"/>
        <v>301.89499999999998</v>
      </c>
      <c r="U29" s="29">
        <f t="shared" si="15"/>
        <v>0</v>
      </c>
      <c r="V29" s="29">
        <f t="shared" si="16"/>
        <v>0</v>
      </c>
      <c r="W29" s="29">
        <f t="shared" si="17"/>
        <v>0</v>
      </c>
      <c r="X29" s="29">
        <f t="shared" si="18"/>
        <v>0</v>
      </c>
      <c r="Z29" s="29"/>
    </row>
    <row r="30" spans="1:26" x14ac:dyDescent="0.3">
      <c r="A30" s="5" t="s">
        <v>2128</v>
      </c>
      <c r="B30" s="5" t="s">
        <v>8181</v>
      </c>
      <c r="C30" s="5">
        <v>20</v>
      </c>
      <c r="D30" s="127">
        <v>3218.41</v>
      </c>
      <c r="E30" s="132">
        <v>44980</v>
      </c>
      <c r="F30" s="132">
        <v>44986</v>
      </c>
      <c r="G30" s="133">
        <v>0</v>
      </c>
      <c r="H30" s="5" t="s">
        <v>8235</v>
      </c>
      <c r="I30" s="22">
        <f t="shared" si="0"/>
        <v>20</v>
      </c>
      <c r="J30" s="5"/>
      <c r="K30" s="5"/>
      <c r="L30" s="118">
        <f t="shared" si="1"/>
        <v>3218.41</v>
      </c>
      <c r="M30" s="118">
        <f t="shared" si="2"/>
        <v>3218.41</v>
      </c>
      <c r="N30" s="33">
        <f t="shared" si="3"/>
        <v>0</v>
      </c>
      <c r="S30">
        <v>1</v>
      </c>
      <c r="T30" s="29">
        <f t="shared" si="14"/>
        <v>0</v>
      </c>
      <c r="U30" s="29">
        <f t="shared" si="15"/>
        <v>0</v>
      </c>
      <c r="V30" s="29">
        <f t="shared" si="16"/>
        <v>0</v>
      </c>
      <c r="W30" s="29">
        <f t="shared" si="17"/>
        <v>0</v>
      </c>
      <c r="X30" s="29">
        <f t="shared" si="18"/>
        <v>3218.41</v>
      </c>
      <c r="Z30" s="29"/>
    </row>
    <row r="31" spans="1:26" x14ac:dyDescent="0.3">
      <c r="A31" s="5" t="s">
        <v>2128</v>
      </c>
      <c r="B31" s="5" t="s">
        <v>8181</v>
      </c>
      <c r="C31" s="5">
        <v>40</v>
      </c>
      <c r="D31" s="127">
        <v>4988.17</v>
      </c>
      <c r="E31" s="132">
        <v>44980</v>
      </c>
      <c r="F31" s="132">
        <v>44986</v>
      </c>
      <c r="G31" s="133">
        <v>0</v>
      </c>
      <c r="H31" s="5" t="s">
        <v>8237</v>
      </c>
      <c r="I31" s="22">
        <f t="shared" si="0"/>
        <v>40</v>
      </c>
      <c r="J31" s="5"/>
      <c r="K31" s="5"/>
      <c r="L31" s="118">
        <f t="shared" si="1"/>
        <v>4988.17</v>
      </c>
      <c r="M31" s="118">
        <f t="shared" si="2"/>
        <v>4988.17</v>
      </c>
      <c r="N31" s="33">
        <f t="shared" si="3"/>
        <v>0</v>
      </c>
      <c r="S31">
        <v>1</v>
      </c>
      <c r="T31" s="29">
        <f t="shared" ref="T31:T44" si="19">O31*M31</f>
        <v>0</v>
      </c>
      <c r="U31" s="29">
        <f t="shared" ref="U31:U44" si="20">P31*M31</f>
        <v>0</v>
      </c>
      <c r="V31" s="29">
        <f t="shared" ref="V31:V44" si="21">Q31*M31</f>
        <v>0</v>
      </c>
      <c r="W31" s="29">
        <f t="shared" ref="W31:W44" si="22">R31*M31</f>
        <v>0</v>
      </c>
      <c r="X31" s="29">
        <f t="shared" ref="X31:X44" si="23">S31*M31</f>
        <v>4988.17</v>
      </c>
      <c r="Z31" s="29"/>
    </row>
    <row r="32" spans="1:26" x14ac:dyDescent="0.3">
      <c r="A32" s="5" t="s">
        <v>2128</v>
      </c>
      <c r="B32" s="5" t="s">
        <v>8181</v>
      </c>
      <c r="C32" s="5">
        <v>16</v>
      </c>
      <c r="D32" s="127">
        <v>1995.27</v>
      </c>
      <c r="E32" s="132">
        <v>44980</v>
      </c>
      <c r="F32" s="132">
        <v>44986</v>
      </c>
      <c r="G32" s="133">
        <v>0</v>
      </c>
      <c r="H32" s="5" t="s">
        <v>8236</v>
      </c>
      <c r="I32" s="22">
        <f t="shared" si="0"/>
        <v>16</v>
      </c>
      <c r="J32" s="5"/>
      <c r="K32" s="5"/>
      <c r="L32" s="118">
        <f t="shared" si="1"/>
        <v>1995.27</v>
      </c>
      <c r="M32" s="118">
        <f t="shared" si="2"/>
        <v>1995.27</v>
      </c>
      <c r="N32" s="33">
        <f t="shared" si="3"/>
        <v>0</v>
      </c>
      <c r="S32">
        <v>1</v>
      </c>
      <c r="T32" s="29">
        <f t="shared" si="19"/>
        <v>0</v>
      </c>
      <c r="U32" s="29">
        <f t="shared" si="20"/>
        <v>0</v>
      </c>
      <c r="V32" s="29">
        <f t="shared" si="21"/>
        <v>0</v>
      </c>
      <c r="W32" s="29">
        <f t="shared" si="22"/>
        <v>0</v>
      </c>
      <c r="X32" s="29">
        <f t="shared" si="23"/>
        <v>1995.27</v>
      </c>
      <c r="Z32" s="29"/>
    </row>
    <row r="33" spans="1:26" x14ac:dyDescent="0.3">
      <c r="A33" s="5" t="s">
        <v>2182</v>
      </c>
      <c r="B33" s="5" t="s">
        <v>8183</v>
      </c>
      <c r="C33" s="5">
        <v>104</v>
      </c>
      <c r="D33" s="127">
        <v>12969.25</v>
      </c>
      <c r="E33" s="132">
        <v>44980</v>
      </c>
      <c r="F33" s="132">
        <v>44986</v>
      </c>
      <c r="G33" s="133">
        <v>0</v>
      </c>
      <c r="H33" s="5" t="s">
        <v>8419</v>
      </c>
      <c r="I33" s="22">
        <f t="shared" si="0"/>
        <v>104</v>
      </c>
      <c r="J33" s="5"/>
      <c r="K33" s="5"/>
      <c r="L33" s="118">
        <f t="shared" si="1"/>
        <v>12969.25</v>
      </c>
      <c r="M33" s="118">
        <f t="shared" si="2"/>
        <v>12969.25</v>
      </c>
      <c r="N33" s="33">
        <f t="shared" si="3"/>
        <v>0</v>
      </c>
      <c r="S33">
        <v>1</v>
      </c>
      <c r="T33" s="29">
        <f t="shared" si="19"/>
        <v>0</v>
      </c>
      <c r="U33" s="29">
        <f t="shared" si="20"/>
        <v>0</v>
      </c>
      <c r="V33" s="29">
        <f t="shared" si="21"/>
        <v>0</v>
      </c>
      <c r="W33" s="29">
        <f t="shared" si="22"/>
        <v>0</v>
      </c>
      <c r="X33" s="29">
        <f t="shared" si="23"/>
        <v>12969.25</v>
      </c>
      <c r="Z33" s="29"/>
    </row>
    <row r="34" spans="1:26" x14ac:dyDescent="0.3">
      <c r="A34" s="5" t="s">
        <v>2182</v>
      </c>
      <c r="B34" s="5" t="s">
        <v>8183</v>
      </c>
      <c r="C34" s="5">
        <v>80</v>
      </c>
      <c r="D34" s="127">
        <v>8760.98</v>
      </c>
      <c r="E34" s="132">
        <v>44980</v>
      </c>
      <c r="F34" s="132">
        <v>44986</v>
      </c>
      <c r="G34" s="133">
        <v>0</v>
      </c>
      <c r="H34" s="5" t="s">
        <v>8228</v>
      </c>
      <c r="I34" s="22">
        <f t="shared" si="0"/>
        <v>80</v>
      </c>
      <c r="J34" s="5"/>
      <c r="K34" s="5"/>
      <c r="L34" s="118">
        <f t="shared" si="1"/>
        <v>8760.98</v>
      </c>
      <c r="M34" s="118">
        <f t="shared" si="2"/>
        <v>8760.98</v>
      </c>
      <c r="N34" s="33">
        <f t="shared" si="3"/>
        <v>0</v>
      </c>
      <c r="S34">
        <v>1</v>
      </c>
      <c r="T34" s="29">
        <f t="shared" si="19"/>
        <v>0</v>
      </c>
      <c r="U34" s="29">
        <f t="shared" si="20"/>
        <v>0</v>
      </c>
      <c r="V34" s="29">
        <f t="shared" si="21"/>
        <v>0</v>
      </c>
      <c r="W34" s="29">
        <f t="shared" si="22"/>
        <v>0</v>
      </c>
      <c r="X34" s="29">
        <f t="shared" si="23"/>
        <v>8760.98</v>
      </c>
      <c r="Z34" s="29"/>
    </row>
    <row r="35" spans="1:26" x14ac:dyDescent="0.3">
      <c r="A35" s="5" t="s">
        <v>2182</v>
      </c>
      <c r="B35" s="5" t="s">
        <v>8183</v>
      </c>
      <c r="C35" s="5">
        <v>40</v>
      </c>
      <c r="D35" s="127">
        <v>6436.82</v>
      </c>
      <c r="E35" s="132">
        <v>44980</v>
      </c>
      <c r="F35" s="132">
        <v>44986</v>
      </c>
      <c r="G35" s="133">
        <v>0</v>
      </c>
      <c r="H35" s="5" t="s">
        <v>8231</v>
      </c>
      <c r="I35" s="22">
        <f t="shared" si="0"/>
        <v>40</v>
      </c>
      <c r="J35" s="5"/>
      <c r="K35" s="5"/>
      <c r="L35" s="118">
        <f t="shared" si="1"/>
        <v>6436.82</v>
      </c>
      <c r="M35" s="118">
        <f t="shared" si="2"/>
        <v>6436.82</v>
      </c>
      <c r="N35" s="33">
        <f t="shared" si="3"/>
        <v>0</v>
      </c>
      <c r="S35">
        <v>1</v>
      </c>
      <c r="T35" s="29">
        <f t="shared" si="19"/>
        <v>0</v>
      </c>
      <c r="U35" s="29">
        <f t="shared" si="20"/>
        <v>0</v>
      </c>
      <c r="V35" s="29">
        <f t="shared" si="21"/>
        <v>0</v>
      </c>
      <c r="W35" s="29">
        <f t="shared" si="22"/>
        <v>0</v>
      </c>
      <c r="X35" s="29">
        <f t="shared" si="23"/>
        <v>6436.82</v>
      </c>
      <c r="Z35" s="29"/>
    </row>
    <row r="36" spans="1:26" x14ac:dyDescent="0.3">
      <c r="A36" s="5" t="s">
        <v>2148</v>
      </c>
      <c r="B36" s="5" t="s">
        <v>8241</v>
      </c>
      <c r="C36" s="5">
        <v>500</v>
      </c>
      <c r="D36" s="127">
        <v>603.79</v>
      </c>
      <c r="E36" s="132">
        <v>44980</v>
      </c>
      <c r="F36" s="132">
        <v>44986</v>
      </c>
      <c r="G36" s="133">
        <v>0</v>
      </c>
      <c r="H36" s="5" t="s">
        <v>8224</v>
      </c>
      <c r="I36" s="22">
        <f t="shared" si="0"/>
        <v>500</v>
      </c>
      <c r="J36" s="5"/>
      <c r="K36" s="5"/>
      <c r="L36" s="118">
        <f t="shared" si="1"/>
        <v>603.79</v>
      </c>
      <c r="M36" s="118">
        <f t="shared" si="2"/>
        <v>603.79</v>
      </c>
      <c r="N36" s="33">
        <f t="shared" si="3"/>
        <v>0</v>
      </c>
      <c r="P36">
        <v>1</v>
      </c>
      <c r="T36" s="29">
        <f t="shared" si="19"/>
        <v>0</v>
      </c>
      <c r="U36" s="29">
        <f t="shared" si="20"/>
        <v>603.79</v>
      </c>
      <c r="V36" s="29">
        <f t="shared" si="21"/>
        <v>0</v>
      </c>
      <c r="W36" s="29">
        <f t="shared" si="22"/>
        <v>0</v>
      </c>
      <c r="X36" s="29">
        <f t="shared" si="23"/>
        <v>0</v>
      </c>
      <c r="Z36" s="29"/>
    </row>
    <row r="37" spans="1:26" x14ac:dyDescent="0.3">
      <c r="A37" s="5" t="s">
        <v>8184</v>
      </c>
      <c r="B37" s="5" t="s">
        <v>8242</v>
      </c>
      <c r="C37" s="5">
        <v>500</v>
      </c>
      <c r="D37" s="127">
        <v>603.79</v>
      </c>
      <c r="E37" s="132">
        <v>44987</v>
      </c>
      <c r="F37" s="132">
        <v>45000</v>
      </c>
      <c r="G37" s="133">
        <v>0</v>
      </c>
      <c r="H37" s="5" t="s">
        <v>8224</v>
      </c>
      <c r="I37" s="22">
        <f t="shared" si="0"/>
        <v>500</v>
      </c>
      <c r="J37" s="5"/>
      <c r="K37" s="5"/>
      <c r="L37" s="118">
        <f t="shared" si="1"/>
        <v>603.79</v>
      </c>
      <c r="M37" s="118">
        <f t="shared" si="2"/>
        <v>603.79</v>
      </c>
      <c r="N37" s="33">
        <f t="shared" si="3"/>
        <v>0</v>
      </c>
      <c r="P37">
        <v>1</v>
      </c>
      <c r="T37" s="29">
        <f t="shared" si="19"/>
        <v>0</v>
      </c>
      <c r="U37" s="29">
        <f t="shared" si="20"/>
        <v>603.79</v>
      </c>
      <c r="V37" s="29">
        <f t="shared" si="21"/>
        <v>0</v>
      </c>
      <c r="W37" s="29">
        <f t="shared" si="22"/>
        <v>0</v>
      </c>
      <c r="X37" s="29">
        <f t="shared" si="23"/>
        <v>0</v>
      </c>
      <c r="Z37" s="29"/>
    </row>
    <row r="38" spans="1:26" x14ac:dyDescent="0.3">
      <c r="A38" s="5" t="s">
        <v>8185</v>
      </c>
      <c r="B38" s="5" t="s">
        <v>8243</v>
      </c>
      <c r="C38" s="5">
        <v>500</v>
      </c>
      <c r="D38" s="127">
        <v>603.79</v>
      </c>
      <c r="E38" s="132">
        <v>45020</v>
      </c>
      <c r="F38" s="132">
        <v>45020</v>
      </c>
      <c r="G38" s="133">
        <v>0</v>
      </c>
      <c r="H38" s="5" t="s">
        <v>8224</v>
      </c>
      <c r="I38" s="22">
        <f t="shared" si="0"/>
        <v>500</v>
      </c>
      <c r="J38" s="5"/>
      <c r="K38" s="5"/>
      <c r="L38" s="118">
        <f t="shared" si="1"/>
        <v>603.79</v>
      </c>
      <c r="M38" s="118">
        <f t="shared" si="2"/>
        <v>603.79</v>
      </c>
      <c r="N38" s="33">
        <f t="shared" si="3"/>
        <v>0</v>
      </c>
      <c r="P38">
        <v>1</v>
      </c>
      <c r="T38" s="29">
        <f t="shared" si="19"/>
        <v>0</v>
      </c>
      <c r="U38" s="29">
        <f t="shared" si="20"/>
        <v>603.79</v>
      </c>
      <c r="V38" s="29">
        <f t="shared" si="21"/>
        <v>0</v>
      </c>
      <c r="W38" s="29">
        <f t="shared" si="22"/>
        <v>0</v>
      </c>
      <c r="X38" s="29">
        <f t="shared" si="23"/>
        <v>0</v>
      </c>
      <c r="Z38" s="29"/>
    </row>
    <row r="39" spans="1:26" x14ac:dyDescent="0.3">
      <c r="A39" s="5" t="s">
        <v>2168</v>
      </c>
      <c r="B39" s="5" t="s">
        <v>2169</v>
      </c>
      <c r="C39" s="5">
        <v>120</v>
      </c>
      <c r="D39" s="127">
        <v>18860.5</v>
      </c>
      <c r="E39" s="132" t="s">
        <v>8336</v>
      </c>
      <c r="F39" s="132">
        <v>44923</v>
      </c>
      <c r="G39" s="133">
        <v>0.92</v>
      </c>
      <c r="H39" s="5" t="s">
        <v>8235</v>
      </c>
      <c r="I39" s="22">
        <f t="shared" si="0"/>
        <v>9.5999999999999943</v>
      </c>
      <c r="J39" s="5"/>
      <c r="K39" s="5"/>
      <c r="L39" s="118">
        <f t="shared" si="1"/>
        <v>1508.8399999999992</v>
      </c>
      <c r="M39" s="118">
        <f t="shared" si="2"/>
        <v>1508.8399999999992</v>
      </c>
      <c r="N39" s="33">
        <f t="shared" si="3"/>
        <v>0</v>
      </c>
      <c r="Q39">
        <v>1</v>
      </c>
      <c r="T39" s="29">
        <f t="shared" ref="T39:T43" si="24">O39*M39</f>
        <v>0</v>
      </c>
      <c r="U39" s="29">
        <f t="shared" ref="U39:U43" si="25">P39*M39</f>
        <v>0</v>
      </c>
      <c r="V39" s="29">
        <f t="shared" ref="V39:V43" si="26">Q39*M39</f>
        <v>1508.8399999999992</v>
      </c>
      <c r="W39" s="29">
        <f t="shared" ref="W39:W43" si="27">R39*M39</f>
        <v>0</v>
      </c>
      <c r="X39" s="29">
        <f t="shared" ref="X39:X43" si="28">S39*M39</f>
        <v>0</v>
      </c>
      <c r="Z39" s="29"/>
    </row>
    <row r="40" spans="1:26" x14ac:dyDescent="0.3">
      <c r="A40" s="5" t="s">
        <v>2168</v>
      </c>
      <c r="B40" s="5" t="s">
        <v>2169</v>
      </c>
      <c r="C40" s="5">
        <v>280</v>
      </c>
      <c r="D40" s="127">
        <v>34103.61</v>
      </c>
      <c r="E40" s="132" t="s">
        <v>8336</v>
      </c>
      <c r="F40" s="132">
        <v>44923</v>
      </c>
      <c r="G40" s="133">
        <v>0.92</v>
      </c>
      <c r="H40" s="5" t="s">
        <v>8234</v>
      </c>
      <c r="I40" s="22">
        <f t="shared" si="0"/>
        <v>22.399999999999988</v>
      </c>
      <c r="J40" s="5"/>
      <c r="K40" s="5"/>
      <c r="L40" s="118">
        <f t="shared" si="1"/>
        <v>2728.2887999999989</v>
      </c>
      <c r="M40" s="118">
        <f t="shared" si="2"/>
        <v>2728.2887999999989</v>
      </c>
      <c r="N40" s="33">
        <f t="shared" si="3"/>
        <v>0</v>
      </c>
      <c r="Q40">
        <v>1</v>
      </c>
      <c r="T40" s="29">
        <f t="shared" si="24"/>
        <v>0</v>
      </c>
      <c r="U40" s="29">
        <f t="shared" si="25"/>
        <v>0</v>
      </c>
      <c r="V40" s="29">
        <f t="shared" si="26"/>
        <v>2728.2887999999989</v>
      </c>
      <c r="W40" s="29">
        <f t="shared" si="27"/>
        <v>0</v>
      </c>
      <c r="X40" s="29">
        <f t="shared" si="28"/>
        <v>0</v>
      </c>
      <c r="Z40" s="29"/>
    </row>
    <row r="41" spans="1:26" x14ac:dyDescent="0.3">
      <c r="A41" s="5" t="s">
        <v>2168</v>
      </c>
      <c r="B41" s="5" t="s">
        <v>2169</v>
      </c>
      <c r="C41" s="5">
        <v>280</v>
      </c>
      <c r="D41" s="127">
        <v>34103.61</v>
      </c>
      <c r="E41" s="132" t="s">
        <v>8336</v>
      </c>
      <c r="F41" s="132">
        <v>44923</v>
      </c>
      <c r="G41" s="133">
        <v>0.92</v>
      </c>
      <c r="H41" s="5" t="s">
        <v>8237</v>
      </c>
      <c r="I41" s="22">
        <f t="shared" si="0"/>
        <v>22.399999999999988</v>
      </c>
      <c r="J41" s="5"/>
      <c r="K41" s="5"/>
      <c r="L41" s="118">
        <f t="shared" si="1"/>
        <v>2728.2887999999989</v>
      </c>
      <c r="M41" s="118">
        <f t="shared" si="2"/>
        <v>2728.2887999999989</v>
      </c>
      <c r="N41" s="33">
        <f t="shared" si="3"/>
        <v>0</v>
      </c>
      <c r="Q41">
        <v>1</v>
      </c>
      <c r="T41" s="29">
        <f t="shared" si="24"/>
        <v>0</v>
      </c>
      <c r="U41" s="29">
        <f t="shared" si="25"/>
        <v>0</v>
      </c>
      <c r="V41" s="29">
        <f t="shared" si="26"/>
        <v>2728.2887999999989</v>
      </c>
      <c r="W41" s="29">
        <f t="shared" si="27"/>
        <v>0</v>
      </c>
      <c r="X41" s="29">
        <f t="shared" si="28"/>
        <v>0</v>
      </c>
      <c r="Z41" s="29"/>
    </row>
    <row r="42" spans="1:26" x14ac:dyDescent="0.3">
      <c r="A42" s="5" t="s">
        <v>2168</v>
      </c>
      <c r="B42" s="5" t="s">
        <v>2169</v>
      </c>
      <c r="C42" s="5">
        <v>48</v>
      </c>
      <c r="D42" s="127">
        <v>5846.33</v>
      </c>
      <c r="E42" s="132" t="s">
        <v>8336</v>
      </c>
      <c r="F42" s="132">
        <v>44923</v>
      </c>
      <c r="G42" s="133">
        <v>0.92</v>
      </c>
      <c r="H42" s="5" t="s">
        <v>8236</v>
      </c>
      <c r="I42" s="22">
        <f t="shared" si="0"/>
        <v>3.8399999999999981</v>
      </c>
      <c r="J42" s="5"/>
      <c r="K42" s="5"/>
      <c r="L42" s="118">
        <f t="shared" si="1"/>
        <v>467.70639999999975</v>
      </c>
      <c r="M42" s="118">
        <f t="shared" si="2"/>
        <v>467.70639999999975</v>
      </c>
      <c r="N42" s="33">
        <f t="shared" si="3"/>
        <v>0</v>
      </c>
      <c r="Q42">
        <v>1</v>
      </c>
      <c r="T42" s="29">
        <f t="shared" si="24"/>
        <v>0</v>
      </c>
      <c r="U42" s="29">
        <f t="shared" si="25"/>
        <v>0</v>
      </c>
      <c r="V42" s="29">
        <f t="shared" si="26"/>
        <v>467.70639999999975</v>
      </c>
      <c r="W42" s="29">
        <f t="shared" si="27"/>
        <v>0</v>
      </c>
      <c r="X42" s="29">
        <f t="shared" si="28"/>
        <v>0</v>
      </c>
      <c r="Z42" s="29"/>
    </row>
    <row r="43" spans="1:26" x14ac:dyDescent="0.3">
      <c r="A43" s="5" t="s">
        <v>2168</v>
      </c>
      <c r="B43" s="5" t="s">
        <v>2169</v>
      </c>
      <c r="C43" s="5">
        <v>120</v>
      </c>
      <c r="D43" s="127">
        <v>18860.5</v>
      </c>
      <c r="E43" s="132" t="s">
        <v>8336</v>
      </c>
      <c r="F43" s="132">
        <v>44923</v>
      </c>
      <c r="G43" s="133">
        <v>0.92</v>
      </c>
      <c r="H43" s="5" t="s">
        <v>8232</v>
      </c>
      <c r="I43" s="22">
        <f t="shared" si="0"/>
        <v>9.5999999999999943</v>
      </c>
      <c r="J43" s="5"/>
      <c r="K43" s="5"/>
      <c r="L43" s="118">
        <f t="shared" si="1"/>
        <v>1508.8399999999992</v>
      </c>
      <c r="M43" s="118">
        <f t="shared" si="2"/>
        <v>1508.8399999999992</v>
      </c>
      <c r="N43" s="33">
        <f t="shared" si="3"/>
        <v>0</v>
      </c>
      <c r="Q43">
        <v>1</v>
      </c>
      <c r="T43" s="29">
        <f t="shared" si="24"/>
        <v>0</v>
      </c>
      <c r="U43" s="29">
        <f t="shared" si="25"/>
        <v>0</v>
      </c>
      <c r="V43" s="29">
        <f t="shared" si="26"/>
        <v>1508.8399999999992</v>
      </c>
      <c r="W43" s="29">
        <f t="shared" si="27"/>
        <v>0</v>
      </c>
      <c r="X43" s="29">
        <f t="shared" si="28"/>
        <v>0</v>
      </c>
      <c r="Z43" s="29"/>
    </row>
    <row r="44" spans="1:26" x14ac:dyDescent="0.3">
      <c r="A44" s="5" t="s">
        <v>2178</v>
      </c>
      <c r="B44" s="5" t="s">
        <v>2179</v>
      </c>
      <c r="C44" s="5">
        <v>500</v>
      </c>
      <c r="D44" s="127">
        <v>594.32000000000005</v>
      </c>
      <c r="E44" s="132" t="s">
        <v>8336</v>
      </c>
      <c r="F44" s="132">
        <v>44923</v>
      </c>
      <c r="G44" s="133">
        <v>0.92</v>
      </c>
      <c r="H44" s="5" t="s">
        <v>8224</v>
      </c>
      <c r="I44" s="22">
        <f t="shared" si="0"/>
        <v>39.999999999999979</v>
      </c>
      <c r="J44" s="5"/>
      <c r="K44" s="5"/>
      <c r="L44" s="118">
        <f t="shared" si="1"/>
        <v>47.545599999999979</v>
      </c>
      <c r="M44" s="118">
        <f t="shared" si="2"/>
        <v>47.545599999999979</v>
      </c>
      <c r="N44" s="33">
        <f t="shared" si="3"/>
        <v>0</v>
      </c>
      <c r="O44">
        <v>1</v>
      </c>
      <c r="T44" s="29">
        <f t="shared" si="19"/>
        <v>47.545599999999979</v>
      </c>
      <c r="U44" s="29">
        <f t="shared" si="20"/>
        <v>0</v>
      </c>
      <c r="V44" s="29">
        <f t="shared" si="21"/>
        <v>0</v>
      </c>
      <c r="W44" s="29">
        <f t="shared" si="22"/>
        <v>0</v>
      </c>
      <c r="X44" s="29">
        <f t="shared" si="23"/>
        <v>0</v>
      </c>
      <c r="Z44" s="29"/>
    </row>
    <row r="45" spans="1:26" x14ac:dyDescent="0.3">
      <c r="A45" s="5" t="s">
        <v>2140</v>
      </c>
      <c r="B45" s="5" t="s">
        <v>2141</v>
      </c>
      <c r="C45" s="5">
        <v>120</v>
      </c>
      <c r="D45" s="127">
        <v>19310.45</v>
      </c>
      <c r="E45" s="132" t="s">
        <v>8420</v>
      </c>
      <c r="F45" s="132">
        <v>44925</v>
      </c>
      <c r="G45" s="133">
        <v>0.5</v>
      </c>
      <c r="H45" s="5" t="s">
        <v>8235</v>
      </c>
      <c r="I45" s="22">
        <f t="shared" si="0"/>
        <v>60</v>
      </c>
      <c r="J45" s="5"/>
      <c r="K45" s="5"/>
      <c r="L45" s="118">
        <f t="shared" si="1"/>
        <v>9655.2250000000004</v>
      </c>
      <c r="M45" s="118">
        <f t="shared" si="2"/>
        <v>9655.2250000000004</v>
      </c>
      <c r="N45" s="33">
        <f t="shared" si="3"/>
        <v>0</v>
      </c>
      <c r="Q45">
        <v>1</v>
      </c>
      <c r="T45" s="29">
        <f t="shared" ref="T45:T53" si="29">O45*M45</f>
        <v>0</v>
      </c>
      <c r="U45" s="29">
        <f t="shared" ref="U45:U53" si="30">P45*M45</f>
        <v>0</v>
      </c>
      <c r="V45" s="29">
        <f t="shared" ref="V45:V53" si="31">Q45*M45</f>
        <v>9655.2250000000004</v>
      </c>
      <c r="W45" s="29">
        <f t="shared" ref="W45:W53" si="32">R45*M45</f>
        <v>0</v>
      </c>
      <c r="X45" s="29">
        <f t="shared" ref="X45:X53" si="33">S45*M45</f>
        <v>0</v>
      </c>
      <c r="Z45" s="29"/>
    </row>
    <row r="46" spans="1:26" x14ac:dyDescent="0.3">
      <c r="A46" s="5" t="s">
        <v>2140</v>
      </c>
      <c r="B46" s="5" t="s">
        <v>2141</v>
      </c>
      <c r="C46" s="5">
        <v>720</v>
      </c>
      <c r="D46" s="127">
        <v>89787.13</v>
      </c>
      <c r="E46" s="132" t="s">
        <v>8420</v>
      </c>
      <c r="F46" s="132">
        <v>44925</v>
      </c>
      <c r="G46" s="133">
        <v>0.5</v>
      </c>
      <c r="H46" s="5" t="s">
        <v>8237</v>
      </c>
      <c r="I46" s="22">
        <f t="shared" si="0"/>
        <v>360</v>
      </c>
      <c r="J46" s="5"/>
      <c r="K46" s="5"/>
      <c r="L46" s="118">
        <f t="shared" si="1"/>
        <v>44893.565000000002</v>
      </c>
      <c r="M46" s="118">
        <f t="shared" si="2"/>
        <v>44893.565000000002</v>
      </c>
      <c r="N46" s="33">
        <f t="shared" si="3"/>
        <v>0</v>
      </c>
      <c r="Q46">
        <v>1</v>
      </c>
      <c r="T46" s="29">
        <f t="shared" si="29"/>
        <v>0</v>
      </c>
      <c r="U46" s="29">
        <f t="shared" si="30"/>
        <v>0</v>
      </c>
      <c r="V46" s="29">
        <f t="shared" si="31"/>
        <v>44893.565000000002</v>
      </c>
      <c r="W46" s="29">
        <f t="shared" si="32"/>
        <v>0</v>
      </c>
      <c r="X46" s="29">
        <f t="shared" si="33"/>
        <v>0</v>
      </c>
      <c r="Z46" s="29"/>
    </row>
    <row r="47" spans="1:26" x14ac:dyDescent="0.3">
      <c r="A47" s="5" t="s">
        <v>2140</v>
      </c>
      <c r="B47" s="5" t="s">
        <v>2141</v>
      </c>
      <c r="C47" s="5">
        <v>96</v>
      </c>
      <c r="D47" s="127">
        <v>11971.62</v>
      </c>
      <c r="E47" s="132" t="s">
        <v>8420</v>
      </c>
      <c r="F47" s="132">
        <v>44925</v>
      </c>
      <c r="G47" s="133">
        <v>0.5</v>
      </c>
      <c r="H47" s="5" t="s">
        <v>8236</v>
      </c>
      <c r="I47" s="22">
        <f t="shared" si="0"/>
        <v>48</v>
      </c>
      <c r="J47" s="5"/>
      <c r="K47" s="5"/>
      <c r="L47" s="118">
        <f t="shared" si="1"/>
        <v>5985.81</v>
      </c>
      <c r="M47" s="118">
        <f t="shared" si="2"/>
        <v>5985.81</v>
      </c>
      <c r="N47" s="33">
        <f t="shared" si="3"/>
        <v>0</v>
      </c>
      <c r="Q47">
        <v>1</v>
      </c>
      <c r="T47" s="29">
        <f t="shared" si="29"/>
        <v>0</v>
      </c>
      <c r="U47" s="29">
        <f t="shared" si="30"/>
        <v>0</v>
      </c>
      <c r="V47" s="29">
        <f t="shared" si="31"/>
        <v>5985.81</v>
      </c>
      <c r="W47" s="29">
        <f t="shared" si="32"/>
        <v>0</v>
      </c>
      <c r="X47" s="29">
        <f t="shared" si="33"/>
        <v>0</v>
      </c>
      <c r="Z47" s="29"/>
    </row>
    <row r="48" spans="1:26" x14ac:dyDescent="0.3">
      <c r="A48" s="5" t="s">
        <v>2160</v>
      </c>
      <c r="B48" s="5" t="s">
        <v>2161</v>
      </c>
      <c r="C48" s="5">
        <v>500</v>
      </c>
      <c r="D48" s="127">
        <v>603.79</v>
      </c>
      <c r="E48" s="132" t="s">
        <v>8420</v>
      </c>
      <c r="F48" s="132">
        <v>44925</v>
      </c>
      <c r="G48" s="133">
        <v>0.5</v>
      </c>
      <c r="H48" s="5" t="s">
        <v>8224</v>
      </c>
      <c r="I48" s="22">
        <f t="shared" si="0"/>
        <v>250</v>
      </c>
      <c r="J48" s="5"/>
      <c r="K48" s="5"/>
      <c r="L48" s="118">
        <f t="shared" si="1"/>
        <v>301.89499999999998</v>
      </c>
      <c r="M48" s="118">
        <f t="shared" si="2"/>
        <v>301.89499999999998</v>
      </c>
      <c r="N48" s="33">
        <f t="shared" si="3"/>
        <v>0</v>
      </c>
      <c r="P48">
        <v>1</v>
      </c>
      <c r="T48" s="29">
        <f t="shared" si="29"/>
        <v>0</v>
      </c>
      <c r="U48" s="29">
        <f t="shared" si="30"/>
        <v>301.89499999999998</v>
      </c>
      <c r="V48" s="29">
        <f t="shared" si="31"/>
        <v>0</v>
      </c>
      <c r="W48" s="29">
        <f t="shared" si="32"/>
        <v>0</v>
      </c>
      <c r="X48" s="29">
        <f t="shared" si="33"/>
        <v>0</v>
      </c>
      <c r="Z48" s="29"/>
    </row>
    <row r="49" spans="1:26" x14ac:dyDescent="0.3">
      <c r="A49" s="5" t="s">
        <v>2170</v>
      </c>
      <c r="B49" s="5" t="s">
        <v>2171</v>
      </c>
      <c r="C49" s="5">
        <v>80</v>
      </c>
      <c r="D49" s="127">
        <v>9685.77</v>
      </c>
      <c r="E49" s="132" t="s">
        <v>8375</v>
      </c>
      <c r="F49" s="132">
        <v>44944</v>
      </c>
      <c r="G49" s="133">
        <v>0.5</v>
      </c>
      <c r="H49" s="5" t="s">
        <v>8237</v>
      </c>
      <c r="I49" s="22">
        <f t="shared" si="0"/>
        <v>40</v>
      </c>
      <c r="J49" s="5"/>
      <c r="K49" s="5"/>
      <c r="L49" s="118">
        <f t="shared" si="1"/>
        <v>4842.8850000000002</v>
      </c>
      <c r="M49" s="118">
        <f t="shared" si="2"/>
        <v>4842.8850000000002</v>
      </c>
      <c r="N49" s="33">
        <f t="shared" si="3"/>
        <v>0</v>
      </c>
      <c r="Q49">
        <v>1</v>
      </c>
      <c r="T49" s="29">
        <f t="shared" si="29"/>
        <v>0</v>
      </c>
      <c r="U49" s="29">
        <f t="shared" si="30"/>
        <v>0</v>
      </c>
      <c r="V49" s="29">
        <f t="shared" si="31"/>
        <v>4842.8850000000002</v>
      </c>
      <c r="W49" s="29">
        <f t="shared" si="32"/>
        <v>0</v>
      </c>
      <c r="X49" s="29">
        <f t="shared" si="33"/>
        <v>0</v>
      </c>
      <c r="Z49" s="29"/>
    </row>
    <row r="50" spans="1:26" x14ac:dyDescent="0.3">
      <c r="A50" s="5" t="s">
        <v>2170</v>
      </c>
      <c r="B50" s="5" t="s">
        <v>2171</v>
      </c>
      <c r="C50" s="5">
        <v>16</v>
      </c>
      <c r="D50" s="127">
        <v>1937.15</v>
      </c>
      <c r="E50" s="132" t="s">
        <v>8375</v>
      </c>
      <c r="F50" s="132">
        <v>44944</v>
      </c>
      <c r="G50" s="133">
        <v>0.5</v>
      </c>
      <c r="H50" s="5" t="s">
        <v>8236</v>
      </c>
      <c r="I50" s="22">
        <f t="shared" si="0"/>
        <v>8</v>
      </c>
      <c r="J50" s="5"/>
      <c r="K50" s="5"/>
      <c r="L50" s="118">
        <f t="shared" si="1"/>
        <v>968.57500000000005</v>
      </c>
      <c r="M50" s="118">
        <f t="shared" si="2"/>
        <v>968.57500000000005</v>
      </c>
      <c r="N50" s="33">
        <f t="shared" si="3"/>
        <v>0</v>
      </c>
      <c r="Q50">
        <v>1</v>
      </c>
      <c r="T50" s="29">
        <f t="shared" si="29"/>
        <v>0</v>
      </c>
      <c r="U50" s="29">
        <f t="shared" si="30"/>
        <v>0</v>
      </c>
      <c r="V50" s="29">
        <f t="shared" si="31"/>
        <v>968.57500000000005</v>
      </c>
      <c r="W50" s="29">
        <f t="shared" si="32"/>
        <v>0</v>
      </c>
      <c r="X50" s="29">
        <f t="shared" si="33"/>
        <v>0</v>
      </c>
      <c r="Z50" s="29"/>
    </row>
    <row r="51" spans="1:26" x14ac:dyDescent="0.3">
      <c r="A51" s="5" t="s">
        <v>2170</v>
      </c>
      <c r="B51" s="5" t="s">
        <v>2171</v>
      </c>
      <c r="C51" s="5">
        <v>32</v>
      </c>
      <c r="D51" s="127">
        <v>4246.0200000000004</v>
      </c>
      <c r="E51" s="132" t="s">
        <v>8375</v>
      </c>
      <c r="F51" s="132">
        <v>44944</v>
      </c>
      <c r="G51" s="133">
        <v>0.5</v>
      </c>
      <c r="H51" s="5" t="s">
        <v>8230</v>
      </c>
      <c r="I51" s="22">
        <f t="shared" si="0"/>
        <v>16</v>
      </c>
      <c r="J51" s="5"/>
      <c r="K51" s="5"/>
      <c r="L51" s="118">
        <f t="shared" si="1"/>
        <v>2123.0100000000002</v>
      </c>
      <c r="M51" s="118">
        <f t="shared" si="2"/>
        <v>2123.0100000000002</v>
      </c>
      <c r="N51" s="33">
        <f t="shared" si="3"/>
        <v>0</v>
      </c>
      <c r="Q51">
        <v>1</v>
      </c>
      <c r="T51" s="29">
        <f t="shared" si="29"/>
        <v>0</v>
      </c>
      <c r="U51" s="29">
        <f t="shared" si="30"/>
        <v>0</v>
      </c>
      <c r="V51" s="29">
        <f t="shared" si="31"/>
        <v>2123.0100000000002</v>
      </c>
      <c r="W51" s="29">
        <f t="shared" si="32"/>
        <v>0</v>
      </c>
      <c r="X51" s="29">
        <f t="shared" si="33"/>
        <v>0</v>
      </c>
      <c r="Z51" s="29"/>
    </row>
    <row r="52" spans="1:26" x14ac:dyDescent="0.3">
      <c r="A52" s="5" t="s">
        <v>2170</v>
      </c>
      <c r="B52" s="5" t="s">
        <v>2171</v>
      </c>
      <c r="C52" s="5">
        <v>20</v>
      </c>
      <c r="D52" s="127">
        <v>3124.67</v>
      </c>
      <c r="E52" s="132" t="s">
        <v>8375</v>
      </c>
      <c r="F52" s="132">
        <v>44944</v>
      </c>
      <c r="G52" s="133">
        <v>0.5</v>
      </c>
      <c r="H52" s="5" t="s">
        <v>8232</v>
      </c>
      <c r="I52" s="22">
        <f t="shared" si="0"/>
        <v>10</v>
      </c>
      <c r="J52" s="5"/>
      <c r="K52" s="5"/>
      <c r="L52" s="118">
        <f t="shared" si="1"/>
        <v>1562.335</v>
      </c>
      <c r="M52" s="118">
        <f t="shared" si="2"/>
        <v>1562.335</v>
      </c>
      <c r="N52" s="33">
        <f t="shared" si="3"/>
        <v>0</v>
      </c>
      <c r="Q52">
        <v>1</v>
      </c>
      <c r="T52" s="29">
        <f t="shared" si="29"/>
        <v>0</v>
      </c>
      <c r="U52" s="29">
        <f t="shared" si="30"/>
        <v>0</v>
      </c>
      <c r="V52" s="29">
        <f t="shared" si="31"/>
        <v>1562.335</v>
      </c>
      <c r="W52" s="29">
        <f t="shared" si="32"/>
        <v>0</v>
      </c>
      <c r="X52" s="29">
        <f t="shared" si="33"/>
        <v>0</v>
      </c>
      <c r="Z52" s="29"/>
    </row>
    <row r="53" spans="1:26" x14ac:dyDescent="0.3">
      <c r="A53" s="5" t="s">
        <v>2176</v>
      </c>
      <c r="B53" s="5" t="s">
        <v>2177</v>
      </c>
      <c r="C53" s="5">
        <v>500</v>
      </c>
      <c r="D53" s="127">
        <v>591.95000000000005</v>
      </c>
      <c r="E53" s="132" t="s">
        <v>8375</v>
      </c>
      <c r="F53" s="132">
        <v>44944</v>
      </c>
      <c r="G53" s="133">
        <v>0.5</v>
      </c>
      <c r="H53" s="5" t="s">
        <v>8224</v>
      </c>
      <c r="I53" s="22">
        <f t="shared" si="0"/>
        <v>250</v>
      </c>
      <c r="J53" s="5"/>
      <c r="K53" s="5"/>
      <c r="L53" s="118">
        <f t="shared" si="1"/>
        <v>295.97500000000002</v>
      </c>
      <c r="M53" s="118">
        <f t="shared" si="2"/>
        <v>295.97500000000002</v>
      </c>
      <c r="N53" s="33">
        <f t="shared" si="3"/>
        <v>0</v>
      </c>
      <c r="O53">
        <v>1</v>
      </c>
      <c r="T53" s="29">
        <f t="shared" si="29"/>
        <v>295.97500000000002</v>
      </c>
      <c r="U53" s="29">
        <f t="shared" si="30"/>
        <v>0</v>
      </c>
      <c r="V53" s="29">
        <f t="shared" si="31"/>
        <v>0</v>
      </c>
      <c r="W53" s="29">
        <f t="shared" si="32"/>
        <v>0</v>
      </c>
      <c r="X53" s="29">
        <f t="shared" si="33"/>
        <v>0</v>
      </c>
      <c r="Z53" s="29"/>
    </row>
    <row r="54" spans="1:26" x14ac:dyDescent="0.3">
      <c r="A54" s="89" t="s">
        <v>8341</v>
      </c>
      <c r="B54" s="89"/>
      <c r="C54" s="89"/>
      <c r="D54" s="126"/>
      <c r="E54" s="131"/>
      <c r="F54" s="131"/>
      <c r="G54" s="138"/>
      <c r="H54" s="89"/>
      <c r="I54" s="93"/>
      <c r="J54" s="89"/>
      <c r="K54" s="89"/>
      <c r="L54" s="124"/>
      <c r="M54" s="124"/>
      <c r="N54" s="94"/>
      <c r="T54" s="29"/>
      <c r="U54" s="29"/>
      <c r="V54" s="29"/>
      <c r="W54" s="29"/>
      <c r="X54" s="29"/>
      <c r="Z54" s="29"/>
    </row>
    <row r="55" spans="1:26" x14ac:dyDescent="0.3">
      <c r="A55" s="5" t="s">
        <v>2469</v>
      </c>
      <c r="B55" s="5" t="s">
        <v>2470</v>
      </c>
      <c r="C55" s="5">
        <v>80</v>
      </c>
      <c r="D55" s="127">
        <v>9976.35</v>
      </c>
      <c r="E55" s="132" t="s">
        <v>8427</v>
      </c>
      <c r="F55" s="132">
        <v>44909</v>
      </c>
      <c r="G55" s="133">
        <v>0.5</v>
      </c>
      <c r="H55" s="5" t="s">
        <v>8237</v>
      </c>
      <c r="I55" s="22">
        <f t="shared" si="0"/>
        <v>40</v>
      </c>
      <c r="J55" s="5"/>
      <c r="K55" s="5"/>
      <c r="L55" s="118">
        <f t="shared" si="1"/>
        <v>4988.1750000000002</v>
      </c>
      <c r="M55" s="118">
        <f t="shared" si="2"/>
        <v>4988.1750000000002</v>
      </c>
      <c r="N55" s="33">
        <f t="shared" si="3"/>
        <v>0</v>
      </c>
      <c r="Q55">
        <v>1</v>
      </c>
      <c r="T55" s="29">
        <f t="shared" ref="T55:T58" si="34">O55*M55</f>
        <v>0</v>
      </c>
      <c r="U55" s="29">
        <f t="shared" ref="U55:U58" si="35">P55*M55</f>
        <v>0</v>
      </c>
      <c r="V55" s="29">
        <f t="shared" ref="V55:V58" si="36">Q55*M55</f>
        <v>4988.1750000000002</v>
      </c>
      <c r="W55" s="29">
        <f t="shared" ref="W55:W58" si="37">R55*M55</f>
        <v>0</v>
      </c>
      <c r="X55" s="29">
        <f t="shared" ref="X55:X58" si="38">S55*M55</f>
        <v>0</v>
      </c>
      <c r="Z55" s="29"/>
    </row>
    <row r="56" spans="1:26" x14ac:dyDescent="0.3">
      <c r="A56" s="5" t="s">
        <v>2469</v>
      </c>
      <c r="B56" s="5" t="s">
        <v>2470</v>
      </c>
      <c r="C56" s="5">
        <v>160</v>
      </c>
      <c r="D56" s="127">
        <v>19952.7</v>
      </c>
      <c r="E56" s="132" t="s">
        <v>8427</v>
      </c>
      <c r="F56" s="132">
        <v>44909</v>
      </c>
      <c r="G56" s="133">
        <v>0.5</v>
      </c>
      <c r="H56" s="5" t="s">
        <v>8234</v>
      </c>
      <c r="I56" s="22">
        <f t="shared" si="0"/>
        <v>80</v>
      </c>
      <c r="J56" s="5"/>
      <c r="K56" s="5"/>
      <c r="L56" s="118">
        <f t="shared" si="1"/>
        <v>9976.35</v>
      </c>
      <c r="M56" s="118">
        <f t="shared" si="2"/>
        <v>9976.35</v>
      </c>
      <c r="N56" s="33">
        <f t="shared" si="3"/>
        <v>0</v>
      </c>
      <c r="Q56">
        <v>1</v>
      </c>
      <c r="T56" s="29">
        <f t="shared" si="34"/>
        <v>0</v>
      </c>
      <c r="U56" s="29">
        <f t="shared" si="35"/>
        <v>0</v>
      </c>
      <c r="V56" s="29">
        <f t="shared" si="36"/>
        <v>9976.35</v>
      </c>
      <c r="W56" s="29">
        <f t="shared" si="37"/>
        <v>0</v>
      </c>
      <c r="X56" s="29">
        <f t="shared" si="38"/>
        <v>0</v>
      </c>
      <c r="Z56" s="29"/>
    </row>
    <row r="57" spans="1:26" x14ac:dyDescent="0.3">
      <c r="A57" s="5" t="s">
        <v>2469</v>
      </c>
      <c r="B57" s="5" t="s">
        <v>2470</v>
      </c>
      <c r="C57" s="5">
        <v>80</v>
      </c>
      <c r="D57" s="127">
        <v>12873.64</v>
      </c>
      <c r="E57" s="132" t="s">
        <v>8427</v>
      </c>
      <c r="F57" s="132">
        <v>44909</v>
      </c>
      <c r="G57" s="133">
        <v>0.5</v>
      </c>
      <c r="H57" s="5" t="s">
        <v>8232</v>
      </c>
      <c r="I57" s="22">
        <f t="shared" si="0"/>
        <v>40</v>
      </c>
      <c r="J57" s="5"/>
      <c r="K57" s="5"/>
      <c r="L57" s="118">
        <f t="shared" si="1"/>
        <v>6436.82</v>
      </c>
      <c r="M57" s="118">
        <f t="shared" si="2"/>
        <v>6436.82</v>
      </c>
      <c r="N57" s="33">
        <f t="shared" si="3"/>
        <v>0</v>
      </c>
      <c r="Q57">
        <v>1</v>
      </c>
      <c r="T57" s="29">
        <f t="shared" si="34"/>
        <v>0</v>
      </c>
      <c r="U57" s="29">
        <f t="shared" si="35"/>
        <v>0</v>
      </c>
      <c r="V57" s="29">
        <f t="shared" si="36"/>
        <v>6436.82</v>
      </c>
      <c r="W57" s="29">
        <f t="shared" si="37"/>
        <v>0</v>
      </c>
      <c r="X57" s="29">
        <f t="shared" si="38"/>
        <v>0</v>
      </c>
      <c r="Z57" s="29"/>
    </row>
    <row r="58" spans="1:26" x14ac:dyDescent="0.3">
      <c r="A58" s="5" t="s">
        <v>2493</v>
      </c>
      <c r="B58" s="5" t="s">
        <v>2494</v>
      </c>
      <c r="C58" s="5">
        <v>500</v>
      </c>
      <c r="D58" s="127">
        <v>603.79</v>
      </c>
      <c r="E58" s="132" t="s">
        <v>8427</v>
      </c>
      <c r="F58" s="132">
        <v>44909</v>
      </c>
      <c r="G58" s="133">
        <v>0.5</v>
      </c>
      <c r="H58" s="5" t="s">
        <v>8224</v>
      </c>
      <c r="I58" s="22">
        <f t="shared" si="0"/>
        <v>250</v>
      </c>
      <c r="J58" s="5"/>
      <c r="K58" s="5"/>
      <c r="L58" s="118">
        <f t="shared" si="1"/>
        <v>301.89499999999998</v>
      </c>
      <c r="M58" s="118">
        <f t="shared" si="2"/>
        <v>301.89499999999998</v>
      </c>
      <c r="N58" s="33">
        <f t="shared" si="3"/>
        <v>0</v>
      </c>
      <c r="O58">
        <v>1</v>
      </c>
      <c r="T58" s="29">
        <f t="shared" si="34"/>
        <v>301.89499999999998</v>
      </c>
      <c r="U58" s="29">
        <f t="shared" si="35"/>
        <v>0</v>
      </c>
      <c r="V58" s="29">
        <f t="shared" si="36"/>
        <v>0</v>
      </c>
      <c r="W58" s="29">
        <f t="shared" si="37"/>
        <v>0</v>
      </c>
      <c r="X58" s="29">
        <f t="shared" si="38"/>
        <v>0</v>
      </c>
      <c r="Z58" s="29"/>
    </row>
    <row r="59" spans="1:26" x14ac:dyDescent="0.3">
      <c r="A59" s="89" t="s">
        <v>8342</v>
      </c>
      <c r="B59" s="89"/>
      <c r="C59" s="89"/>
      <c r="D59" s="126"/>
      <c r="E59" s="131"/>
      <c r="F59" s="131"/>
      <c r="G59" s="138"/>
      <c r="H59" s="89"/>
      <c r="I59" s="93"/>
      <c r="J59" s="89"/>
      <c r="K59" s="89"/>
      <c r="L59" s="124"/>
      <c r="M59" s="124"/>
      <c r="N59" s="94"/>
      <c r="T59" s="29"/>
      <c r="U59" s="29"/>
      <c r="V59" s="29"/>
      <c r="W59" s="29"/>
      <c r="X59" s="29"/>
      <c r="Z59" s="29"/>
    </row>
    <row r="60" spans="1:26" x14ac:dyDescent="0.3">
      <c r="A60" s="5" t="s">
        <v>2422</v>
      </c>
      <c r="B60" s="5" t="s">
        <v>2423</v>
      </c>
      <c r="C60" s="5">
        <v>160</v>
      </c>
      <c r="D60" s="127">
        <v>19952.7</v>
      </c>
      <c r="E60" s="132">
        <v>44901</v>
      </c>
      <c r="F60" s="132">
        <v>44923</v>
      </c>
      <c r="G60" s="133">
        <v>0</v>
      </c>
      <c r="H60" s="5" t="s">
        <v>8234</v>
      </c>
      <c r="I60" s="22">
        <f t="shared" si="0"/>
        <v>160</v>
      </c>
      <c r="J60" s="5"/>
      <c r="K60" s="5"/>
      <c r="L60" s="118">
        <f t="shared" si="1"/>
        <v>19952.7</v>
      </c>
      <c r="M60" s="118">
        <f t="shared" si="2"/>
        <v>19952.7</v>
      </c>
      <c r="N60" s="33">
        <f t="shared" si="3"/>
        <v>0</v>
      </c>
      <c r="S60">
        <v>1</v>
      </c>
      <c r="T60" s="29">
        <f t="shared" ref="T60:T65" si="39">O60*M60</f>
        <v>0</v>
      </c>
      <c r="U60" s="29">
        <f t="shared" ref="U60:U65" si="40">P60*M60</f>
        <v>0</v>
      </c>
      <c r="V60" s="29">
        <f t="shared" ref="V60:V65" si="41">Q60*M60</f>
        <v>0</v>
      </c>
      <c r="W60" s="29">
        <f t="shared" ref="W60:W65" si="42">R60*M60</f>
        <v>0</v>
      </c>
      <c r="X60" s="29">
        <f t="shared" ref="X60:X65" si="43">S60*M60</f>
        <v>19952.7</v>
      </c>
      <c r="Z60" s="29"/>
    </row>
    <row r="61" spans="1:26" x14ac:dyDescent="0.3">
      <c r="A61" s="5" t="s">
        <v>2422</v>
      </c>
      <c r="B61" s="5" t="s">
        <v>2423</v>
      </c>
      <c r="C61" s="5">
        <v>64</v>
      </c>
      <c r="D61" s="127">
        <v>7981.08</v>
      </c>
      <c r="E61" s="132">
        <v>44901</v>
      </c>
      <c r="F61" s="132">
        <v>44923</v>
      </c>
      <c r="G61" s="133">
        <v>0</v>
      </c>
      <c r="H61" s="5" t="s">
        <v>8237</v>
      </c>
      <c r="I61" s="22">
        <f t="shared" si="0"/>
        <v>64</v>
      </c>
      <c r="J61" s="5"/>
      <c r="K61" s="5"/>
      <c r="L61" s="118">
        <f t="shared" si="1"/>
        <v>7981.08</v>
      </c>
      <c r="M61" s="118">
        <f t="shared" si="2"/>
        <v>7981.08</v>
      </c>
      <c r="N61" s="33">
        <f t="shared" si="3"/>
        <v>0</v>
      </c>
      <c r="S61">
        <v>1</v>
      </c>
      <c r="T61" s="29">
        <f t="shared" si="39"/>
        <v>0</v>
      </c>
      <c r="U61" s="29">
        <f t="shared" si="40"/>
        <v>0</v>
      </c>
      <c r="V61" s="29">
        <f t="shared" si="41"/>
        <v>0</v>
      </c>
      <c r="W61" s="29">
        <f t="shared" si="42"/>
        <v>0</v>
      </c>
      <c r="X61" s="29">
        <f t="shared" si="43"/>
        <v>7981.08</v>
      </c>
      <c r="Z61" s="29"/>
    </row>
    <row r="62" spans="1:26" x14ac:dyDescent="0.3">
      <c r="A62" s="5" t="s">
        <v>2422</v>
      </c>
      <c r="B62" s="5" t="s">
        <v>2423</v>
      </c>
      <c r="C62" s="5">
        <v>32</v>
      </c>
      <c r="D62" s="127">
        <v>5149.45</v>
      </c>
      <c r="E62" s="132">
        <v>44901</v>
      </c>
      <c r="F62" s="132">
        <v>44923</v>
      </c>
      <c r="G62" s="133">
        <v>0</v>
      </c>
      <c r="H62" s="5" t="s">
        <v>8235</v>
      </c>
      <c r="I62" s="22">
        <f t="shared" si="0"/>
        <v>32</v>
      </c>
      <c r="J62" s="5"/>
      <c r="K62" s="5"/>
      <c r="L62" s="118">
        <f t="shared" si="1"/>
        <v>5149.45</v>
      </c>
      <c r="M62" s="118">
        <f t="shared" si="2"/>
        <v>5149.45</v>
      </c>
      <c r="N62" s="33">
        <f t="shared" si="3"/>
        <v>0</v>
      </c>
      <c r="S62">
        <v>1</v>
      </c>
      <c r="T62" s="29">
        <f t="shared" si="39"/>
        <v>0</v>
      </c>
      <c r="U62" s="29">
        <f t="shared" si="40"/>
        <v>0</v>
      </c>
      <c r="V62" s="29">
        <f t="shared" si="41"/>
        <v>0</v>
      </c>
      <c r="W62" s="29">
        <f t="shared" si="42"/>
        <v>0</v>
      </c>
      <c r="X62" s="29">
        <f t="shared" si="43"/>
        <v>5149.45</v>
      </c>
      <c r="Z62" s="29"/>
    </row>
    <row r="63" spans="1:26" x14ac:dyDescent="0.3">
      <c r="A63" s="5" t="s">
        <v>2422</v>
      </c>
      <c r="B63" s="5" t="s">
        <v>2423</v>
      </c>
      <c r="C63" s="5">
        <v>32</v>
      </c>
      <c r="D63" s="127">
        <v>3990.54</v>
      </c>
      <c r="E63" s="132">
        <v>44901</v>
      </c>
      <c r="F63" s="132">
        <v>44923</v>
      </c>
      <c r="G63" s="133">
        <v>0</v>
      </c>
      <c r="H63" s="5" t="s">
        <v>8236</v>
      </c>
      <c r="I63" s="22">
        <f t="shared" si="0"/>
        <v>32</v>
      </c>
      <c r="J63" s="5"/>
      <c r="K63" s="5"/>
      <c r="L63" s="118">
        <f t="shared" si="1"/>
        <v>3990.54</v>
      </c>
      <c r="M63" s="118">
        <f t="shared" si="2"/>
        <v>3990.54</v>
      </c>
      <c r="N63" s="33">
        <f t="shared" si="3"/>
        <v>0</v>
      </c>
      <c r="S63">
        <v>1</v>
      </c>
      <c r="T63" s="29">
        <f t="shared" si="39"/>
        <v>0</v>
      </c>
      <c r="U63" s="29">
        <f t="shared" si="40"/>
        <v>0</v>
      </c>
      <c r="V63" s="29">
        <f t="shared" si="41"/>
        <v>0</v>
      </c>
      <c r="W63" s="29">
        <f t="shared" si="42"/>
        <v>0</v>
      </c>
      <c r="X63" s="29">
        <f t="shared" si="43"/>
        <v>3990.54</v>
      </c>
      <c r="Z63" s="29"/>
    </row>
    <row r="64" spans="1:26" x14ac:dyDescent="0.3">
      <c r="A64" s="5" t="s">
        <v>2422</v>
      </c>
      <c r="B64" s="5" t="s">
        <v>2423</v>
      </c>
      <c r="C64" s="5">
        <v>320</v>
      </c>
      <c r="D64" s="127">
        <v>43734.01</v>
      </c>
      <c r="E64" s="132">
        <v>44901</v>
      </c>
      <c r="F64" s="132">
        <v>44923</v>
      </c>
      <c r="G64" s="133">
        <v>0</v>
      </c>
      <c r="H64" s="5" t="s">
        <v>8230</v>
      </c>
      <c r="I64" s="22">
        <f t="shared" si="0"/>
        <v>320</v>
      </c>
      <c r="J64" s="5"/>
      <c r="K64" s="5"/>
      <c r="L64" s="118">
        <f t="shared" si="1"/>
        <v>43734.01</v>
      </c>
      <c r="M64" s="118">
        <f t="shared" si="2"/>
        <v>43734.01</v>
      </c>
      <c r="N64" s="33">
        <f t="shared" si="3"/>
        <v>0</v>
      </c>
      <c r="S64">
        <v>1</v>
      </c>
      <c r="T64" s="29">
        <f t="shared" si="39"/>
        <v>0</v>
      </c>
      <c r="U64" s="29">
        <f t="shared" si="40"/>
        <v>0</v>
      </c>
      <c r="V64" s="29">
        <f t="shared" si="41"/>
        <v>0</v>
      </c>
      <c r="W64" s="29">
        <f t="shared" si="42"/>
        <v>0</v>
      </c>
      <c r="X64" s="29">
        <f t="shared" si="43"/>
        <v>43734.01</v>
      </c>
      <c r="Z64" s="29"/>
    </row>
    <row r="65" spans="1:26" x14ac:dyDescent="0.3">
      <c r="A65" s="5" t="s">
        <v>2438</v>
      </c>
      <c r="B65" s="5" t="s">
        <v>2439</v>
      </c>
      <c r="C65" s="5">
        <v>500</v>
      </c>
      <c r="D65" s="127">
        <v>598.61</v>
      </c>
      <c r="E65" s="132">
        <v>44901</v>
      </c>
      <c r="F65" s="132">
        <v>44923</v>
      </c>
      <c r="G65" s="133">
        <v>0</v>
      </c>
      <c r="H65" s="5" t="s">
        <v>8224</v>
      </c>
      <c r="I65" s="22">
        <f t="shared" si="0"/>
        <v>500</v>
      </c>
      <c r="J65" s="5"/>
      <c r="K65" s="5"/>
      <c r="L65" s="118">
        <f t="shared" si="1"/>
        <v>598.61</v>
      </c>
      <c r="M65" s="118">
        <f t="shared" si="2"/>
        <v>598.61</v>
      </c>
      <c r="N65" s="33">
        <f t="shared" si="3"/>
        <v>0</v>
      </c>
      <c r="P65">
        <v>1</v>
      </c>
      <c r="T65" s="29">
        <f t="shared" si="39"/>
        <v>0</v>
      </c>
      <c r="U65" s="29">
        <f t="shared" si="40"/>
        <v>598.61</v>
      </c>
      <c r="V65" s="29">
        <f t="shared" si="41"/>
        <v>0</v>
      </c>
      <c r="W65" s="29">
        <f t="shared" si="42"/>
        <v>0</v>
      </c>
      <c r="X65" s="29">
        <f t="shared" si="43"/>
        <v>0</v>
      </c>
      <c r="Z65" s="29"/>
    </row>
    <row r="66" spans="1:26" x14ac:dyDescent="0.3">
      <c r="A66" s="89" t="s">
        <v>8343</v>
      </c>
      <c r="B66" s="89"/>
      <c r="C66" s="89"/>
      <c r="D66" s="126"/>
      <c r="E66" s="131"/>
      <c r="F66" s="131"/>
      <c r="G66" s="138"/>
      <c r="H66" s="89"/>
      <c r="I66" s="93"/>
      <c r="J66" s="89"/>
      <c r="K66" s="89"/>
      <c r="L66" s="124"/>
      <c r="M66" s="124"/>
      <c r="N66" s="94"/>
      <c r="T66" s="29"/>
      <c r="U66" s="29"/>
      <c r="V66" s="29"/>
      <c r="W66" s="29"/>
      <c r="X66" s="29"/>
      <c r="Z66" s="29"/>
    </row>
    <row r="67" spans="1:26" x14ac:dyDescent="0.3">
      <c r="A67" s="5" t="s">
        <v>2650</v>
      </c>
      <c r="B67" s="5" t="s">
        <v>2651</v>
      </c>
      <c r="C67" s="5">
        <v>4</v>
      </c>
      <c r="D67" s="127">
        <v>643.67999999999995</v>
      </c>
      <c r="E67" s="132">
        <v>44936</v>
      </c>
      <c r="F67" s="132">
        <v>44943</v>
      </c>
      <c r="G67" s="133">
        <v>0</v>
      </c>
      <c r="H67" s="5" t="s">
        <v>8235</v>
      </c>
      <c r="I67" s="22">
        <f t="shared" si="0"/>
        <v>4</v>
      </c>
      <c r="J67" s="5"/>
      <c r="K67" s="5"/>
      <c r="L67" s="118">
        <f t="shared" si="1"/>
        <v>643.67999999999995</v>
      </c>
      <c r="M67" s="118">
        <f t="shared" si="2"/>
        <v>643.67999999999995</v>
      </c>
      <c r="N67" s="33">
        <f t="shared" si="3"/>
        <v>0</v>
      </c>
      <c r="S67">
        <v>1</v>
      </c>
      <c r="T67" s="29">
        <f t="shared" ref="T67:T93" si="44">O67*M67</f>
        <v>0</v>
      </c>
      <c r="U67" s="29">
        <f t="shared" ref="U67:U93" si="45">P67*M67</f>
        <v>0</v>
      </c>
      <c r="V67" s="29">
        <f t="shared" ref="V67:V93" si="46">Q67*M67</f>
        <v>0</v>
      </c>
      <c r="W67" s="29">
        <f t="shared" ref="W67:W93" si="47">R67*M67</f>
        <v>0</v>
      </c>
      <c r="X67" s="29">
        <f t="shared" ref="X67:X93" si="48">S67*M67</f>
        <v>643.67999999999995</v>
      </c>
      <c r="Z67" s="29"/>
    </row>
    <row r="68" spans="1:26" x14ac:dyDescent="0.3">
      <c r="A68" s="5" t="s">
        <v>2650</v>
      </c>
      <c r="B68" s="5" t="s">
        <v>2651</v>
      </c>
      <c r="C68" s="5">
        <v>16</v>
      </c>
      <c r="D68" s="127">
        <v>1995.27</v>
      </c>
      <c r="E68" s="132">
        <v>44936</v>
      </c>
      <c r="F68" s="132">
        <v>44943</v>
      </c>
      <c r="G68" s="133">
        <v>0</v>
      </c>
      <c r="H68" s="5" t="s">
        <v>8236</v>
      </c>
      <c r="I68" s="22">
        <f t="shared" ref="I68:I130" si="49">C68*(1-G68)</f>
        <v>16</v>
      </c>
      <c r="J68" s="5"/>
      <c r="K68" s="5"/>
      <c r="L68" s="118">
        <f t="shared" ref="L68:L130" si="50">D68*(1-G68)</f>
        <v>1995.27</v>
      </c>
      <c r="M68" s="118">
        <f t="shared" ref="M68:M130" si="51">IF(J68="",L68,(D68/C68)*J68)</f>
        <v>1995.27</v>
      </c>
      <c r="N68" s="33">
        <f t="shared" ref="N68:N130" si="52">L68-M68</f>
        <v>0</v>
      </c>
      <c r="S68">
        <v>1</v>
      </c>
      <c r="T68" s="29">
        <f t="shared" si="44"/>
        <v>0</v>
      </c>
      <c r="U68" s="29">
        <f t="shared" si="45"/>
        <v>0</v>
      </c>
      <c r="V68" s="29">
        <f t="shared" si="46"/>
        <v>0</v>
      </c>
      <c r="W68" s="29">
        <f t="shared" si="47"/>
        <v>0</v>
      </c>
      <c r="X68" s="29">
        <f t="shared" si="48"/>
        <v>1995.27</v>
      </c>
      <c r="Z68" s="29"/>
    </row>
    <row r="69" spans="1:26" x14ac:dyDescent="0.3">
      <c r="A69" s="5" t="s">
        <v>2650</v>
      </c>
      <c r="B69" s="5" t="s">
        <v>2651</v>
      </c>
      <c r="C69" s="5">
        <v>60</v>
      </c>
      <c r="D69" s="127">
        <v>7482.26</v>
      </c>
      <c r="E69" s="132">
        <v>44936</v>
      </c>
      <c r="F69" s="132">
        <v>44943</v>
      </c>
      <c r="G69" s="133">
        <v>0</v>
      </c>
      <c r="H69" s="5" t="s">
        <v>8237</v>
      </c>
      <c r="I69" s="22">
        <f t="shared" si="49"/>
        <v>60</v>
      </c>
      <c r="J69" s="5"/>
      <c r="K69" s="5"/>
      <c r="L69" s="118">
        <f t="shared" si="50"/>
        <v>7482.26</v>
      </c>
      <c r="M69" s="118">
        <f t="shared" si="51"/>
        <v>7482.26</v>
      </c>
      <c r="N69" s="33">
        <f t="shared" si="52"/>
        <v>0</v>
      </c>
      <c r="S69">
        <v>1</v>
      </c>
      <c r="T69" s="29">
        <f t="shared" si="44"/>
        <v>0</v>
      </c>
      <c r="U69" s="29">
        <f t="shared" si="45"/>
        <v>0</v>
      </c>
      <c r="V69" s="29">
        <f t="shared" si="46"/>
        <v>0</v>
      </c>
      <c r="W69" s="29">
        <f t="shared" si="47"/>
        <v>0</v>
      </c>
      <c r="X69" s="29">
        <f t="shared" si="48"/>
        <v>7482.26</v>
      </c>
      <c r="Z69" s="29"/>
    </row>
    <row r="70" spans="1:26" x14ac:dyDescent="0.3">
      <c r="A70" s="5" t="s">
        <v>2650</v>
      </c>
      <c r="B70" s="5" t="s">
        <v>2651</v>
      </c>
      <c r="C70" s="5">
        <v>36</v>
      </c>
      <c r="D70" s="127">
        <v>4920.08</v>
      </c>
      <c r="E70" s="132">
        <v>44936</v>
      </c>
      <c r="F70" s="132">
        <v>44943</v>
      </c>
      <c r="G70" s="133">
        <v>0</v>
      </c>
      <c r="H70" s="5" t="s">
        <v>8230</v>
      </c>
      <c r="I70" s="22">
        <f t="shared" si="49"/>
        <v>36</v>
      </c>
      <c r="J70" s="5"/>
      <c r="K70" s="5"/>
      <c r="L70" s="118">
        <f t="shared" si="50"/>
        <v>4920.08</v>
      </c>
      <c r="M70" s="118">
        <f t="shared" si="51"/>
        <v>4920.08</v>
      </c>
      <c r="N70" s="33">
        <f t="shared" si="52"/>
        <v>0</v>
      </c>
      <c r="S70">
        <v>1</v>
      </c>
      <c r="T70" s="29">
        <f t="shared" si="44"/>
        <v>0</v>
      </c>
      <c r="U70" s="29">
        <f t="shared" si="45"/>
        <v>0</v>
      </c>
      <c r="V70" s="29">
        <f t="shared" si="46"/>
        <v>0</v>
      </c>
      <c r="W70" s="29">
        <f t="shared" si="47"/>
        <v>0</v>
      </c>
      <c r="X70" s="29">
        <f t="shared" si="48"/>
        <v>4920.08</v>
      </c>
      <c r="Z70" s="29"/>
    </row>
    <row r="71" spans="1:26" x14ac:dyDescent="0.3">
      <c r="A71" s="5" t="s">
        <v>2606</v>
      </c>
      <c r="B71" s="5" t="s">
        <v>2607</v>
      </c>
      <c r="C71" s="5">
        <v>8</v>
      </c>
      <c r="D71" s="127">
        <v>1249.8699999999999</v>
      </c>
      <c r="E71" s="132" t="s">
        <v>8276</v>
      </c>
      <c r="F71" s="132">
        <v>44908</v>
      </c>
      <c r="G71" s="133">
        <v>0.9</v>
      </c>
      <c r="H71" s="5" t="s">
        <v>8235</v>
      </c>
      <c r="I71" s="22">
        <f t="shared" si="49"/>
        <v>0.79999999999999982</v>
      </c>
      <c r="J71" s="5"/>
      <c r="K71" s="5"/>
      <c r="L71" s="118">
        <f t="shared" si="50"/>
        <v>124.98699999999997</v>
      </c>
      <c r="M71" s="118">
        <f t="shared" si="51"/>
        <v>124.98699999999997</v>
      </c>
      <c r="N71" s="33">
        <f t="shared" si="52"/>
        <v>0</v>
      </c>
      <c r="Q71">
        <v>1</v>
      </c>
      <c r="T71" s="29">
        <f t="shared" si="44"/>
        <v>0</v>
      </c>
      <c r="U71" s="29">
        <f t="shared" si="45"/>
        <v>0</v>
      </c>
      <c r="V71" s="29">
        <f t="shared" si="46"/>
        <v>124.98699999999997</v>
      </c>
      <c r="W71" s="29">
        <f t="shared" si="47"/>
        <v>0</v>
      </c>
      <c r="X71" s="29">
        <f t="shared" si="48"/>
        <v>0</v>
      </c>
      <c r="Z71" s="29"/>
    </row>
    <row r="72" spans="1:26" x14ac:dyDescent="0.3">
      <c r="A72" s="5" t="s">
        <v>2606</v>
      </c>
      <c r="B72" s="5" t="s">
        <v>2607</v>
      </c>
      <c r="C72" s="5">
        <v>8</v>
      </c>
      <c r="D72" s="127">
        <v>968.58</v>
      </c>
      <c r="E72" s="132" t="s">
        <v>8276</v>
      </c>
      <c r="F72" s="132">
        <v>44908</v>
      </c>
      <c r="G72" s="133">
        <v>0.9</v>
      </c>
      <c r="H72" s="5" t="s">
        <v>8237</v>
      </c>
      <c r="I72" s="22">
        <f t="shared" si="49"/>
        <v>0.79999999999999982</v>
      </c>
      <c r="J72" s="5"/>
      <c r="K72" s="5"/>
      <c r="L72" s="118">
        <f t="shared" si="50"/>
        <v>96.857999999999976</v>
      </c>
      <c r="M72" s="118">
        <f t="shared" si="51"/>
        <v>96.857999999999976</v>
      </c>
      <c r="N72" s="33">
        <f t="shared" si="52"/>
        <v>0</v>
      </c>
      <c r="Q72">
        <v>1</v>
      </c>
      <c r="T72" s="29">
        <f t="shared" si="44"/>
        <v>0</v>
      </c>
      <c r="U72" s="29">
        <f t="shared" si="45"/>
        <v>0</v>
      </c>
      <c r="V72" s="29">
        <f t="shared" si="46"/>
        <v>96.857999999999976</v>
      </c>
      <c r="W72" s="29">
        <f t="shared" si="47"/>
        <v>0</v>
      </c>
      <c r="X72" s="29">
        <f t="shared" si="48"/>
        <v>0</v>
      </c>
      <c r="Z72" s="29"/>
    </row>
    <row r="73" spans="1:26" x14ac:dyDescent="0.3">
      <c r="A73" s="5" t="s">
        <v>2606</v>
      </c>
      <c r="B73" s="5" t="s">
        <v>2607</v>
      </c>
      <c r="C73" s="5">
        <v>8</v>
      </c>
      <c r="D73" s="127">
        <v>968.58</v>
      </c>
      <c r="E73" s="132" t="s">
        <v>8276</v>
      </c>
      <c r="F73" s="132">
        <v>44908</v>
      </c>
      <c r="G73" s="133">
        <v>0.9</v>
      </c>
      <c r="H73" s="5" t="s">
        <v>8236</v>
      </c>
      <c r="I73" s="22">
        <f t="shared" si="49"/>
        <v>0.79999999999999982</v>
      </c>
      <c r="J73" s="5"/>
      <c r="K73" s="5"/>
      <c r="L73" s="118">
        <f t="shared" si="50"/>
        <v>96.857999999999976</v>
      </c>
      <c r="M73" s="118">
        <f t="shared" si="51"/>
        <v>96.857999999999976</v>
      </c>
      <c r="N73" s="33">
        <f t="shared" si="52"/>
        <v>0</v>
      </c>
      <c r="Q73">
        <v>1</v>
      </c>
      <c r="T73" s="29">
        <f t="shared" si="44"/>
        <v>0</v>
      </c>
      <c r="U73" s="29">
        <f t="shared" si="45"/>
        <v>0</v>
      </c>
      <c r="V73" s="29">
        <f t="shared" si="46"/>
        <v>96.857999999999976</v>
      </c>
      <c r="W73" s="29">
        <f t="shared" si="47"/>
        <v>0</v>
      </c>
      <c r="X73" s="29">
        <f t="shared" si="48"/>
        <v>0</v>
      </c>
      <c r="Z73" s="29"/>
    </row>
    <row r="74" spans="1:26" x14ac:dyDescent="0.3">
      <c r="A74" s="5" t="s">
        <v>2608</v>
      </c>
      <c r="B74" s="5" t="s">
        <v>2609</v>
      </c>
      <c r="C74" s="5">
        <v>8</v>
      </c>
      <c r="D74" s="127">
        <v>1287.3599999999999</v>
      </c>
      <c r="E74" s="132">
        <v>44909</v>
      </c>
      <c r="F74" s="132">
        <v>44923</v>
      </c>
      <c r="G74" s="133">
        <v>0</v>
      </c>
      <c r="H74" s="5" t="s">
        <v>8235</v>
      </c>
      <c r="I74" s="22">
        <f t="shared" si="49"/>
        <v>8</v>
      </c>
      <c r="J74" s="5"/>
      <c r="K74" s="5"/>
      <c r="L74" s="118">
        <f t="shared" si="50"/>
        <v>1287.3599999999999</v>
      </c>
      <c r="M74" s="118">
        <f t="shared" si="51"/>
        <v>1287.3599999999999</v>
      </c>
      <c r="N74" s="33">
        <f t="shared" si="52"/>
        <v>0</v>
      </c>
      <c r="S74">
        <v>1</v>
      </c>
      <c r="T74" s="29">
        <f t="shared" si="44"/>
        <v>0</v>
      </c>
      <c r="U74" s="29">
        <f t="shared" si="45"/>
        <v>0</v>
      </c>
      <c r="V74" s="29">
        <f t="shared" si="46"/>
        <v>0</v>
      </c>
      <c r="W74" s="29">
        <f t="shared" si="47"/>
        <v>0</v>
      </c>
      <c r="X74" s="29">
        <f t="shared" si="48"/>
        <v>1287.3599999999999</v>
      </c>
      <c r="Z74" s="29"/>
    </row>
    <row r="75" spans="1:26" x14ac:dyDescent="0.3">
      <c r="A75" s="5" t="s">
        <v>2608</v>
      </c>
      <c r="B75" s="5" t="s">
        <v>2609</v>
      </c>
      <c r="C75" s="5">
        <v>8</v>
      </c>
      <c r="D75" s="127">
        <v>997.63</v>
      </c>
      <c r="E75" s="132">
        <v>44909</v>
      </c>
      <c r="F75" s="132">
        <v>44923</v>
      </c>
      <c r="G75" s="133">
        <v>0</v>
      </c>
      <c r="H75" s="5" t="s">
        <v>8237</v>
      </c>
      <c r="I75" s="22">
        <f t="shared" si="49"/>
        <v>8</v>
      </c>
      <c r="J75" s="5"/>
      <c r="K75" s="5"/>
      <c r="L75" s="118">
        <f t="shared" si="50"/>
        <v>997.63</v>
      </c>
      <c r="M75" s="118">
        <f t="shared" si="51"/>
        <v>997.63</v>
      </c>
      <c r="N75" s="33">
        <f t="shared" si="52"/>
        <v>0</v>
      </c>
      <c r="S75">
        <v>1</v>
      </c>
      <c r="T75" s="29">
        <f t="shared" si="44"/>
        <v>0</v>
      </c>
      <c r="U75" s="29">
        <f t="shared" si="45"/>
        <v>0</v>
      </c>
      <c r="V75" s="29">
        <f t="shared" si="46"/>
        <v>0</v>
      </c>
      <c r="W75" s="29">
        <f t="shared" si="47"/>
        <v>0</v>
      </c>
      <c r="X75" s="29">
        <f t="shared" si="48"/>
        <v>997.63</v>
      </c>
      <c r="Z75" s="29"/>
    </row>
    <row r="76" spans="1:26" x14ac:dyDescent="0.3">
      <c r="A76" s="5" t="s">
        <v>2608</v>
      </c>
      <c r="B76" s="5" t="s">
        <v>2609</v>
      </c>
      <c r="C76" s="5">
        <v>8</v>
      </c>
      <c r="D76" s="127">
        <v>997.63</v>
      </c>
      <c r="E76" s="132">
        <v>44909</v>
      </c>
      <c r="F76" s="132">
        <v>44923</v>
      </c>
      <c r="G76" s="133">
        <v>0</v>
      </c>
      <c r="H76" s="5" t="s">
        <v>8236</v>
      </c>
      <c r="I76" s="22">
        <f t="shared" si="49"/>
        <v>8</v>
      </c>
      <c r="J76" s="5"/>
      <c r="K76" s="5"/>
      <c r="L76" s="118">
        <f t="shared" si="50"/>
        <v>997.63</v>
      </c>
      <c r="M76" s="118">
        <f t="shared" si="51"/>
        <v>997.63</v>
      </c>
      <c r="N76" s="33">
        <f t="shared" si="52"/>
        <v>0</v>
      </c>
      <c r="S76">
        <v>1</v>
      </c>
      <c r="T76" s="29">
        <f t="shared" si="44"/>
        <v>0</v>
      </c>
      <c r="U76" s="29">
        <f t="shared" si="45"/>
        <v>0</v>
      </c>
      <c r="V76" s="29">
        <f t="shared" si="46"/>
        <v>0</v>
      </c>
      <c r="W76" s="29">
        <f t="shared" si="47"/>
        <v>0</v>
      </c>
      <c r="X76" s="29">
        <f t="shared" si="48"/>
        <v>997.63</v>
      </c>
      <c r="Z76" s="29"/>
    </row>
    <row r="77" spans="1:26" x14ac:dyDescent="0.3">
      <c r="A77" s="5" t="s">
        <v>2610</v>
      </c>
      <c r="B77" s="5" t="s">
        <v>2611</v>
      </c>
      <c r="C77" s="5">
        <v>8</v>
      </c>
      <c r="D77" s="127">
        <v>1249.8699999999999</v>
      </c>
      <c r="E77" s="132">
        <v>44924</v>
      </c>
      <c r="F77" s="132">
        <v>44931</v>
      </c>
      <c r="G77" s="133">
        <v>0</v>
      </c>
      <c r="H77" s="5" t="s">
        <v>8235</v>
      </c>
      <c r="I77" s="22">
        <f t="shared" si="49"/>
        <v>8</v>
      </c>
      <c r="J77" s="5"/>
      <c r="K77" s="5"/>
      <c r="L77" s="118">
        <f t="shared" si="50"/>
        <v>1249.8699999999999</v>
      </c>
      <c r="M77" s="118">
        <f t="shared" si="51"/>
        <v>1249.8699999999999</v>
      </c>
      <c r="N77" s="33">
        <f t="shared" si="52"/>
        <v>0</v>
      </c>
      <c r="S77">
        <v>1</v>
      </c>
      <c r="T77" s="29">
        <f t="shared" si="44"/>
        <v>0</v>
      </c>
      <c r="U77" s="29">
        <f t="shared" si="45"/>
        <v>0</v>
      </c>
      <c r="V77" s="29">
        <f t="shared" si="46"/>
        <v>0</v>
      </c>
      <c r="W77" s="29">
        <f t="shared" si="47"/>
        <v>0</v>
      </c>
      <c r="X77" s="29">
        <f t="shared" si="48"/>
        <v>1249.8699999999999</v>
      </c>
      <c r="Z77" s="29"/>
    </row>
    <row r="78" spans="1:26" x14ac:dyDescent="0.3">
      <c r="A78" s="5" t="s">
        <v>2610</v>
      </c>
      <c r="B78" s="5" t="s">
        <v>2611</v>
      </c>
      <c r="C78" s="5">
        <v>24</v>
      </c>
      <c r="D78" s="127">
        <v>2905.73</v>
      </c>
      <c r="E78" s="132">
        <v>44924</v>
      </c>
      <c r="F78" s="132">
        <v>44931</v>
      </c>
      <c r="G78" s="133">
        <v>0</v>
      </c>
      <c r="H78" s="5" t="s">
        <v>8237</v>
      </c>
      <c r="I78" s="22">
        <f t="shared" si="49"/>
        <v>24</v>
      </c>
      <c r="J78" s="5"/>
      <c r="K78" s="5"/>
      <c r="L78" s="118">
        <f t="shared" si="50"/>
        <v>2905.73</v>
      </c>
      <c r="M78" s="118">
        <f t="shared" si="51"/>
        <v>2905.73</v>
      </c>
      <c r="N78" s="33">
        <f t="shared" si="52"/>
        <v>0</v>
      </c>
      <c r="S78">
        <v>1</v>
      </c>
      <c r="T78" s="29">
        <f t="shared" si="44"/>
        <v>0</v>
      </c>
      <c r="U78" s="29">
        <f t="shared" si="45"/>
        <v>0</v>
      </c>
      <c r="V78" s="29">
        <f t="shared" si="46"/>
        <v>0</v>
      </c>
      <c r="W78" s="29">
        <f t="shared" si="47"/>
        <v>0</v>
      </c>
      <c r="X78" s="29">
        <f t="shared" si="48"/>
        <v>2905.73</v>
      </c>
      <c r="Z78" s="29"/>
    </row>
    <row r="79" spans="1:26" x14ac:dyDescent="0.3">
      <c r="A79" s="5" t="s">
        <v>2610</v>
      </c>
      <c r="B79" s="5" t="s">
        <v>2611</v>
      </c>
      <c r="C79" s="5">
        <v>8</v>
      </c>
      <c r="D79" s="127">
        <v>968.58</v>
      </c>
      <c r="E79" s="132">
        <v>44924</v>
      </c>
      <c r="F79" s="132">
        <v>44931</v>
      </c>
      <c r="G79" s="133">
        <v>0</v>
      </c>
      <c r="H79" s="5" t="s">
        <v>8234</v>
      </c>
      <c r="I79" s="22">
        <f t="shared" si="49"/>
        <v>8</v>
      </c>
      <c r="J79" s="5"/>
      <c r="K79" s="5"/>
      <c r="L79" s="118">
        <f t="shared" si="50"/>
        <v>968.58</v>
      </c>
      <c r="M79" s="118">
        <f t="shared" si="51"/>
        <v>968.58</v>
      </c>
      <c r="N79" s="33">
        <f t="shared" si="52"/>
        <v>0</v>
      </c>
      <c r="S79">
        <v>1</v>
      </c>
      <c r="T79" s="29">
        <f t="shared" si="44"/>
        <v>0</v>
      </c>
      <c r="U79" s="29">
        <f t="shared" si="45"/>
        <v>0</v>
      </c>
      <c r="V79" s="29">
        <f t="shared" si="46"/>
        <v>0</v>
      </c>
      <c r="W79" s="29">
        <f t="shared" si="47"/>
        <v>0</v>
      </c>
      <c r="X79" s="29">
        <f t="shared" si="48"/>
        <v>968.58</v>
      </c>
      <c r="Z79" s="29"/>
    </row>
    <row r="80" spans="1:26" x14ac:dyDescent="0.3">
      <c r="A80" s="5" t="s">
        <v>2644</v>
      </c>
      <c r="B80" s="5" t="s">
        <v>2645</v>
      </c>
      <c r="C80" s="5">
        <v>8</v>
      </c>
      <c r="D80" s="127">
        <v>1249.8699999999999</v>
      </c>
      <c r="E80" s="132">
        <v>44924</v>
      </c>
      <c r="F80" s="132">
        <v>44931</v>
      </c>
      <c r="G80" s="133">
        <v>0</v>
      </c>
      <c r="H80" s="5" t="s">
        <v>8231</v>
      </c>
      <c r="I80" s="22">
        <f t="shared" si="49"/>
        <v>8</v>
      </c>
      <c r="J80" s="5"/>
      <c r="K80" s="5"/>
      <c r="L80" s="118">
        <f t="shared" si="50"/>
        <v>1249.8699999999999</v>
      </c>
      <c r="M80" s="118">
        <f t="shared" si="51"/>
        <v>1249.8699999999999</v>
      </c>
      <c r="N80" s="33">
        <f t="shared" si="52"/>
        <v>0</v>
      </c>
      <c r="S80">
        <v>1</v>
      </c>
      <c r="T80" s="29">
        <f t="shared" si="44"/>
        <v>0</v>
      </c>
      <c r="U80" s="29">
        <f t="shared" si="45"/>
        <v>0</v>
      </c>
      <c r="V80" s="29">
        <f t="shared" si="46"/>
        <v>0</v>
      </c>
      <c r="W80" s="29">
        <f t="shared" si="47"/>
        <v>0</v>
      </c>
      <c r="X80" s="29">
        <f t="shared" si="48"/>
        <v>1249.8699999999999</v>
      </c>
      <c r="Z80" s="29"/>
    </row>
    <row r="81" spans="1:26" x14ac:dyDescent="0.3">
      <c r="A81" s="5" t="s">
        <v>2628</v>
      </c>
      <c r="B81" s="5" t="s">
        <v>2629</v>
      </c>
      <c r="C81" s="5">
        <v>500</v>
      </c>
      <c r="D81" s="127">
        <v>591.95000000000005</v>
      </c>
      <c r="E81" s="132">
        <v>44924</v>
      </c>
      <c r="F81" s="132">
        <v>44931</v>
      </c>
      <c r="G81" s="133">
        <v>0</v>
      </c>
      <c r="H81" s="5" t="s">
        <v>8224</v>
      </c>
      <c r="I81" s="22">
        <f t="shared" si="49"/>
        <v>500</v>
      </c>
      <c r="J81" s="5"/>
      <c r="K81" s="5"/>
      <c r="L81" s="118">
        <f t="shared" si="50"/>
        <v>591.95000000000005</v>
      </c>
      <c r="M81" s="118">
        <f t="shared" si="51"/>
        <v>591.95000000000005</v>
      </c>
      <c r="N81" s="33">
        <f t="shared" si="52"/>
        <v>0</v>
      </c>
      <c r="P81">
        <v>1</v>
      </c>
      <c r="T81" s="29">
        <f t="shared" si="44"/>
        <v>0</v>
      </c>
      <c r="U81" s="29">
        <f t="shared" si="45"/>
        <v>591.95000000000005</v>
      </c>
      <c r="V81" s="29">
        <f t="shared" si="46"/>
        <v>0</v>
      </c>
      <c r="W81" s="29">
        <f t="shared" si="47"/>
        <v>0</v>
      </c>
      <c r="X81" s="29">
        <f t="shared" si="48"/>
        <v>0</v>
      </c>
      <c r="Z81" s="29"/>
    </row>
    <row r="82" spans="1:26" x14ac:dyDescent="0.3">
      <c r="A82" s="5" t="s">
        <v>2612</v>
      </c>
      <c r="B82" s="5" t="s">
        <v>2613</v>
      </c>
      <c r="C82" s="5">
        <v>4</v>
      </c>
      <c r="D82" s="127">
        <v>643.67999999999995</v>
      </c>
      <c r="E82" s="132">
        <v>44932</v>
      </c>
      <c r="F82" s="132">
        <v>44935</v>
      </c>
      <c r="G82" s="133">
        <v>0</v>
      </c>
      <c r="H82" s="5" t="s">
        <v>8235</v>
      </c>
      <c r="I82" s="22">
        <f t="shared" si="49"/>
        <v>4</v>
      </c>
      <c r="J82" s="5"/>
      <c r="K82" s="5"/>
      <c r="L82" s="118">
        <f t="shared" si="50"/>
        <v>643.67999999999995</v>
      </c>
      <c r="M82" s="118">
        <f t="shared" si="51"/>
        <v>643.67999999999995</v>
      </c>
      <c r="N82" s="33">
        <f t="shared" si="52"/>
        <v>0</v>
      </c>
      <c r="S82">
        <v>1</v>
      </c>
      <c r="T82" s="29">
        <f t="shared" si="44"/>
        <v>0</v>
      </c>
      <c r="U82" s="29">
        <f t="shared" si="45"/>
        <v>0</v>
      </c>
      <c r="V82" s="29">
        <f t="shared" si="46"/>
        <v>0</v>
      </c>
      <c r="W82" s="29">
        <f t="shared" si="47"/>
        <v>0</v>
      </c>
      <c r="X82" s="29">
        <f t="shared" si="48"/>
        <v>643.67999999999995</v>
      </c>
      <c r="Z82" s="29"/>
    </row>
    <row r="83" spans="1:26" x14ac:dyDescent="0.3">
      <c r="A83" s="5" t="s">
        <v>2612</v>
      </c>
      <c r="B83" s="5" t="s">
        <v>2613</v>
      </c>
      <c r="C83" s="5">
        <v>16</v>
      </c>
      <c r="D83" s="127">
        <v>1995.27</v>
      </c>
      <c r="E83" s="132">
        <v>44932</v>
      </c>
      <c r="F83" s="132">
        <v>44935</v>
      </c>
      <c r="G83" s="133">
        <v>0</v>
      </c>
      <c r="H83" s="5" t="s">
        <v>8236</v>
      </c>
      <c r="I83" s="22">
        <f t="shared" si="49"/>
        <v>16</v>
      </c>
      <c r="J83" s="5"/>
      <c r="K83" s="5"/>
      <c r="L83" s="118">
        <f t="shared" si="50"/>
        <v>1995.27</v>
      </c>
      <c r="M83" s="118">
        <f t="shared" si="51"/>
        <v>1995.27</v>
      </c>
      <c r="N83" s="33">
        <f t="shared" si="52"/>
        <v>0</v>
      </c>
      <c r="S83">
        <v>1</v>
      </c>
      <c r="T83" s="29">
        <f t="shared" si="44"/>
        <v>0</v>
      </c>
      <c r="U83" s="29">
        <f t="shared" si="45"/>
        <v>0</v>
      </c>
      <c r="V83" s="29">
        <f t="shared" si="46"/>
        <v>0</v>
      </c>
      <c r="W83" s="29">
        <f t="shared" si="47"/>
        <v>0</v>
      </c>
      <c r="X83" s="29">
        <f t="shared" si="48"/>
        <v>1995.27</v>
      </c>
      <c r="Z83" s="29"/>
    </row>
    <row r="84" spans="1:26" x14ac:dyDescent="0.3">
      <c r="A84" s="5" t="s">
        <v>2612</v>
      </c>
      <c r="B84" s="5" t="s">
        <v>2613</v>
      </c>
      <c r="C84" s="5">
        <v>80</v>
      </c>
      <c r="D84" s="127">
        <v>9976.35</v>
      </c>
      <c r="E84" s="132">
        <v>44932</v>
      </c>
      <c r="F84" s="132">
        <v>44935</v>
      </c>
      <c r="G84" s="133">
        <v>0</v>
      </c>
      <c r="H84" s="5" t="s">
        <v>8237</v>
      </c>
      <c r="I84" s="22">
        <f t="shared" si="49"/>
        <v>80</v>
      </c>
      <c r="J84" s="5"/>
      <c r="K84" s="5"/>
      <c r="L84" s="118">
        <f t="shared" si="50"/>
        <v>9976.35</v>
      </c>
      <c r="M84" s="118">
        <f t="shared" si="51"/>
        <v>9976.35</v>
      </c>
      <c r="N84" s="33">
        <f t="shared" si="52"/>
        <v>0</v>
      </c>
      <c r="S84">
        <v>1</v>
      </c>
      <c r="T84" s="29">
        <f t="shared" si="44"/>
        <v>0</v>
      </c>
      <c r="U84" s="29">
        <f t="shared" si="45"/>
        <v>0</v>
      </c>
      <c r="V84" s="29">
        <f t="shared" si="46"/>
        <v>0</v>
      </c>
      <c r="W84" s="29">
        <f t="shared" si="47"/>
        <v>0</v>
      </c>
      <c r="X84" s="29">
        <f t="shared" si="48"/>
        <v>9976.35</v>
      </c>
      <c r="Z84" s="29"/>
    </row>
    <row r="85" spans="1:26" x14ac:dyDescent="0.3">
      <c r="A85" s="5" t="s">
        <v>2630</v>
      </c>
      <c r="B85" s="5" t="s">
        <v>2631</v>
      </c>
      <c r="C85" s="5">
        <v>500</v>
      </c>
      <c r="D85" s="127">
        <v>603.79</v>
      </c>
      <c r="E85" s="132">
        <v>44932</v>
      </c>
      <c r="F85" s="132">
        <v>44935</v>
      </c>
      <c r="G85" s="133">
        <v>0</v>
      </c>
      <c r="H85" s="5" t="s">
        <v>8224</v>
      </c>
      <c r="I85" s="22">
        <f t="shared" si="49"/>
        <v>500</v>
      </c>
      <c r="J85" s="5"/>
      <c r="K85" s="5"/>
      <c r="L85" s="118">
        <f t="shared" si="50"/>
        <v>603.79</v>
      </c>
      <c r="M85" s="118">
        <f t="shared" si="51"/>
        <v>603.79</v>
      </c>
      <c r="N85" s="33">
        <f t="shared" si="52"/>
        <v>0</v>
      </c>
      <c r="P85">
        <v>1</v>
      </c>
      <c r="T85" s="29">
        <f t="shared" si="44"/>
        <v>0</v>
      </c>
      <c r="U85" s="29">
        <f t="shared" si="45"/>
        <v>603.79</v>
      </c>
      <c r="V85" s="29">
        <f t="shared" si="46"/>
        <v>0</v>
      </c>
      <c r="W85" s="29">
        <f t="shared" si="47"/>
        <v>0</v>
      </c>
      <c r="X85" s="29">
        <f t="shared" si="48"/>
        <v>0</v>
      </c>
      <c r="Z85" s="29"/>
    </row>
    <row r="86" spans="1:26" x14ac:dyDescent="0.3">
      <c r="A86" s="5" t="s">
        <v>2614</v>
      </c>
      <c r="B86" s="5" t="s">
        <v>2615</v>
      </c>
      <c r="C86" s="5">
        <v>8</v>
      </c>
      <c r="D86" s="127">
        <v>876.1</v>
      </c>
      <c r="E86" s="132">
        <v>44936</v>
      </c>
      <c r="F86" s="132">
        <v>44950</v>
      </c>
      <c r="G86" s="133">
        <v>0</v>
      </c>
      <c r="H86" s="5" t="s">
        <v>8228</v>
      </c>
      <c r="I86" s="22">
        <f t="shared" si="49"/>
        <v>8</v>
      </c>
      <c r="J86" s="5"/>
      <c r="K86" s="5"/>
      <c r="L86" s="118">
        <f t="shared" si="50"/>
        <v>876.1</v>
      </c>
      <c r="M86" s="118">
        <f t="shared" si="51"/>
        <v>876.1</v>
      </c>
      <c r="N86" s="33">
        <f t="shared" si="52"/>
        <v>0</v>
      </c>
      <c r="S86">
        <v>1</v>
      </c>
      <c r="T86" s="29">
        <f t="shared" si="44"/>
        <v>0</v>
      </c>
      <c r="U86" s="29">
        <f t="shared" si="45"/>
        <v>0</v>
      </c>
      <c r="V86" s="29">
        <f t="shared" si="46"/>
        <v>0</v>
      </c>
      <c r="W86" s="29">
        <f t="shared" si="47"/>
        <v>0</v>
      </c>
      <c r="X86" s="29">
        <f t="shared" si="48"/>
        <v>876.1</v>
      </c>
      <c r="Z86" s="29"/>
    </row>
    <row r="87" spans="1:26" x14ac:dyDescent="0.3">
      <c r="A87" s="5" t="s">
        <v>2632</v>
      </c>
      <c r="B87" s="5" t="s">
        <v>2633</v>
      </c>
      <c r="C87" s="5">
        <v>500</v>
      </c>
      <c r="D87" s="127">
        <v>603.79</v>
      </c>
      <c r="E87" s="132">
        <v>44936</v>
      </c>
      <c r="F87" s="132">
        <v>44950</v>
      </c>
      <c r="G87" s="133">
        <v>0</v>
      </c>
      <c r="H87" s="5" t="s">
        <v>8224</v>
      </c>
      <c r="I87" s="22">
        <f t="shared" si="49"/>
        <v>500</v>
      </c>
      <c r="J87" s="5"/>
      <c r="K87" s="5"/>
      <c r="L87" s="118">
        <f t="shared" si="50"/>
        <v>603.79</v>
      </c>
      <c r="M87" s="118">
        <f t="shared" si="51"/>
        <v>603.79</v>
      </c>
      <c r="N87" s="33">
        <f t="shared" si="52"/>
        <v>0</v>
      </c>
      <c r="P87">
        <v>1</v>
      </c>
      <c r="T87" s="29">
        <f t="shared" si="44"/>
        <v>0</v>
      </c>
      <c r="U87" s="29">
        <f t="shared" si="45"/>
        <v>603.79</v>
      </c>
      <c r="V87" s="29">
        <f t="shared" si="46"/>
        <v>0</v>
      </c>
      <c r="W87" s="29">
        <f t="shared" si="47"/>
        <v>0</v>
      </c>
      <c r="X87" s="29">
        <f t="shared" si="48"/>
        <v>0</v>
      </c>
      <c r="Z87" s="29"/>
    </row>
    <row r="88" spans="1:26" x14ac:dyDescent="0.3">
      <c r="A88" s="5" t="s">
        <v>2616</v>
      </c>
      <c r="B88" s="5" t="s">
        <v>2617</v>
      </c>
      <c r="C88" s="5">
        <v>20</v>
      </c>
      <c r="D88" s="127">
        <v>2494.09</v>
      </c>
      <c r="E88" s="132">
        <v>44951</v>
      </c>
      <c r="F88" s="132">
        <v>44957</v>
      </c>
      <c r="G88" s="133">
        <v>0</v>
      </c>
      <c r="H88" s="5" t="s">
        <v>8237</v>
      </c>
      <c r="I88" s="22">
        <f t="shared" si="49"/>
        <v>20</v>
      </c>
      <c r="J88" s="5"/>
      <c r="K88" s="5"/>
      <c r="L88" s="118">
        <f t="shared" si="50"/>
        <v>2494.09</v>
      </c>
      <c r="M88" s="118">
        <f t="shared" si="51"/>
        <v>2494.09</v>
      </c>
      <c r="N88" s="33">
        <f t="shared" si="52"/>
        <v>0</v>
      </c>
      <c r="S88">
        <v>1</v>
      </c>
      <c r="T88" s="29">
        <f t="shared" si="44"/>
        <v>0</v>
      </c>
      <c r="U88" s="29">
        <f t="shared" si="45"/>
        <v>0</v>
      </c>
      <c r="V88" s="29">
        <f t="shared" si="46"/>
        <v>0</v>
      </c>
      <c r="W88" s="29">
        <f t="shared" si="47"/>
        <v>0</v>
      </c>
      <c r="X88" s="29">
        <f t="shared" si="48"/>
        <v>2494.09</v>
      </c>
      <c r="Z88" s="29"/>
    </row>
    <row r="89" spans="1:26" x14ac:dyDescent="0.3">
      <c r="A89" s="5" t="s">
        <v>2646</v>
      </c>
      <c r="B89" s="5" t="s">
        <v>2647</v>
      </c>
      <c r="C89" s="5">
        <v>80</v>
      </c>
      <c r="D89" s="127">
        <v>10933.5</v>
      </c>
      <c r="E89" s="132">
        <v>44951</v>
      </c>
      <c r="F89" s="132">
        <v>44957</v>
      </c>
      <c r="G89" s="133">
        <v>0</v>
      </c>
      <c r="H89" s="5" t="s">
        <v>8230</v>
      </c>
      <c r="I89" s="22">
        <f t="shared" si="49"/>
        <v>80</v>
      </c>
      <c r="J89" s="5"/>
      <c r="K89" s="5"/>
      <c r="L89" s="118">
        <f t="shared" si="50"/>
        <v>10933.5</v>
      </c>
      <c r="M89" s="118">
        <f t="shared" si="51"/>
        <v>10933.5</v>
      </c>
      <c r="N89" s="33">
        <f t="shared" si="52"/>
        <v>0</v>
      </c>
      <c r="S89">
        <v>1</v>
      </c>
      <c r="T89" s="29">
        <f t="shared" si="44"/>
        <v>0</v>
      </c>
      <c r="U89" s="29">
        <f t="shared" si="45"/>
        <v>0</v>
      </c>
      <c r="V89" s="29">
        <f t="shared" si="46"/>
        <v>0</v>
      </c>
      <c r="W89" s="29">
        <f t="shared" si="47"/>
        <v>0</v>
      </c>
      <c r="X89" s="29">
        <f t="shared" si="48"/>
        <v>10933.5</v>
      </c>
      <c r="Z89" s="29"/>
    </row>
    <row r="90" spans="1:26" x14ac:dyDescent="0.3">
      <c r="A90" s="5" t="s">
        <v>2646</v>
      </c>
      <c r="B90" s="5" t="s">
        <v>2647</v>
      </c>
      <c r="C90" s="5">
        <v>60</v>
      </c>
      <c r="D90" s="127">
        <v>7482.26</v>
      </c>
      <c r="E90" s="132">
        <v>44951</v>
      </c>
      <c r="F90" s="132">
        <v>44957</v>
      </c>
      <c r="G90" s="133">
        <v>0</v>
      </c>
      <c r="H90" s="5" t="s">
        <v>8419</v>
      </c>
      <c r="I90" s="22">
        <f t="shared" si="49"/>
        <v>60</v>
      </c>
      <c r="J90" s="5"/>
      <c r="K90" s="5"/>
      <c r="L90" s="118">
        <f t="shared" si="50"/>
        <v>7482.26</v>
      </c>
      <c r="M90" s="118">
        <f t="shared" si="51"/>
        <v>7482.26</v>
      </c>
      <c r="N90" s="33">
        <f t="shared" si="52"/>
        <v>0</v>
      </c>
      <c r="S90">
        <v>1</v>
      </c>
      <c r="T90" s="29">
        <f t="shared" si="44"/>
        <v>0</v>
      </c>
      <c r="U90" s="29">
        <f t="shared" si="45"/>
        <v>0</v>
      </c>
      <c r="V90" s="29">
        <f t="shared" si="46"/>
        <v>0</v>
      </c>
      <c r="W90" s="29">
        <f t="shared" si="47"/>
        <v>0</v>
      </c>
      <c r="X90" s="29">
        <f t="shared" si="48"/>
        <v>7482.26</v>
      </c>
      <c r="Z90" s="29"/>
    </row>
    <row r="91" spans="1:26" x14ac:dyDescent="0.3">
      <c r="A91" s="5" t="s">
        <v>2646</v>
      </c>
      <c r="B91" s="5" t="s">
        <v>2647</v>
      </c>
      <c r="C91" s="5">
        <v>60</v>
      </c>
      <c r="D91" s="127">
        <v>8562.26</v>
      </c>
      <c r="E91" s="132">
        <v>44951</v>
      </c>
      <c r="F91" s="132">
        <v>44957</v>
      </c>
      <c r="G91" s="133">
        <v>0</v>
      </c>
      <c r="H91" s="5" t="s">
        <v>8240</v>
      </c>
      <c r="I91" s="22">
        <f t="shared" si="49"/>
        <v>60</v>
      </c>
      <c r="J91" s="5"/>
      <c r="K91" s="5"/>
      <c r="L91" s="118">
        <f t="shared" si="50"/>
        <v>8562.26</v>
      </c>
      <c r="M91" s="118">
        <f t="shared" si="51"/>
        <v>8562.26</v>
      </c>
      <c r="N91" s="33">
        <f t="shared" si="52"/>
        <v>0</v>
      </c>
      <c r="S91">
        <v>1</v>
      </c>
      <c r="T91" s="29">
        <f t="shared" si="44"/>
        <v>0</v>
      </c>
      <c r="U91" s="29">
        <f t="shared" si="45"/>
        <v>0</v>
      </c>
      <c r="V91" s="29">
        <f t="shared" si="46"/>
        <v>0</v>
      </c>
      <c r="W91" s="29">
        <f t="shared" si="47"/>
        <v>0</v>
      </c>
      <c r="X91" s="29">
        <f t="shared" si="48"/>
        <v>8562.26</v>
      </c>
      <c r="Z91" s="29"/>
    </row>
    <row r="92" spans="1:26" x14ac:dyDescent="0.3">
      <c r="A92" s="5" t="s">
        <v>2634</v>
      </c>
      <c r="B92" s="5" t="s">
        <v>2635</v>
      </c>
      <c r="C92" s="5">
        <v>500</v>
      </c>
      <c r="D92" s="127">
        <v>603.79</v>
      </c>
      <c r="E92" s="132">
        <v>44951</v>
      </c>
      <c r="F92" s="132">
        <v>44957</v>
      </c>
      <c r="G92" s="133">
        <v>0</v>
      </c>
      <c r="H92" s="5" t="s">
        <v>8224</v>
      </c>
      <c r="I92" s="22">
        <f t="shared" si="49"/>
        <v>500</v>
      </c>
      <c r="J92" s="5"/>
      <c r="K92" s="5"/>
      <c r="L92" s="118">
        <f t="shared" si="50"/>
        <v>603.79</v>
      </c>
      <c r="M92" s="118">
        <f t="shared" si="51"/>
        <v>603.79</v>
      </c>
      <c r="N92" s="33">
        <f t="shared" si="52"/>
        <v>0</v>
      </c>
      <c r="P92">
        <v>1</v>
      </c>
      <c r="T92" s="29">
        <f t="shared" si="44"/>
        <v>0</v>
      </c>
      <c r="U92" s="29">
        <f t="shared" si="45"/>
        <v>603.79</v>
      </c>
      <c r="V92" s="29">
        <f t="shared" si="46"/>
        <v>0</v>
      </c>
      <c r="W92" s="29">
        <f t="shared" si="47"/>
        <v>0</v>
      </c>
      <c r="X92" s="29">
        <f t="shared" si="48"/>
        <v>0</v>
      </c>
      <c r="Z92" s="29"/>
    </row>
    <row r="93" spans="1:26" x14ac:dyDescent="0.3">
      <c r="A93" s="5" t="s">
        <v>2618</v>
      </c>
      <c r="B93" s="5" t="s">
        <v>2619</v>
      </c>
      <c r="C93" s="5">
        <v>120</v>
      </c>
      <c r="D93" s="127">
        <v>14964.52</v>
      </c>
      <c r="E93" s="132">
        <v>44958</v>
      </c>
      <c r="F93" s="132">
        <v>44979</v>
      </c>
      <c r="G93" s="133">
        <v>0</v>
      </c>
      <c r="H93" s="5" t="s">
        <v>8234</v>
      </c>
      <c r="I93" s="22">
        <f t="shared" si="49"/>
        <v>120</v>
      </c>
      <c r="J93" s="5"/>
      <c r="K93" s="5"/>
      <c r="L93" s="118">
        <f t="shared" si="50"/>
        <v>14964.52</v>
      </c>
      <c r="M93" s="118">
        <f t="shared" si="51"/>
        <v>14964.52</v>
      </c>
      <c r="N93" s="33">
        <f t="shared" si="52"/>
        <v>0</v>
      </c>
      <c r="S93">
        <v>1</v>
      </c>
      <c r="T93" s="29">
        <f t="shared" si="44"/>
        <v>0</v>
      </c>
      <c r="U93" s="29">
        <f t="shared" si="45"/>
        <v>0</v>
      </c>
      <c r="V93" s="29">
        <f t="shared" si="46"/>
        <v>0</v>
      </c>
      <c r="W93" s="29">
        <f t="shared" si="47"/>
        <v>0</v>
      </c>
      <c r="X93" s="29">
        <f t="shared" si="48"/>
        <v>14964.52</v>
      </c>
      <c r="Z93" s="29"/>
    </row>
    <row r="94" spans="1:26" x14ac:dyDescent="0.3">
      <c r="A94" s="5" t="s">
        <v>2618</v>
      </c>
      <c r="B94" s="5" t="s">
        <v>2619</v>
      </c>
      <c r="C94" s="5">
        <v>60</v>
      </c>
      <c r="D94" s="127">
        <v>7482.26</v>
      </c>
      <c r="E94" s="132">
        <v>44958</v>
      </c>
      <c r="F94" s="132">
        <v>44979</v>
      </c>
      <c r="G94" s="133">
        <v>0</v>
      </c>
      <c r="H94" s="5" t="s">
        <v>8237</v>
      </c>
      <c r="I94" s="22">
        <f t="shared" si="49"/>
        <v>60</v>
      </c>
      <c r="J94" s="5"/>
      <c r="K94" s="5"/>
      <c r="L94" s="118">
        <f t="shared" si="50"/>
        <v>7482.26</v>
      </c>
      <c r="M94" s="118">
        <f t="shared" si="51"/>
        <v>7482.26</v>
      </c>
      <c r="N94" s="33">
        <f t="shared" si="52"/>
        <v>0</v>
      </c>
      <c r="S94">
        <v>1</v>
      </c>
      <c r="T94" s="29">
        <f>O94*M94</f>
        <v>0</v>
      </c>
      <c r="U94" s="29">
        <f>P94*M94</f>
        <v>0</v>
      </c>
      <c r="V94" s="29">
        <f>Q94*M94</f>
        <v>0</v>
      </c>
      <c r="W94" s="29">
        <f>R94*M94</f>
        <v>0</v>
      </c>
      <c r="X94" s="29">
        <f>S94*M94</f>
        <v>7482.26</v>
      </c>
      <c r="Z94" s="29"/>
    </row>
    <row r="95" spans="1:26" x14ac:dyDescent="0.3">
      <c r="A95" s="5" t="s">
        <v>2618</v>
      </c>
      <c r="B95" s="5" t="s">
        <v>2619</v>
      </c>
      <c r="C95" s="5">
        <v>24</v>
      </c>
      <c r="D95" s="127">
        <v>3862.09</v>
      </c>
      <c r="E95" s="132">
        <v>44958</v>
      </c>
      <c r="F95" s="132">
        <v>44979</v>
      </c>
      <c r="G95" s="133">
        <v>0</v>
      </c>
      <c r="H95" s="5" t="s">
        <v>8235</v>
      </c>
      <c r="I95" s="22">
        <f t="shared" si="49"/>
        <v>24</v>
      </c>
      <c r="J95" s="5"/>
      <c r="K95" s="5"/>
      <c r="L95" s="118">
        <f t="shared" si="50"/>
        <v>3862.09</v>
      </c>
      <c r="M95" s="118">
        <f t="shared" si="51"/>
        <v>3862.09</v>
      </c>
      <c r="N95" s="33">
        <f t="shared" si="52"/>
        <v>0</v>
      </c>
      <c r="S95">
        <v>1</v>
      </c>
      <c r="T95" s="29">
        <f>O95*M95</f>
        <v>0</v>
      </c>
      <c r="U95" s="29">
        <f>P95*M95</f>
        <v>0</v>
      </c>
      <c r="V95" s="29">
        <f>Q95*M95</f>
        <v>0</v>
      </c>
      <c r="W95" s="29">
        <f>R95*M95</f>
        <v>0</v>
      </c>
      <c r="X95" s="29">
        <f>S95*M95</f>
        <v>3862.09</v>
      </c>
      <c r="Z95" s="29"/>
    </row>
    <row r="96" spans="1:26" x14ac:dyDescent="0.3">
      <c r="A96" s="5" t="s">
        <v>2618</v>
      </c>
      <c r="B96" s="5" t="s">
        <v>2619</v>
      </c>
      <c r="C96" s="5">
        <v>24</v>
      </c>
      <c r="D96" s="127">
        <v>2992.9</v>
      </c>
      <c r="E96" s="132">
        <v>44958</v>
      </c>
      <c r="F96" s="132">
        <v>44979</v>
      </c>
      <c r="G96" s="133">
        <v>0</v>
      </c>
      <c r="H96" s="5" t="s">
        <v>8236</v>
      </c>
      <c r="I96" s="22">
        <f t="shared" si="49"/>
        <v>24</v>
      </c>
      <c r="J96" s="5"/>
      <c r="K96" s="5"/>
      <c r="L96" s="118">
        <f t="shared" si="50"/>
        <v>2992.9</v>
      </c>
      <c r="M96" s="118">
        <f t="shared" si="51"/>
        <v>2992.9</v>
      </c>
      <c r="N96" s="33">
        <f t="shared" si="52"/>
        <v>0</v>
      </c>
      <c r="S96">
        <v>1</v>
      </c>
      <c r="T96" s="29">
        <f>O96*M96</f>
        <v>0</v>
      </c>
      <c r="U96" s="29">
        <f>P96*M96</f>
        <v>0</v>
      </c>
      <c r="V96" s="29">
        <f>Q96*M96</f>
        <v>0</v>
      </c>
      <c r="W96" s="29">
        <f>R96*M96</f>
        <v>0</v>
      </c>
      <c r="X96" s="29">
        <f>S96*M96</f>
        <v>2992.9</v>
      </c>
      <c r="Z96" s="29"/>
    </row>
    <row r="97" spans="1:26" x14ac:dyDescent="0.3">
      <c r="A97" s="5" t="s">
        <v>2618</v>
      </c>
      <c r="B97" s="5" t="s">
        <v>2619</v>
      </c>
      <c r="C97" s="5">
        <v>240</v>
      </c>
      <c r="D97" s="127">
        <v>32800.51</v>
      </c>
      <c r="E97" s="132">
        <v>44958</v>
      </c>
      <c r="F97" s="132">
        <v>44979</v>
      </c>
      <c r="G97" s="133">
        <v>0</v>
      </c>
      <c r="H97" s="5" t="s">
        <v>8230</v>
      </c>
      <c r="I97" s="22">
        <f t="shared" si="49"/>
        <v>240</v>
      </c>
      <c r="J97" s="5"/>
      <c r="K97" s="5"/>
      <c r="L97" s="118">
        <f t="shared" si="50"/>
        <v>32800.51</v>
      </c>
      <c r="M97" s="118">
        <f t="shared" si="51"/>
        <v>32800.51</v>
      </c>
      <c r="N97" s="33">
        <f t="shared" si="52"/>
        <v>0</v>
      </c>
      <c r="S97">
        <v>1</v>
      </c>
      <c r="T97" s="29">
        <f>O97*M97</f>
        <v>0</v>
      </c>
      <c r="U97" s="29">
        <f>P97*M97</f>
        <v>0</v>
      </c>
      <c r="V97" s="29">
        <f>Q97*M97</f>
        <v>0</v>
      </c>
      <c r="W97" s="29">
        <f>R97*M97</f>
        <v>0</v>
      </c>
      <c r="X97" s="29">
        <f>S97*M97</f>
        <v>32800.51</v>
      </c>
      <c r="Z97" s="29"/>
    </row>
    <row r="98" spans="1:26" x14ac:dyDescent="0.3">
      <c r="A98" s="5" t="s">
        <v>2636</v>
      </c>
      <c r="B98" s="5" t="s">
        <v>2637</v>
      </c>
      <c r="C98" s="5">
        <v>500</v>
      </c>
      <c r="D98" s="127">
        <v>603.79</v>
      </c>
      <c r="E98" s="132">
        <v>44958</v>
      </c>
      <c r="F98" s="132">
        <v>44979</v>
      </c>
      <c r="G98" s="133">
        <v>0</v>
      </c>
      <c r="H98" s="5" t="s">
        <v>8224</v>
      </c>
      <c r="I98" s="22">
        <f t="shared" si="49"/>
        <v>500</v>
      </c>
      <c r="J98" s="5"/>
      <c r="K98" s="5"/>
      <c r="L98" s="118">
        <f t="shared" si="50"/>
        <v>603.79</v>
      </c>
      <c r="M98" s="118">
        <f t="shared" si="51"/>
        <v>603.79</v>
      </c>
      <c r="N98" s="33">
        <f t="shared" si="52"/>
        <v>0</v>
      </c>
      <c r="P98">
        <v>1</v>
      </c>
      <c r="T98" s="29">
        <f>O98*M98</f>
        <v>0</v>
      </c>
      <c r="U98" s="29">
        <f>P98*M98</f>
        <v>603.79</v>
      </c>
      <c r="V98" s="29">
        <f>Q98*M98</f>
        <v>0</v>
      </c>
      <c r="W98" s="29">
        <f>R98*M98</f>
        <v>0</v>
      </c>
      <c r="X98" s="29">
        <f>S98*M98</f>
        <v>0</v>
      </c>
      <c r="Z98" s="29"/>
    </row>
    <row r="99" spans="1:26" x14ac:dyDescent="0.3">
      <c r="A99" s="89" t="s">
        <v>8344</v>
      </c>
      <c r="B99" s="89"/>
      <c r="C99" s="89"/>
      <c r="D99" s="126"/>
      <c r="E99" s="131"/>
      <c r="F99" s="131"/>
      <c r="G99" s="138"/>
      <c r="H99" s="89"/>
      <c r="I99" s="93"/>
      <c r="J99" s="89"/>
      <c r="K99" s="89"/>
      <c r="L99" s="124"/>
      <c r="M99" s="124"/>
      <c r="N99" s="94"/>
      <c r="T99" s="29"/>
      <c r="U99" s="29"/>
      <c r="V99" s="29"/>
      <c r="W99" s="29"/>
      <c r="X99" s="29"/>
      <c r="Z99" s="29"/>
    </row>
    <row r="100" spans="1:26" x14ac:dyDescent="0.3">
      <c r="A100" s="5" t="s">
        <v>2253</v>
      </c>
      <c r="B100" s="5" t="s">
        <v>2254</v>
      </c>
      <c r="C100" s="5">
        <v>40</v>
      </c>
      <c r="D100" s="127">
        <v>6436.82</v>
      </c>
      <c r="E100" s="132" t="s">
        <v>8421</v>
      </c>
      <c r="F100" s="132">
        <v>44909</v>
      </c>
      <c r="G100" s="133">
        <v>0.75</v>
      </c>
      <c r="H100" s="5" t="s">
        <v>8235</v>
      </c>
      <c r="I100" s="22">
        <f t="shared" si="49"/>
        <v>10</v>
      </c>
      <c r="J100" s="5"/>
      <c r="K100" s="5"/>
      <c r="L100" s="118">
        <f t="shared" si="50"/>
        <v>1609.2049999999999</v>
      </c>
      <c r="M100" s="118">
        <f t="shared" si="51"/>
        <v>1609.2049999999999</v>
      </c>
      <c r="N100" s="33">
        <f t="shared" si="52"/>
        <v>0</v>
      </c>
      <c r="S100">
        <v>1</v>
      </c>
      <c r="T100" s="29">
        <f t="shared" ref="T100:T128" si="53">O100*M100</f>
        <v>0</v>
      </c>
      <c r="U100" s="29">
        <f t="shared" ref="U100:U128" si="54">P100*M100</f>
        <v>0</v>
      </c>
      <c r="V100" s="29">
        <f t="shared" ref="V100:V128" si="55">Q100*M100</f>
        <v>0</v>
      </c>
      <c r="W100" s="29">
        <f t="shared" ref="W100:W128" si="56">R100*M100</f>
        <v>0</v>
      </c>
      <c r="X100" s="29">
        <f t="shared" ref="X100:X128" si="57">S100*M100</f>
        <v>1609.2049999999999</v>
      </c>
      <c r="Z100" s="29"/>
    </row>
    <row r="101" spans="1:26" x14ac:dyDescent="0.3">
      <c r="A101" s="5" t="s">
        <v>2253</v>
      </c>
      <c r="B101" s="5" t="s">
        <v>2254</v>
      </c>
      <c r="C101" s="5">
        <v>20</v>
      </c>
      <c r="D101" s="127">
        <v>2494.09</v>
      </c>
      <c r="E101" s="132" t="s">
        <v>8421</v>
      </c>
      <c r="F101" s="132">
        <v>44909</v>
      </c>
      <c r="G101" s="133">
        <v>0.75</v>
      </c>
      <c r="H101" s="5" t="s">
        <v>8236</v>
      </c>
      <c r="I101" s="22">
        <f t="shared" si="49"/>
        <v>5</v>
      </c>
      <c r="J101" s="5"/>
      <c r="K101" s="5"/>
      <c r="L101" s="118">
        <f t="shared" si="50"/>
        <v>623.52250000000004</v>
      </c>
      <c r="M101" s="118">
        <f t="shared" si="51"/>
        <v>623.52250000000004</v>
      </c>
      <c r="N101" s="33">
        <f t="shared" si="52"/>
        <v>0</v>
      </c>
      <c r="S101">
        <v>1</v>
      </c>
      <c r="T101" s="29">
        <f t="shared" si="53"/>
        <v>0</v>
      </c>
      <c r="U101" s="29">
        <f t="shared" si="54"/>
        <v>0</v>
      </c>
      <c r="V101" s="29">
        <f t="shared" si="55"/>
        <v>0</v>
      </c>
      <c r="W101" s="29">
        <f t="shared" si="56"/>
        <v>0</v>
      </c>
      <c r="X101" s="29">
        <f t="shared" si="57"/>
        <v>623.52250000000004</v>
      </c>
      <c r="Z101" s="29"/>
    </row>
    <row r="102" spans="1:26" x14ac:dyDescent="0.3">
      <c r="A102" s="5" t="s">
        <v>2255</v>
      </c>
      <c r="B102" s="5" t="s">
        <v>2256</v>
      </c>
      <c r="C102" s="5">
        <v>8</v>
      </c>
      <c r="D102" s="127">
        <v>1249.8699999999999</v>
      </c>
      <c r="E102" s="132">
        <v>44910</v>
      </c>
      <c r="F102" s="132">
        <v>44924</v>
      </c>
      <c r="G102" s="133">
        <v>0</v>
      </c>
      <c r="H102" s="5" t="s">
        <v>8235</v>
      </c>
      <c r="I102" s="22">
        <f t="shared" si="49"/>
        <v>8</v>
      </c>
      <c r="J102" s="5"/>
      <c r="K102" s="5"/>
      <c r="L102" s="118">
        <f t="shared" si="50"/>
        <v>1249.8699999999999</v>
      </c>
      <c r="M102" s="118">
        <f t="shared" si="51"/>
        <v>1249.8699999999999</v>
      </c>
      <c r="N102" s="33">
        <f t="shared" si="52"/>
        <v>0</v>
      </c>
      <c r="S102">
        <v>1</v>
      </c>
      <c r="T102" s="29">
        <f t="shared" si="53"/>
        <v>0</v>
      </c>
      <c r="U102" s="29">
        <f t="shared" si="54"/>
        <v>0</v>
      </c>
      <c r="V102" s="29">
        <f t="shared" si="55"/>
        <v>0</v>
      </c>
      <c r="W102" s="29">
        <f t="shared" si="56"/>
        <v>0</v>
      </c>
      <c r="X102" s="29">
        <f t="shared" si="57"/>
        <v>1249.8699999999999</v>
      </c>
      <c r="Z102" s="29"/>
    </row>
    <row r="103" spans="1:26" x14ac:dyDescent="0.3">
      <c r="A103" s="5" t="s">
        <v>2255</v>
      </c>
      <c r="B103" s="5" t="s">
        <v>2256</v>
      </c>
      <c r="C103" s="5">
        <v>8</v>
      </c>
      <c r="D103" s="127">
        <v>968.58</v>
      </c>
      <c r="E103" s="132">
        <v>44910</v>
      </c>
      <c r="F103" s="132">
        <v>44924</v>
      </c>
      <c r="G103" s="133">
        <v>0</v>
      </c>
      <c r="H103" s="5" t="s">
        <v>8237</v>
      </c>
      <c r="I103" s="22">
        <f t="shared" si="49"/>
        <v>8</v>
      </c>
      <c r="J103" s="5"/>
      <c r="K103" s="5"/>
      <c r="L103" s="118">
        <f t="shared" si="50"/>
        <v>968.58</v>
      </c>
      <c r="M103" s="118">
        <f t="shared" si="51"/>
        <v>968.58</v>
      </c>
      <c r="N103" s="33">
        <f t="shared" si="52"/>
        <v>0</v>
      </c>
      <c r="S103">
        <v>1</v>
      </c>
      <c r="T103" s="29">
        <f t="shared" si="53"/>
        <v>0</v>
      </c>
      <c r="U103" s="29">
        <f t="shared" si="54"/>
        <v>0</v>
      </c>
      <c r="V103" s="29">
        <f t="shared" si="55"/>
        <v>0</v>
      </c>
      <c r="W103" s="29">
        <f t="shared" si="56"/>
        <v>0</v>
      </c>
      <c r="X103" s="29">
        <f t="shared" si="57"/>
        <v>968.58</v>
      </c>
      <c r="Z103" s="29"/>
    </row>
    <row r="104" spans="1:26" x14ac:dyDescent="0.3">
      <c r="A104" s="5" t="s">
        <v>2255</v>
      </c>
      <c r="B104" s="5" t="s">
        <v>2256</v>
      </c>
      <c r="C104" s="5">
        <v>8</v>
      </c>
      <c r="D104" s="127">
        <v>968.58</v>
      </c>
      <c r="E104" s="132">
        <v>44910</v>
      </c>
      <c r="F104" s="132">
        <v>44924</v>
      </c>
      <c r="G104" s="133">
        <v>0</v>
      </c>
      <c r="H104" s="5" t="s">
        <v>8236</v>
      </c>
      <c r="I104" s="22">
        <f t="shared" si="49"/>
        <v>8</v>
      </c>
      <c r="J104" s="5"/>
      <c r="K104" s="5"/>
      <c r="L104" s="118">
        <f t="shared" si="50"/>
        <v>968.58</v>
      </c>
      <c r="M104" s="118">
        <f t="shared" si="51"/>
        <v>968.58</v>
      </c>
      <c r="N104" s="33">
        <f t="shared" si="52"/>
        <v>0</v>
      </c>
      <c r="S104">
        <v>1</v>
      </c>
      <c r="T104" s="29">
        <f t="shared" si="53"/>
        <v>0</v>
      </c>
      <c r="U104" s="29">
        <f t="shared" si="54"/>
        <v>0</v>
      </c>
      <c r="V104" s="29">
        <f t="shared" si="55"/>
        <v>0</v>
      </c>
      <c r="W104" s="29">
        <f t="shared" si="56"/>
        <v>0</v>
      </c>
      <c r="X104" s="29">
        <f t="shared" si="57"/>
        <v>968.58</v>
      </c>
      <c r="Z104" s="29"/>
    </row>
    <row r="105" spans="1:26" x14ac:dyDescent="0.3">
      <c r="A105" s="5" t="s">
        <v>2257</v>
      </c>
      <c r="B105" s="5" t="s">
        <v>2258</v>
      </c>
      <c r="C105" s="5">
        <v>8</v>
      </c>
      <c r="D105" s="127">
        <v>1249.8699999999999</v>
      </c>
      <c r="E105" s="132">
        <v>44925</v>
      </c>
      <c r="F105" s="132">
        <v>44939</v>
      </c>
      <c r="G105" s="133">
        <v>0</v>
      </c>
      <c r="H105" s="5" t="s">
        <v>8235</v>
      </c>
      <c r="I105" s="22">
        <f t="shared" si="49"/>
        <v>8</v>
      </c>
      <c r="J105" s="5"/>
      <c r="K105" s="5"/>
      <c r="L105" s="118">
        <f t="shared" si="50"/>
        <v>1249.8699999999999</v>
      </c>
      <c r="M105" s="118">
        <f t="shared" si="51"/>
        <v>1249.8699999999999</v>
      </c>
      <c r="N105" s="33">
        <f t="shared" si="52"/>
        <v>0</v>
      </c>
      <c r="S105">
        <v>1</v>
      </c>
      <c r="T105" s="29">
        <f t="shared" si="53"/>
        <v>0</v>
      </c>
      <c r="U105" s="29">
        <f t="shared" si="54"/>
        <v>0</v>
      </c>
      <c r="V105" s="29">
        <f t="shared" si="55"/>
        <v>0</v>
      </c>
      <c r="W105" s="29">
        <f t="shared" si="56"/>
        <v>0</v>
      </c>
      <c r="X105" s="29">
        <f t="shared" si="57"/>
        <v>1249.8699999999999</v>
      </c>
      <c r="Z105" s="29"/>
    </row>
    <row r="106" spans="1:26" x14ac:dyDescent="0.3">
      <c r="A106" s="5" t="s">
        <v>2257</v>
      </c>
      <c r="B106" s="5" t="s">
        <v>2258</v>
      </c>
      <c r="C106" s="5">
        <v>8</v>
      </c>
      <c r="D106" s="127">
        <v>968.58</v>
      </c>
      <c r="E106" s="132">
        <v>44925</v>
      </c>
      <c r="F106" s="132">
        <v>44939</v>
      </c>
      <c r="G106" s="133">
        <v>0</v>
      </c>
      <c r="H106" s="5" t="s">
        <v>8237</v>
      </c>
      <c r="I106" s="22">
        <f t="shared" si="49"/>
        <v>8</v>
      </c>
      <c r="J106" s="5"/>
      <c r="K106" s="5"/>
      <c r="L106" s="118">
        <f t="shared" si="50"/>
        <v>968.58</v>
      </c>
      <c r="M106" s="118">
        <f t="shared" si="51"/>
        <v>968.58</v>
      </c>
      <c r="N106" s="33">
        <f t="shared" si="52"/>
        <v>0</v>
      </c>
      <c r="S106">
        <v>1</v>
      </c>
      <c r="T106" s="29">
        <f t="shared" si="53"/>
        <v>0</v>
      </c>
      <c r="U106" s="29">
        <f t="shared" si="54"/>
        <v>0</v>
      </c>
      <c r="V106" s="29">
        <f t="shared" si="55"/>
        <v>0</v>
      </c>
      <c r="W106" s="29">
        <f t="shared" si="56"/>
        <v>0</v>
      </c>
      <c r="X106" s="29">
        <f t="shared" si="57"/>
        <v>968.58</v>
      </c>
      <c r="Z106" s="29"/>
    </row>
    <row r="107" spans="1:26" x14ac:dyDescent="0.3">
      <c r="A107" s="5" t="s">
        <v>2257</v>
      </c>
      <c r="B107" s="5" t="s">
        <v>2258</v>
      </c>
      <c r="C107" s="5">
        <v>8</v>
      </c>
      <c r="D107" s="127">
        <v>968.58</v>
      </c>
      <c r="E107" s="132">
        <v>44925</v>
      </c>
      <c r="F107" s="132">
        <v>44939</v>
      </c>
      <c r="G107" s="133">
        <v>0</v>
      </c>
      <c r="H107" s="5" t="s">
        <v>8236</v>
      </c>
      <c r="I107" s="22">
        <f t="shared" si="49"/>
        <v>8</v>
      </c>
      <c r="J107" s="5"/>
      <c r="K107" s="5"/>
      <c r="L107" s="118">
        <f t="shared" si="50"/>
        <v>968.58</v>
      </c>
      <c r="M107" s="118">
        <f t="shared" si="51"/>
        <v>968.58</v>
      </c>
      <c r="N107" s="33">
        <f t="shared" si="52"/>
        <v>0</v>
      </c>
      <c r="S107">
        <v>1</v>
      </c>
      <c r="T107" s="29">
        <f t="shared" si="53"/>
        <v>0</v>
      </c>
      <c r="U107" s="29">
        <f t="shared" si="54"/>
        <v>0</v>
      </c>
      <c r="V107" s="29">
        <f t="shared" si="55"/>
        <v>0</v>
      </c>
      <c r="W107" s="29">
        <f t="shared" si="56"/>
        <v>0</v>
      </c>
      <c r="X107" s="29">
        <f t="shared" si="57"/>
        <v>968.58</v>
      </c>
      <c r="Z107" s="29"/>
    </row>
    <row r="108" spans="1:26" x14ac:dyDescent="0.3">
      <c r="A108" s="5" t="s">
        <v>2259</v>
      </c>
      <c r="B108" s="5" t="s">
        <v>2260</v>
      </c>
      <c r="C108" s="5">
        <v>8</v>
      </c>
      <c r="D108" s="127">
        <v>1287.3599999999999</v>
      </c>
      <c r="E108" s="132">
        <v>44987</v>
      </c>
      <c r="F108" s="132">
        <v>44988</v>
      </c>
      <c r="G108" s="133">
        <v>0</v>
      </c>
      <c r="H108" s="5" t="s">
        <v>8235</v>
      </c>
      <c r="I108" s="22">
        <f t="shared" si="49"/>
        <v>8</v>
      </c>
      <c r="J108" s="5"/>
      <c r="K108" s="5"/>
      <c r="L108" s="118">
        <f t="shared" si="50"/>
        <v>1287.3599999999999</v>
      </c>
      <c r="M108" s="118">
        <f t="shared" si="51"/>
        <v>1287.3599999999999</v>
      </c>
      <c r="N108" s="33">
        <f t="shared" si="52"/>
        <v>0</v>
      </c>
      <c r="S108">
        <v>1</v>
      </c>
      <c r="T108" s="29">
        <f t="shared" si="53"/>
        <v>0</v>
      </c>
      <c r="U108" s="29">
        <f t="shared" si="54"/>
        <v>0</v>
      </c>
      <c r="V108" s="29">
        <f t="shared" si="55"/>
        <v>0</v>
      </c>
      <c r="W108" s="29">
        <f t="shared" si="56"/>
        <v>0</v>
      </c>
      <c r="X108" s="29">
        <f t="shared" si="57"/>
        <v>1287.3599999999999</v>
      </c>
      <c r="Z108" s="29"/>
    </row>
    <row r="109" spans="1:26" x14ac:dyDescent="0.3">
      <c r="A109" s="5" t="s">
        <v>2259</v>
      </c>
      <c r="B109" s="5" t="s">
        <v>2260</v>
      </c>
      <c r="C109" s="5">
        <v>24</v>
      </c>
      <c r="D109" s="127">
        <v>2992.9</v>
      </c>
      <c r="E109" s="132">
        <v>44987</v>
      </c>
      <c r="F109" s="132">
        <v>44988</v>
      </c>
      <c r="G109" s="133">
        <v>0</v>
      </c>
      <c r="H109" s="5" t="s">
        <v>8237</v>
      </c>
      <c r="I109" s="22">
        <f t="shared" si="49"/>
        <v>24</v>
      </c>
      <c r="J109" s="5"/>
      <c r="K109" s="5"/>
      <c r="L109" s="118">
        <f t="shared" si="50"/>
        <v>2992.9</v>
      </c>
      <c r="M109" s="118">
        <f t="shared" si="51"/>
        <v>2992.9</v>
      </c>
      <c r="N109" s="33">
        <f t="shared" si="52"/>
        <v>0</v>
      </c>
      <c r="S109">
        <v>1</v>
      </c>
      <c r="T109" s="29">
        <f t="shared" si="53"/>
        <v>0</v>
      </c>
      <c r="U109" s="29">
        <f t="shared" si="54"/>
        <v>0</v>
      </c>
      <c r="V109" s="29">
        <f t="shared" si="55"/>
        <v>0</v>
      </c>
      <c r="W109" s="29">
        <f t="shared" si="56"/>
        <v>0</v>
      </c>
      <c r="X109" s="29">
        <f t="shared" si="57"/>
        <v>2992.9</v>
      </c>
      <c r="Z109" s="29"/>
    </row>
    <row r="110" spans="1:26" x14ac:dyDescent="0.3">
      <c r="A110" s="5" t="s">
        <v>2259</v>
      </c>
      <c r="B110" s="5" t="s">
        <v>2260</v>
      </c>
      <c r="C110" s="5">
        <v>8</v>
      </c>
      <c r="D110" s="127">
        <v>997.63</v>
      </c>
      <c r="E110" s="132">
        <v>44987</v>
      </c>
      <c r="F110" s="132">
        <v>44988</v>
      </c>
      <c r="G110" s="133">
        <v>0</v>
      </c>
      <c r="H110" s="5" t="s">
        <v>8234</v>
      </c>
      <c r="I110" s="22">
        <f t="shared" si="49"/>
        <v>8</v>
      </c>
      <c r="J110" s="5"/>
      <c r="K110" s="5"/>
      <c r="L110" s="118">
        <f t="shared" si="50"/>
        <v>997.63</v>
      </c>
      <c r="M110" s="118">
        <f t="shared" si="51"/>
        <v>997.63</v>
      </c>
      <c r="N110" s="33">
        <f t="shared" si="52"/>
        <v>0</v>
      </c>
      <c r="S110">
        <v>1</v>
      </c>
      <c r="T110" s="29">
        <f t="shared" si="53"/>
        <v>0</v>
      </c>
      <c r="U110" s="29">
        <f t="shared" si="54"/>
        <v>0</v>
      </c>
      <c r="V110" s="29">
        <f t="shared" si="55"/>
        <v>0</v>
      </c>
      <c r="W110" s="29">
        <f t="shared" si="56"/>
        <v>0</v>
      </c>
      <c r="X110" s="29">
        <f t="shared" si="57"/>
        <v>997.63</v>
      </c>
      <c r="Z110" s="29"/>
    </row>
    <row r="111" spans="1:26" x14ac:dyDescent="0.3">
      <c r="A111" s="5" t="s">
        <v>2277</v>
      </c>
      <c r="B111" s="5" t="s">
        <v>2278</v>
      </c>
      <c r="C111" s="5">
        <v>500</v>
      </c>
      <c r="D111" s="127">
        <v>603.79</v>
      </c>
      <c r="E111" s="132">
        <v>44987</v>
      </c>
      <c r="F111" s="132">
        <v>44988</v>
      </c>
      <c r="G111" s="133">
        <v>0</v>
      </c>
      <c r="H111" s="5" t="s">
        <v>8224</v>
      </c>
      <c r="I111" s="22">
        <f t="shared" si="49"/>
        <v>500</v>
      </c>
      <c r="J111" s="5"/>
      <c r="K111" s="5"/>
      <c r="L111" s="118">
        <f t="shared" si="50"/>
        <v>603.79</v>
      </c>
      <c r="M111" s="118">
        <f t="shared" si="51"/>
        <v>603.79</v>
      </c>
      <c r="N111" s="33">
        <f t="shared" si="52"/>
        <v>0</v>
      </c>
      <c r="P111">
        <v>1</v>
      </c>
      <c r="T111" s="29">
        <f t="shared" si="53"/>
        <v>0</v>
      </c>
      <c r="U111" s="29">
        <f t="shared" si="54"/>
        <v>603.79</v>
      </c>
      <c r="V111" s="29">
        <f t="shared" si="55"/>
        <v>0</v>
      </c>
      <c r="W111" s="29">
        <f t="shared" si="56"/>
        <v>0</v>
      </c>
      <c r="X111" s="29">
        <f t="shared" si="57"/>
        <v>0</v>
      </c>
      <c r="Z111" s="29"/>
    </row>
    <row r="112" spans="1:26" x14ac:dyDescent="0.3">
      <c r="A112" s="5" t="s">
        <v>2261</v>
      </c>
      <c r="B112" s="5" t="s">
        <v>2262</v>
      </c>
      <c r="C112" s="5">
        <v>8</v>
      </c>
      <c r="D112" s="127">
        <v>1287.3599999999999</v>
      </c>
      <c r="E112" s="132">
        <v>44991</v>
      </c>
      <c r="F112" s="132">
        <v>45000</v>
      </c>
      <c r="G112" s="133">
        <v>0</v>
      </c>
      <c r="H112" s="5" t="s">
        <v>8235</v>
      </c>
      <c r="I112" s="22">
        <f t="shared" si="49"/>
        <v>8</v>
      </c>
      <c r="J112" s="5"/>
      <c r="K112" s="5"/>
      <c r="L112" s="118">
        <f t="shared" si="50"/>
        <v>1287.3599999999999</v>
      </c>
      <c r="M112" s="118">
        <f t="shared" si="51"/>
        <v>1287.3599999999999</v>
      </c>
      <c r="N112" s="33">
        <f t="shared" si="52"/>
        <v>0</v>
      </c>
      <c r="S112">
        <v>1</v>
      </c>
      <c r="T112" s="29">
        <f t="shared" si="53"/>
        <v>0</v>
      </c>
      <c r="U112" s="29">
        <f t="shared" si="54"/>
        <v>0</v>
      </c>
      <c r="V112" s="29">
        <f t="shared" si="55"/>
        <v>0</v>
      </c>
      <c r="W112" s="29">
        <f t="shared" si="56"/>
        <v>0</v>
      </c>
      <c r="X112" s="29">
        <f t="shared" si="57"/>
        <v>1287.3599999999999</v>
      </c>
      <c r="Z112" s="29"/>
    </row>
    <row r="113" spans="1:26" x14ac:dyDescent="0.3">
      <c r="A113" s="5" t="s">
        <v>2261</v>
      </c>
      <c r="B113" s="5" t="s">
        <v>2262</v>
      </c>
      <c r="C113" s="5">
        <v>8</v>
      </c>
      <c r="D113" s="127">
        <v>997.63</v>
      </c>
      <c r="E113" s="132">
        <v>44991</v>
      </c>
      <c r="F113" s="132">
        <v>45000</v>
      </c>
      <c r="G113" s="133">
        <v>0</v>
      </c>
      <c r="H113" s="5" t="s">
        <v>8236</v>
      </c>
      <c r="I113" s="22">
        <f t="shared" si="49"/>
        <v>8</v>
      </c>
      <c r="J113" s="5"/>
      <c r="K113" s="5"/>
      <c r="L113" s="118">
        <f t="shared" si="50"/>
        <v>997.63</v>
      </c>
      <c r="M113" s="118">
        <f t="shared" si="51"/>
        <v>997.63</v>
      </c>
      <c r="N113" s="33">
        <f t="shared" si="52"/>
        <v>0</v>
      </c>
      <c r="S113">
        <v>1</v>
      </c>
      <c r="T113" s="29">
        <f t="shared" si="53"/>
        <v>0</v>
      </c>
      <c r="U113" s="29">
        <f t="shared" si="54"/>
        <v>0</v>
      </c>
      <c r="V113" s="29">
        <f t="shared" si="55"/>
        <v>0</v>
      </c>
      <c r="W113" s="29">
        <f t="shared" si="56"/>
        <v>0</v>
      </c>
      <c r="X113" s="29">
        <f t="shared" si="57"/>
        <v>997.63</v>
      </c>
      <c r="Z113" s="29"/>
    </row>
    <row r="114" spans="1:26" x14ac:dyDescent="0.3">
      <c r="A114" s="5" t="s">
        <v>2261</v>
      </c>
      <c r="B114" s="5" t="s">
        <v>2262</v>
      </c>
      <c r="C114" s="5">
        <v>60</v>
      </c>
      <c r="D114" s="127">
        <v>7482.26</v>
      </c>
      <c r="E114" s="132">
        <v>44991</v>
      </c>
      <c r="F114" s="132">
        <v>45000</v>
      </c>
      <c r="G114" s="133">
        <v>0</v>
      </c>
      <c r="H114" s="5" t="s">
        <v>8237</v>
      </c>
      <c r="I114" s="22">
        <f t="shared" si="49"/>
        <v>60</v>
      </c>
      <c r="J114" s="5"/>
      <c r="K114" s="5"/>
      <c r="L114" s="118">
        <f t="shared" si="50"/>
        <v>7482.26</v>
      </c>
      <c r="M114" s="118">
        <f t="shared" si="51"/>
        <v>7482.26</v>
      </c>
      <c r="N114" s="33">
        <f t="shared" si="52"/>
        <v>0</v>
      </c>
      <c r="S114">
        <v>1</v>
      </c>
      <c r="T114" s="29">
        <f t="shared" si="53"/>
        <v>0</v>
      </c>
      <c r="U114" s="29">
        <f t="shared" si="54"/>
        <v>0</v>
      </c>
      <c r="V114" s="29">
        <f t="shared" si="55"/>
        <v>0</v>
      </c>
      <c r="W114" s="29">
        <f t="shared" si="56"/>
        <v>0</v>
      </c>
      <c r="X114" s="29">
        <f t="shared" si="57"/>
        <v>7482.26</v>
      </c>
      <c r="Z114" s="29"/>
    </row>
    <row r="115" spans="1:26" x14ac:dyDescent="0.3">
      <c r="A115" s="5" t="s">
        <v>2279</v>
      </c>
      <c r="B115" s="5" t="s">
        <v>2280</v>
      </c>
      <c r="C115" s="5">
        <v>500</v>
      </c>
      <c r="D115" s="127">
        <v>603.79</v>
      </c>
      <c r="E115" s="132">
        <v>44991</v>
      </c>
      <c r="F115" s="132">
        <v>45000</v>
      </c>
      <c r="G115" s="133">
        <v>0</v>
      </c>
      <c r="H115" s="5" t="s">
        <v>8224</v>
      </c>
      <c r="I115" s="22">
        <f t="shared" si="49"/>
        <v>500</v>
      </c>
      <c r="J115" s="5"/>
      <c r="K115" s="5"/>
      <c r="L115" s="118">
        <f t="shared" si="50"/>
        <v>603.79</v>
      </c>
      <c r="M115" s="118">
        <f t="shared" si="51"/>
        <v>603.79</v>
      </c>
      <c r="N115" s="33">
        <f t="shared" si="52"/>
        <v>0</v>
      </c>
      <c r="P115">
        <v>1</v>
      </c>
      <c r="T115" s="29">
        <f t="shared" si="53"/>
        <v>0</v>
      </c>
      <c r="U115" s="29">
        <f t="shared" si="54"/>
        <v>603.79</v>
      </c>
      <c r="V115" s="29">
        <f t="shared" si="55"/>
        <v>0</v>
      </c>
      <c r="W115" s="29">
        <f t="shared" si="56"/>
        <v>0</v>
      </c>
      <c r="X115" s="29">
        <f t="shared" si="57"/>
        <v>0</v>
      </c>
      <c r="Z115" s="29"/>
    </row>
    <row r="116" spans="1:26" x14ac:dyDescent="0.3">
      <c r="A116" s="5" t="s">
        <v>2263</v>
      </c>
      <c r="B116" s="5" t="s">
        <v>2264</v>
      </c>
      <c r="C116" s="5">
        <v>8</v>
      </c>
      <c r="D116" s="127">
        <v>1287.3599999999999</v>
      </c>
      <c r="E116" s="132">
        <v>45001</v>
      </c>
      <c r="F116" s="132">
        <v>45012</v>
      </c>
      <c r="G116" s="133">
        <v>0</v>
      </c>
      <c r="H116" s="5" t="s">
        <v>8235</v>
      </c>
      <c r="I116" s="22">
        <f t="shared" si="49"/>
        <v>8</v>
      </c>
      <c r="J116" s="5"/>
      <c r="K116" s="5"/>
      <c r="L116" s="118">
        <f t="shared" si="50"/>
        <v>1287.3599999999999</v>
      </c>
      <c r="M116" s="118">
        <f t="shared" si="51"/>
        <v>1287.3599999999999</v>
      </c>
      <c r="N116" s="33">
        <f t="shared" si="52"/>
        <v>0</v>
      </c>
      <c r="S116">
        <v>1</v>
      </c>
      <c r="T116" s="29">
        <f t="shared" si="53"/>
        <v>0</v>
      </c>
      <c r="U116" s="29">
        <f t="shared" si="54"/>
        <v>0</v>
      </c>
      <c r="V116" s="29">
        <f t="shared" si="55"/>
        <v>0</v>
      </c>
      <c r="W116" s="29">
        <f t="shared" si="56"/>
        <v>0</v>
      </c>
      <c r="X116" s="29">
        <f t="shared" si="57"/>
        <v>1287.3599999999999</v>
      </c>
      <c r="Z116" s="29"/>
    </row>
    <row r="117" spans="1:26" x14ac:dyDescent="0.3">
      <c r="A117" s="5" t="s">
        <v>2263</v>
      </c>
      <c r="B117" s="5" t="s">
        <v>2264</v>
      </c>
      <c r="C117" s="5">
        <v>8</v>
      </c>
      <c r="D117" s="127">
        <v>997.63</v>
      </c>
      <c r="E117" s="132">
        <v>45001</v>
      </c>
      <c r="F117" s="132">
        <v>45012</v>
      </c>
      <c r="G117" s="133">
        <v>0</v>
      </c>
      <c r="H117" s="5" t="s">
        <v>8236</v>
      </c>
      <c r="I117" s="22">
        <f t="shared" si="49"/>
        <v>8</v>
      </c>
      <c r="J117" s="5"/>
      <c r="K117" s="5"/>
      <c r="L117" s="118">
        <f t="shared" si="50"/>
        <v>997.63</v>
      </c>
      <c r="M117" s="118">
        <f t="shared" si="51"/>
        <v>997.63</v>
      </c>
      <c r="N117" s="33">
        <f t="shared" si="52"/>
        <v>0</v>
      </c>
      <c r="S117">
        <v>1</v>
      </c>
      <c r="T117" s="29">
        <f t="shared" si="53"/>
        <v>0</v>
      </c>
      <c r="U117" s="29">
        <f t="shared" si="54"/>
        <v>0</v>
      </c>
      <c r="V117" s="29">
        <f t="shared" si="55"/>
        <v>0</v>
      </c>
      <c r="W117" s="29">
        <f t="shared" si="56"/>
        <v>0</v>
      </c>
      <c r="X117" s="29">
        <f t="shared" si="57"/>
        <v>997.63</v>
      </c>
      <c r="Z117" s="29"/>
    </row>
    <row r="118" spans="1:26" x14ac:dyDescent="0.3">
      <c r="A118" s="5" t="s">
        <v>2263</v>
      </c>
      <c r="B118" s="5" t="s">
        <v>2264</v>
      </c>
      <c r="C118" s="5">
        <v>60</v>
      </c>
      <c r="D118" s="127">
        <v>7482.26</v>
      </c>
      <c r="E118" s="132">
        <v>45001</v>
      </c>
      <c r="F118" s="132">
        <v>45012</v>
      </c>
      <c r="G118" s="133">
        <v>0</v>
      </c>
      <c r="H118" s="5" t="s">
        <v>8237</v>
      </c>
      <c r="I118" s="22">
        <f t="shared" si="49"/>
        <v>60</v>
      </c>
      <c r="J118" s="5"/>
      <c r="K118" s="5"/>
      <c r="L118" s="118">
        <f t="shared" si="50"/>
        <v>7482.26</v>
      </c>
      <c r="M118" s="118">
        <f t="shared" si="51"/>
        <v>7482.26</v>
      </c>
      <c r="N118" s="33">
        <f t="shared" si="52"/>
        <v>0</v>
      </c>
      <c r="S118">
        <v>1</v>
      </c>
      <c r="T118" s="29">
        <f t="shared" si="53"/>
        <v>0</v>
      </c>
      <c r="U118" s="29">
        <f t="shared" si="54"/>
        <v>0</v>
      </c>
      <c r="V118" s="29">
        <f t="shared" si="55"/>
        <v>0</v>
      </c>
      <c r="W118" s="29">
        <f t="shared" si="56"/>
        <v>0</v>
      </c>
      <c r="X118" s="29">
        <f t="shared" si="57"/>
        <v>7482.26</v>
      </c>
      <c r="Z118" s="29"/>
    </row>
    <row r="119" spans="1:26" x14ac:dyDescent="0.3">
      <c r="A119" s="5" t="s">
        <v>2281</v>
      </c>
      <c r="B119" s="5" t="s">
        <v>2282</v>
      </c>
      <c r="C119" s="5">
        <v>500</v>
      </c>
      <c r="D119" s="127">
        <v>603.79</v>
      </c>
      <c r="E119" s="132">
        <v>45001</v>
      </c>
      <c r="F119" s="132">
        <v>45012</v>
      </c>
      <c r="G119" s="133">
        <v>0</v>
      </c>
      <c r="H119" s="5" t="s">
        <v>8224</v>
      </c>
      <c r="I119" s="22">
        <f t="shared" si="49"/>
        <v>500</v>
      </c>
      <c r="J119" s="5"/>
      <c r="K119" s="5"/>
      <c r="L119" s="118">
        <f t="shared" si="50"/>
        <v>603.79</v>
      </c>
      <c r="M119" s="118">
        <f t="shared" si="51"/>
        <v>603.79</v>
      </c>
      <c r="N119" s="33">
        <f t="shared" si="52"/>
        <v>0</v>
      </c>
      <c r="P119">
        <v>1</v>
      </c>
      <c r="T119" s="29">
        <f t="shared" si="53"/>
        <v>0</v>
      </c>
      <c r="U119" s="29">
        <f t="shared" si="54"/>
        <v>603.79</v>
      </c>
      <c r="V119" s="29">
        <f t="shared" si="55"/>
        <v>0</v>
      </c>
      <c r="W119" s="29">
        <f t="shared" si="56"/>
        <v>0</v>
      </c>
      <c r="X119" s="29">
        <f t="shared" si="57"/>
        <v>0</v>
      </c>
      <c r="Z119" s="29"/>
    </row>
    <row r="120" spans="1:26" x14ac:dyDescent="0.3">
      <c r="A120" s="5" t="s">
        <v>2265</v>
      </c>
      <c r="B120" s="5" t="s">
        <v>2266</v>
      </c>
      <c r="C120" s="5">
        <v>20</v>
      </c>
      <c r="D120" s="127">
        <v>2494.09</v>
      </c>
      <c r="E120" s="132">
        <v>45001</v>
      </c>
      <c r="F120" s="132">
        <v>45012</v>
      </c>
      <c r="G120" s="133">
        <v>0</v>
      </c>
      <c r="H120" s="5" t="s">
        <v>8237</v>
      </c>
      <c r="I120" s="22">
        <f t="shared" si="49"/>
        <v>20</v>
      </c>
      <c r="J120" s="5"/>
      <c r="K120" s="5"/>
      <c r="L120" s="118">
        <f t="shared" si="50"/>
        <v>2494.09</v>
      </c>
      <c r="M120" s="118">
        <f t="shared" si="51"/>
        <v>2494.09</v>
      </c>
      <c r="N120" s="33">
        <f t="shared" si="52"/>
        <v>0</v>
      </c>
      <c r="S120">
        <v>1</v>
      </c>
      <c r="T120" s="29">
        <f t="shared" si="53"/>
        <v>0</v>
      </c>
      <c r="U120" s="29">
        <f t="shared" si="54"/>
        <v>0</v>
      </c>
      <c r="V120" s="29">
        <f t="shared" si="55"/>
        <v>0</v>
      </c>
      <c r="W120" s="29">
        <f t="shared" si="56"/>
        <v>0</v>
      </c>
      <c r="X120" s="29">
        <f t="shared" si="57"/>
        <v>2494.09</v>
      </c>
      <c r="Z120" s="29"/>
    </row>
    <row r="121" spans="1:26" x14ac:dyDescent="0.3">
      <c r="A121" s="5" t="s">
        <v>2291</v>
      </c>
      <c r="B121" s="5" t="s">
        <v>2292</v>
      </c>
      <c r="C121" s="5">
        <v>80</v>
      </c>
      <c r="D121" s="127">
        <v>10933.5</v>
      </c>
      <c r="E121" s="132">
        <v>45001</v>
      </c>
      <c r="F121" s="132">
        <v>45012</v>
      </c>
      <c r="G121" s="133">
        <v>0</v>
      </c>
      <c r="H121" s="5" t="s">
        <v>8230</v>
      </c>
      <c r="I121" s="22">
        <f t="shared" si="49"/>
        <v>80</v>
      </c>
      <c r="J121" s="5"/>
      <c r="K121" s="5"/>
      <c r="L121" s="118">
        <f t="shared" si="50"/>
        <v>10933.5</v>
      </c>
      <c r="M121" s="118">
        <f t="shared" si="51"/>
        <v>10933.5</v>
      </c>
      <c r="N121" s="33">
        <f t="shared" si="52"/>
        <v>0</v>
      </c>
      <c r="S121">
        <v>1</v>
      </c>
      <c r="T121" s="29">
        <f t="shared" si="53"/>
        <v>0</v>
      </c>
      <c r="U121" s="29">
        <f t="shared" si="54"/>
        <v>0</v>
      </c>
      <c r="V121" s="29">
        <f t="shared" si="55"/>
        <v>0</v>
      </c>
      <c r="W121" s="29">
        <f t="shared" si="56"/>
        <v>0</v>
      </c>
      <c r="X121" s="29">
        <f t="shared" si="57"/>
        <v>10933.5</v>
      </c>
      <c r="Z121" s="29"/>
    </row>
    <row r="122" spans="1:26" x14ac:dyDescent="0.3">
      <c r="A122" s="5" t="s">
        <v>2291</v>
      </c>
      <c r="B122" s="5" t="s">
        <v>2292</v>
      </c>
      <c r="C122" s="5">
        <v>60</v>
      </c>
      <c r="D122" s="127">
        <v>7482.26</v>
      </c>
      <c r="E122" s="132">
        <v>45001</v>
      </c>
      <c r="F122" s="132">
        <v>45012</v>
      </c>
      <c r="G122" s="133">
        <v>0</v>
      </c>
      <c r="H122" s="5" t="s">
        <v>8419</v>
      </c>
      <c r="I122" s="22">
        <f t="shared" si="49"/>
        <v>60</v>
      </c>
      <c r="J122" s="5"/>
      <c r="K122" s="5"/>
      <c r="L122" s="118">
        <f t="shared" si="50"/>
        <v>7482.26</v>
      </c>
      <c r="M122" s="118">
        <f t="shared" si="51"/>
        <v>7482.26</v>
      </c>
      <c r="N122" s="33">
        <f t="shared" si="52"/>
        <v>0</v>
      </c>
      <c r="S122">
        <v>1</v>
      </c>
      <c r="T122" s="29">
        <f t="shared" si="53"/>
        <v>0</v>
      </c>
      <c r="U122" s="29">
        <f t="shared" si="54"/>
        <v>0</v>
      </c>
      <c r="V122" s="29">
        <f t="shared" si="55"/>
        <v>0</v>
      </c>
      <c r="W122" s="29">
        <f t="shared" si="56"/>
        <v>0</v>
      </c>
      <c r="X122" s="29">
        <f t="shared" si="57"/>
        <v>7482.26</v>
      </c>
      <c r="Z122" s="29"/>
    </row>
    <row r="123" spans="1:26" x14ac:dyDescent="0.3">
      <c r="A123" s="5" t="s">
        <v>2283</v>
      </c>
      <c r="B123" s="5" t="s">
        <v>2284</v>
      </c>
      <c r="C123" s="5">
        <v>500</v>
      </c>
      <c r="D123" s="127">
        <v>603.79</v>
      </c>
      <c r="E123" s="132">
        <v>45001</v>
      </c>
      <c r="F123" s="132">
        <v>45012</v>
      </c>
      <c r="G123" s="133">
        <v>0</v>
      </c>
      <c r="H123" s="5" t="s">
        <v>8224</v>
      </c>
      <c r="I123" s="22">
        <f t="shared" si="49"/>
        <v>500</v>
      </c>
      <c r="J123" s="5"/>
      <c r="K123" s="5"/>
      <c r="L123" s="118">
        <f t="shared" si="50"/>
        <v>603.79</v>
      </c>
      <c r="M123" s="118">
        <f t="shared" si="51"/>
        <v>603.79</v>
      </c>
      <c r="N123" s="33">
        <f t="shared" si="52"/>
        <v>0</v>
      </c>
      <c r="P123">
        <v>1</v>
      </c>
      <c r="T123" s="29">
        <f t="shared" si="53"/>
        <v>0</v>
      </c>
      <c r="U123" s="29">
        <f t="shared" si="54"/>
        <v>603.79</v>
      </c>
      <c r="V123" s="29">
        <f t="shared" si="55"/>
        <v>0</v>
      </c>
      <c r="W123" s="29">
        <f t="shared" si="56"/>
        <v>0</v>
      </c>
      <c r="X123" s="29">
        <f t="shared" si="57"/>
        <v>0</v>
      </c>
      <c r="Z123" s="29"/>
    </row>
    <row r="124" spans="1:26" x14ac:dyDescent="0.3">
      <c r="A124" s="5" t="s">
        <v>2267</v>
      </c>
      <c r="B124" s="5" t="s">
        <v>2268</v>
      </c>
      <c r="C124" s="5">
        <v>120</v>
      </c>
      <c r="D124" s="127">
        <v>14964.52</v>
      </c>
      <c r="E124" s="132">
        <v>45013</v>
      </c>
      <c r="F124" s="132">
        <v>45019</v>
      </c>
      <c r="G124" s="133">
        <v>0</v>
      </c>
      <c r="H124" s="5" t="s">
        <v>8234</v>
      </c>
      <c r="I124" s="22">
        <f t="shared" si="49"/>
        <v>120</v>
      </c>
      <c r="J124" s="5"/>
      <c r="K124" s="5"/>
      <c r="L124" s="118">
        <f t="shared" si="50"/>
        <v>14964.52</v>
      </c>
      <c r="M124" s="118">
        <f t="shared" si="51"/>
        <v>14964.52</v>
      </c>
      <c r="N124" s="33">
        <f t="shared" si="52"/>
        <v>0</v>
      </c>
      <c r="S124">
        <v>1</v>
      </c>
      <c r="T124" s="29">
        <f t="shared" si="53"/>
        <v>0</v>
      </c>
      <c r="U124" s="29">
        <f t="shared" si="54"/>
        <v>0</v>
      </c>
      <c r="V124" s="29">
        <f t="shared" si="55"/>
        <v>0</v>
      </c>
      <c r="W124" s="29">
        <f t="shared" si="56"/>
        <v>0</v>
      </c>
      <c r="X124" s="29">
        <f t="shared" si="57"/>
        <v>14964.52</v>
      </c>
      <c r="Z124" s="29"/>
    </row>
    <row r="125" spans="1:26" x14ac:dyDescent="0.3">
      <c r="A125" s="5" t="s">
        <v>2267</v>
      </c>
      <c r="B125" s="5" t="s">
        <v>2268</v>
      </c>
      <c r="C125" s="5">
        <v>120</v>
      </c>
      <c r="D125" s="127">
        <v>14964.52</v>
      </c>
      <c r="E125" s="132">
        <v>45013</v>
      </c>
      <c r="F125" s="132">
        <v>45019</v>
      </c>
      <c r="G125" s="133">
        <v>0</v>
      </c>
      <c r="H125" s="5" t="s">
        <v>8237</v>
      </c>
      <c r="I125" s="22">
        <f t="shared" si="49"/>
        <v>120</v>
      </c>
      <c r="J125" s="5"/>
      <c r="K125" s="5"/>
      <c r="L125" s="118">
        <f t="shared" si="50"/>
        <v>14964.52</v>
      </c>
      <c r="M125" s="118">
        <f t="shared" si="51"/>
        <v>14964.52</v>
      </c>
      <c r="N125" s="33">
        <f t="shared" si="52"/>
        <v>0</v>
      </c>
      <c r="S125">
        <v>1</v>
      </c>
      <c r="T125" s="29">
        <f t="shared" si="53"/>
        <v>0</v>
      </c>
      <c r="U125" s="29">
        <f t="shared" si="54"/>
        <v>0</v>
      </c>
      <c r="V125" s="29">
        <f t="shared" si="55"/>
        <v>0</v>
      </c>
      <c r="W125" s="29">
        <f t="shared" si="56"/>
        <v>0</v>
      </c>
      <c r="X125" s="29">
        <f t="shared" si="57"/>
        <v>14964.52</v>
      </c>
      <c r="Z125" s="29"/>
    </row>
    <row r="126" spans="1:26" x14ac:dyDescent="0.3">
      <c r="A126" s="5" t="s">
        <v>2267</v>
      </c>
      <c r="B126" s="5" t="s">
        <v>2268</v>
      </c>
      <c r="C126" s="5">
        <v>24</v>
      </c>
      <c r="D126" s="127">
        <v>3862.09</v>
      </c>
      <c r="E126" s="132">
        <v>45013</v>
      </c>
      <c r="F126" s="132">
        <v>45019</v>
      </c>
      <c r="G126" s="133">
        <v>0</v>
      </c>
      <c r="H126" s="5" t="s">
        <v>8232</v>
      </c>
      <c r="I126" s="22">
        <f t="shared" si="49"/>
        <v>24</v>
      </c>
      <c r="J126" s="5"/>
      <c r="K126" s="5"/>
      <c r="L126" s="118">
        <f t="shared" si="50"/>
        <v>3862.09</v>
      </c>
      <c r="M126" s="118">
        <f t="shared" si="51"/>
        <v>3862.09</v>
      </c>
      <c r="N126" s="33">
        <f t="shared" si="52"/>
        <v>0</v>
      </c>
      <c r="S126">
        <v>1</v>
      </c>
      <c r="T126" s="29">
        <f t="shared" si="53"/>
        <v>0</v>
      </c>
      <c r="U126" s="29">
        <f t="shared" si="54"/>
        <v>0</v>
      </c>
      <c r="V126" s="29">
        <f t="shared" si="55"/>
        <v>0</v>
      </c>
      <c r="W126" s="29">
        <f t="shared" si="56"/>
        <v>0</v>
      </c>
      <c r="X126" s="29">
        <f t="shared" si="57"/>
        <v>3862.09</v>
      </c>
      <c r="Z126" s="29"/>
    </row>
    <row r="127" spans="1:26" x14ac:dyDescent="0.3">
      <c r="A127" s="5" t="s">
        <v>2267</v>
      </c>
      <c r="B127" s="5" t="s">
        <v>2268</v>
      </c>
      <c r="C127" s="5">
        <v>24</v>
      </c>
      <c r="D127" s="127">
        <v>3862.09</v>
      </c>
      <c r="E127" s="132">
        <v>45013</v>
      </c>
      <c r="F127" s="132">
        <v>45019</v>
      </c>
      <c r="G127" s="133">
        <v>0</v>
      </c>
      <c r="H127" s="5" t="s">
        <v>8235</v>
      </c>
      <c r="I127" s="22">
        <f t="shared" si="49"/>
        <v>24</v>
      </c>
      <c r="J127" s="5"/>
      <c r="K127" s="5"/>
      <c r="L127" s="118">
        <f t="shared" si="50"/>
        <v>3862.09</v>
      </c>
      <c r="M127" s="118">
        <f t="shared" si="51"/>
        <v>3862.09</v>
      </c>
      <c r="N127" s="33">
        <f t="shared" si="52"/>
        <v>0</v>
      </c>
      <c r="S127">
        <v>1</v>
      </c>
      <c r="T127" s="29">
        <f t="shared" si="53"/>
        <v>0</v>
      </c>
      <c r="U127" s="29">
        <f t="shared" si="54"/>
        <v>0</v>
      </c>
      <c r="V127" s="29">
        <f t="shared" si="55"/>
        <v>0</v>
      </c>
      <c r="W127" s="29">
        <f t="shared" si="56"/>
        <v>0</v>
      </c>
      <c r="X127" s="29">
        <f t="shared" si="57"/>
        <v>3862.09</v>
      </c>
      <c r="Z127" s="29"/>
    </row>
    <row r="128" spans="1:26" x14ac:dyDescent="0.3">
      <c r="A128" s="5" t="s">
        <v>2267</v>
      </c>
      <c r="B128" s="5" t="s">
        <v>2268</v>
      </c>
      <c r="C128" s="5">
        <v>24</v>
      </c>
      <c r="D128" s="127">
        <v>2992.9</v>
      </c>
      <c r="E128" s="132">
        <v>45013</v>
      </c>
      <c r="F128" s="132">
        <v>45019</v>
      </c>
      <c r="G128" s="133">
        <v>0</v>
      </c>
      <c r="H128" s="5" t="s">
        <v>8236</v>
      </c>
      <c r="I128" s="22">
        <f t="shared" si="49"/>
        <v>24</v>
      </c>
      <c r="J128" s="5"/>
      <c r="K128" s="5"/>
      <c r="L128" s="118">
        <f t="shared" si="50"/>
        <v>2992.9</v>
      </c>
      <c r="M128" s="118">
        <f t="shared" si="51"/>
        <v>2992.9</v>
      </c>
      <c r="N128" s="33">
        <f t="shared" si="52"/>
        <v>0</v>
      </c>
      <c r="S128">
        <v>1</v>
      </c>
      <c r="T128" s="29">
        <f t="shared" si="53"/>
        <v>0</v>
      </c>
      <c r="U128" s="29">
        <f t="shared" si="54"/>
        <v>0</v>
      </c>
      <c r="V128" s="29">
        <f t="shared" si="55"/>
        <v>0</v>
      </c>
      <c r="W128" s="29">
        <f t="shared" si="56"/>
        <v>0</v>
      </c>
      <c r="X128" s="29">
        <f t="shared" si="57"/>
        <v>2992.9</v>
      </c>
      <c r="Z128" s="29"/>
    </row>
    <row r="129" spans="1:26" x14ac:dyDescent="0.3">
      <c r="A129" s="5" t="s">
        <v>2267</v>
      </c>
      <c r="B129" s="5" t="s">
        <v>2268</v>
      </c>
      <c r="C129" s="5">
        <v>240</v>
      </c>
      <c r="D129" s="127">
        <v>32800.51</v>
      </c>
      <c r="E129" s="132">
        <v>45013</v>
      </c>
      <c r="F129" s="132">
        <v>45019</v>
      </c>
      <c r="G129" s="133">
        <v>0</v>
      </c>
      <c r="H129" s="5" t="s">
        <v>8230</v>
      </c>
      <c r="I129" s="22">
        <f t="shared" si="49"/>
        <v>240</v>
      </c>
      <c r="J129" s="5"/>
      <c r="K129" s="5"/>
      <c r="L129" s="118">
        <f t="shared" si="50"/>
        <v>32800.51</v>
      </c>
      <c r="M129" s="118">
        <f t="shared" si="51"/>
        <v>32800.51</v>
      </c>
      <c r="N129" s="33">
        <f t="shared" si="52"/>
        <v>0</v>
      </c>
      <c r="S129">
        <v>1</v>
      </c>
      <c r="T129" s="29">
        <f>O129*M129</f>
        <v>0</v>
      </c>
      <c r="U129" s="29">
        <f>P129*M129</f>
        <v>0</v>
      </c>
      <c r="V129" s="29">
        <f>Q129*M129</f>
        <v>0</v>
      </c>
      <c r="W129" s="29">
        <f>R129*M129</f>
        <v>0</v>
      </c>
      <c r="X129" s="29">
        <f>S129*M129</f>
        <v>32800.51</v>
      </c>
      <c r="Z129" s="29"/>
    </row>
    <row r="130" spans="1:26" x14ac:dyDescent="0.3">
      <c r="A130" s="5" t="s">
        <v>2285</v>
      </c>
      <c r="B130" s="5" t="s">
        <v>2286</v>
      </c>
      <c r="C130" s="5">
        <v>500</v>
      </c>
      <c r="D130" s="127">
        <v>603.79</v>
      </c>
      <c r="E130" s="132">
        <v>45013</v>
      </c>
      <c r="F130" s="132">
        <v>45019</v>
      </c>
      <c r="G130" s="133">
        <v>0</v>
      </c>
      <c r="H130" s="5" t="s">
        <v>8224</v>
      </c>
      <c r="I130" s="22">
        <f t="shared" si="49"/>
        <v>500</v>
      </c>
      <c r="J130" s="5"/>
      <c r="K130" s="5"/>
      <c r="L130" s="118">
        <f t="shared" si="50"/>
        <v>603.79</v>
      </c>
      <c r="M130" s="118">
        <f t="shared" si="51"/>
        <v>603.79</v>
      </c>
      <c r="N130" s="33">
        <f t="shared" si="52"/>
        <v>0</v>
      </c>
      <c r="P130">
        <v>1</v>
      </c>
      <c r="T130" s="29">
        <f>O130*M130</f>
        <v>0</v>
      </c>
      <c r="U130" s="29">
        <f>P130*M130</f>
        <v>603.79</v>
      </c>
      <c r="V130" s="29">
        <f>Q130*M130</f>
        <v>0</v>
      </c>
      <c r="W130" s="29">
        <f>R130*M130</f>
        <v>0</v>
      </c>
      <c r="X130" s="29">
        <f>S130*M130</f>
        <v>0</v>
      </c>
      <c r="Z130" s="29"/>
    </row>
    <row r="131" spans="1:26" x14ac:dyDescent="0.3">
      <c r="A131" s="89" t="s">
        <v>8345</v>
      </c>
      <c r="B131" s="89"/>
      <c r="C131" s="89"/>
      <c r="D131" s="126"/>
      <c r="E131" s="131"/>
      <c r="F131" s="131"/>
      <c r="G131" s="138"/>
      <c r="H131" s="89"/>
      <c r="I131" s="93"/>
      <c r="J131" s="89"/>
      <c r="K131" s="89"/>
      <c r="L131" s="124"/>
      <c r="M131" s="124"/>
      <c r="N131" s="94"/>
      <c r="T131" s="29"/>
      <c r="U131" s="29"/>
      <c r="V131" s="29"/>
      <c r="W131" s="29"/>
      <c r="X131" s="29"/>
      <c r="Z131" s="29"/>
    </row>
    <row r="132" spans="1:26" x14ac:dyDescent="0.3">
      <c r="A132" s="5" t="s">
        <v>2510</v>
      </c>
      <c r="B132" s="5" t="s">
        <v>2511</v>
      </c>
      <c r="C132" s="5">
        <v>40</v>
      </c>
      <c r="D132" s="127">
        <v>6067.32</v>
      </c>
      <c r="E132" s="132" t="s">
        <v>7351</v>
      </c>
      <c r="F132" s="132">
        <v>44923</v>
      </c>
      <c r="G132" s="133">
        <v>0.75</v>
      </c>
      <c r="H132" s="5" t="s">
        <v>8235</v>
      </c>
      <c r="I132" s="22">
        <f t="shared" ref="I132:I195" si="58">C132*(1-G132)</f>
        <v>10</v>
      </c>
      <c r="J132" s="5"/>
      <c r="K132" s="5"/>
      <c r="L132" s="118">
        <f t="shared" ref="L132:L195" si="59">D132*(1-G132)</f>
        <v>1516.83</v>
      </c>
      <c r="M132" s="118">
        <f t="shared" ref="M132:M195" si="60">IF(J132="",L132,(D132/C132)*J132)</f>
        <v>1516.83</v>
      </c>
      <c r="N132" s="33">
        <f t="shared" ref="N132:N195" si="61">L132-M132</f>
        <v>0</v>
      </c>
      <c r="Q132">
        <v>1</v>
      </c>
      <c r="T132" s="29">
        <f t="shared" ref="T132:T162" si="62">O132*M132</f>
        <v>0</v>
      </c>
      <c r="U132" s="29">
        <f t="shared" ref="U132:U162" si="63">P132*M132</f>
        <v>0</v>
      </c>
      <c r="V132" s="29">
        <f t="shared" ref="V132:V162" si="64">Q132*M132</f>
        <v>1516.83</v>
      </c>
      <c r="W132" s="29">
        <f t="shared" ref="W132:W162" si="65">R132*M132</f>
        <v>0</v>
      </c>
      <c r="X132" s="29">
        <f t="shared" ref="X132:X162" si="66">S132*M132</f>
        <v>0</v>
      </c>
      <c r="Z132" s="29"/>
    </row>
    <row r="133" spans="1:26" x14ac:dyDescent="0.3">
      <c r="A133" s="5" t="s">
        <v>2510</v>
      </c>
      <c r="B133" s="5" t="s">
        <v>2511</v>
      </c>
      <c r="C133" s="5">
        <v>10</v>
      </c>
      <c r="D133" s="127">
        <v>1175.46</v>
      </c>
      <c r="E133" s="132" t="s">
        <v>7351</v>
      </c>
      <c r="F133" s="132">
        <v>44923</v>
      </c>
      <c r="G133" s="133">
        <v>0.75</v>
      </c>
      <c r="H133" s="5" t="s">
        <v>8236</v>
      </c>
      <c r="I133" s="22">
        <f t="shared" si="58"/>
        <v>2.5</v>
      </c>
      <c r="J133" s="5"/>
      <c r="K133" s="5"/>
      <c r="L133" s="118">
        <f t="shared" si="59"/>
        <v>293.86500000000001</v>
      </c>
      <c r="M133" s="118">
        <f t="shared" si="60"/>
        <v>293.86500000000001</v>
      </c>
      <c r="N133" s="33">
        <f t="shared" si="61"/>
        <v>0</v>
      </c>
      <c r="Q133">
        <v>1</v>
      </c>
      <c r="T133" s="29">
        <f t="shared" si="62"/>
        <v>0</v>
      </c>
      <c r="U133" s="29">
        <f t="shared" si="63"/>
        <v>0</v>
      </c>
      <c r="V133" s="29">
        <f t="shared" si="64"/>
        <v>293.86500000000001</v>
      </c>
      <c r="W133" s="29">
        <f t="shared" si="65"/>
        <v>0</v>
      </c>
      <c r="X133" s="29">
        <f t="shared" si="66"/>
        <v>0</v>
      </c>
      <c r="Z133" s="29"/>
    </row>
    <row r="134" spans="1:26" x14ac:dyDescent="0.3">
      <c r="A134" s="5" t="s">
        <v>2512</v>
      </c>
      <c r="B134" s="5" t="s">
        <v>2513</v>
      </c>
      <c r="C134" s="5">
        <v>8</v>
      </c>
      <c r="D134" s="127">
        <v>1249.8699999999999</v>
      </c>
      <c r="E134" s="132" t="s">
        <v>8374</v>
      </c>
      <c r="F134" s="132">
        <v>44938</v>
      </c>
      <c r="G134" s="133">
        <v>0.1</v>
      </c>
      <c r="H134" s="5" t="s">
        <v>8235</v>
      </c>
      <c r="I134" s="22">
        <f t="shared" si="58"/>
        <v>7.2</v>
      </c>
      <c r="J134" s="5"/>
      <c r="K134" s="5"/>
      <c r="L134" s="118">
        <f t="shared" si="59"/>
        <v>1124.883</v>
      </c>
      <c r="M134" s="118">
        <f t="shared" si="60"/>
        <v>1124.883</v>
      </c>
      <c r="N134" s="33">
        <f t="shared" si="61"/>
        <v>0</v>
      </c>
      <c r="Q134">
        <v>1</v>
      </c>
      <c r="T134" s="29">
        <f t="shared" si="62"/>
        <v>0</v>
      </c>
      <c r="U134" s="29">
        <f t="shared" si="63"/>
        <v>0</v>
      </c>
      <c r="V134" s="29">
        <f t="shared" si="64"/>
        <v>1124.883</v>
      </c>
      <c r="W134" s="29">
        <f t="shared" si="65"/>
        <v>0</v>
      </c>
      <c r="X134" s="29">
        <f t="shared" si="66"/>
        <v>0</v>
      </c>
      <c r="Z134" s="29"/>
    </row>
    <row r="135" spans="1:26" x14ac:dyDescent="0.3">
      <c r="A135" s="5" t="s">
        <v>2512</v>
      </c>
      <c r="B135" s="5" t="s">
        <v>2513</v>
      </c>
      <c r="C135" s="5">
        <v>8</v>
      </c>
      <c r="D135" s="127">
        <v>968.58</v>
      </c>
      <c r="E135" s="132" t="s">
        <v>8374</v>
      </c>
      <c r="F135" s="132">
        <v>44938</v>
      </c>
      <c r="G135" s="133">
        <v>0.1</v>
      </c>
      <c r="H135" s="5" t="s">
        <v>8236</v>
      </c>
      <c r="I135" s="22">
        <f t="shared" si="58"/>
        <v>7.2</v>
      </c>
      <c r="J135" s="5"/>
      <c r="K135" s="5"/>
      <c r="L135" s="118">
        <f t="shared" si="59"/>
        <v>871.72200000000009</v>
      </c>
      <c r="M135" s="118">
        <f t="shared" si="60"/>
        <v>871.72200000000009</v>
      </c>
      <c r="N135" s="33">
        <f t="shared" si="61"/>
        <v>0</v>
      </c>
      <c r="Q135">
        <v>1</v>
      </c>
      <c r="T135" s="29">
        <f t="shared" si="62"/>
        <v>0</v>
      </c>
      <c r="U135" s="29">
        <f t="shared" si="63"/>
        <v>0</v>
      </c>
      <c r="V135" s="29">
        <f t="shared" si="64"/>
        <v>871.72200000000009</v>
      </c>
      <c r="W135" s="29">
        <f t="shared" si="65"/>
        <v>0</v>
      </c>
      <c r="X135" s="29">
        <f t="shared" si="66"/>
        <v>0</v>
      </c>
      <c r="Z135" s="29"/>
    </row>
    <row r="136" spans="1:26" x14ac:dyDescent="0.3">
      <c r="A136" s="5" t="s">
        <v>2512</v>
      </c>
      <c r="B136" s="5" t="s">
        <v>2513</v>
      </c>
      <c r="C136" s="5">
        <v>8</v>
      </c>
      <c r="D136" s="127">
        <v>968.58</v>
      </c>
      <c r="E136" s="132" t="s">
        <v>8374</v>
      </c>
      <c r="F136" s="132">
        <v>44938</v>
      </c>
      <c r="G136" s="133">
        <v>0.1</v>
      </c>
      <c r="H136" s="5" t="s">
        <v>8237</v>
      </c>
      <c r="I136" s="22">
        <f t="shared" si="58"/>
        <v>7.2</v>
      </c>
      <c r="J136" s="5"/>
      <c r="K136" s="5"/>
      <c r="L136" s="118">
        <f t="shared" si="59"/>
        <v>871.72200000000009</v>
      </c>
      <c r="M136" s="118">
        <f t="shared" si="60"/>
        <v>871.72200000000009</v>
      </c>
      <c r="N136" s="33">
        <f t="shared" si="61"/>
        <v>0</v>
      </c>
      <c r="Q136">
        <v>1</v>
      </c>
      <c r="T136" s="29">
        <f t="shared" si="62"/>
        <v>0</v>
      </c>
      <c r="U136" s="29">
        <f t="shared" si="63"/>
        <v>0</v>
      </c>
      <c r="V136" s="29">
        <f t="shared" si="64"/>
        <v>871.72200000000009</v>
      </c>
      <c r="W136" s="29">
        <f t="shared" si="65"/>
        <v>0</v>
      </c>
      <c r="X136" s="29">
        <f t="shared" si="66"/>
        <v>0</v>
      </c>
      <c r="Z136" s="29"/>
    </row>
    <row r="137" spans="1:26" x14ac:dyDescent="0.3">
      <c r="A137" s="5" t="s">
        <v>2514</v>
      </c>
      <c r="B137" s="5" t="s">
        <v>2515</v>
      </c>
      <c r="C137" s="5">
        <v>8</v>
      </c>
      <c r="D137" s="127">
        <v>1249.8699999999999</v>
      </c>
      <c r="E137" s="132">
        <v>44939</v>
      </c>
      <c r="F137" s="132">
        <v>44953</v>
      </c>
      <c r="G137" s="133">
        <v>0</v>
      </c>
      <c r="H137" s="5" t="s">
        <v>8235</v>
      </c>
      <c r="I137" s="22">
        <f t="shared" si="58"/>
        <v>8</v>
      </c>
      <c r="J137" s="5"/>
      <c r="K137" s="5"/>
      <c r="L137" s="118">
        <f t="shared" si="59"/>
        <v>1249.8699999999999</v>
      </c>
      <c r="M137" s="118">
        <f t="shared" si="60"/>
        <v>1249.8699999999999</v>
      </c>
      <c r="N137" s="33">
        <f t="shared" si="61"/>
        <v>0</v>
      </c>
      <c r="S137">
        <v>1</v>
      </c>
      <c r="T137" s="29">
        <f t="shared" si="62"/>
        <v>0</v>
      </c>
      <c r="U137" s="29">
        <f t="shared" si="63"/>
        <v>0</v>
      </c>
      <c r="V137" s="29">
        <f t="shared" si="64"/>
        <v>0</v>
      </c>
      <c r="W137" s="29">
        <f t="shared" si="65"/>
        <v>0</v>
      </c>
      <c r="X137" s="29">
        <f t="shared" si="66"/>
        <v>1249.8699999999999</v>
      </c>
      <c r="Z137" s="29"/>
    </row>
    <row r="138" spans="1:26" x14ac:dyDescent="0.3">
      <c r="A138" s="5" t="s">
        <v>2514</v>
      </c>
      <c r="B138" s="5" t="s">
        <v>2515</v>
      </c>
      <c r="C138" s="5">
        <v>8</v>
      </c>
      <c r="D138" s="127">
        <v>968.58</v>
      </c>
      <c r="E138" s="132">
        <v>44939</v>
      </c>
      <c r="F138" s="132">
        <v>44953</v>
      </c>
      <c r="G138" s="133">
        <v>0</v>
      </c>
      <c r="H138" s="5" t="s">
        <v>8236</v>
      </c>
      <c r="I138" s="22">
        <f t="shared" si="58"/>
        <v>8</v>
      </c>
      <c r="J138" s="5"/>
      <c r="K138" s="5"/>
      <c r="L138" s="118">
        <f t="shared" si="59"/>
        <v>968.58</v>
      </c>
      <c r="M138" s="118">
        <f t="shared" si="60"/>
        <v>968.58</v>
      </c>
      <c r="N138" s="33">
        <f t="shared" si="61"/>
        <v>0</v>
      </c>
      <c r="S138">
        <v>1</v>
      </c>
      <c r="T138" s="29">
        <f t="shared" si="62"/>
        <v>0</v>
      </c>
      <c r="U138" s="29">
        <f t="shared" si="63"/>
        <v>0</v>
      </c>
      <c r="V138" s="29">
        <f t="shared" si="64"/>
        <v>0</v>
      </c>
      <c r="W138" s="29">
        <f t="shared" si="65"/>
        <v>0</v>
      </c>
      <c r="X138" s="29">
        <f t="shared" si="66"/>
        <v>968.58</v>
      </c>
      <c r="Z138" s="29"/>
    </row>
    <row r="139" spans="1:26" x14ac:dyDescent="0.3">
      <c r="A139" s="5" t="s">
        <v>2514</v>
      </c>
      <c r="B139" s="5" t="s">
        <v>2515</v>
      </c>
      <c r="C139" s="5">
        <v>8</v>
      </c>
      <c r="D139" s="127">
        <v>968.58</v>
      </c>
      <c r="E139" s="132">
        <v>44939</v>
      </c>
      <c r="F139" s="132">
        <v>44953</v>
      </c>
      <c r="G139" s="133">
        <v>0</v>
      </c>
      <c r="H139" s="5" t="s">
        <v>8237</v>
      </c>
      <c r="I139" s="22">
        <f t="shared" si="58"/>
        <v>8</v>
      </c>
      <c r="J139" s="5"/>
      <c r="K139" s="5"/>
      <c r="L139" s="118">
        <f t="shared" si="59"/>
        <v>968.58</v>
      </c>
      <c r="M139" s="118">
        <f t="shared" si="60"/>
        <v>968.58</v>
      </c>
      <c r="N139" s="33">
        <f t="shared" si="61"/>
        <v>0</v>
      </c>
      <c r="S139">
        <v>1</v>
      </c>
      <c r="T139" s="29">
        <f t="shared" si="62"/>
        <v>0</v>
      </c>
      <c r="U139" s="29">
        <f t="shared" si="63"/>
        <v>0</v>
      </c>
      <c r="V139" s="29">
        <f t="shared" si="64"/>
        <v>0</v>
      </c>
      <c r="W139" s="29">
        <f t="shared" si="65"/>
        <v>0</v>
      </c>
      <c r="X139" s="29">
        <f t="shared" si="66"/>
        <v>968.58</v>
      </c>
      <c r="Z139" s="29"/>
    </row>
    <row r="140" spans="1:26" x14ac:dyDescent="0.3">
      <c r="A140" s="5" t="s">
        <v>2516</v>
      </c>
      <c r="B140" s="5" t="s">
        <v>2517</v>
      </c>
      <c r="C140" s="5">
        <v>8</v>
      </c>
      <c r="D140" s="127">
        <v>1249.8699999999999</v>
      </c>
      <c r="E140" s="132">
        <v>44964</v>
      </c>
      <c r="F140" s="132">
        <v>44970</v>
      </c>
      <c r="G140" s="133">
        <v>0</v>
      </c>
      <c r="H140" s="5" t="s">
        <v>8235</v>
      </c>
      <c r="I140" s="22">
        <f t="shared" si="58"/>
        <v>8</v>
      </c>
      <c r="J140" s="5"/>
      <c r="K140" s="5"/>
      <c r="L140" s="118">
        <f t="shared" si="59"/>
        <v>1249.8699999999999</v>
      </c>
      <c r="M140" s="118">
        <f t="shared" si="60"/>
        <v>1249.8699999999999</v>
      </c>
      <c r="N140" s="33">
        <f t="shared" si="61"/>
        <v>0</v>
      </c>
      <c r="S140">
        <v>1</v>
      </c>
      <c r="T140" s="29">
        <f t="shared" si="62"/>
        <v>0</v>
      </c>
      <c r="U140" s="29">
        <f t="shared" si="63"/>
        <v>0</v>
      </c>
      <c r="V140" s="29">
        <f t="shared" si="64"/>
        <v>0</v>
      </c>
      <c r="W140" s="29">
        <f t="shared" si="65"/>
        <v>0</v>
      </c>
      <c r="X140" s="29">
        <f t="shared" si="66"/>
        <v>1249.8699999999999</v>
      </c>
      <c r="Z140" s="29"/>
    </row>
    <row r="141" spans="1:26" x14ac:dyDescent="0.3">
      <c r="A141" s="5" t="s">
        <v>2516</v>
      </c>
      <c r="B141" s="5" t="s">
        <v>2517</v>
      </c>
      <c r="C141" s="5">
        <v>24</v>
      </c>
      <c r="D141" s="127">
        <v>2905.73</v>
      </c>
      <c r="E141" s="132">
        <v>44964</v>
      </c>
      <c r="F141" s="132">
        <v>44970</v>
      </c>
      <c r="G141" s="133">
        <v>0</v>
      </c>
      <c r="H141" s="5" t="s">
        <v>8237</v>
      </c>
      <c r="I141" s="22">
        <f t="shared" si="58"/>
        <v>24</v>
      </c>
      <c r="J141" s="5"/>
      <c r="K141" s="5"/>
      <c r="L141" s="118">
        <f t="shared" si="59"/>
        <v>2905.73</v>
      </c>
      <c r="M141" s="118">
        <f t="shared" si="60"/>
        <v>2905.73</v>
      </c>
      <c r="N141" s="33">
        <f t="shared" si="61"/>
        <v>0</v>
      </c>
      <c r="S141">
        <v>1</v>
      </c>
      <c r="T141" s="29">
        <f t="shared" si="62"/>
        <v>0</v>
      </c>
      <c r="U141" s="29">
        <f t="shared" si="63"/>
        <v>0</v>
      </c>
      <c r="V141" s="29">
        <f t="shared" si="64"/>
        <v>0</v>
      </c>
      <c r="W141" s="29">
        <f t="shared" si="65"/>
        <v>0</v>
      </c>
      <c r="X141" s="29">
        <f t="shared" si="66"/>
        <v>2905.73</v>
      </c>
      <c r="Z141" s="29"/>
    </row>
    <row r="142" spans="1:26" x14ac:dyDescent="0.3">
      <c r="A142" s="5" t="s">
        <v>2516</v>
      </c>
      <c r="B142" s="5" t="s">
        <v>2517</v>
      </c>
      <c r="C142" s="5">
        <v>8</v>
      </c>
      <c r="D142" s="127">
        <v>968.58</v>
      </c>
      <c r="E142" s="132">
        <v>44964</v>
      </c>
      <c r="F142" s="132">
        <v>44970</v>
      </c>
      <c r="G142" s="133">
        <v>0</v>
      </c>
      <c r="H142" s="5" t="s">
        <v>8234</v>
      </c>
      <c r="I142" s="22">
        <f t="shared" si="58"/>
        <v>8</v>
      </c>
      <c r="J142" s="5"/>
      <c r="K142" s="5"/>
      <c r="L142" s="118">
        <f t="shared" si="59"/>
        <v>968.58</v>
      </c>
      <c r="M142" s="118">
        <f t="shared" si="60"/>
        <v>968.58</v>
      </c>
      <c r="N142" s="33">
        <f t="shared" si="61"/>
        <v>0</v>
      </c>
      <c r="S142">
        <v>1</v>
      </c>
      <c r="T142" s="29">
        <f t="shared" si="62"/>
        <v>0</v>
      </c>
      <c r="U142" s="29">
        <f t="shared" si="63"/>
        <v>0</v>
      </c>
      <c r="V142" s="29">
        <f t="shared" si="64"/>
        <v>0</v>
      </c>
      <c r="W142" s="29">
        <f t="shared" si="65"/>
        <v>0</v>
      </c>
      <c r="X142" s="29">
        <f t="shared" si="66"/>
        <v>968.58</v>
      </c>
      <c r="Z142" s="29"/>
    </row>
    <row r="143" spans="1:26" x14ac:dyDescent="0.3">
      <c r="A143" s="5" t="s">
        <v>2532</v>
      </c>
      <c r="B143" s="5" t="s">
        <v>2533</v>
      </c>
      <c r="C143" s="5">
        <v>500</v>
      </c>
      <c r="D143" s="127">
        <v>591.95000000000005</v>
      </c>
      <c r="E143" s="132">
        <v>44964</v>
      </c>
      <c r="F143" s="132">
        <v>44970</v>
      </c>
      <c r="G143" s="133">
        <v>0</v>
      </c>
      <c r="H143" s="5" t="s">
        <v>8224</v>
      </c>
      <c r="I143" s="22">
        <f t="shared" si="58"/>
        <v>500</v>
      </c>
      <c r="J143" s="5"/>
      <c r="K143" s="5"/>
      <c r="L143" s="118">
        <f t="shared" si="59"/>
        <v>591.95000000000005</v>
      </c>
      <c r="M143" s="118">
        <f t="shared" si="60"/>
        <v>591.95000000000005</v>
      </c>
      <c r="N143" s="33">
        <f t="shared" si="61"/>
        <v>0</v>
      </c>
      <c r="P143">
        <v>1</v>
      </c>
      <c r="T143" s="29">
        <f t="shared" si="62"/>
        <v>0</v>
      </c>
      <c r="U143" s="29">
        <f t="shared" si="63"/>
        <v>591.95000000000005</v>
      </c>
      <c r="V143" s="29">
        <f t="shared" si="64"/>
        <v>0</v>
      </c>
      <c r="W143" s="29">
        <f t="shared" si="65"/>
        <v>0</v>
      </c>
      <c r="X143" s="29">
        <f t="shared" si="66"/>
        <v>0</v>
      </c>
      <c r="Z143" s="29"/>
    </row>
    <row r="144" spans="1:26" x14ac:dyDescent="0.3">
      <c r="A144" s="5" t="s">
        <v>2518</v>
      </c>
      <c r="B144" s="5" t="s">
        <v>2519</v>
      </c>
      <c r="C144" s="5">
        <v>8</v>
      </c>
      <c r="D144" s="127">
        <v>1287.3599999999999</v>
      </c>
      <c r="E144" s="132">
        <v>45020</v>
      </c>
      <c r="F144" s="132">
        <v>45020</v>
      </c>
      <c r="G144" s="133">
        <v>0</v>
      </c>
      <c r="H144" s="5" t="s">
        <v>8235</v>
      </c>
      <c r="I144" s="22">
        <f t="shared" si="58"/>
        <v>8</v>
      </c>
      <c r="J144" s="5"/>
      <c r="K144" s="5"/>
      <c r="L144" s="118">
        <f t="shared" si="59"/>
        <v>1287.3599999999999</v>
      </c>
      <c r="M144" s="118">
        <f t="shared" si="60"/>
        <v>1287.3599999999999</v>
      </c>
      <c r="N144" s="33">
        <f t="shared" si="61"/>
        <v>0</v>
      </c>
      <c r="S144">
        <v>1</v>
      </c>
      <c r="T144" s="29">
        <f t="shared" si="62"/>
        <v>0</v>
      </c>
      <c r="U144" s="29">
        <f t="shared" si="63"/>
        <v>0</v>
      </c>
      <c r="V144" s="29">
        <f t="shared" si="64"/>
        <v>0</v>
      </c>
      <c r="W144" s="29">
        <f t="shared" si="65"/>
        <v>0</v>
      </c>
      <c r="X144" s="29">
        <f t="shared" si="66"/>
        <v>1287.3599999999999</v>
      </c>
      <c r="Z144" s="29"/>
    </row>
    <row r="145" spans="1:26" x14ac:dyDescent="0.3">
      <c r="A145" s="5" t="s">
        <v>2518</v>
      </c>
      <c r="B145" s="5" t="s">
        <v>2519</v>
      </c>
      <c r="C145" s="5">
        <v>8</v>
      </c>
      <c r="D145" s="127">
        <v>997.63</v>
      </c>
      <c r="E145" s="132">
        <v>45020</v>
      </c>
      <c r="F145" s="132">
        <v>45020</v>
      </c>
      <c r="G145" s="133">
        <v>0</v>
      </c>
      <c r="H145" s="5" t="s">
        <v>8236</v>
      </c>
      <c r="I145" s="22">
        <f t="shared" si="58"/>
        <v>8</v>
      </c>
      <c r="J145" s="5"/>
      <c r="K145" s="5"/>
      <c r="L145" s="118">
        <f t="shared" si="59"/>
        <v>997.63</v>
      </c>
      <c r="M145" s="118">
        <f t="shared" si="60"/>
        <v>997.63</v>
      </c>
      <c r="N145" s="33">
        <f t="shared" si="61"/>
        <v>0</v>
      </c>
      <c r="S145">
        <v>1</v>
      </c>
      <c r="T145" s="29">
        <f t="shared" si="62"/>
        <v>0</v>
      </c>
      <c r="U145" s="29">
        <f t="shared" si="63"/>
        <v>0</v>
      </c>
      <c r="V145" s="29">
        <f t="shared" si="64"/>
        <v>0</v>
      </c>
      <c r="W145" s="29">
        <f t="shared" si="65"/>
        <v>0</v>
      </c>
      <c r="X145" s="29">
        <f t="shared" si="66"/>
        <v>997.63</v>
      </c>
      <c r="Z145" s="29"/>
    </row>
    <row r="146" spans="1:26" x14ac:dyDescent="0.3">
      <c r="A146" s="5" t="s">
        <v>2518</v>
      </c>
      <c r="B146" s="5" t="s">
        <v>2519</v>
      </c>
      <c r="C146" s="5">
        <v>60</v>
      </c>
      <c r="D146" s="127">
        <v>7482.26</v>
      </c>
      <c r="E146" s="132">
        <v>45020</v>
      </c>
      <c r="F146" s="132">
        <v>45020</v>
      </c>
      <c r="G146" s="133">
        <v>0</v>
      </c>
      <c r="H146" s="5" t="s">
        <v>8237</v>
      </c>
      <c r="I146" s="22">
        <f t="shared" si="58"/>
        <v>60</v>
      </c>
      <c r="J146" s="5"/>
      <c r="K146" s="5"/>
      <c r="L146" s="118">
        <f t="shared" si="59"/>
        <v>7482.26</v>
      </c>
      <c r="M146" s="118">
        <f t="shared" si="60"/>
        <v>7482.26</v>
      </c>
      <c r="N146" s="33">
        <f t="shared" si="61"/>
        <v>0</v>
      </c>
      <c r="S146">
        <v>1</v>
      </c>
      <c r="T146" s="29">
        <f t="shared" si="62"/>
        <v>0</v>
      </c>
      <c r="U146" s="29">
        <f t="shared" si="63"/>
        <v>0</v>
      </c>
      <c r="V146" s="29">
        <f t="shared" si="64"/>
        <v>0</v>
      </c>
      <c r="W146" s="29">
        <f t="shared" si="65"/>
        <v>0</v>
      </c>
      <c r="X146" s="29">
        <f t="shared" si="66"/>
        <v>7482.26</v>
      </c>
      <c r="Z146" s="29"/>
    </row>
    <row r="147" spans="1:26" x14ac:dyDescent="0.3">
      <c r="A147" s="5" t="s">
        <v>2534</v>
      </c>
      <c r="B147" s="5" t="s">
        <v>2535</v>
      </c>
      <c r="C147" s="5">
        <v>500</v>
      </c>
      <c r="D147" s="127">
        <v>603.79</v>
      </c>
      <c r="E147" s="132">
        <v>45020</v>
      </c>
      <c r="F147" s="132">
        <v>45020</v>
      </c>
      <c r="G147" s="133">
        <v>0</v>
      </c>
      <c r="H147" s="5" t="s">
        <v>8224</v>
      </c>
      <c r="I147" s="22">
        <f t="shared" si="58"/>
        <v>500</v>
      </c>
      <c r="J147" s="5"/>
      <c r="K147" s="5"/>
      <c r="L147" s="118">
        <f t="shared" si="59"/>
        <v>603.79</v>
      </c>
      <c r="M147" s="118">
        <f t="shared" si="60"/>
        <v>603.79</v>
      </c>
      <c r="N147" s="33">
        <f t="shared" si="61"/>
        <v>0</v>
      </c>
      <c r="P147">
        <v>1</v>
      </c>
      <c r="T147" s="29">
        <f t="shared" si="62"/>
        <v>0</v>
      </c>
      <c r="U147" s="29">
        <f t="shared" si="63"/>
        <v>603.79</v>
      </c>
      <c r="V147" s="29">
        <f t="shared" si="64"/>
        <v>0</v>
      </c>
      <c r="W147" s="29">
        <f t="shared" si="65"/>
        <v>0</v>
      </c>
      <c r="X147" s="29">
        <f t="shared" si="66"/>
        <v>0</v>
      </c>
      <c r="Z147" s="29"/>
    </row>
    <row r="148" spans="1:26" x14ac:dyDescent="0.3">
      <c r="A148" s="5" t="s">
        <v>2546</v>
      </c>
      <c r="B148" s="5" t="s">
        <v>2547</v>
      </c>
      <c r="C148" s="5">
        <v>16</v>
      </c>
      <c r="D148" s="127">
        <v>2211.85</v>
      </c>
      <c r="E148" s="132">
        <v>45021</v>
      </c>
      <c r="F148" s="132">
        <v>45022</v>
      </c>
      <c r="G148" s="133">
        <v>0</v>
      </c>
      <c r="H148" s="5" t="s">
        <v>8244</v>
      </c>
      <c r="I148" s="22">
        <f t="shared" si="58"/>
        <v>16</v>
      </c>
      <c r="J148" s="5"/>
      <c r="K148" s="5"/>
      <c r="L148" s="118">
        <f t="shared" si="59"/>
        <v>2211.85</v>
      </c>
      <c r="M148" s="118">
        <f t="shared" si="60"/>
        <v>2211.85</v>
      </c>
      <c r="N148" s="33">
        <f t="shared" si="61"/>
        <v>0</v>
      </c>
      <c r="S148">
        <v>1</v>
      </c>
      <c r="T148" s="29">
        <f t="shared" si="62"/>
        <v>0</v>
      </c>
      <c r="U148" s="29">
        <f t="shared" si="63"/>
        <v>0</v>
      </c>
      <c r="V148" s="29">
        <f t="shared" si="64"/>
        <v>0</v>
      </c>
      <c r="W148" s="29">
        <f t="shared" si="65"/>
        <v>0</v>
      </c>
      <c r="X148" s="29">
        <f t="shared" si="66"/>
        <v>2211.85</v>
      </c>
      <c r="Z148" s="29"/>
    </row>
    <row r="149" spans="1:26" x14ac:dyDescent="0.3">
      <c r="A149" s="5" t="s">
        <v>2548</v>
      </c>
      <c r="B149" s="5" t="s">
        <v>2549</v>
      </c>
      <c r="C149" s="5">
        <v>40</v>
      </c>
      <c r="D149" s="127">
        <v>4988.17</v>
      </c>
      <c r="E149" s="132">
        <v>45021</v>
      </c>
      <c r="F149" s="132">
        <v>45022</v>
      </c>
      <c r="G149" s="133">
        <v>0</v>
      </c>
      <c r="H149" s="5" t="s">
        <v>8234</v>
      </c>
      <c r="I149" s="22">
        <f t="shared" si="58"/>
        <v>40</v>
      </c>
      <c r="J149" s="5"/>
      <c r="K149" s="5"/>
      <c r="L149" s="118">
        <f t="shared" si="59"/>
        <v>4988.17</v>
      </c>
      <c r="M149" s="118">
        <f t="shared" si="60"/>
        <v>4988.17</v>
      </c>
      <c r="N149" s="33">
        <f t="shared" si="61"/>
        <v>0</v>
      </c>
      <c r="S149">
        <v>1</v>
      </c>
      <c r="T149" s="29">
        <f t="shared" si="62"/>
        <v>0</v>
      </c>
      <c r="U149" s="29">
        <f t="shared" si="63"/>
        <v>0</v>
      </c>
      <c r="V149" s="29">
        <f t="shared" si="64"/>
        <v>0</v>
      </c>
      <c r="W149" s="29">
        <f t="shared" si="65"/>
        <v>0</v>
      </c>
      <c r="X149" s="29">
        <f t="shared" si="66"/>
        <v>4988.17</v>
      </c>
      <c r="Z149" s="29"/>
    </row>
    <row r="150" spans="1:26" x14ac:dyDescent="0.3">
      <c r="A150" s="5" t="s">
        <v>2550</v>
      </c>
      <c r="B150" s="5" t="s">
        <v>2551</v>
      </c>
      <c r="C150" s="5">
        <v>40</v>
      </c>
      <c r="D150" s="127">
        <v>5529.62</v>
      </c>
      <c r="E150" s="132">
        <v>45021</v>
      </c>
      <c r="F150" s="132">
        <v>45022</v>
      </c>
      <c r="G150" s="133">
        <v>0</v>
      </c>
      <c r="H150" s="5" t="s">
        <v>8244</v>
      </c>
      <c r="I150" s="22">
        <f t="shared" si="58"/>
        <v>40</v>
      </c>
      <c r="J150" s="5"/>
      <c r="K150" s="5"/>
      <c r="L150" s="118">
        <f t="shared" si="59"/>
        <v>5529.62</v>
      </c>
      <c r="M150" s="118">
        <f t="shared" si="60"/>
        <v>5529.62</v>
      </c>
      <c r="N150" s="33">
        <f t="shared" si="61"/>
        <v>0</v>
      </c>
      <c r="S150">
        <v>1</v>
      </c>
      <c r="T150" s="29">
        <f t="shared" si="62"/>
        <v>0</v>
      </c>
      <c r="U150" s="29">
        <f t="shared" si="63"/>
        <v>0</v>
      </c>
      <c r="V150" s="29">
        <f t="shared" si="64"/>
        <v>0</v>
      </c>
      <c r="W150" s="29">
        <f t="shared" si="65"/>
        <v>0</v>
      </c>
      <c r="X150" s="29">
        <f t="shared" si="66"/>
        <v>5529.62</v>
      </c>
      <c r="Z150" s="29"/>
    </row>
    <row r="151" spans="1:26" x14ac:dyDescent="0.3">
      <c r="A151" s="5" t="s">
        <v>2552</v>
      </c>
      <c r="B151" s="5" t="s">
        <v>2553</v>
      </c>
      <c r="C151" s="5">
        <v>40</v>
      </c>
      <c r="D151" s="127">
        <v>4988.17</v>
      </c>
      <c r="E151" s="132">
        <v>45021</v>
      </c>
      <c r="F151" s="132">
        <v>45021</v>
      </c>
      <c r="G151" s="133">
        <v>0</v>
      </c>
      <c r="H151" s="5" t="s">
        <v>8234</v>
      </c>
      <c r="I151" s="22">
        <f t="shared" si="58"/>
        <v>40</v>
      </c>
      <c r="J151" s="5"/>
      <c r="K151" s="5"/>
      <c r="L151" s="118">
        <f t="shared" si="59"/>
        <v>4988.17</v>
      </c>
      <c r="M151" s="118">
        <f t="shared" si="60"/>
        <v>4988.17</v>
      </c>
      <c r="N151" s="33">
        <f t="shared" si="61"/>
        <v>0</v>
      </c>
      <c r="S151">
        <v>1</v>
      </c>
      <c r="T151" s="29">
        <f t="shared" si="62"/>
        <v>0</v>
      </c>
      <c r="U151" s="29">
        <f t="shared" si="63"/>
        <v>0</v>
      </c>
      <c r="V151" s="29">
        <f t="shared" si="64"/>
        <v>0</v>
      </c>
      <c r="W151" s="29">
        <f t="shared" si="65"/>
        <v>0</v>
      </c>
      <c r="X151" s="29">
        <f t="shared" si="66"/>
        <v>4988.17</v>
      </c>
      <c r="Z151" s="29"/>
    </row>
    <row r="152" spans="1:26" x14ac:dyDescent="0.3">
      <c r="A152" s="5" t="s">
        <v>2554</v>
      </c>
      <c r="B152" s="5" t="s">
        <v>2555</v>
      </c>
      <c r="C152" s="5">
        <v>80</v>
      </c>
      <c r="D152" s="127">
        <v>11059.23</v>
      </c>
      <c r="E152" s="132">
        <v>45022</v>
      </c>
      <c r="F152" s="132">
        <v>45023</v>
      </c>
      <c r="G152" s="133">
        <v>0</v>
      </c>
      <c r="H152" s="5" t="s">
        <v>8238</v>
      </c>
      <c r="I152" s="22">
        <f t="shared" si="58"/>
        <v>80</v>
      </c>
      <c r="J152" s="5"/>
      <c r="K152" s="5"/>
      <c r="L152" s="118">
        <f t="shared" si="59"/>
        <v>11059.23</v>
      </c>
      <c r="M152" s="118">
        <f t="shared" si="60"/>
        <v>11059.23</v>
      </c>
      <c r="N152" s="33">
        <f t="shared" si="61"/>
        <v>0</v>
      </c>
      <c r="S152">
        <v>1</v>
      </c>
      <c r="T152" s="29">
        <f t="shared" si="62"/>
        <v>0</v>
      </c>
      <c r="U152" s="29">
        <f t="shared" si="63"/>
        <v>0</v>
      </c>
      <c r="V152" s="29">
        <f t="shared" si="64"/>
        <v>0</v>
      </c>
      <c r="W152" s="29">
        <f t="shared" si="65"/>
        <v>0</v>
      </c>
      <c r="X152" s="29">
        <f t="shared" si="66"/>
        <v>11059.23</v>
      </c>
      <c r="Z152" s="29"/>
    </row>
    <row r="153" spans="1:26" x14ac:dyDescent="0.3">
      <c r="A153" s="5" t="s">
        <v>2554</v>
      </c>
      <c r="B153" s="5" t="s">
        <v>2555</v>
      </c>
      <c r="C153" s="5">
        <v>80</v>
      </c>
      <c r="D153" s="127">
        <v>9976.35</v>
      </c>
      <c r="E153" s="132">
        <v>45022</v>
      </c>
      <c r="F153" s="132">
        <v>45023</v>
      </c>
      <c r="G153" s="133">
        <v>0</v>
      </c>
      <c r="H153" s="5" t="s">
        <v>8237</v>
      </c>
      <c r="I153" s="22">
        <f t="shared" si="58"/>
        <v>80</v>
      </c>
      <c r="J153" s="5"/>
      <c r="K153" s="5"/>
      <c r="L153" s="118">
        <f t="shared" si="59"/>
        <v>9976.35</v>
      </c>
      <c r="M153" s="118">
        <f t="shared" si="60"/>
        <v>9976.35</v>
      </c>
      <c r="N153" s="33">
        <f t="shared" si="61"/>
        <v>0</v>
      </c>
      <c r="S153">
        <v>1</v>
      </c>
      <c r="T153" s="29">
        <f t="shared" si="62"/>
        <v>0</v>
      </c>
      <c r="U153" s="29">
        <f t="shared" si="63"/>
        <v>0</v>
      </c>
      <c r="V153" s="29">
        <f t="shared" si="64"/>
        <v>0</v>
      </c>
      <c r="W153" s="29">
        <f t="shared" si="65"/>
        <v>0</v>
      </c>
      <c r="X153" s="29">
        <f t="shared" si="66"/>
        <v>9976.35</v>
      </c>
      <c r="Z153" s="29"/>
    </row>
    <row r="154" spans="1:26" x14ac:dyDescent="0.3">
      <c r="A154" s="5" t="s">
        <v>2556</v>
      </c>
      <c r="B154" s="5" t="s">
        <v>2557</v>
      </c>
      <c r="C154" s="5">
        <v>80</v>
      </c>
      <c r="D154" s="127">
        <v>9976.35</v>
      </c>
      <c r="E154" s="132">
        <v>45026</v>
      </c>
      <c r="F154" s="132">
        <v>45027</v>
      </c>
      <c r="G154" s="133">
        <v>0</v>
      </c>
      <c r="H154" s="5" t="s">
        <v>8237</v>
      </c>
      <c r="I154" s="22">
        <f t="shared" si="58"/>
        <v>80</v>
      </c>
      <c r="J154" s="5"/>
      <c r="K154" s="5"/>
      <c r="L154" s="118">
        <f t="shared" si="59"/>
        <v>9976.35</v>
      </c>
      <c r="M154" s="118">
        <f t="shared" si="60"/>
        <v>9976.35</v>
      </c>
      <c r="N154" s="33">
        <f t="shared" si="61"/>
        <v>0</v>
      </c>
      <c r="S154">
        <v>1</v>
      </c>
      <c r="T154" s="29">
        <f t="shared" si="62"/>
        <v>0</v>
      </c>
      <c r="U154" s="29">
        <f t="shared" si="63"/>
        <v>0</v>
      </c>
      <c r="V154" s="29">
        <f t="shared" si="64"/>
        <v>0</v>
      </c>
      <c r="W154" s="29">
        <f t="shared" si="65"/>
        <v>0</v>
      </c>
      <c r="X154" s="29">
        <f t="shared" si="66"/>
        <v>9976.35</v>
      </c>
      <c r="Z154" s="29"/>
    </row>
    <row r="155" spans="1:26" x14ac:dyDescent="0.3">
      <c r="A155" s="5" t="s">
        <v>2556</v>
      </c>
      <c r="B155" s="5" t="s">
        <v>2557</v>
      </c>
      <c r="C155" s="5">
        <v>80</v>
      </c>
      <c r="D155" s="127">
        <v>11059.23</v>
      </c>
      <c r="E155" s="132">
        <v>45026</v>
      </c>
      <c r="F155" s="132">
        <v>45027</v>
      </c>
      <c r="G155" s="133">
        <v>0</v>
      </c>
      <c r="H155" s="5" t="s">
        <v>8238</v>
      </c>
      <c r="I155" s="22">
        <f t="shared" si="58"/>
        <v>80</v>
      </c>
      <c r="J155" s="5"/>
      <c r="K155" s="5"/>
      <c r="L155" s="118">
        <f t="shared" si="59"/>
        <v>11059.23</v>
      </c>
      <c r="M155" s="118">
        <f t="shared" si="60"/>
        <v>11059.23</v>
      </c>
      <c r="N155" s="33">
        <f t="shared" si="61"/>
        <v>0</v>
      </c>
      <c r="S155">
        <v>1</v>
      </c>
      <c r="T155" s="29">
        <f t="shared" si="62"/>
        <v>0</v>
      </c>
      <c r="U155" s="29">
        <f t="shared" si="63"/>
        <v>0</v>
      </c>
      <c r="V155" s="29">
        <f t="shared" si="64"/>
        <v>0</v>
      </c>
      <c r="W155" s="29">
        <f t="shared" si="65"/>
        <v>0</v>
      </c>
      <c r="X155" s="29">
        <f t="shared" si="66"/>
        <v>11059.23</v>
      </c>
      <c r="Z155" s="29"/>
    </row>
    <row r="156" spans="1:26" x14ac:dyDescent="0.3">
      <c r="A156" s="5" t="s">
        <v>2522</v>
      </c>
      <c r="B156" s="5" t="s">
        <v>2523</v>
      </c>
      <c r="C156" s="5">
        <v>80</v>
      </c>
      <c r="D156" s="127">
        <v>9976.35</v>
      </c>
      <c r="E156" s="132">
        <v>45030</v>
      </c>
      <c r="F156" s="132">
        <v>45030</v>
      </c>
      <c r="G156" s="133">
        <v>0</v>
      </c>
      <c r="H156" s="5" t="s">
        <v>8237</v>
      </c>
      <c r="I156" s="22">
        <f t="shared" si="58"/>
        <v>80</v>
      </c>
      <c r="J156" s="5"/>
      <c r="K156" s="5"/>
      <c r="L156" s="118">
        <f t="shared" si="59"/>
        <v>9976.35</v>
      </c>
      <c r="M156" s="118">
        <f t="shared" si="60"/>
        <v>9976.35</v>
      </c>
      <c r="N156" s="33">
        <f t="shared" si="61"/>
        <v>0</v>
      </c>
      <c r="S156">
        <v>1</v>
      </c>
      <c r="T156" s="29">
        <f t="shared" si="62"/>
        <v>0</v>
      </c>
      <c r="U156" s="29">
        <f t="shared" si="63"/>
        <v>0</v>
      </c>
      <c r="V156" s="29">
        <f t="shared" si="64"/>
        <v>0</v>
      </c>
      <c r="W156" s="29">
        <f t="shared" si="65"/>
        <v>0</v>
      </c>
      <c r="X156" s="29">
        <f t="shared" si="66"/>
        <v>9976.35</v>
      </c>
      <c r="Z156" s="29"/>
    </row>
    <row r="157" spans="1:26" x14ac:dyDescent="0.3">
      <c r="A157" s="5" t="s">
        <v>2522</v>
      </c>
      <c r="B157" s="5" t="s">
        <v>2523</v>
      </c>
      <c r="C157" s="5">
        <v>24</v>
      </c>
      <c r="D157" s="127">
        <v>3862.09</v>
      </c>
      <c r="E157" s="132">
        <v>45030</v>
      </c>
      <c r="F157" s="132">
        <v>45030</v>
      </c>
      <c r="G157" s="133">
        <v>0</v>
      </c>
      <c r="H157" s="5" t="s">
        <v>8232</v>
      </c>
      <c r="I157" s="22">
        <f t="shared" si="58"/>
        <v>24</v>
      </c>
      <c r="J157" s="5"/>
      <c r="K157" s="5"/>
      <c r="L157" s="118">
        <f t="shared" si="59"/>
        <v>3862.09</v>
      </c>
      <c r="M157" s="118">
        <f t="shared" si="60"/>
        <v>3862.09</v>
      </c>
      <c r="N157" s="33">
        <f t="shared" si="61"/>
        <v>0</v>
      </c>
      <c r="S157">
        <v>1</v>
      </c>
      <c r="T157" s="29">
        <f t="shared" si="62"/>
        <v>0</v>
      </c>
      <c r="U157" s="29">
        <f t="shared" si="63"/>
        <v>0</v>
      </c>
      <c r="V157" s="29">
        <f t="shared" si="64"/>
        <v>0</v>
      </c>
      <c r="W157" s="29">
        <f t="shared" si="65"/>
        <v>0</v>
      </c>
      <c r="X157" s="29">
        <f t="shared" si="66"/>
        <v>3862.09</v>
      </c>
      <c r="Z157" s="29"/>
    </row>
    <row r="158" spans="1:26" x14ac:dyDescent="0.3">
      <c r="A158" s="5" t="s">
        <v>2522</v>
      </c>
      <c r="B158" s="5" t="s">
        <v>2523</v>
      </c>
      <c r="C158" s="5">
        <v>80</v>
      </c>
      <c r="D158" s="127">
        <v>9976.35</v>
      </c>
      <c r="E158" s="132">
        <v>45030</v>
      </c>
      <c r="F158" s="132">
        <v>45030</v>
      </c>
      <c r="G158" s="133">
        <v>0</v>
      </c>
      <c r="H158" s="5" t="s">
        <v>8234</v>
      </c>
      <c r="I158" s="22">
        <f t="shared" si="58"/>
        <v>80</v>
      </c>
      <c r="J158" s="5"/>
      <c r="K158" s="5"/>
      <c r="L158" s="118">
        <f t="shared" si="59"/>
        <v>9976.35</v>
      </c>
      <c r="M158" s="118">
        <f t="shared" si="60"/>
        <v>9976.35</v>
      </c>
      <c r="N158" s="33">
        <f t="shared" si="61"/>
        <v>0</v>
      </c>
      <c r="S158">
        <v>1</v>
      </c>
      <c r="T158" s="29">
        <f t="shared" si="62"/>
        <v>0</v>
      </c>
      <c r="U158" s="29">
        <f t="shared" si="63"/>
        <v>0</v>
      </c>
      <c r="V158" s="29">
        <f t="shared" si="64"/>
        <v>0</v>
      </c>
      <c r="W158" s="29">
        <f t="shared" si="65"/>
        <v>0</v>
      </c>
      <c r="X158" s="29">
        <f t="shared" si="66"/>
        <v>9976.35</v>
      </c>
      <c r="Z158" s="29"/>
    </row>
    <row r="159" spans="1:26" x14ac:dyDescent="0.3">
      <c r="A159" s="5" t="s">
        <v>2522</v>
      </c>
      <c r="B159" s="5" t="s">
        <v>2523</v>
      </c>
      <c r="C159" s="5">
        <v>24</v>
      </c>
      <c r="D159" s="127">
        <v>2992.9</v>
      </c>
      <c r="E159" s="132">
        <v>45030</v>
      </c>
      <c r="F159" s="132">
        <v>45030</v>
      </c>
      <c r="G159" s="133">
        <v>0</v>
      </c>
      <c r="H159" s="5" t="s">
        <v>8236</v>
      </c>
      <c r="I159" s="22">
        <f t="shared" si="58"/>
        <v>24</v>
      </c>
      <c r="J159" s="5"/>
      <c r="K159" s="5"/>
      <c r="L159" s="118">
        <f t="shared" si="59"/>
        <v>2992.9</v>
      </c>
      <c r="M159" s="118">
        <f t="shared" si="60"/>
        <v>2992.9</v>
      </c>
      <c r="N159" s="33">
        <f t="shared" si="61"/>
        <v>0</v>
      </c>
      <c r="S159">
        <v>1</v>
      </c>
      <c r="T159" s="29">
        <f t="shared" si="62"/>
        <v>0</v>
      </c>
      <c r="U159" s="29">
        <f t="shared" si="63"/>
        <v>0</v>
      </c>
      <c r="V159" s="29">
        <f t="shared" si="64"/>
        <v>0</v>
      </c>
      <c r="W159" s="29">
        <f t="shared" si="65"/>
        <v>0</v>
      </c>
      <c r="X159" s="29">
        <f t="shared" si="66"/>
        <v>2992.9</v>
      </c>
      <c r="Z159" s="29"/>
    </row>
    <row r="160" spans="1:26" x14ac:dyDescent="0.3">
      <c r="A160" s="5" t="s">
        <v>2522</v>
      </c>
      <c r="B160" s="5" t="s">
        <v>2523</v>
      </c>
      <c r="C160" s="5">
        <v>24</v>
      </c>
      <c r="D160" s="127">
        <v>3862.09</v>
      </c>
      <c r="E160" s="132">
        <v>45030</v>
      </c>
      <c r="F160" s="132">
        <v>45030</v>
      </c>
      <c r="G160" s="133">
        <v>0</v>
      </c>
      <c r="H160" s="5" t="s">
        <v>8235</v>
      </c>
      <c r="I160" s="22">
        <f t="shared" si="58"/>
        <v>24</v>
      </c>
      <c r="J160" s="5"/>
      <c r="K160" s="5"/>
      <c r="L160" s="118">
        <f t="shared" si="59"/>
        <v>3862.09</v>
      </c>
      <c r="M160" s="118">
        <f t="shared" si="60"/>
        <v>3862.09</v>
      </c>
      <c r="N160" s="33">
        <f t="shared" si="61"/>
        <v>0</v>
      </c>
      <c r="S160">
        <v>1</v>
      </c>
      <c r="T160" s="29">
        <f t="shared" si="62"/>
        <v>0</v>
      </c>
      <c r="U160" s="29">
        <f t="shared" si="63"/>
        <v>0</v>
      </c>
      <c r="V160" s="29">
        <f t="shared" si="64"/>
        <v>0</v>
      </c>
      <c r="W160" s="29">
        <f t="shared" si="65"/>
        <v>0</v>
      </c>
      <c r="X160" s="29">
        <f t="shared" si="66"/>
        <v>3862.09</v>
      </c>
      <c r="Z160" s="29"/>
    </row>
    <row r="161" spans="1:26" x14ac:dyDescent="0.3">
      <c r="A161" s="5" t="s">
        <v>2522</v>
      </c>
      <c r="B161" s="5" t="s">
        <v>2523</v>
      </c>
      <c r="C161" s="5">
        <v>160</v>
      </c>
      <c r="D161" s="127">
        <v>21867.01</v>
      </c>
      <c r="E161" s="132">
        <v>45030</v>
      </c>
      <c r="F161" s="132">
        <v>45030</v>
      </c>
      <c r="G161" s="133">
        <v>0</v>
      </c>
      <c r="H161" s="5" t="s">
        <v>8230</v>
      </c>
      <c r="I161" s="22">
        <f t="shared" si="58"/>
        <v>160</v>
      </c>
      <c r="J161" s="5"/>
      <c r="K161" s="5"/>
      <c r="L161" s="118">
        <f t="shared" si="59"/>
        <v>21867.01</v>
      </c>
      <c r="M161" s="118">
        <f t="shared" si="60"/>
        <v>21867.01</v>
      </c>
      <c r="N161" s="33">
        <f t="shared" si="61"/>
        <v>0</v>
      </c>
      <c r="S161">
        <v>1</v>
      </c>
      <c r="T161" s="29">
        <f t="shared" si="62"/>
        <v>0</v>
      </c>
      <c r="U161" s="29">
        <f t="shared" si="63"/>
        <v>0</v>
      </c>
      <c r="V161" s="29">
        <f t="shared" si="64"/>
        <v>0</v>
      </c>
      <c r="W161" s="29">
        <f t="shared" si="65"/>
        <v>0</v>
      </c>
      <c r="X161" s="29">
        <f t="shared" si="66"/>
        <v>21867.01</v>
      </c>
      <c r="Z161" s="29"/>
    </row>
    <row r="162" spans="1:26" x14ac:dyDescent="0.3">
      <c r="A162" s="5" t="s">
        <v>2538</v>
      </c>
      <c r="B162" s="5" t="s">
        <v>2539</v>
      </c>
      <c r="C162" s="5">
        <v>500</v>
      </c>
      <c r="D162" s="127">
        <v>603.79</v>
      </c>
      <c r="E162" s="132">
        <v>45030</v>
      </c>
      <c r="F162" s="132">
        <v>45030</v>
      </c>
      <c r="G162" s="133">
        <v>0</v>
      </c>
      <c r="H162" s="5" t="s">
        <v>8224</v>
      </c>
      <c r="I162" s="22">
        <f t="shared" si="58"/>
        <v>500</v>
      </c>
      <c r="J162" s="5"/>
      <c r="K162" s="5"/>
      <c r="L162" s="118">
        <f t="shared" si="59"/>
        <v>603.79</v>
      </c>
      <c r="M162" s="118">
        <f t="shared" si="60"/>
        <v>603.79</v>
      </c>
      <c r="N162" s="33">
        <f t="shared" si="61"/>
        <v>0</v>
      </c>
      <c r="P162">
        <v>1</v>
      </c>
      <c r="T162" s="29">
        <f t="shared" si="62"/>
        <v>0</v>
      </c>
      <c r="U162" s="29">
        <f t="shared" si="63"/>
        <v>603.79</v>
      </c>
      <c r="V162" s="29">
        <f t="shared" si="64"/>
        <v>0</v>
      </c>
      <c r="W162" s="29">
        <f t="shared" si="65"/>
        <v>0</v>
      </c>
      <c r="X162" s="29">
        <f t="shared" si="66"/>
        <v>0</v>
      </c>
      <c r="Z162" s="29"/>
    </row>
    <row r="163" spans="1:26" x14ac:dyDescent="0.3">
      <c r="A163" s="89" t="s">
        <v>8346</v>
      </c>
      <c r="B163" s="89"/>
      <c r="C163" s="89"/>
      <c r="D163" s="126"/>
      <c r="E163" s="131"/>
      <c r="F163" s="131"/>
      <c r="G163" s="138"/>
      <c r="H163" s="89"/>
      <c r="I163" s="93"/>
      <c r="J163" s="89"/>
      <c r="K163" s="89"/>
      <c r="L163" s="124"/>
      <c r="M163" s="124"/>
      <c r="N163" s="94"/>
      <c r="T163" s="29"/>
      <c r="U163" s="29"/>
      <c r="V163" s="29"/>
      <c r="W163" s="29"/>
      <c r="X163" s="29"/>
      <c r="Z163" s="29"/>
    </row>
    <row r="164" spans="1:26" x14ac:dyDescent="0.3">
      <c r="A164" s="5" t="s">
        <v>2196</v>
      </c>
      <c r="B164" s="5" t="s">
        <v>2197</v>
      </c>
      <c r="C164" s="5">
        <v>40</v>
      </c>
      <c r="D164" s="127">
        <v>6067.32</v>
      </c>
      <c r="E164" s="132" t="s">
        <v>7351</v>
      </c>
      <c r="F164" s="132">
        <v>44923</v>
      </c>
      <c r="G164" s="133">
        <v>0.75</v>
      </c>
      <c r="H164" s="5" t="s">
        <v>8235</v>
      </c>
      <c r="I164" s="22">
        <f t="shared" si="58"/>
        <v>10</v>
      </c>
      <c r="J164" s="5"/>
      <c r="K164" s="5"/>
      <c r="L164" s="118">
        <f t="shared" si="59"/>
        <v>1516.83</v>
      </c>
      <c r="M164" s="118">
        <f t="shared" si="60"/>
        <v>1516.83</v>
      </c>
      <c r="N164" s="33">
        <f t="shared" si="61"/>
        <v>0</v>
      </c>
      <c r="Q164">
        <v>1</v>
      </c>
      <c r="T164" s="29">
        <f t="shared" ref="T164:T183" si="67">O164*M164</f>
        <v>0</v>
      </c>
      <c r="U164" s="29">
        <f t="shared" ref="U164:U183" si="68">P164*M164</f>
        <v>0</v>
      </c>
      <c r="V164" s="29">
        <f t="shared" ref="V164:V183" si="69">Q164*M164</f>
        <v>1516.83</v>
      </c>
      <c r="W164" s="29">
        <f t="shared" ref="W164:W183" si="70">R164*M164</f>
        <v>0</v>
      </c>
      <c r="X164" s="29">
        <f t="shared" ref="X164:X183" si="71">S164*M164</f>
        <v>0</v>
      </c>
      <c r="Z164" s="29"/>
    </row>
    <row r="165" spans="1:26" x14ac:dyDescent="0.3">
      <c r="A165" s="5" t="s">
        <v>2196</v>
      </c>
      <c r="B165" s="5" t="s">
        <v>2197</v>
      </c>
      <c r="C165" s="5">
        <v>20</v>
      </c>
      <c r="D165" s="127">
        <v>2350.92</v>
      </c>
      <c r="E165" s="132" t="s">
        <v>7351</v>
      </c>
      <c r="F165" s="132">
        <v>44923</v>
      </c>
      <c r="G165" s="133">
        <v>0.75</v>
      </c>
      <c r="H165" s="5" t="s">
        <v>8236</v>
      </c>
      <c r="I165" s="22">
        <f t="shared" si="58"/>
        <v>5</v>
      </c>
      <c r="J165" s="5"/>
      <c r="K165" s="5"/>
      <c r="L165" s="118">
        <f t="shared" si="59"/>
        <v>587.73</v>
      </c>
      <c r="M165" s="118">
        <f t="shared" si="60"/>
        <v>587.73</v>
      </c>
      <c r="N165" s="33">
        <f t="shared" si="61"/>
        <v>0</v>
      </c>
      <c r="Q165">
        <v>1</v>
      </c>
      <c r="T165" s="29">
        <f t="shared" si="67"/>
        <v>0</v>
      </c>
      <c r="U165" s="29">
        <f t="shared" si="68"/>
        <v>0</v>
      </c>
      <c r="V165" s="29">
        <f t="shared" si="69"/>
        <v>587.73</v>
      </c>
      <c r="W165" s="29">
        <f t="shared" si="70"/>
        <v>0</v>
      </c>
      <c r="X165" s="29">
        <f t="shared" si="71"/>
        <v>0</v>
      </c>
      <c r="Z165" s="29"/>
    </row>
    <row r="166" spans="1:26" x14ac:dyDescent="0.3">
      <c r="A166" s="5" t="s">
        <v>2198</v>
      </c>
      <c r="B166" s="5" t="s">
        <v>2199</v>
      </c>
      <c r="C166" s="5">
        <v>8</v>
      </c>
      <c r="D166" s="127">
        <v>1249.8699999999999</v>
      </c>
      <c r="E166" s="132">
        <v>44924</v>
      </c>
      <c r="F166" s="132">
        <v>44938</v>
      </c>
      <c r="G166" s="133">
        <v>0</v>
      </c>
      <c r="H166" s="5" t="s">
        <v>8235</v>
      </c>
      <c r="I166" s="22">
        <f t="shared" si="58"/>
        <v>8</v>
      </c>
      <c r="J166" s="5"/>
      <c r="K166" s="5"/>
      <c r="L166" s="118">
        <f t="shared" si="59"/>
        <v>1249.8699999999999</v>
      </c>
      <c r="M166" s="118">
        <f t="shared" si="60"/>
        <v>1249.8699999999999</v>
      </c>
      <c r="N166" s="33">
        <f t="shared" si="61"/>
        <v>0</v>
      </c>
      <c r="S166">
        <v>1</v>
      </c>
      <c r="T166" s="29">
        <f t="shared" si="67"/>
        <v>0</v>
      </c>
      <c r="U166" s="29">
        <f t="shared" si="68"/>
        <v>0</v>
      </c>
      <c r="V166" s="29">
        <f t="shared" si="69"/>
        <v>0</v>
      </c>
      <c r="W166" s="29">
        <f t="shared" si="70"/>
        <v>0</v>
      </c>
      <c r="X166" s="29">
        <f t="shared" si="71"/>
        <v>1249.8699999999999</v>
      </c>
      <c r="Z166" s="29"/>
    </row>
    <row r="167" spans="1:26" x14ac:dyDescent="0.3">
      <c r="A167" s="5" t="s">
        <v>2198</v>
      </c>
      <c r="B167" s="5" t="s">
        <v>2199</v>
      </c>
      <c r="C167" s="5">
        <v>8</v>
      </c>
      <c r="D167" s="127">
        <v>968.58</v>
      </c>
      <c r="E167" s="132">
        <v>44924</v>
      </c>
      <c r="F167" s="132">
        <v>44938</v>
      </c>
      <c r="G167" s="133">
        <v>0</v>
      </c>
      <c r="H167" s="5" t="s">
        <v>8236</v>
      </c>
      <c r="I167" s="22">
        <f t="shared" si="58"/>
        <v>8</v>
      </c>
      <c r="J167" s="5"/>
      <c r="K167" s="5"/>
      <c r="L167" s="118">
        <f t="shared" si="59"/>
        <v>968.58</v>
      </c>
      <c r="M167" s="118">
        <f t="shared" si="60"/>
        <v>968.58</v>
      </c>
      <c r="N167" s="33">
        <f t="shared" si="61"/>
        <v>0</v>
      </c>
      <c r="S167">
        <v>1</v>
      </c>
      <c r="T167" s="29">
        <f t="shared" si="67"/>
        <v>0</v>
      </c>
      <c r="U167" s="29">
        <f t="shared" si="68"/>
        <v>0</v>
      </c>
      <c r="V167" s="29">
        <f t="shared" si="69"/>
        <v>0</v>
      </c>
      <c r="W167" s="29">
        <f t="shared" si="70"/>
        <v>0</v>
      </c>
      <c r="X167" s="29">
        <f t="shared" si="71"/>
        <v>968.58</v>
      </c>
      <c r="Z167" s="29"/>
    </row>
    <row r="168" spans="1:26" x14ac:dyDescent="0.3">
      <c r="A168" s="5" t="s">
        <v>2198</v>
      </c>
      <c r="B168" s="5" t="s">
        <v>2199</v>
      </c>
      <c r="C168" s="5">
        <v>8</v>
      </c>
      <c r="D168" s="127">
        <v>968.58</v>
      </c>
      <c r="E168" s="132">
        <v>44924</v>
      </c>
      <c r="F168" s="132">
        <v>44938</v>
      </c>
      <c r="G168" s="133">
        <v>0</v>
      </c>
      <c r="H168" s="5" t="s">
        <v>8237</v>
      </c>
      <c r="I168" s="22">
        <f t="shared" si="58"/>
        <v>8</v>
      </c>
      <c r="J168" s="5"/>
      <c r="K168" s="5"/>
      <c r="L168" s="118">
        <f t="shared" si="59"/>
        <v>968.58</v>
      </c>
      <c r="M168" s="118">
        <f t="shared" si="60"/>
        <v>968.58</v>
      </c>
      <c r="N168" s="33">
        <f t="shared" si="61"/>
        <v>0</v>
      </c>
      <c r="S168">
        <v>1</v>
      </c>
      <c r="T168" s="29">
        <f t="shared" si="67"/>
        <v>0</v>
      </c>
      <c r="U168" s="29">
        <f t="shared" si="68"/>
        <v>0</v>
      </c>
      <c r="V168" s="29">
        <f t="shared" si="69"/>
        <v>0</v>
      </c>
      <c r="W168" s="29">
        <f t="shared" si="70"/>
        <v>0</v>
      </c>
      <c r="X168" s="29">
        <f t="shared" si="71"/>
        <v>968.58</v>
      </c>
      <c r="Z168" s="29"/>
    </row>
    <row r="169" spans="1:26" x14ac:dyDescent="0.3">
      <c r="A169" s="5" t="s">
        <v>2200</v>
      </c>
      <c r="B169" s="5" t="s">
        <v>2201</v>
      </c>
      <c r="C169" s="5">
        <v>8</v>
      </c>
      <c r="D169" s="127">
        <v>1249.8699999999999</v>
      </c>
      <c r="E169" s="132">
        <v>44939</v>
      </c>
      <c r="F169" s="132">
        <v>44953</v>
      </c>
      <c r="G169" s="133">
        <v>0</v>
      </c>
      <c r="H169" s="5" t="s">
        <v>8235</v>
      </c>
      <c r="I169" s="22">
        <f t="shared" si="58"/>
        <v>8</v>
      </c>
      <c r="J169" s="5"/>
      <c r="K169" s="5"/>
      <c r="L169" s="118">
        <f t="shared" si="59"/>
        <v>1249.8699999999999</v>
      </c>
      <c r="M169" s="118">
        <f t="shared" si="60"/>
        <v>1249.8699999999999</v>
      </c>
      <c r="N169" s="33">
        <f t="shared" si="61"/>
        <v>0</v>
      </c>
      <c r="S169">
        <v>1</v>
      </c>
      <c r="T169" s="29">
        <f t="shared" si="67"/>
        <v>0</v>
      </c>
      <c r="U169" s="29">
        <f t="shared" si="68"/>
        <v>0</v>
      </c>
      <c r="V169" s="29">
        <f t="shared" si="69"/>
        <v>0</v>
      </c>
      <c r="W169" s="29">
        <f t="shared" si="70"/>
        <v>0</v>
      </c>
      <c r="X169" s="29">
        <f t="shared" si="71"/>
        <v>1249.8699999999999</v>
      </c>
      <c r="Z169" s="29"/>
    </row>
    <row r="170" spans="1:26" x14ac:dyDescent="0.3">
      <c r="A170" s="5" t="s">
        <v>2200</v>
      </c>
      <c r="B170" s="5" t="s">
        <v>2201</v>
      </c>
      <c r="C170" s="5">
        <v>8</v>
      </c>
      <c r="D170" s="127">
        <v>968.58</v>
      </c>
      <c r="E170" s="132">
        <v>44939</v>
      </c>
      <c r="F170" s="132">
        <v>44953</v>
      </c>
      <c r="G170" s="133">
        <v>0</v>
      </c>
      <c r="H170" s="5" t="s">
        <v>8236</v>
      </c>
      <c r="I170" s="22">
        <f t="shared" si="58"/>
        <v>8</v>
      </c>
      <c r="J170" s="5"/>
      <c r="K170" s="5"/>
      <c r="L170" s="118">
        <f t="shared" si="59"/>
        <v>968.58</v>
      </c>
      <c r="M170" s="118">
        <f t="shared" si="60"/>
        <v>968.58</v>
      </c>
      <c r="N170" s="33">
        <f t="shared" si="61"/>
        <v>0</v>
      </c>
      <c r="S170">
        <v>1</v>
      </c>
      <c r="T170" s="29">
        <f t="shared" si="67"/>
        <v>0</v>
      </c>
      <c r="U170" s="29">
        <f t="shared" si="68"/>
        <v>0</v>
      </c>
      <c r="V170" s="29">
        <f t="shared" si="69"/>
        <v>0</v>
      </c>
      <c r="W170" s="29">
        <f t="shared" si="70"/>
        <v>0</v>
      </c>
      <c r="X170" s="29">
        <f t="shared" si="71"/>
        <v>968.58</v>
      </c>
      <c r="Z170" s="29"/>
    </row>
    <row r="171" spans="1:26" x14ac:dyDescent="0.3">
      <c r="A171" s="5" t="s">
        <v>2200</v>
      </c>
      <c r="B171" s="5" t="s">
        <v>2201</v>
      </c>
      <c r="C171" s="5">
        <v>8</v>
      </c>
      <c r="D171" s="127">
        <v>968.58</v>
      </c>
      <c r="E171" s="132">
        <v>44939</v>
      </c>
      <c r="F171" s="132">
        <v>44953</v>
      </c>
      <c r="G171" s="133">
        <v>0</v>
      </c>
      <c r="H171" s="5" t="s">
        <v>8237</v>
      </c>
      <c r="I171" s="22">
        <f t="shared" si="58"/>
        <v>8</v>
      </c>
      <c r="J171" s="5"/>
      <c r="K171" s="5"/>
      <c r="L171" s="118">
        <f t="shared" si="59"/>
        <v>968.58</v>
      </c>
      <c r="M171" s="118">
        <f t="shared" si="60"/>
        <v>968.58</v>
      </c>
      <c r="N171" s="33">
        <f t="shared" si="61"/>
        <v>0</v>
      </c>
      <c r="S171">
        <v>1</v>
      </c>
      <c r="T171" s="29">
        <f t="shared" si="67"/>
        <v>0</v>
      </c>
      <c r="U171" s="29">
        <f t="shared" si="68"/>
        <v>0</v>
      </c>
      <c r="V171" s="29">
        <f t="shared" si="69"/>
        <v>0</v>
      </c>
      <c r="W171" s="29">
        <f t="shared" si="70"/>
        <v>0</v>
      </c>
      <c r="X171" s="29">
        <f t="shared" si="71"/>
        <v>968.58</v>
      </c>
      <c r="Z171" s="29"/>
    </row>
    <row r="172" spans="1:26" x14ac:dyDescent="0.3">
      <c r="A172" s="5" t="s">
        <v>2202</v>
      </c>
      <c r="B172" s="5" t="s">
        <v>2203</v>
      </c>
      <c r="C172" s="5">
        <v>8</v>
      </c>
      <c r="D172" s="127">
        <v>1287.3599999999999</v>
      </c>
      <c r="E172" s="132">
        <v>45021</v>
      </c>
      <c r="F172" s="132">
        <v>45021</v>
      </c>
      <c r="G172" s="133">
        <v>0</v>
      </c>
      <c r="H172" s="5" t="s">
        <v>8235</v>
      </c>
      <c r="I172" s="22">
        <f t="shared" si="58"/>
        <v>8</v>
      </c>
      <c r="J172" s="5"/>
      <c r="K172" s="5"/>
      <c r="L172" s="118">
        <f t="shared" si="59"/>
        <v>1287.3599999999999</v>
      </c>
      <c r="M172" s="118">
        <f t="shared" si="60"/>
        <v>1287.3599999999999</v>
      </c>
      <c r="N172" s="33">
        <f t="shared" si="61"/>
        <v>0</v>
      </c>
      <c r="S172">
        <v>1</v>
      </c>
      <c r="T172" s="29">
        <f t="shared" si="67"/>
        <v>0</v>
      </c>
      <c r="U172" s="29">
        <f t="shared" si="68"/>
        <v>0</v>
      </c>
      <c r="V172" s="29">
        <f t="shared" si="69"/>
        <v>0</v>
      </c>
      <c r="W172" s="29">
        <f t="shared" si="70"/>
        <v>0</v>
      </c>
      <c r="X172" s="29">
        <f t="shared" si="71"/>
        <v>1287.3599999999999</v>
      </c>
      <c r="Z172" s="29"/>
    </row>
    <row r="173" spans="1:26" x14ac:dyDescent="0.3">
      <c r="A173" s="5" t="s">
        <v>2202</v>
      </c>
      <c r="B173" s="5" t="s">
        <v>2203</v>
      </c>
      <c r="C173" s="5">
        <v>8</v>
      </c>
      <c r="D173" s="127">
        <v>997.63</v>
      </c>
      <c r="E173" s="132">
        <v>45021</v>
      </c>
      <c r="F173" s="132">
        <v>45021</v>
      </c>
      <c r="G173" s="133">
        <v>0</v>
      </c>
      <c r="H173" s="5" t="s">
        <v>8237</v>
      </c>
      <c r="I173" s="22">
        <f t="shared" si="58"/>
        <v>8</v>
      </c>
      <c r="J173" s="5"/>
      <c r="K173" s="5"/>
      <c r="L173" s="118">
        <f t="shared" si="59"/>
        <v>997.63</v>
      </c>
      <c r="M173" s="118">
        <f t="shared" si="60"/>
        <v>997.63</v>
      </c>
      <c r="N173" s="33">
        <f t="shared" si="61"/>
        <v>0</v>
      </c>
      <c r="S173">
        <v>1</v>
      </c>
      <c r="T173" s="29">
        <f t="shared" si="67"/>
        <v>0</v>
      </c>
      <c r="U173" s="29">
        <f t="shared" si="68"/>
        <v>0</v>
      </c>
      <c r="V173" s="29">
        <f t="shared" si="69"/>
        <v>0</v>
      </c>
      <c r="W173" s="29">
        <f t="shared" si="70"/>
        <v>0</v>
      </c>
      <c r="X173" s="29">
        <f t="shared" si="71"/>
        <v>997.63</v>
      </c>
      <c r="Z173" s="29"/>
    </row>
    <row r="174" spans="1:26" x14ac:dyDescent="0.3">
      <c r="A174" s="5" t="s">
        <v>2220</v>
      </c>
      <c r="B174" s="5" t="s">
        <v>2221</v>
      </c>
      <c r="C174" s="5">
        <v>500</v>
      </c>
      <c r="D174" s="127">
        <v>603.79</v>
      </c>
      <c r="E174" s="132">
        <v>45021</v>
      </c>
      <c r="F174" s="132">
        <v>45021</v>
      </c>
      <c r="G174" s="133">
        <v>0</v>
      </c>
      <c r="H174" s="5" t="s">
        <v>8224</v>
      </c>
      <c r="I174" s="22">
        <f t="shared" si="58"/>
        <v>500</v>
      </c>
      <c r="J174" s="5"/>
      <c r="K174" s="5"/>
      <c r="L174" s="118">
        <f t="shared" si="59"/>
        <v>603.79</v>
      </c>
      <c r="M174" s="118">
        <f t="shared" si="60"/>
        <v>603.79</v>
      </c>
      <c r="N174" s="33">
        <f t="shared" si="61"/>
        <v>0</v>
      </c>
      <c r="P174">
        <v>1</v>
      </c>
      <c r="T174" s="29">
        <f t="shared" si="67"/>
        <v>0</v>
      </c>
      <c r="U174" s="29">
        <f t="shared" si="68"/>
        <v>603.79</v>
      </c>
      <c r="V174" s="29">
        <f t="shared" si="69"/>
        <v>0</v>
      </c>
      <c r="W174" s="29">
        <f t="shared" si="70"/>
        <v>0</v>
      </c>
      <c r="X174" s="29">
        <f t="shared" si="71"/>
        <v>0</v>
      </c>
      <c r="Z174" s="29"/>
    </row>
    <row r="175" spans="1:26" x14ac:dyDescent="0.3">
      <c r="A175" s="5" t="s">
        <v>2204</v>
      </c>
      <c r="B175" s="5" t="s">
        <v>2205</v>
      </c>
      <c r="C175" s="5">
        <v>8</v>
      </c>
      <c r="D175" s="127">
        <v>1287.3599999999999</v>
      </c>
      <c r="E175" s="132">
        <v>45022</v>
      </c>
      <c r="F175" s="132">
        <v>45022</v>
      </c>
      <c r="G175" s="133">
        <v>0</v>
      </c>
      <c r="H175" s="5" t="s">
        <v>8235</v>
      </c>
      <c r="I175" s="22">
        <f t="shared" si="58"/>
        <v>8</v>
      </c>
      <c r="J175" s="5"/>
      <c r="K175" s="5"/>
      <c r="L175" s="118">
        <f t="shared" si="59"/>
        <v>1287.3599999999999</v>
      </c>
      <c r="M175" s="118">
        <f t="shared" si="60"/>
        <v>1287.3599999999999</v>
      </c>
      <c r="N175" s="33">
        <f t="shared" si="61"/>
        <v>0</v>
      </c>
      <c r="S175">
        <v>1</v>
      </c>
      <c r="T175" s="29">
        <f t="shared" si="67"/>
        <v>0</v>
      </c>
      <c r="U175" s="29">
        <f t="shared" si="68"/>
        <v>0</v>
      </c>
      <c r="V175" s="29">
        <f t="shared" si="69"/>
        <v>0</v>
      </c>
      <c r="W175" s="29">
        <f t="shared" si="70"/>
        <v>0</v>
      </c>
      <c r="X175" s="29">
        <f t="shared" si="71"/>
        <v>1287.3599999999999</v>
      </c>
      <c r="Z175" s="29"/>
    </row>
    <row r="176" spans="1:26" x14ac:dyDescent="0.3">
      <c r="A176" s="5" t="s">
        <v>2204</v>
      </c>
      <c r="B176" s="5" t="s">
        <v>2205</v>
      </c>
      <c r="C176" s="5">
        <v>8</v>
      </c>
      <c r="D176" s="127">
        <v>997.63</v>
      </c>
      <c r="E176" s="132">
        <v>45022</v>
      </c>
      <c r="F176" s="132">
        <v>45022</v>
      </c>
      <c r="G176" s="133">
        <v>0</v>
      </c>
      <c r="H176" s="5" t="s">
        <v>8236</v>
      </c>
      <c r="I176" s="22">
        <f t="shared" si="58"/>
        <v>8</v>
      </c>
      <c r="J176" s="5"/>
      <c r="K176" s="5"/>
      <c r="L176" s="118">
        <f t="shared" si="59"/>
        <v>997.63</v>
      </c>
      <c r="M176" s="118">
        <f t="shared" si="60"/>
        <v>997.63</v>
      </c>
      <c r="N176" s="33">
        <f t="shared" si="61"/>
        <v>0</v>
      </c>
      <c r="S176">
        <v>1</v>
      </c>
      <c r="T176" s="29">
        <f t="shared" si="67"/>
        <v>0</v>
      </c>
      <c r="U176" s="29">
        <f t="shared" si="68"/>
        <v>0</v>
      </c>
      <c r="V176" s="29">
        <f t="shared" si="69"/>
        <v>0</v>
      </c>
      <c r="W176" s="29">
        <f t="shared" si="70"/>
        <v>0</v>
      </c>
      <c r="X176" s="29">
        <f t="shared" si="71"/>
        <v>997.63</v>
      </c>
      <c r="Z176" s="29"/>
    </row>
    <row r="177" spans="1:26" x14ac:dyDescent="0.3">
      <c r="A177" s="5" t="s">
        <v>2204</v>
      </c>
      <c r="B177" s="5" t="s">
        <v>2205</v>
      </c>
      <c r="C177" s="5">
        <v>16</v>
      </c>
      <c r="D177" s="127">
        <v>1995.27</v>
      </c>
      <c r="E177" s="132">
        <v>45022</v>
      </c>
      <c r="F177" s="132">
        <v>45022</v>
      </c>
      <c r="G177" s="133">
        <v>0</v>
      </c>
      <c r="H177" s="5" t="s">
        <v>8237</v>
      </c>
      <c r="I177" s="22">
        <f t="shared" si="58"/>
        <v>16</v>
      </c>
      <c r="J177" s="5"/>
      <c r="K177" s="5"/>
      <c r="L177" s="118">
        <f t="shared" si="59"/>
        <v>1995.27</v>
      </c>
      <c r="M177" s="118">
        <f t="shared" si="60"/>
        <v>1995.27</v>
      </c>
      <c r="N177" s="33">
        <f t="shared" si="61"/>
        <v>0</v>
      </c>
      <c r="S177">
        <v>1</v>
      </c>
      <c r="T177" s="29">
        <f t="shared" si="67"/>
        <v>0</v>
      </c>
      <c r="U177" s="29">
        <f t="shared" si="68"/>
        <v>0</v>
      </c>
      <c r="V177" s="29">
        <f t="shared" si="69"/>
        <v>0</v>
      </c>
      <c r="W177" s="29">
        <f t="shared" si="70"/>
        <v>0</v>
      </c>
      <c r="X177" s="29">
        <f t="shared" si="71"/>
        <v>1995.27</v>
      </c>
      <c r="Z177" s="29"/>
    </row>
    <row r="178" spans="1:26" x14ac:dyDescent="0.3">
      <c r="A178" s="5" t="s">
        <v>2222</v>
      </c>
      <c r="B178" s="5" t="s">
        <v>2223</v>
      </c>
      <c r="C178" s="5">
        <v>500</v>
      </c>
      <c r="D178" s="127">
        <v>603.79</v>
      </c>
      <c r="E178" s="132">
        <v>45022</v>
      </c>
      <c r="F178" s="132">
        <v>45022</v>
      </c>
      <c r="G178" s="133">
        <v>0</v>
      </c>
      <c r="H178" s="5" t="s">
        <v>8224</v>
      </c>
      <c r="I178" s="22">
        <f t="shared" si="58"/>
        <v>500</v>
      </c>
      <c r="J178" s="5"/>
      <c r="K178" s="5"/>
      <c r="L178" s="118">
        <f t="shared" si="59"/>
        <v>603.79</v>
      </c>
      <c r="M178" s="118">
        <f t="shared" si="60"/>
        <v>603.79</v>
      </c>
      <c r="N178" s="33">
        <f t="shared" si="61"/>
        <v>0</v>
      </c>
      <c r="P178">
        <v>1</v>
      </c>
      <c r="T178" s="29">
        <f t="shared" si="67"/>
        <v>0</v>
      </c>
      <c r="U178" s="29">
        <f t="shared" si="68"/>
        <v>603.79</v>
      </c>
      <c r="V178" s="29">
        <f t="shared" si="69"/>
        <v>0</v>
      </c>
      <c r="W178" s="29">
        <f t="shared" si="70"/>
        <v>0</v>
      </c>
      <c r="X178" s="29">
        <f t="shared" si="71"/>
        <v>0</v>
      </c>
      <c r="Z178" s="29"/>
    </row>
    <row r="179" spans="1:26" x14ac:dyDescent="0.3">
      <c r="A179" s="5" t="s">
        <v>2206</v>
      </c>
      <c r="B179" s="5" t="s">
        <v>2207</v>
      </c>
      <c r="C179" s="5">
        <v>8</v>
      </c>
      <c r="D179" s="127">
        <v>1287.3599999999999</v>
      </c>
      <c r="E179" s="132">
        <v>45023</v>
      </c>
      <c r="F179" s="132">
        <v>45023</v>
      </c>
      <c r="G179" s="133">
        <v>0</v>
      </c>
      <c r="H179" s="5" t="s">
        <v>8235</v>
      </c>
      <c r="I179" s="22">
        <f t="shared" si="58"/>
        <v>8</v>
      </c>
      <c r="J179" s="5"/>
      <c r="K179" s="5"/>
      <c r="L179" s="118">
        <f t="shared" si="59"/>
        <v>1287.3599999999999</v>
      </c>
      <c r="M179" s="118">
        <f t="shared" si="60"/>
        <v>1287.3599999999999</v>
      </c>
      <c r="N179" s="33">
        <f t="shared" si="61"/>
        <v>0</v>
      </c>
      <c r="S179">
        <v>1</v>
      </c>
      <c r="T179" s="29">
        <f t="shared" si="67"/>
        <v>0</v>
      </c>
      <c r="U179" s="29">
        <f t="shared" si="68"/>
        <v>0</v>
      </c>
      <c r="V179" s="29">
        <f t="shared" si="69"/>
        <v>0</v>
      </c>
      <c r="W179" s="29">
        <f t="shared" si="70"/>
        <v>0</v>
      </c>
      <c r="X179" s="29">
        <f t="shared" si="71"/>
        <v>1287.3599999999999</v>
      </c>
      <c r="Z179" s="29"/>
    </row>
    <row r="180" spans="1:26" x14ac:dyDescent="0.3">
      <c r="A180" s="5" t="s">
        <v>2206</v>
      </c>
      <c r="B180" s="5" t="s">
        <v>2207</v>
      </c>
      <c r="C180" s="5">
        <v>8</v>
      </c>
      <c r="D180" s="127">
        <v>997.63</v>
      </c>
      <c r="E180" s="132">
        <v>45023</v>
      </c>
      <c r="F180" s="132">
        <v>45023</v>
      </c>
      <c r="G180" s="133">
        <v>0</v>
      </c>
      <c r="H180" s="5" t="s">
        <v>8236</v>
      </c>
      <c r="I180" s="22">
        <f t="shared" si="58"/>
        <v>8</v>
      </c>
      <c r="J180" s="5"/>
      <c r="K180" s="5"/>
      <c r="L180" s="118">
        <f t="shared" si="59"/>
        <v>997.63</v>
      </c>
      <c r="M180" s="118">
        <f t="shared" si="60"/>
        <v>997.63</v>
      </c>
      <c r="N180" s="33">
        <f t="shared" si="61"/>
        <v>0</v>
      </c>
      <c r="S180">
        <v>1</v>
      </c>
      <c r="T180" s="29">
        <f t="shared" si="67"/>
        <v>0</v>
      </c>
      <c r="U180" s="29">
        <f t="shared" si="68"/>
        <v>0</v>
      </c>
      <c r="V180" s="29">
        <f t="shared" si="69"/>
        <v>0</v>
      </c>
      <c r="W180" s="29">
        <f t="shared" si="70"/>
        <v>0</v>
      </c>
      <c r="X180" s="29">
        <f t="shared" si="71"/>
        <v>997.63</v>
      </c>
      <c r="Z180" s="29"/>
    </row>
    <row r="181" spans="1:26" x14ac:dyDescent="0.3">
      <c r="A181" s="5" t="s">
        <v>2206</v>
      </c>
      <c r="B181" s="5" t="s">
        <v>2207</v>
      </c>
      <c r="C181" s="5">
        <v>16</v>
      </c>
      <c r="D181" s="127">
        <v>1995.27</v>
      </c>
      <c r="E181" s="132">
        <v>45023</v>
      </c>
      <c r="F181" s="132">
        <v>45023</v>
      </c>
      <c r="G181" s="133">
        <v>0</v>
      </c>
      <c r="H181" s="5" t="s">
        <v>8237</v>
      </c>
      <c r="I181" s="22">
        <f t="shared" si="58"/>
        <v>16</v>
      </c>
      <c r="J181" s="5"/>
      <c r="K181" s="5"/>
      <c r="L181" s="118">
        <f t="shared" si="59"/>
        <v>1995.27</v>
      </c>
      <c r="M181" s="118">
        <f t="shared" si="60"/>
        <v>1995.27</v>
      </c>
      <c r="N181" s="33">
        <f t="shared" si="61"/>
        <v>0</v>
      </c>
      <c r="S181">
        <v>1</v>
      </c>
      <c r="T181" s="29">
        <f t="shared" si="67"/>
        <v>0</v>
      </c>
      <c r="U181" s="29">
        <f t="shared" si="68"/>
        <v>0</v>
      </c>
      <c r="V181" s="29">
        <f t="shared" si="69"/>
        <v>0</v>
      </c>
      <c r="W181" s="29">
        <f t="shared" si="70"/>
        <v>0</v>
      </c>
      <c r="X181" s="29">
        <f t="shared" si="71"/>
        <v>1995.27</v>
      </c>
      <c r="Z181" s="29"/>
    </row>
    <row r="182" spans="1:26" x14ac:dyDescent="0.3">
      <c r="A182" s="5" t="s">
        <v>2224</v>
      </c>
      <c r="B182" s="5" t="s">
        <v>2225</v>
      </c>
      <c r="C182" s="5">
        <v>500</v>
      </c>
      <c r="D182" s="127">
        <v>603.79</v>
      </c>
      <c r="E182" s="132">
        <v>45023</v>
      </c>
      <c r="F182" s="132">
        <v>45023</v>
      </c>
      <c r="G182" s="133">
        <v>0</v>
      </c>
      <c r="H182" s="5" t="s">
        <v>8224</v>
      </c>
      <c r="I182" s="22">
        <f t="shared" si="58"/>
        <v>500</v>
      </c>
      <c r="J182" s="5"/>
      <c r="K182" s="5"/>
      <c r="L182" s="118">
        <f t="shared" si="59"/>
        <v>603.79</v>
      </c>
      <c r="M182" s="118">
        <f t="shared" si="60"/>
        <v>603.79</v>
      </c>
      <c r="N182" s="33">
        <f t="shared" si="61"/>
        <v>0</v>
      </c>
      <c r="P182">
        <v>1</v>
      </c>
      <c r="T182" s="29">
        <f t="shared" si="67"/>
        <v>0</v>
      </c>
      <c r="U182" s="29">
        <f t="shared" si="68"/>
        <v>603.79</v>
      </c>
      <c r="V182" s="29">
        <f t="shared" si="69"/>
        <v>0</v>
      </c>
      <c r="W182" s="29">
        <f t="shared" si="70"/>
        <v>0</v>
      </c>
      <c r="X182" s="29">
        <f t="shared" si="71"/>
        <v>0</v>
      </c>
      <c r="Z182" s="29"/>
    </row>
    <row r="183" spans="1:26" x14ac:dyDescent="0.3">
      <c r="A183" s="5" t="s">
        <v>2210</v>
      </c>
      <c r="B183" s="5" t="s">
        <v>2211</v>
      </c>
      <c r="C183" s="5">
        <v>40</v>
      </c>
      <c r="D183" s="127">
        <v>4988.17</v>
      </c>
      <c r="E183" s="132">
        <v>45026</v>
      </c>
      <c r="F183" s="132">
        <v>45026</v>
      </c>
      <c r="G183" s="133">
        <v>0</v>
      </c>
      <c r="H183" s="5" t="s">
        <v>8234</v>
      </c>
      <c r="I183" s="22">
        <f t="shared" si="58"/>
        <v>40</v>
      </c>
      <c r="J183" s="5"/>
      <c r="K183" s="5"/>
      <c r="L183" s="118">
        <f t="shared" si="59"/>
        <v>4988.17</v>
      </c>
      <c r="M183" s="118">
        <f t="shared" si="60"/>
        <v>4988.17</v>
      </c>
      <c r="N183" s="33">
        <f t="shared" si="61"/>
        <v>0</v>
      </c>
      <c r="S183">
        <v>1</v>
      </c>
      <c r="T183" s="29">
        <f t="shared" si="67"/>
        <v>0</v>
      </c>
      <c r="U183" s="29">
        <f t="shared" si="68"/>
        <v>0</v>
      </c>
      <c r="V183" s="29">
        <f t="shared" si="69"/>
        <v>0</v>
      </c>
      <c r="W183" s="29">
        <f t="shared" si="70"/>
        <v>0</v>
      </c>
      <c r="X183" s="29">
        <f t="shared" si="71"/>
        <v>4988.17</v>
      </c>
      <c r="Z183" s="29"/>
    </row>
    <row r="184" spans="1:26" x14ac:dyDescent="0.3">
      <c r="A184" s="5" t="s">
        <v>2210</v>
      </c>
      <c r="B184" s="5" t="s">
        <v>2211</v>
      </c>
      <c r="C184" s="5">
        <v>40</v>
      </c>
      <c r="D184" s="127">
        <v>4988.17</v>
      </c>
      <c r="E184" s="132">
        <v>45026</v>
      </c>
      <c r="F184" s="132">
        <v>45026</v>
      </c>
      <c r="G184" s="133">
        <v>0</v>
      </c>
      <c r="H184" s="5" t="s">
        <v>8237</v>
      </c>
      <c r="I184" s="22">
        <f t="shared" si="58"/>
        <v>40</v>
      </c>
      <c r="J184" s="5"/>
      <c r="K184" s="5"/>
      <c r="L184" s="118">
        <f t="shared" si="59"/>
        <v>4988.17</v>
      </c>
      <c r="M184" s="118">
        <f t="shared" si="60"/>
        <v>4988.17</v>
      </c>
      <c r="N184" s="33">
        <f t="shared" si="61"/>
        <v>0</v>
      </c>
      <c r="S184">
        <v>1</v>
      </c>
      <c r="T184" s="29">
        <f>O184*M184</f>
        <v>0</v>
      </c>
      <c r="U184" s="29">
        <f>P184*M184</f>
        <v>0</v>
      </c>
      <c r="V184" s="29">
        <f>Q184*M184</f>
        <v>0</v>
      </c>
      <c r="W184" s="29">
        <f>R184*M184</f>
        <v>0</v>
      </c>
      <c r="X184" s="29">
        <f>S184*M184</f>
        <v>4988.17</v>
      </c>
      <c r="Z184" s="29"/>
    </row>
    <row r="185" spans="1:26" x14ac:dyDescent="0.3">
      <c r="A185" s="5" t="s">
        <v>2228</v>
      </c>
      <c r="B185" s="5" t="s">
        <v>2229</v>
      </c>
      <c r="C185" s="5">
        <v>500</v>
      </c>
      <c r="D185" s="127">
        <v>603.79</v>
      </c>
      <c r="E185" s="132">
        <v>45026</v>
      </c>
      <c r="F185" s="132">
        <v>45026</v>
      </c>
      <c r="G185" s="133">
        <v>0</v>
      </c>
      <c r="H185" s="5" t="s">
        <v>8224</v>
      </c>
      <c r="I185" s="22">
        <f t="shared" si="58"/>
        <v>500</v>
      </c>
      <c r="J185" s="5"/>
      <c r="K185" s="5"/>
      <c r="L185" s="118">
        <f t="shared" si="59"/>
        <v>603.79</v>
      </c>
      <c r="M185" s="118">
        <f t="shared" si="60"/>
        <v>603.79</v>
      </c>
      <c r="N185" s="33">
        <f t="shared" si="61"/>
        <v>0</v>
      </c>
      <c r="P185">
        <v>1</v>
      </c>
      <c r="T185" s="29">
        <f>O185*M185</f>
        <v>0</v>
      </c>
      <c r="U185" s="29">
        <f>P185*M185</f>
        <v>603.79</v>
      </c>
      <c r="V185" s="29">
        <f>Q185*M185</f>
        <v>0</v>
      </c>
      <c r="W185" s="29">
        <f>R185*M185</f>
        <v>0</v>
      </c>
      <c r="X185" s="29">
        <f>S185*M185</f>
        <v>0</v>
      </c>
      <c r="Z185" s="29"/>
    </row>
    <row r="186" spans="1:26" x14ac:dyDescent="0.3">
      <c r="A186" s="89" t="s">
        <v>8347</v>
      </c>
      <c r="B186" s="89"/>
      <c r="C186" s="89"/>
      <c r="D186" s="126"/>
      <c r="E186" s="131"/>
      <c r="F186" s="131"/>
      <c r="G186" s="138"/>
      <c r="H186" s="89"/>
      <c r="I186" s="93"/>
      <c r="J186" s="89"/>
      <c r="K186" s="89"/>
      <c r="L186" s="124"/>
      <c r="M186" s="124"/>
      <c r="N186" s="94"/>
      <c r="T186" s="29"/>
      <c r="U186" s="29"/>
      <c r="V186" s="29"/>
      <c r="W186" s="29"/>
      <c r="X186" s="29"/>
      <c r="Z186" s="29"/>
    </row>
    <row r="187" spans="1:26" x14ac:dyDescent="0.3">
      <c r="A187" s="5" t="s">
        <v>2586</v>
      </c>
      <c r="B187" s="5" t="s">
        <v>2587</v>
      </c>
      <c r="C187" s="5">
        <v>40</v>
      </c>
      <c r="D187" s="127">
        <v>6249.34</v>
      </c>
      <c r="E187" s="132">
        <v>44896</v>
      </c>
      <c r="F187" s="132">
        <v>44924</v>
      </c>
      <c r="G187" s="133">
        <v>0</v>
      </c>
      <c r="H187" s="5" t="s">
        <v>8235</v>
      </c>
      <c r="I187" s="22">
        <f t="shared" si="58"/>
        <v>40</v>
      </c>
      <c r="J187" s="5"/>
      <c r="K187" s="5"/>
      <c r="L187" s="118">
        <f t="shared" si="59"/>
        <v>6249.34</v>
      </c>
      <c r="M187" s="118">
        <f t="shared" si="60"/>
        <v>6249.34</v>
      </c>
      <c r="N187" s="33">
        <f t="shared" si="61"/>
        <v>0</v>
      </c>
      <c r="S187">
        <v>1</v>
      </c>
      <c r="T187" s="29">
        <f t="shared" ref="T187:T194" si="72">O187*M187</f>
        <v>0</v>
      </c>
      <c r="U187" s="29">
        <f t="shared" ref="U187:U194" si="73">P187*M187</f>
        <v>0</v>
      </c>
      <c r="V187" s="29">
        <f t="shared" ref="V187:V194" si="74">Q187*M187</f>
        <v>0</v>
      </c>
      <c r="W187" s="29">
        <f t="shared" ref="W187:W194" si="75">R187*M187</f>
        <v>0</v>
      </c>
      <c r="X187" s="29">
        <f t="shared" ref="X187:X194" si="76">S187*M187</f>
        <v>6249.34</v>
      </c>
      <c r="Z187" s="29"/>
    </row>
    <row r="188" spans="1:26" x14ac:dyDescent="0.3">
      <c r="A188" s="5" t="s">
        <v>2586</v>
      </c>
      <c r="B188" s="5" t="s">
        <v>2587</v>
      </c>
      <c r="C188" s="5">
        <v>40</v>
      </c>
      <c r="D188" s="127">
        <v>6249.34</v>
      </c>
      <c r="E188" s="132">
        <v>44896</v>
      </c>
      <c r="F188" s="132">
        <v>44924</v>
      </c>
      <c r="G188" s="133">
        <v>0</v>
      </c>
      <c r="H188" s="5" t="s">
        <v>8232</v>
      </c>
      <c r="I188" s="22">
        <f t="shared" si="58"/>
        <v>40</v>
      </c>
      <c r="J188" s="5"/>
      <c r="K188" s="5"/>
      <c r="L188" s="118">
        <f t="shared" si="59"/>
        <v>6249.34</v>
      </c>
      <c r="M188" s="118">
        <f t="shared" si="60"/>
        <v>6249.34</v>
      </c>
      <c r="N188" s="33">
        <f t="shared" si="61"/>
        <v>0</v>
      </c>
      <c r="S188">
        <v>1</v>
      </c>
      <c r="T188" s="29">
        <f t="shared" si="72"/>
        <v>0</v>
      </c>
      <c r="U188" s="29">
        <f t="shared" si="73"/>
        <v>0</v>
      </c>
      <c r="V188" s="29">
        <f t="shared" si="74"/>
        <v>0</v>
      </c>
      <c r="W188" s="29">
        <f t="shared" si="75"/>
        <v>0</v>
      </c>
      <c r="X188" s="29">
        <f t="shared" si="76"/>
        <v>6249.34</v>
      </c>
      <c r="Z188" s="29"/>
    </row>
    <row r="189" spans="1:26" x14ac:dyDescent="0.3">
      <c r="A189" s="5" t="s">
        <v>2586</v>
      </c>
      <c r="B189" s="5" t="s">
        <v>2587</v>
      </c>
      <c r="C189" s="5">
        <v>40</v>
      </c>
      <c r="D189" s="127">
        <v>7303.48</v>
      </c>
      <c r="E189" s="132">
        <v>44896</v>
      </c>
      <c r="F189" s="132">
        <v>44924</v>
      </c>
      <c r="G189" s="133">
        <v>0</v>
      </c>
      <c r="H189" s="5" t="s">
        <v>8239</v>
      </c>
      <c r="I189" s="22">
        <f t="shared" si="58"/>
        <v>40</v>
      </c>
      <c r="J189" s="5"/>
      <c r="K189" s="5"/>
      <c r="L189" s="118">
        <f t="shared" si="59"/>
        <v>7303.48</v>
      </c>
      <c r="M189" s="118">
        <f t="shared" si="60"/>
        <v>7303.48</v>
      </c>
      <c r="N189" s="33">
        <f t="shared" si="61"/>
        <v>0</v>
      </c>
      <c r="S189">
        <v>1</v>
      </c>
      <c r="T189" s="29">
        <f t="shared" si="72"/>
        <v>0</v>
      </c>
      <c r="U189" s="29">
        <f t="shared" si="73"/>
        <v>0</v>
      </c>
      <c r="V189" s="29">
        <f t="shared" si="74"/>
        <v>0</v>
      </c>
      <c r="W189" s="29">
        <f t="shared" si="75"/>
        <v>0</v>
      </c>
      <c r="X189" s="29">
        <f t="shared" si="76"/>
        <v>7303.48</v>
      </c>
      <c r="Z189" s="29"/>
    </row>
    <row r="190" spans="1:26" x14ac:dyDescent="0.3">
      <c r="A190" s="5" t="s">
        <v>2586</v>
      </c>
      <c r="B190" s="5" t="s">
        <v>2587</v>
      </c>
      <c r="C190" s="5">
        <v>40</v>
      </c>
      <c r="D190" s="127">
        <v>8737.89</v>
      </c>
      <c r="E190" s="132">
        <v>44896</v>
      </c>
      <c r="F190" s="132">
        <v>44924</v>
      </c>
      <c r="G190" s="133">
        <v>0</v>
      </c>
      <c r="H190" s="5" t="s">
        <v>8233</v>
      </c>
      <c r="I190" s="22">
        <f t="shared" si="58"/>
        <v>40</v>
      </c>
      <c r="J190" s="5"/>
      <c r="K190" s="5"/>
      <c r="L190" s="118">
        <f t="shared" si="59"/>
        <v>8737.89</v>
      </c>
      <c r="M190" s="118">
        <f t="shared" si="60"/>
        <v>8737.89</v>
      </c>
      <c r="N190" s="33">
        <f t="shared" si="61"/>
        <v>0</v>
      </c>
      <c r="S190">
        <v>1</v>
      </c>
      <c r="T190" s="29">
        <f t="shared" si="72"/>
        <v>0</v>
      </c>
      <c r="U190" s="29">
        <f t="shared" si="73"/>
        <v>0</v>
      </c>
      <c r="V190" s="29">
        <f t="shared" si="74"/>
        <v>0</v>
      </c>
      <c r="W190" s="29">
        <f t="shared" si="75"/>
        <v>0</v>
      </c>
      <c r="X190" s="29">
        <f t="shared" si="76"/>
        <v>8737.89</v>
      </c>
      <c r="Z190" s="29"/>
    </row>
    <row r="191" spans="1:26" x14ac:dyDescent="0.3">
      <c r="A191" s="5" t="s">
        <v>2586</v>
      </c>
      <c r="B191" s="5" t="s">
        <v>2587</v>
      </c>
      <c r="C191" s="5">
        <v>20</v>
      </c>
      <c r="D191" s="127">
        <v>3608.4</v>
      </c>
      <c r="E191" s="132">
        <v>44896</v>
      </c>
      <c r="F191" s="132">
        <v>44924</v>
      </c>
      <c r="G191" s="133">
        <v>0</v>
      </c>
      <c r="H191" s="5" t="s">
        <v>8227</v>
      </c>
      <c r="I191" s="22">
        <f t="shared" si="58"/>
        <v>20</v>
      </c>
      <c r="J191" s="5"/>
      <c r="K191" s="5"/>
      <c r="L191" s="118">
        <f t="shared" si="59"/>
        <v>3608.4</v>
      </c>
      <c r="M191" s="118">
        <f t="shared" si="60"/>
        <v>3608.4</v>
      </c>
      <c r="N191" s="33">
        <f t="shared" si="61"/>
        <v>0</v>
      </c>
      <c r="S191">
        <v>1</v>
      </c>
      <c r="T191" s="29">
        <f t="shared" si="72"/>
        <v>0</v>
      </c>
      <c r="U191" s="29">
        <f t="shared" si="73"/>
        <v>0</v>
      </c>
      <c r="V191" s="29">
        <f t="shared" si="74"/>
        <v>0</v>
      </c>
      <c r="W191" s="29">
        <f t="shared" si="75"/>
        <v>0</v>
      </c>
      <c r="X191" s="29">
        <f t="shared" si="76"/>
        <v>3608.4</v>
      </c>
      <c r="Z191" s="29"/>
    </row>
    <row r="192" spans="1:26" x14ac:dyDescent="0.3">
      <c r="A192" s="5" t="s">
        <v>2586</v>
      </c>
      <c r="B192" s="5" t="s">
        <v>2587</v>
      </c>
      <c r="C192" s="5">
        <v>20</v>
      </c>
      <c r="D192" s="127">
        <v>4094.92</v>
      </c>
      <c r="E192" s="132">
        <v>44896</v>
      </c>
      <c r="F192" s="132">
        <v>44924</v>
      </c>
      <c r="G192" s="133">
        <v>0</v>
      </c>
      <c r="H192" s="5" t="s">
        <v>8229</v>
      </c>
      <c r="I192" s="22">
        <f t="shared" si="58"/>
        <v>20</v>
      </c>
      <c r="J192" s="5"/>
      <c r="K192" s="5"/>
      <c r="L192" s="118">
        <f t="shared" si="59"/>
        <v>4094.92</v>
      </c>
      <c r="M192" s="118">
        <f t="shared" si="60"/>
        <v>4094.92</v>
      </c>
      <c r="N192" s="33">
        <f t="shared" si="61"/>
        <v>0</v>
      </c>
      <c r="S192">
        <v>1</v>
      </c>
      <c r="T192" s="29">
        <f t="shared" si="72"/>
        <v>0</v>
      </c>
      <c r="U192" s="29">
        <f t="shared" si="73"/>
        <v>0</v>
      </c>
      <c r="V192" s="29">
        <f t="shared" si="74"/>
        <v>0</v>
      </c>
      <c r="W192" s="29">
        <f t="shared" si="75"/>
        <v>0</v>
      </c>
      <c r="X192" s="29">
        <f t="shared" si="76"/>
        <v>4094.92</v>
      </c>
      <c r="Z192" s="29"/>
    </row>
    <row r="193" spans="1:26" x14ac:dyDescent="0.3">
      <c r="A193" s="5" t="s">
        <v>2586</v>
      </c>
      <c r="B193" s="5" t="s">
        <v>2587</v>
      </c>
      <c r="C193" s="5">
        <v>20</v>
      </c>
      <c r="D193" s="127">
        <v>2126.4499999999998</v>
      </c>
      <c r="E193" s="132">
        <v>44896</v>
      </c>
      <c r="F193" s="132">
        <v>44924</v>
      </c>
      <c r="G193" s="133">
        <v>0</v>
      </c>
      <c r="H193" s="5" t="s">
        <v>8228</v>
      </c>
      <c r="I193" s="22">
        <f t="shared" si="58"/>
        <v>20</v>
      </c>
      <c r="J193" s="5"/>
      <c r="K193" s="5"/>
      <c r="L193" s="118">
        <f t="shared" si="59"/>
        <v>2126.4499999999998</v>
      </c>
      <c r="M193" s="118">
        <f t="shared" si="60"/>
        <v>2126.4499999999998</v>
      </c>
      <c r="N193" s="33">
        <f t="shared" si="61"/>
        <v>0</v>
      </c>
      <c r="S193">
        <v>1</v>
      </c>
      <c r="T193" s="29">
        <f t="shared" si="72"/>
        <v>0</v>
      </c>
      <c r="U193" s="29">
        <f t="shared" si="73"/>
        <v>0</v>
      </c>
      <c r="V193" s="29">
        <f t="shared" si="74"/>
        <v>0</v>
      </c>
      <c r="W193" s="29">
        <f t="shared" si="75"/>
        <v>0</v>
      </c>
      <c r="X193" s="29">
        <f t="shared" si="76"/>
        <v>2126.4499999999998</v>
      </c>
      <c r="Z193" s="29"/>
    </row>
    <row r="194" spans="1:26" x14ac:dyDescent="0.3">
      <c r="A194" s="5" t="s">
        <v>2586</v>
      </c>
      <c r="B194" s="5" t="s">
        <v>2587</v>
      </c>
      <c r="C194" s="5">
        <v>20</v>
      </c>
      <c r="D194" s="127">
        <v>3124.67</v>
      </c>
      <c r="E194" s="132">
        <v>44896</v>
      </c>
      <c r="F194" s="132">
        <v>44924</v>
      </c>
      <c r="G194" s="133">
        <v>0</v>
      </c>
      <c r="H194" s="5" t="s">
        <v>8231</v>
      </c>
      <c r="I194" s="22">
        <f t="shared" si="58"/>
        <v>20</v>
      </c>
      <c r="J194" s="5"/>
      <c r="K194" s="5"/>
      <c r="L194" s="118">
        <f t="shared" si="59"/>
        <v>3124.67</v>
      </c>
      <c r="M194" s="118">
        <f t="shared" si="60"/>
        <v>3124.67</v>
      </c>
      <c r="N194" s="33">
        <f t="shared" si="61"/>
        <v>0</v>
      </c>
      <c r="S194">
        <v>1</v>
      </c>
      <c r="T194" s="29">
        <f t="shared" si="72"/>
        <v>0</v>
      </c>
      <c r="U194" s="29">
        <f t="shared" si="73"/>
        <v>0</v>
      </c>
      <c r="V194" s="29">
        <f t="shared" si="74"/>
        <v>0</v>
      </c>
      <c r="W194" s="29">
        <f t="shared" si="75"/>
        <v>0</v>
      </c>
      <c r="X194" s="29">
        <f t="shared" si="76"/>
        <v>3124.67</v>
      </c>
      <c r="Z194" s="29"/>
    </row>
    <row r="195" spans="1:26" x14ac:dyDescent="0.3">
      <c r="A195" s="5" t="s">
        <v>2588</v>
      </c>
      <c r="B195" s="5" t="s">
        <v>2589</v>
      </c>
      <c r="C195" s="5">
        <v>16</v>
      </c>
      <c r="D195" s="127">
        <v>2499.7399999999998</v>
      </c>
      <c r="E195" s="132">
        <v>44925</v>
      </c>
      <c r="F195" s="132">
        <v>44929</v>
      </c>
      <c r="G195" s="133">
        <v>0</v>
      </c>
      <c r="H195" s="5" t="s">
        <v>8235</v>
      </c>
      <c r="I195" s="22">
        <f t="shared" si="58"/>
        <v>16</v>
      </c>
      <c r="J195" s="5"/>
      <c r="K195" s="5"/>
      <c r="L195" s="118">
        <f t="shared" si="59"/>
        <v>2499.7399999999998</v>
      </c>
      <c r="M195" s="118">
        <f t="shared" si="60"/>
        <v>2499.7399999999998</v>
      </c>
      <c r="N195" s="33">
        <f t="shared" si="61"/>
        <v>0</v>
      </c>
      <c r="S195">
        <v>1</v>
      </c>
      <c r="T195" s="29">
        <f t="shared" ref="T195:T222" si="77">O195*M195</f>
        <v>0</v>
      </c>
      <c r="U195" s="29">
        <f t="shared" ref="U195:U222" si="78">P195*M195</f>
        <v>0</v>
      </c>
      <c r="V195" s="29">
        <f t="shared" ref="V195:V222" si="79">Q195*M195</f>
        <v>0</v>
      </c>
      <c r="W195" s="29">
        <f t="shared" ref="W195:W222" si="80">R195*M195</f>
        <v>0</v>
      </c>
      <c r="X195" s="29">
        <f t="shared" ref="X195:X222" si="81">S195*M195</f>
        <v>2499.7399999999998</v>
      </c>
      <c r="Z195" s="29"/>
    </row>
    <row r="196" spans="1:26" x14ac:dyDescent="0.3">
      <c r="A196" s="5" t="s">
        <v>2588</v>
      </c>
      <c r="B196" s="5" t="s">
        <v>2589</v>
      </c>
      <c r="C196" s="5">
        <v>16</v>
      </c>
      <c r="D196" s="127">
        <v>2499.7399999999998</v>
      </c>
      <c r="E196" s="132">
        <v>44925</v>
      </c>
      <c r="F196" s="132">
        <v>44929</v>
      </c>
      <c r="G196" s="133">
        <v>0</v>
      </c>
      <c r="H196" s="5" t="s">
        <v>8232</v>
      </c>
      <c r="I196" s="22">
        <f t="shared" ref="I196:I222" si="82">C196*(1-G196)</f>
        <v>16</v>
      </c>
      <c r="J196" s="5"/>
      <c r="K196" s="5"/>
      <c r="L196" s="118">
        <f t="shared" ref="L196:L222" si="83">D196*(1-G196)</f>
        <v>2499.7399999999998</v>
      </c>
      <c r="M196" s="118">
        <f t="shared" ref="M196:M222" si="84">IF(J196="",L196,(D196/C196)*J196)</f>
        <v>2499.7399999999998</v>
      </c>
      <c r="N196" s="33">
        <f t="shared" ref="N196:N222" si="85">L196-M196</f>
        <v>0</v>
      </c>
      <c r="S196">
        <v>1</v>
      </c>
      <c r="T196" s="29">
        <f t="shared" si="77"/>
        <v>0</v>
      </c>
      <c r="U196" s="29">
        <f t="shared" si="78"/>
        <v>0</v>
      </c>
      <c r="V196" s="29">
        <f t="shared" si="79"/>
        <v>0</v>
      </c>
      <c r="W196" s="29">
        <f t="shared" si="80"/>
        <v>0</v>
      </c>
      <c r="X196" s="29">
        <f t="shared" si="81"/>
        <v>2499.7399999999998</v>
      </c>
      <c r="Z196" s="29"/>
    </row>
    <row r="197" spans="1:26" x14ac:dyDescent="0.3">
      <c r="A197" s="5" t="s">
        <v>2588</v>
      </c>
      <c r="B197" s="5" t="s">
        <v>2589</v>
      </c>
      <c r="C197" s="5">
        <v>16</v>
      </c>
      <c r="D197" s="127">
        <v>2921.39</v>
      </c>
      <c r="E197" s="132">
        <v>44925</v>
      </c>
      <c r="F197" s="132">
        <v>44929</v>
      </c>
      <c r="G197" s="133">
        <v>0</v>
      </c>
      <c r="H197" s="5" t="s">
        <v>8239</v>
      </c>
      <c r="I197" s="22">
        <f t="shared" si="82"/>
        <v>16</v>
      </c>
      <c r="J197" s="5"/>
      <c r="K197" s="5"/>
      <c r="L197" s="118">
        <f t="shared" si="83"/>
        <v>2921.39</v>
      </c>
      <c r="M197" s="118">
        <f t="shared" si="84"/>
        <v>2921.39</v>
      </c>
      <c r="N197" s="33">
        <f t="shared" si="85"/>
        <v>0</v>
      </c>
      <c r="S197">
        <v>1</v>
      </c>
      <c r="T197" s="29">
        <f t="shared" si="77"/>
        <v>0</v>
      </c>
      <c r="U197" s="29">
        <f t="shared" si="78"/>
        <v>0</v>
      </c>
      <c r="V197" s="29">
        <f t="shared" si="79"/>
        <v>0</v>
      </c>
      <c r="W197" s="29">
        <f t="shared" si="80"/>
        <v>0</v>
      </c>
      <c r="X197" s="29">
        <f t="shared" si="81"/>
        <v>2921.39</v>
      </c>
      <c r="Z197" s="29"/>
    </row>
    <row r="198" spans="1:26" x14ac:dyDescent="0.3">
      <c r="A198" s="5" t="s">
        <v>2588</v>
      </c>
      <c r="B198" s="5" t="s">
        <v>2589</v>
      </c>
      <c r="C198" s="5">
        <v>16</v>
      </c>
      <c r="D198" s="127">
        <v>3495.16</v>
      </c>
      <c r="E198" s="132">
        <v>44925</v>
      </c>
      <c r="F198" s="132">
        <v>44929</v>
      </c>
      <c r="G198" s="133">
        <v>0</v>
      </c>
      <c r="H198" s="5" t="s">
        <v>8233</v>
      </c>
      <c r="I198" s="22">
        <f t="shared" si="82"/>
        <v>16</v>
      </c>
      <c r="J198" s="5"/>
      <c r="K198" s="5"/>
      <c r="L198" s="118">
        <f t="shared" si="83"/>
        <v>3495.16</v>
      </c>
      <c r="M198" s="118">
        <f t="shared" si="84"/>
        <v>3495.16</v>
      </c>
      <c r="N198" s="33">
        <f t="shared" si="85"/>
        <v>0</v>
      </c>
      <c r="S198">
        <v>1</v>
      </c>
      <c r="T198" s="29">
        <f t="shared" si="77"/>
        <v>0</v>
      </c>
      <c r="U198" s="29">
        <f t="shared" si="78"/>
        <v>0</v>
      </c>
      <c r="V198" s="29">
        <f t="shared" si="79"/>
        <v>0</v>
      </c>
      <c r="W198" s="29">
        <f t="shared" si="80"/>
        <v>0</v>
      </c>
      <c r="X198" s="29">
        <f t="shared" si="81"/>
        <v>3495.16</v>
      </c>
      <c r="Z198" s="29"/>
    </row>
    <row r="199" spans="1:26" x14ac:dyDescent="0.3">
      <c r="A199" s="5" t="s">
        <v>2588</v>
      </c>
      <c r="B199" s="5" t="s">
        <v>2589</v>
      </c>
      <c r="C199" s="5">
        <v>16</v>
      </c>
      <c r="D199" s="127">
        <v>2886.72</v>
      </c>
      <c r="E199" s="132">
        <v>44925</v>
      </c>
      <c r="F199" s="132">
        <v>44929</v>
      </c>
      <c r="G199" s="133">
        <v>0</v>
      </c>
      <c r="H199" s="5" t="s">
        <v>8227</v>
      </c>
      <c r="I199" s="22">
        <f t="shared" si="82"/>
        <v>16</v>
      </c>
      <c r="J199" s="5"/>
      <c r="K199" s="5"/>
      <c r="L199" s="118">
        <f t="shared" si="83"/>
        <v>2886.72</v>
      </c>
      <c r="M199" s="118">
        <f t="shared" si="84"/>
        <v>2886.72</v>
      </c>
      <c r="N199" s="33">
        <f t="shared" si="85"/>
        <v>0</v>
      </c>
      <c r="S199">
        <v>1</v>
      </c>
      <c r="T199" s="29">
        <f t="shared" si="77"/>
        <v>0</v>
      </c>
      <c r="U199" s="29">
        <f t="shared" si="78"/>
        <v>0</v>
      </c>
      <c r="V199" s="29">
        <f t="shared" si="79"/>
        <v>0</v>
      </c>
      <c r="W199" s="29">
        <f t="shared" si="80"/>
        <v>0</v>
      </c>
      <c r="X199" s="29">
        <f t="shared" si="81"/>
        <v>2886.72</v>
      </c>
      <c r="Z199" s="29"/>
    </row>
    <row r="200" spans="1:26" x14ac:dyDescent="0.3">
      <c r="A200" s="5" t="s">
        <v>2588</v>
      </c>
      <c r="B200" s="5" t="s">
        <v>2589</v>
      </c>
      <c r="C200" s="5">
        <v>16</v>
      </c>
      <c r="D200" s="127">
        <v>3275.94</v>
      </c>
      <c r="E200" s="132">
        <v>44925</v>
      </c>
      <c r="F200" s="132">
        <v>44929</v>
      </c>
      <c r="G200" s="133">
        <v>0</v>
      </c>
      <c r="H200" s="5" t="s">
        <v>8229</v>
      </c>
      <c r="I200" s="22">
        <f t="shared" si="82"/>
        <v>16</v>
      </c>
      <c r="J200" s="5"/>
      <c r="K200" s="5"/>
      <c r="L200" s="118">
        <f t="shared" si="83"/>
        <v>3275.94</v>
      </c>
      <c r="M200" s="118">
        <f t="shared" si="84"/>
        <v>3275.94</v>
      </c>
      <c r="N200" s="33">
        <f t="shared" si="85"/>
        <v>0</v>
      </c>
      <c r="S200">
        <v>1</v>
      </c>
      <c r="T200" s="29">
        <f t="shared" si="77"/>
        <v>0</v>
      </c>
      <c r="U200" s="29">
        <f t="shared" si="78"/>
        <v>0</v>
      </c>
      <c r="V200" s="29">
        <f t="shared" si="79"/>
        <v>0</v>
      </c>
      <c r="W200" s="29">
        <f t="shared" si="80"/>
        <v>0</v>
      </c>
      <c r="X200" s="29">
        <f t="shared" si="81"/>
        <v>3275.94</v>
      </c>
      <c r="Z200" s="29"/>
    </row>
    <row r="201" spans="1:26" x14ac:dyDescent="0.3">
      <c r="A201" s="5" t="s">
        <v>2592</v>
      </c>
      <c r="B201" s="5" t="s">
        <v>2593</v>
      </c>
      <c r="C201" s="5">
        <v>24</v>
      </c>
      <c r="D201" s="127">
        <v>2905.73</v>
      </c>
      <c r="E201" s="132">
        <v>44930</v>
      </c>
      <c r="F201" s="132">
        <v>44936</v>
      </c>
      <c r="G201" s="133">
        <v>0</v>
      </c>
      <c r="H201" s="5" t="s">
        <v>8234</v>
      </c>
      <c r="I201" s="22">
        <f t="shared" si="82"/>
        <v>24</v>
      </c>
      <c r="J201" s="5"/>
      <c r="K201" s="5"/>
      <c r="L201" s="118">
        <f t="shared" si="83"/>
        <v>2905.73</v>
      </c>
      <c r="M201" s="118">
        <f t="shared" si="84"/>
        <v>2905.73</v>
      </c>
      <c r="N201" s="33">
        <f t="shared" si="85"/>
        <v>0</v>
      </c>
      <c r="S201">
        <v>1</v>
      </c>
      <c r="T201" s="29">
        <f t="shared" si="77"/>
        <v>0</v>
      </c>
      <c r="U201" s="29">
        <f t="shared" si="78"/>
        <v>0</v>
      </c>
      <c r="V201" s="29">
        <f t="shared" si="79"/>
        <v>0</v>
      </c>
      <c r="W201" s="29">
        <f t="shared" si="80"/>
        <v>0</v>
      </c>
      <c r="X201" s="29">
        <f t="shared" si="81"/>
        <v>2905.73</v>
      </c>
      <c r="Z201" s="29"/>
    </row>
    <row r="202" spans="1:26" x14ac:dyDescent="0.3">
      <c r="A202" s="5" t="s">
        <v>2592</v>
      </c>
      <c r="B202" s="5" t="s">
        <v>2593</v>
      </c>
      <c r="C202" s="5">
        <v>24</v>
      </c>
      <c r="D202" s="127">
        <v>3749.6</v>
      </c>
      <c r="E202" s="132">
        <v>44930</v>
      </c>
      <c r="F202" s="132">
        <v>44936</v>
      </c>
      <c r="G202" s="133">
        <v>0</v>
      </c>
      <c r="H202" s="5" t="s">
        <v>8232</v>
      </c>
      <c r="I202" s="22">
        <f t="shared" si="82"/>
        <v>24</v>
      </c>
      <c r="J202" s="5"/>
      <c r="K202" s="5"/>
      <c r="L202" s="118">
        <f t="shared" si="83"/>
        <v>3749.6</v>
      </c>
      <c r="M202" s="118">
        <f t="shared" si="84"/>
        <v>3749.6</v>
      </c>
      <c r="N202" s="33">
        <f t="shared" si="85"/>
        <v>0</v>
      </c>
      <c r="S202">
        <v>1</v>
      </c>
      <c r="T202" s="29">
        <f t="shared" si="77"/>
        <v>0</v>
      </c>
      <c r="U202" s="29">
        <f t="shared" si="78"/>
        <v>0</v>
      </c>
      <c r="V202" s="29">
        <f t="shared" si="79"/>
        <v>0</v>
      </c>
      <c r="W202" s="29">
        <f t="shared" si="80"/>
        <v>0</v>
      </c>
      <c r="X202" s="29">
        <f t="shared" si="81"/>
        <v>3749.6</v>
      </c>
      <c r="Z202" s="29"/>
    </row>
    <row r="203" spans="1:26" x14ac:dyDescent="0.3">
      <c r="A203" s="5" t="s">
        <v>2592</v>
      </c>
      <c r="B203" s="5" t="s">
        <v>2593</v>
      </c>
      <c r="C203" s="5">
        <v>24</v>
      </c>
      <c r="D203" s="127">
        <v>5242.7299999999996</v>
      </c>
      <c r="E203" s="132">
        <v>44930</v>
      </c>
      <c r="F203" s="132">
        <v>44936</v>
      </c>
      <c r="G203" s="133">
        <v>0</v>
      </c>
      <c r="H203" s="5" t="s">
        <v>8233</v>
      </c>
      <c r="I203" s="22">
        <f t="shared" si="82"/>
        <v>24</v>
      </c>
      <c r="J203" s="5"/>
      <c r="K203" s="5"/>
      <c r="L203" s="118">
        <f t="shared" si="83"/>
        <v>5242.7299999999996</v>
      </c>
      <c r="M203" s="118">
        <f t="shared" si="84"/>
        <v>5242.7299999999996</v>
      </c>
      <c r="N203" s="33">
        <f t="shared" si="85"/>
        <v>0</v>
      </c>
      <c r="S203">
        <v>1</v>
      </c>
      <c r="T203" s="29">
        <f t="shared" si="77"/>
        <v>0</v>
      </c>
      <c r="U203" s="29">
        <f t="shared" si="78"/>
        <v>0</v>
      </c>
      <c r="V203" s="29">
        <f t="shared" si="79"/>
        <v>0</v>
      </c>
      <c r="W203" s="29">
        <f t="shared" si="80"/>
        <v>0</v>
      </c>
      <c r="X203" s="29">
        <f t="shared" si="81"/>
        <v>5242.7299999999996</v>
      </c>
      <c r="Z203" s="29"/>
    </row>
    <row r="204" spans="1:26" x14ac:dyDescent="0.3">
      <c r="A204" s="5" t="s">
        <v>2594</v>
      </c>
      <c r="B204" s="5" t="s">
        <v>2595</v>
      </c>
      <c r="C204" s="5">
        <v>16</v>
      </c>
      <c r="D204" s="127">
        <v>2921.39</v>
      </c>
      <c r="E204" s="132">
        <v>44937</v>
      </c>
      <c r="F204" s="132">
        <v>44951</v>
      </c>
      <c r="G204" s="133">
        <v>0</v>
      </c>
      <c r="H204" s="5" t="s">
        <v>8226</v>
      </c>
      <c r="I204" s="22">
        <f t="shared" si="82"/>
        <v>16</v>
      </c>
      <c r="J204" s="5"/>
      <c r="K204" s="5"/>
      <c r="L204" s="118">
        <f t="shared" si="83"/>
        <v>2921.39</v>
      </c>
      <c r="M204" s="118">
        <f t="shared" si="84"/>
        <v>2921.39</v>
      </c>
      <c r="N204" s="33">
        <f t="shared" si="85"/>
        <v>0</v>
      </c>
      <c r="S204">
        <v>1</v>
      </c>
      <c r="T204" s="29">
        <f t="shared" si="77"/>
        <v>0</v>
      </c>
      <c r="U204" s="29">
        <f t="shared" si="78"/>
        <v>0</v>
      </c>
      <c r="V204" s="29">
        <f t="shared" si="79"/>
        <v>0</v>
      </c>
      <c r="W204" s="29">
        <f t="shared" si="80"/>
        <v>0</v>
      </c>
      <c r="X204" s="29">
        <f t="shared" si="81"/>
        <v>2921.39</v>
      </c>
      <c r="Z204" s="29"/>
    </row>
    <row r="205" spans="1:26" x14ac:dyDescent="0.3">
      <c r="A205" s="5" t="s">
        <v>2594</v>
      </c>
      <c r="B205" s="5" t="s">
        <v>2595</v>
      </c>
      <c r="C205" s="5">
        <v>16</v>
      </c>
      <c r="D205" s="127">
        <v>2886.72</v>
      </c>
      <c r="E205" s="132">
        <v>44937</v>
      </c>
      <c r="F205" s="132">
        <v>44951</v>
      </c>
      <c r="G205" s="133">
        <v>0</v>
      </c>
      <c r="H205" s="5" t="s">
        <v>8227</v>
      </c>
      <c r="I205" s="22">
        <f t="shared" si="82"/>
        <v>16</v>
      </c>
      <c r="J205" s="5"/>
      <c r="K205" s="5"/>
      <c r="L205" s="118">
        <f t="shared" si="83"/>
        <v>2886.72</v>
      </c>
      <c r="M205" s="118">
        <f t="shared" si="84"/>
        <v>2886.72</v>
      </c>
      <c r="N205" s="33">
        <f t="shared" si="85"/>
        <v>0</v>
      </c>
      <c r="S205">
        <v>1</v>
      </c>
      <c r="T205" s="29">
        <f t="shared" si="77"/>
        <v>0</v>
      </c>
      <c r="U205" s="29">
        <f t="shared" si="78"/>
        <v>0</v>
      </c>
      <c r="V205" s="29">
        <f t="shared" si="79"/>
        <v>0</v>
      </c>
      <c r="W205" s="29">
        <f t="shared" si="80"/>
        <v>0</v>
      </c>
      <c r="X205" s="29">
        <f t="shared" si="81"/>
        <v>2886.72</v>
      </c>
      <c r="Z205" s="29"/>
    </row>
    <row r="206" spans="1:26" x14ac:dyDescent="0.3">
      <c r="A206" s="5" t="s">
        <v>2594</v>
      </c>
      <c r="B206" s="5" t="s">
        <v>2595</v>
      </c>
      <c r="C206" s="5">
        <v>16</v>
      </c>
      <c r="D206" s="127">
        <v>3275.94</v>
      </c>
      <c r="E206" s="132">
        <v>44937</v>
      </c>
      <c r="F206" s="132">
        <v>44951</v>
      </c>
      <c r="G206" s="133">
        <v>0</v>
      </c>
      <c r="H206" s="5" t="s">
        <v>8229</v>
      </c>
      <c r="I206" s="22">
        <f t="shared" si="82"/>
        <v>16</v>
      </c>
      <c r="J206" s="5"/>
      <c r="K206" s="5"/>
      <c r="L206" s="118">
        <f t="shared" si="83"/>
        <v>3275.94</v>
      </c>
      <c r="M206" s="118">
        <f t="shared" si="84"/>
        <v>3275.94</v>
      </c>
      <c r="N206" s="33">
        <f t="shared" si="85"/>
        <v>0</v>
      </c>
      <c r="S206">
        <v>1</v>
      </c>
      <c r="T206" s="29">
        <f t="shared" si="77"/>
        <v>0</v>
      </c>
      <c r="U206" s="29">
        <f t="shared" si="78"/>
        <v>0</v>
      </c>
      <c r="V206" s="29">
        <f t="shared" si="79"/>
        <v>0</v>
      </c>
      <c r="W206" s="29">
        <f t="shared" si="80"/>
        <v>0</v>
      </c>
      <c r="X206" s="29">
        <f t="shared" si="81"/>
        <v>3275.94</v>
      </c>
      <c r="Z206" s="29"/>
    </row>
    <row r="207" spans="1:26" x14ac:dyDescent="0.3">
      <c r="A207" s="5" t="s">
        <v>2596</v>
      </c>
      <c r="B207" s="5" t="s">
        <v>2597</v>
      </c>
      <c r="C207" s="5">
        <v>16</v>
      </c>
      <c r="D207" s="127">
        <v>2499.7399999999998</v>
      </c>
      <c r="E207" s="132">
        <v>44952</v>
      </c>
      <c r="F207" s="132">
        <v>44958</v>
      </c>
      <c r="G207" s="133">
        <v>0</v>
      </c>
      <c r="H207" s="5" t="s">
        <v>8235</v>
      </c>
      <c r="I207" s="22">
        <f t="shared" si="82"/>
        <v>16</v>
      </c>
      <c r="J207" s="5"/>
      <c r="K207" s="5"/>
      <c r="L207" s="118">
        <f t="shared" si="83"/>
        <v>2499.7399999999998</v>
      </c>
      <c r="M207" s="118">
        <f t="shared" si="84"/>
        <v>2499.7399999999998</v>
      </c>
      <c r="N207" s="33">
        <f t="shared" si="85"/>
        <v>0</v>
      </c>
      <c r="S207">
        <v>1</v>
      </c>
      <c r="T207" s="29">
        <f t="shared" si="77"/>
        <v>0</v>
      </c>
      <c r="U207" s="29">
        <f t="shared" si="78"/>
        <v>0</v>
      </c>
      <c r="V207" s="29">
        <f t="shared" si="79"/>
        <v>0</v>
      </c>
      <c r="W207" s="29">
        <f t="shared" si="80"/>
        <v>0</v>
      </c>
      <c r="X207" s="29">
        <f t="shared" si="81"/>
        <v>2499.7399999999998</v>
      </c>
      <c r="Z207" s="29"/>
    </row>
    <row r="208" spans="1:26" x14ac:dyDescent="0.3">
      <c r="A208" s="5" t="s">
        <v>2596</v>
      </c>
      <c r="B208" s="5" t="s">
        <v>2597</v>
      </c>
      <c r="C208" s="5">
        <v>16</v>
      </c>
      <c r="D208" s="127">
        <v>1937.15</v>
      </c>
      <c r="E208" s="132">
        <v>44952</v>
      </c>
      <c r="F208" s="132">
        <v>44958</v>
      </c>
      <c r="G208" s="133">
        <v>0</v>
      </c>
      <c r="H208" s="5" t="s">
        <v>8234</v>
      </c>
      <c r="I208" s="22">
        <f t="shared" si="82"/>
        <v>16</v>
      </c>
      <c r="J208" s="5"/>
      <c r="K208" s="5"/>
      <c r="L208" s="118">
        <f t="shared" si="83"/>
        <v>1937.15</v>
      </c>
      <c r="M208" s="118">
        <f t="shared" si="84"/>
        <v>1937.15</v>
      </c>
      <c r="N208" s="33">
        <f t="shared" si="85"/>
        <v>0</v>
      </c>
      <c r="S208">
        <v>1</v>
      </c>
      <c r="T208" s="29">
        <f t="shared" si="77"/>
        <v>0</v>
      </c>
      <c r="U208" s="29">
        <f t="shared" si="78"/>
        <v>0</v>
      </c>
      <c r="V208" s="29">
        <f t="shared" si="79"/>
        <v>0</v>
      </c>
      <c r="W208" s="29">
        <f t="shared" si="80"/>
        <v>0</v>
      </c>
      <c r="X208" s="29">
        <f t="shared" si="81"/>
        <v>1937.15</v>
      </c>
      <c r="Z208" s="29"/>
    </row>
    <row r="209" spans="1:26" x14ac:dyDescent="0.3">
      <c r="A209" s="5" t="s">
        <v>2596</v>
      </c>
      <c r="B209" s="5" t="s">
        <v>2597</v>
      </c>
      <c r="C209" s="5">
        <v>16</v>
      </c>
      <c r="D209" s="127">
        <v>1937.15</v>
      </c>
      <c r="E209" s="132">
        <v>44952</v>
      </c>
      <c r="F209" s="132">
        <v>44958</v>
      </c>
      <c r="G209" s="133">
        <v>0</v>
      </c>
      <c r="H209" s="5" t="s">
        <v>8237</v>
      </c>
      <c r="I209" s="22">
        <f t="shared" si="82"/>
        <v>16</v>
      </c>
      <c r="J209" s="5"/>
      <c r="K209" s="5"/>
      <c r="L209" s="118">
        <f t="shared" si="83"/>
        <v>1937.15</v>
      </c>
      <c r="M209" s="118">
        <f t="shared" si="84"/>
        <v>1937.15</v>
      </c>
      <c r="N209" s="33">
        <f t="shared" si="85"/>
        <v>0</v>
      </c>
      <c r="S209">
        <v>1</v>
      </c>
      <c r="T209" s="29">
        <f t="shared" si="77"/>
        <v>0</v>
      </c>
      <c r="U209" s="29">
        <f t="shared" si="78"/>
        <v>0</v>
      </c>
      <c r="V209" s="29">
        <f t="shared" si="79"/>
        <v>0</v>
      </c>
      <c r="W209" s="29">
        <f t="shared" si="80"/>
        <v>0</v>
      </c>
      <c r="X209" s="29">
        <f t="shared" si="81"/>
        <v>1937.15</v>
      </c>
      <c r="Z209" s="29"/>
    </row>
    <row r="210" spans="1:26" x14ac:dyDescent="0.3">
      <c r="A210" s="5" t="s">
        <v>2596</v>
      </c>
      <c r="B210" s="5" t="s">
        <v>2597</v>
      </c>
      <c r="C210" s="5">
        <v>16</v>
      </c>
      <c r="D210" s="127">
        <v>2499.7399999999998</v>
      </c>
      <c r="E210" s="132">
        <v>44952</v>
      </c>
      <c r="F210" s="132">
        <v>44958</v>
      </c>
      <c r="G210" s="133">
        <v>0</v>
      </c>
      <c r="H210" s="5" t="s">
        <v>8232</v>
      </c>
      <c r="I210" s="22">
        <f t="shared" si="82"/>
        <v>16</v>
      </c>
      <c r="J210" s="5"/>
      <c r="K210" s="5"/>
      <c r="L210" s="118">
        <f t="shared" si="83"/>
        <v>2499.7399999999998</v>
      </c>
      <c r="M210" s="118">
        <f t="shared" si="84"/>
        <v>2499.7399999999998</v>
      </c>
      <c r="N210" s="33">
        <f t="shared" si="85"/>
        <v>0</v>
      </c>
      <c r="S210">
        <v>1</v>
      </c>
      <c r="T210" s="29">
        <f t="shared" si="77"/>
        <v>0</v>
      </c>
      <c r="U210" s="29">
        <f t="shared" si="78"/>
        <v>0</v>
      </c>
      <c r="V210" s="29">
        <f t="shared" si="79"/>
        <v>0</v>
      </c>
      <c r="W210" s="29">
        <f t="shared" si="80"/>
        <v>0</v>
      </c>
      <c r="X210" s="29">
        <f t="shared" si="81"/>
        <v>2499.7399999999998</v>
      </c>
      <c r="Z210" s="29"/>
    </row>
    <row r="211" spans="1:26" x14ac:dyDescent="0.3">
      <c r="A211" s="5" t="s">
        <v>2596</v>
      </c>
      <c r="B211" s="5" t="s">
        <v>2597</v>
      </c>
      <c r="C211" s="5">
        <v>16</v>
      </c>
      <c r="D211" s="127">
        <v>3495.16</v>
      </c>
      <c r="E211" s="132">
        <v>44952</v>
      </c>
      <c r="F211" s="132">
        <v>44958</v>
      </c>
      <c r="G211" s="133">
        <v>0</v>
      </c>
      <c r="H211" s="5" t="s">
        <v>8233</v>
      </c>
      <c r="I211" s="22">
        <f t="shared" si="82"/>
        <v>16</v>
      </c>
      <c r="J211" s="5"/>
      <c r="K211" s="5"/>
      <c r="L211" s="118">
        <f t="shared" si="83"/>
        <v>3495.16</v>
      </c>
      <c r="M211" s="118">
        <f t="shared" si="84"/>
        <v>3495.16</v>
      </c>
      <c r="N211" s="33">
        <f t="shared" si="85"/>
        <v>0</v>
      </c>
      <c r="S211">
        <v>1</v>
      </c>
      <c r="T211" s="29">
        <f t="shared" si="77"/>
        <v>0</v>
      </c>
      <c r="U211" s="29">
        <f t="shared" si="78"/>
        <v>0</v>
      </c>
      <c r="V211" s="29">
        <f t="shared" si="79"/>
        <v>0</v>
      </c>
      <c r="W211" s="29">
        <f t="shared" si="80"/>
        <v>0</v>
      </c>
      <c r="X211" s="29">
        <f t="shared" si="81"/>
        <v>3495.16</v>
      </c>
      <c r="Z211" s="29"/>
    </row>
    <row r="212" spans="1:26" x14ac:dyDescent="0.3">
      <c r="A212" s="5" t="s">
        <v>2598</v>
      </c>
      <c r="B212" s="5" t="s">
        <v>8428</v>
      </c>
      <c r="C212" s="5">
        <v>16</v>
      </c>
      <c r="D212" s="127">
        <v>2499.7399999999998</v>
      </c>
      <c r="E212" s="132">
        <v>44959</v>
      </c>
      <c r="F212" s="132">
        <v>44965</v>
      </c>
      <c r="G212" s="133">
        <v>0</v>
      </c>
      <c r="H212" s="5" t="s">
        <v>8235</v>
      </c>
      <c r="I212" s="22">
        <f t="shared" si="82"/>
        <v>16</v>
      </c>
      <c r="J212" s="5"/>
      <c r="K212" s="5"/>
      <c r="L212" s="118">
        <f t="shared" si="83"/>
        <v>2499.7399999999998</v>
      </c>
      <c r="M212" s="118">
        <f t="shared" si="84"/>
        <v>2499.7399999999998</v>
      </c>
      <c r="N212" s="33">
        <f t="shared" si="85"/>
        <v>0</v>
      </c>
      <c r="S212">
        <v>1</v>
      </c>
      <c r="T212" s="29">
        <f t="shared" si="77"/>
        <v>0</v>
      </c>
      <c r="U212" s="29">
        <f t="shared" si="78"/>
        <v>0</v>
      </c>
      <c r="V212" s="29">
        <f t="shared" si="79"/>
        <v>0</v>
      </c>
      <c r="W212" s="29">
        <f t="shared" si="80"/>
        <v>0</v>
      </c>
      <c r="X212" s="29">
        <f t="shared" si="81"/>
        <v>2499.7399999999998</v>
      </c>
      <c r="Z212" s="29"/>
    </row>
    <row r="213" spans="1:26" x14ac:dyDescent="0.3">
      <c r="A213" s="5" t="s">
        <v>2598</v>
      </c>
      <c r="B213" s="5" t="s">
        <v>8428</v>
      </c>
      <c r="C213" s="5">
        <v>16</v>
      </c>
      <c r="D213" s="127">
        <v>1937.15</v>
      </c>
      <c r="E213" s="132">
        <v>44959</v>
      </c>
      <c r="F213" s="132">
        <v>44965</v>
      </c>
      <c r="G213" s="133">
        <v>0</v>
      </c>
      <c r="H213" s="5" t="s">
        <v>8234</v>
      </c>
      <c r="I213" s="22">
        <f t="shared" si="82"/>
        <v>16</v>
      </c>
      <c r="J213" s="5"/>
      <c r="K213" s="5"/>
      <c r="L213" s="118">
        <f t="shared" si="83"/>
        <v>1937.15</v>
      </c>
      <c r="M213" s="118">
        <f t="shared" si="84"/>
        <v>1937.15</v>
      </c>
      <c r="N213" s="33">
        <f t="shared" si="85"/>
        <v>0</v>
      </c>
      <c r="S213">
        <v>1</v>
      </c>
      <c r="T213" s="29">
        <f t="shared" si="77"/>
        <v>0</v>
      </c>
      <c r="U213" s="29">
        <f t="shared" si="78"/>
        <v>0</v>
      </c>
      <c r="V213" s="29">
        <f t="shared" si="79"/>
        <v>0</v>
      </c>
      <c r="W213" s="29">
        <f t="shared" si="80"/>
        <v>0</v>
      </c>
      <c r="X213" s="29">
        <f t="shared" si="81"/>
        <v>1937.15</v>
      </c>
      <c r="Z213" s="29"/>
    </row>
    <row r="214" spans="1:26" x14ac:dyDescent="0.3">
      <c r="A214" s="5" t="s">
        <v>2598</v>
      </c>
      <c r="B214" s="5" t="s">
        <v>8428</v>
      </c>
      <c r="C214" s="5">
        <v>16</v>
      </c>
      <c r="D214" s="127">
        <v>1937.15</v>
      </c>
      <c r="E214" s="132">
        <v>44959</v>
      </c>
      <c r="F214" s="132">
        <v>44965</v>
      </c>
      <c r="G214" s="133">
        <v>0</v>
      </c>
      <c r="H214" s="5" t="s">
        <v>8237</v>
      </c>
      <c r="I214" s="22">
        <f t="shared" si="82"/>
        <v>16</v>
      </c>
      <c r="J214" s="5"/>
      <c r="K214" s="5"/>
      <c r="L214" s="118">
        <f t="shared" si="83"/>
        <v>1937.15</v>
      </c>
      <c r="M214" s="118">
        <f t="shared" si="84"/>
        <v>1937.15</v>
      </c>
      <c r="N214" s="33">
        <f t="shared" si="85"/>
        <v>0</v>
      </c>
      <c r="S214">
        <v>1</v>
      </c>
      <c r="T214" s="29">
        <f t="shared" si="77"/>
        <v>0</v>
      </c>
      <c r="U214" s="29">
        <f t="shared" si="78"/>
        <v>0</v>
      </c>
      <c r="V214" s="29">
        <f t="shared" si="79"/>
        <v>0</v>
      </c>
      <c r="W214" s="29">
        <f t="shared" si="80"/>
        <v>0</v>
      </c>
      <c r="X214" s="29">
        <f t="shared" si="81"/>
        <v>1937.15</v>
      </c>
      <c r="Z214" s="29"/>
    </row>
    <row r="215" spans="1:26" x14ac:dyDescent="0.3">
      <c r="A215" s="5" t="s">
        <v>2598</v>
      </c>
      <c r="B215" s="5" t="s">
        <v>8428</v>
      </c>
      <c r="C215" s="5">
        <v>16</v>
      </c>
      <c r="D215" s="127">
        <v>2499.7399999999998</v>
      </c>
      <c r="E215" s="132">
        <v>44959</v>
      </c>
      <c r="F215" s="132">
        <v>44965</v>
      </c>
      <c r="G215" s="133">
        <v>0</v>
      </c>
      <c r="H215" s="5" t="s">
        <v>8232</v>
      </c>
      <c r="I215" s="22">
        <f t="shared" si="82"/>
        <v>16</v>
      </c>
      <c r="J215" s="5"/>
      <c r="K215" s="5"/>
      <c r="L215" s="118">
        <f t="shared" si="83"/>
        <v>2499.7399999999998</v>
      </c>
      <c r="M215" s="118">
        <f t="shared" si="84"/>
        <v>2499.7399999999998</v>
      </c>
      <c r="N215" s="33">
        <f t="shared" si="85"/>
        <v>0</v>
      </c>
      <c r="S215">
        <v>1</v>
      </c>
      <c r="T215" s="29">
        <f t="shared" si="77"/>
        <v>0</v>
      </c>
      <c r="U215" s="29">
        <f t="shared" si="78"/>
        <v>0</v>
      </c>
      <c r="V215" s="29">
        <f t="shared" si="79"/>
        <v>0</v>
      </c>
      <c r="W215" s="29">
        <f t="shared" si="80"/>
        <v>0</v>
      </c>
      <c r="X215" s="29">
        <f t="shared" si="81"/>
        <v>2499.7399999999998</v>
      </c>
      <c r="Z215" s="29"/>
    </row>
    <row r="216" spans="1:26" x14ac:dyDescent="0.3">
      <c r="A216" s="5" t="s">
        <v>2598</v>
      </c>
      <c r="B216" s="5" t="s">
        <v>8428</v>
      </c>
      <c r="C216" s="5">
        <v>16</v>
      </c>
      <c r="D216" s="127">
        <v>3495.16</v>
      </c>
      <c r="E216" s="132">
        <v>44959</v>
      </c>
      <c r="F216" s="132">
        <v>44965</v>
      </c>
      <c r="G216" s="133">
        <v>0</v>
      </c>
      <c r="H216" s="5" t="s">
        <v>8233</v>
      </c>
      <c r="I216" s="22">
        <f t="shared" si="82"/>
        <v>16</v>
      </c>
      <c r="J216" s="5"/>
      <c r="K216" s="5"/>
      <c r="L216" s="118">
        <f t="shared" si="83"/>
        <v>3495.16</v>
      </c>
      <c r="M216" s="118">
        <f t="shared" si="84"/>
        <v>3495.16</v>
      </c>
      <c r="N216" s="33">
        <f t="shared" si="85"/>
        <v>0</v>
      </c>
      <c r="S216">
        <v>1</v>
      </c>
      <c r="T216" s="29">
        <f t="shared" si="77"/>
        <v>0</v>
      </c>
      <c r="U216" s="29">
        <f t="shared" si="78"/>
        <v>0</v>
      </c>
      <c r="V216" s="29">
        <f t="shared" si="79"/>
        <v>0</v>
      </c>
      <c r="W216" s="29">
        <f t="shared" si="80"/>
        <v>0</v>
      </c>
      <c r="X216" s="29">
        <f t="shared" si="81"/>
        <v>3495.16</v>
      </c>
      <c r="Z216" s="29"/>
    </row>
    <row r="217" spans="1:26" x14ac:dyDescent="0.3">
      <c r="A217" s="5" t="s">
        <v>2598</v>
      </c>
      <c r="B217" s="5" t="s">
        <v>8428</v>
      </c>
      <c r="C217" s="5">
        <v>16</v>
      </c>
      <c r="D217" s="127">
        <v>2921.39</v>
      </c>
      <c r="E217" s="132">
        <v>44959</v>
      </c>
      <c r="F217" s="132">
        <v>44965</v>
      </c>
      <c r="G217" s="133">
        <v>0</v>
      </c>
      <c r="H217" s="5" t="s">
        <v>8239</v>
      </c>
      <c r="I217" s="22">
        <f t="shared" si="82"/>
        <v>16</v>
      </c>
      <c r="J217" s="5"/>
      <c r="K217" s="5"/>
      <c r="L217" s="118">
        <f t="shared" si="83"/>
        <v>2921.39</v>
      </c>
      <c r="M217" s="118">
        <f t="shared" si="84"/>
        <v>2921.39</v>
      </c>
      <c r="N217" s="33">
        <f t="shared" si="85"/>
        <v>0</v>
      </c>
      <c r="S217">
        <v>1</v>
      </c>
      <c r="T217" s="29">
        <f t="shared" si="77"/>
        <v>0</v>
      </c>
      <c r="U217" s="29">
        <f t="shared" si="78"/>
        <v>0</v>
      </c>
      <c r="V217" s="29">
        <f t="shared" si="79"/>
        <v>0</v>
      </c>
      <c r="W217" s="29">
        <f t="shared" si="80"/>
        <v>0</v>
      </c>
      <c r="X217" s="29">
        <f t="shared" si="81"/>
        <v>2921.39</v>
      </c>
      <c r="Z217" s="29"/>
    </row>
    <row r="218" spans="1:26" x14ac:dyDescent="0.3">
      <c r="A218" s="5" t="s">
        <v>2598</v>
      </c>
      <c r="B218" s="5" t="s">
        <v>8428</v>
      </c>
      <c r="C218" s="5">
        <v>8</v>
      </c>
      <c r="D218" s="127">
        <v>1460.7</v>
      </c>
      <c r="E218" s="132">
        <v>44959</v>
      </c>
      <c r="F218" s="132">
        <v>44965</v>
      </c>
      <c r="G218" s="133">
        <v>0</v>
      </c>
      <c r="H218" s="5" t="s">
        <v>8226</v>
      </c>
      <c r="I218" s="22">
        <f t="shared" si="82"/>
        <v>8</v>
      </c>
      <c r="J218" s="5"/>
      <c r="K218" s="5"/>
      <c r="L218" s="118">
        <f t="shared" si="83"/>
        <v>1460.7</v>
      </c>
      <c r="M218" s="118">
        <f t="shared" si="84"/>
        <v>1460.7</v>
      </c>
      <c r="N218" s="33">
        <f t="shared" si="85"/>
        <v>0</v>
      </c>
      <c r="S218">
        <v>1</v>
      </c>
      <c r="T218" s="29">
        <f t="shared" si="77"/>
        <v>0</v>
      </c>
      <c r="U218" s="29">
        <f t="shared" si="78"/>
        <v>0</v>
      </c>
      <c r="V218" s="29">
        <f t="shared" si="79"/>
        <v>0</v>
      </c>
      <c r="W218" s="29">
        <f t="shared" si="80"/>
        <v>0</v>
      </c>
      <c r="X218" s="29">
        <f t="shared" si="81"/>
        <v>1460.7</v>
      </c>
      <c r="Z218" s="29"/>
    </row>
    <row r="219" spans="1:26" x14ac:dyDescent="0.3">
      <c r="A219" s="5" t="s">
        <v>2598</v>
      </c>
      <c r="B219" s="5" t="s">
        <v>8428</v>
      </c>
      <c r="C219" s="5">
        <v>8</v>
      </c>
      <c r="D219" s="127">
        <v>1249.8699999999999</v>
      </c>
      <c r="E219" s="132">
        <v>44959</v>
      </c>
      <c r="F219" s="132">
        <v>44965</v>
      </c>
      <c r="G219" s="133">
        <v>0</v>
      </c>
      <c r="H219" s="5" t="s">
        <v>8231</v>
      </c>
      <c r="I219" s="22">
        <f t="shared" si="82"/>
        <v>8</v>
      </c>
      <c r="J219" s="5"/>
      <c r="K219" s="5"/>
      <c r="L219" s="118">
        <f t="shared" si="83"/>
        <v>1249.8699999999999</v>
      </c>
      <c r="M219" s="118">
        <f t="shared" si="84"/>
        <v>1249.8699999999999</v>
      </c>
      <c r="N219" s="33">
        <f t="shared" si="85"/>
        <v>0</v>
      </c>
      <c r="S219">
        <v>1</v>
      </c>
      <c r="T219" s="29">
        <f t="shared" si="77"/>
        <v>0</v>
      </c>
      <c r="U219" s="29">
        <f t="shared" si="78"/>
        <v>0</v>
      </c>
      <c r="V219" s="29">
        <f t="shared" si="79"/>
        <v>0</v>
      </c>
      <c r="W219" s="29">
        <f t="shared" si="80"/>
        <v>0</v>
      </c>
      <c r="X219" s="29">
        <f t="shared" si="81"/>
        <v>1249.8699999999999</v>
      </c>
      <c r="Z219" s="29"/>
    </row>
    <row r="220" spans="1:26" x14ac:dyDescent="0.3">
      <c r="A220" s="5" t="s">
        <v>2598</v>
      </c>
      <c r="B220" s="5" t="s">
        <v>8428</v>
      </c>
      <c r="C220" s="5">
        <v>8</v>
      </c>
      <c r="D220" s="127">
        <v>1249.8699999999999</v>
      </c>
      <c r="E220" s="132">
        <v>44959</v>
      </c>
      <c r="F220" s="132">
        <v>44965</v>
      </c>
      <c r="G220" s="133">
        <v>0</v>
      </c>
      <c r="H220" s="5" t="s">
        <v>8231</v>
      </c>
      <c r="I220" s="22">
        <f t="shared" si="82"/>
        <v>8</v>
      </c>
      <c r="J220" s="5"/>
      <c r="K220" s="5"/>
      <c r="L220" s="118">
        <f t="shared" si="83"/>
        <v>1249.8699999999999</v>
      </c>
      <c r="M220" s="118">
        <f t="shared" si="84"/>
        <v>1249.8699999999999</v>
      </c>
      <c r="N220" s="33">
        <f t="shared" si="85"/>
        <v>0</v>
      </c>
      <c r="S220">
        <v>1</v>
      </c>
      <c r="T220" s="29">
        <f t="shared" si="77"/>
        <v>0</v>
      </c>
      <c r="U220" s="29">
        <f t="shared" si="78"/>
        <v>0</v>
      </c>
      <c r="V220" s="29">
        <f t="shared" si="79"/>
        <v>0</v>
      </c>
      <c r="W220" s="29">
        <f t="shared" si="80"/>
        <v>0</v>
      </c>
      <c r="X220" s="29">
        <f t="shared" si="81"/>
        <v>1249.8699999999999</v>
      </c>
      <c r="Z220" s="29"/>
    </row>
    <row r="221" spans="1:26" x14ac:dyDescent="0.3">
      <c r="A221" s="5" t="s">
        <v>2598</v>
      </c>
      <c r="B221" s="5" t="s">
        <v>8428</v>
      </c>
      <c r="C221" s="5">
        <v>8</v>
      </c>
      <c r="D221" s="127">
        <v>1637.97</v>
      </c>
      <c r="E221" s="132">
        <v>44959</v>
      </c>
      <c r="F221" s="132">
        <v>44965</v>
      </c>
      <c r="G221" s="133">
        <v>0</v>
      </c>
      <c r="H221" s="5" t="s">
        <v>8229</v>
      </c>
      <c r="I221" s="22">
        <f t="shared" si="82"/>
        <v>8</v>
      </c>
      <c r="J221" s="5"/>
      <c r="K221" s="5"/>
      <c r="L221" s="118">
        <f t="shared" si="83"/>
        <v>1637.97</v>
      </c>
      <c r="M221" s="118">
        <f t="shared" si="84"/>
        <v>1637.97</v>
      </c>
      <c r="N221" s="33">
        <f t="shared" si="85"/>
        <v>0</v>
      </c>
      <c r="S221">
        <v>1</v>
      </c>
      <c r="T221" s="29">
        <f t="shared" si="77"/>
        <v>0</v>
      </c>
      <c r="U221" s="29">
        <f t="shared" si="78"/>
        <v>0</v>
      </c>
      <c r="V221" s="29">
        <f t="shared" si="79"/>
        <v>0</v>
      </c>
      <c r="W221" s="29">
        <f t="shared" si="80"/>
        <v>0</v>
      </c>
      <c r="X221" s="29">
        <f t="shared" si="81"/>
        <v>1637.97</v>
      </c>
      <c r="Z221" s="29"/>
    </row>
    <row r="222" spans="1:26" x14ac:dyDescent="0.3">
      <c r="A222" s="5" t="s">
        <v>2600</v>
      </c>
      <c r="B222" s="5" t="s">
        <v>2601</v>
      </c>
      <c r="C222" s="5">
        <v>16</v>
      </c>
      <c r="D222" s="127">
        <v>3495.16</v>
      </c>
      <c r="E222" s="132">
        <v>44966</v>
      </c>
      <c r="F222" s="132">
        <v>44972</v>
      </c>
      <c r="G222" s="133">
        <v>0</v>
      </c>
      <c r="H222" s="5" t="s">
        <v>8233</v>
      </c>
      <c r="I222" s="22">
        <f t="shared" si="82"/>
        <v>16</v>
      </c>
      <c r="J222" s="5"/>
      <c r="K222" s="5"/>
      <c r="L222" s="118">
        <f t="shared" si="83"/>
        <v>3495.16</v>
      </c>
      <c r="M222" s="118">
        <f t="shared" si="84"/>
        <v>3495.16</v>
      </c>
      <c r="N222" s="33">
        <f t="shared" si="85"/>
        <v>0</v>
      </c>
      <c r="S222">
        <v>1</v>
      </c>
      <c r="T222" s="29">
        <f t="shared" si="77"/>
        <v>0</v>
      </c>
      <c r="U222" s="29">
        <f t="shared" si="78"/>
        <v>0</v>
      </c>
      <c r="V222" s="29">
        <f t="shared" si="79"/>
        <v>0</v>
      </c>
      <c r="W222" s="29">
        <f t="shared" si="80"/>
        <v>0</v>
      </c>
      <c r="X222" s="29">
        <f t="shared" si="81"/>
        <v>3495.16</v>
      </c>
      <c r="Z222" s="29"/>
    </row>
    <row r="224" spans="1:26" x14ac:dyDescent="0.3">
      <c r="I224" s="29"/>
      <c r="J224" s="29"/>
      <c r="K224" s="29"/>
      <c r="L224" s="29">
        <f>SUM(L4:L222)</f>
        <v>818551.15379999974</v>
      </c>
      <c r="M224" s="61">
        <f>SUM(M4:M222)</f>
        <v>818551.15379999974</v>
      </c>
      <c r="T224" s="29">
        <f>SUM(T4:T222)</f>
        <v>947.31060000000002</v>
      </c>
      <c r="U224" s="29">
        <f>SUM(U4:U222)</f>
        <v>19775.429000000015</v>
      </c>
      <c r="V224" s="29">
        <f>SUM(V4:V222)</f>
        <v>139161.1692</v>
      </c>
      <c r="W224" s="29">
        <f>SUM(W4:W222)</f>
        <v>0</v>
      </c>
      <c r="X224" s="29">
        <f>SUM(X4:X222)</f>
        <v>658667.24500000011</v>
      </c>
    </row>
    <row r="225" spans="20:21" x14ac:dyDescent="0.3">
      <c r="T225" t="s">
        <v>8192</v>
      </c>
      <c r="U225" s="29">
        <f>SUM(T224:U224)</f>
        <v>20722.739600000015</v>
      </c>
    </row>
    <row r="226" spans="20:21" x14ac:dyDescent="0.3">
      <c r="T226" t="s">
        <v>8191</v>
      </c>
      <c r="U226" s="29">
        <f>SUM(V224:X224)</f>
        <v>797828.41420000012</v>
      </c>
    </row>
    <row r="227" spans="20:21" x14ac:dyDescent="0.3">
      <c r="T227" s="43" t="s">
        <v>8013</v>
      </c>
      <c r="U227" s="61">
        <f>SUM(T224:X224)</f>
        <v>818551.1538000002</v>
      </c>
    </row>
  </sheetData>
  <autoFilter ref="A2:N222" xr:uid="{0C9BBF51-D755-4492-8EFB-08E10424166F}"/>
  <mergeCells count="2">
    <mergeCell ref="A1:D1"/>
    <mergeCell ref="E1:G1"/>
  </mergeCells>
  <pageMargins left="0.7" right="0.7" top="0.75" bottom="0.75" header="0.3" footer="0.3"/>
  <pageSetup scale="55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82"/>
  <sheetViews>
    <sheetView tabSelected="1" workbookViewId="0">
      <pane xSplit="8" ySplit="1" topLeftCell="M2" activePane="bottomRight" state="frozen"/>
      <selection pane="topRight" activeCell="I1" sqref="I1"/>
      <selection pane="bottomLeft" activeCell="A2" sqref="A2"/>
      <selection pane="bottomRight" activeCell="H23" sqref="H2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7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8162</v>
      </c>
      <c r="M1" s="71" t="s">
        <v>8163</v>
      </c>
      <c r="N1" s="43" t="s">
        <v>8153</v>
      </c>
      <c r="O1" s="81" t="s">
        <v>8172</v>
      </c>
      <c r="P1" s="82" t="s">
        <v>8159</v>
      </c>
      <c r="Q1" s="75" t="s">
        <v>8160</v>
      </c>
      <c r="R1" s="83" t="s">
        <v>8171</v>
      </c>
      <c r="S1" s="71" t="s">
        <v>8199</v>
      </c>
      <c r="T1" s="71" t="s">
        <v>8200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67">
        <v>44181</v>
      </c>
      <c r="G2" s="69">
        <v>1</v>
      </c>
      <c r="H2" t="s">
        <v>8040</v>
      </c>
      <c r="I2" t="s">
        <v>8047</v>
      </c>
      <c r="J2" t="s">
        <v>8044</v>
      </c>
      <c r="K2">
        <v>5000</v>
      </c>
      <c r="L2" s="69"/>
      <c r="N2" t="s">
        <v>8154</v>
      </c>
      <c r="O2" s="19">
        <f>M3*1.117</f>
        <v>347.387</v>
      </c>
      <c r="P2" s="19">
        <v>0</v>
      </c>
      <c r="Q2" s="19"/>
      <c r="R2" s="19">
        <f>O2-P2</f>
        <v>347.387</v>
      </c>
      <c r="S2" s="19">
        <f>R2</f>
        <v>347.387</v>
      </c>
    </row>
    <row r="3" spans="1:20" x14ac:dyDescent="0.3">
      <c r="C3">
        <v>59702</v>
      </c>
      <c r="D3">
        <v>376464</v>
      </c>
      <c r="E3" s="67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66" t="s">
        <v>8049</v>
      </c>
      <c r="B6" s="66" t="s">
        <v>8050</v>
      </c>
      <c r="C6">
        <v>59703</v>
      </c>
      <c r="D6">
        <v>376464</v>
      </c>
      <c r="E6" s="67">
        <v>43819</v>
      </c>
      <c r="F6">
        <v>1</v>
      </c>
      <c r="H6" t="s">
        <v>8042</v>
      </c>
      <c r="I6" t="s">
        <v>8048</v>
      </c>
      <c r="J6" t="s">
        <v>8045</v>
      </c>
      <c r="K6" s="68">
        <v>749434</v>
      </c>
      <c r="L6" s="68">
        <v>7532</v>
      </c>
      <c r="M6" s="68">
        <v>7532</v>
      </c>
      <c r="O6" s="19">
        <f>SUM(M6:M8)*1.117</f>
        <v>8774.0349999999999</v>
      </c>
      <c r="P6" s="19">
        <v>0</v>
      </c>
      <c r="Q6" s="19"/>
      <c r="R6" s="19">
        <f>O6-P6</f>
        <v>8774.0349999999999</v>
      </c>
      <c r="S6" s="19">
        <f>R6</f>
        <v>8774.0349999999999</v>
      </c>
    </row>
    <row r="7" spans="1:20" ht="28.8" x14ac:dyDescent="0.3">
      <c r="A7" s="66"/>
      <c r="B7" s="66"/>
      <c r="C7">
        <v>59703</v>
      </c>
      <c r="D7">
        <v>359161</v>
      </c>
      <c r="E7" s="67">
        <v>43476</v>
      </c>
      <c r="F7">
        <v>1</v>
      </c>
      <c r="H7" t="s">
        <v>8355</v>
      </c>
      <c r="I7" t="s">
        <v>8048</v>
      </c>
      <c r="J7" t="s">
        <v>8356</v>
      </c>
      <c r="K7" s="68">
        <v>84777</v>
      </c>
      <c r="L7" s="68">
        <v>171</v>
      </c>
      <c r="M7" s="68">
        <v>171</v>
      </c>
      <c r="N7" s="66" t="s">
        <v>8359</v>
      </c>
      <c r="O7" s="19"/>
      <c r="P7" s="19"/>
      <c r="Q7" s="19"/>
      <c r="R7" s="19"/>
      <c r="S7" s="19"/>
    </row>
    <row r="8" spans="1:20" ht="28.8" x14ac:dyDescent="0.3">
      <c r="A8" s="66"/>
      <c r="B8" s="66"/>
      <c r="C8">
        <v>59703</v>
      </c>
      <c r="D8">
        <v>384188</v>
      </c>
      <c r="E8" s="67">
        <v>44007</v>
      </c>
      <c r="G8">
        <v>1</v>
      </c>
      <c r="H8" t="s">
        <v>8357</v>
      </c>
      <c r="I8" t="s">
        <v>8048</v>
      </c>
      <c r="J8" t="s">
        <v>8358</v>
      </c>
      <c r="K8" s="68">
        <v>20020</v>
      </c>
      <c r="L8" s="68">
        <v>152</v>
      </c>
      <c r="M8" s="68">
        <v>152</v>
      </c>
      <c r="N8" s="66" t="s">
        <v>8359</v>
      </c>
      <c r="O8" s="19"/>
      <c r="P8" s="19"/>
      <c r="Q8" s="19"/>
      <c r="R8" s="19"/>
      <c r="S8" s="19"/>
    </row>
    <row r="9" spans="1:20" x14ac:dyDescent="0.3">
      <c r="O9" s="19"/>
      <c r="P9" s="19"/>
      <c r="Q9" s="19"/>
      <c r="R9" s="19"/>
    </row>
    <row r="10" spans="1:20" x14ac:dyDescent="0.3">
      <c r="O10" s="19"/>
      <c r="P10" s="19"/>
      <c r="Q10" s="19"/>
      <c r="R10" s="19"/>
    </row>
    <row r="11" spans="1:20" x14ac:dyDescent="0.3">
      <c r="A11" t="s">
        <v>8051</v>
      </c>
      <c r="B11" t="s">
        <v>8052</v>
      </c>
      <c r="C11">
        <v>59704</v>
      </c>
      <c r="D11">
        <v>388253</v>
      </c>
      <c r="E11" s="67">
        <v>44083</v>
      </c>
      <c r="G11" s="69">
        <v>1</v>
      </c>
      <c r="H11" t="s">
        <v>8053</v>
      </c>
      <c r="I11" t="s">
        <v>8054</v>
      </c>
      <c r="J11" t="s">
        <v>8055</v>
      </c>
      <c r="K11">
        <v>83687</v>
      </c>
      <c r="L11" s="69">
        <v>83687</v>
      </c>
      <c r="N11" t="s">
        <v>8154</v>
      </c>
      <c r="O11" s="19">
        <f>SUM(M12:M16)*1.117</f>
        <v>54872.625</v>
      </c>
      <c r="P11" s="19">
        <f>'BCWR - Cat A'!U4</f>
        <v>1561.8588000000013</v>
      </c>
      <c r="Q11" s="19"/>
      <c r="R11" s="19">
        <f>O11-P11</f>
        <v>53310.766199999998</v>
      </c>
      <c r="T11" s="19">
        <f>R11</f>
        <v>53310.766199999998</v>
      </c>
    </row>
    <row r="12" spans="1:20" ht="28.8" x14ac:dyDescent="0.3">
      <c r="C12">
        <v>59704</v>
      </c>
      <c r="D12">
        <v>419495</v>
      </c>
      <c r="E12" s="67">
        <v>44784</v>
      </c>
      <c r="G12">
        <v>1</v>
      </c>
      <c r="H12" t="s">
        <v>8382</v>
      </c>
      <c r="I12" t="s">
        <v>8057</v>
      </c>
      <c r="J12" t="s">
        <v>8383</v>
      </c>
      <c r="K12">
        <v>2430</v>
      </c>
      <c r="L12">
        <v>46</v>
      </c>
      <c r="M12">
        <v>46</v>
      </c>
      <c r="N12" s="66" t="s">
        <v>8385</v>
      </c>
      <c r="O12" s="19"/>
      <c r="P12" s="19"/>
      <c r="Q12" s="19"/>
      <c r="R12" s="19"/>
    </row>
    <row r="13" spans="1:20" ht="28.8" x14ac:dyDescent="0.3">
      <c r="C13">
        <v>59704</v>
      </c>
      <c r="D13">
        <v>376464</v>
      </c>
      <c r="E13" s="67">
        <v>43819</v>
      </c>
      <c r="F13">
        <v>1</v>
      </c>
      <c r="H13" t="s">
        <v>8042</v>
      </c>
      <c r="I13" t="s">
        <v>8048</v>
      </c>
      <c r="J13" t="s">
        <v>8384</v>
      </c>
      <c r="K13">
        <v>30400</v>
      </c>
      <c r="L13">
        <v>30400</v>
      </c>
      <c r="M13">
        <v>30400</v>
      </c>
      <c r="N13" s="66" t="s">
        <v>8385</v>
      </c>
      <c r="O13" s="19"/>
      <c r="P13" s="19"/>
      <c r="Q13" s="19"/>
      <c r="R13" s="19"/>
    </row>
    <row r="14" spans="1:20" x14ac:dyDescent="0.3">
      <c r="C14" s="43">
        <v>59728</v>
      </c>
      <c r="D14">
        <v>405332</v>
      </c>
      <c r="E14" s="67">
        <v>44459</v>
      </c>
      <c r="G14">
        <v>1</v>
      </c>
      <c r="H14" t="s">
        <v>8213</v>
      </c>
      <c r="I14" t="s">
        <v>8057</v>
      </c>
      <c r="J14" t="s">
        <v>8214</v>
      </c>
      <c r="K14">
        <v>5202</v>
      </c>
      <c r="L14">
        <v>1935</v>
      </c>
      <c r="M14">
        <v>1935</v>
      </c>
      <c r="O14" s="19"/>
      <c r="P14" s="19"/>
      <c r="Q14" s="19"/>
      <c r="R14" s="19"/>
    </row>
    <row r="15" spans="1:20" x14ac:dyDescent="0.3">
      <c r="C15" s="43">
        <v>59728</v>
      </c>
      <c r="D15">
        <v>405548</v>
      </c>
      <c r="E15" s="67">
        <v>44463</v>
      </c>
      <c r="G15">
        <v>1</v>
      </c>
      <c r="H15" t="s">
        <v>8249</v>
      </c>
      <c r="I15" t="s">
        <v>8248</v>
      </c>
      <c r="J15" t="s">
        <v>8215</v>
      </c>
      <c r="K15">
        <v>4259</v>
      </c>
      <c r="L15">
        <v>2369</v>
      </c>
      <c r="M15">
        <v>2369</v>
      </c>
      <c r="O15" s="19"/>
      <c r="P15" s="19"/>
      <c r="Q15" s="19"/>
      <c r="R15" s="19"/>
    </row>
    <row r="16" spans="1:20" x14ac:dyDescent="0.3">
      <c r="C16" s="43">
        <v>59728</v>
      </c>
      <c r="D16">
        <v>413439</v>
      </c>
      <c r="E16" s="67">
        <v>44663</v>
      </c>
      <c r="F16">
        <v>1</v>
      </c>
      <c r="H16" t="s">
        <v>8327</v>
      </c>
      <c r="I16" t="s">
        <v>8057</v>
      </c>
      <c r="J16" t="s">
        <v>8060</v>
      </c>
      <c r="K16">
        <v>18900</v>
      </c>
      <c r="L16">
        <v>14375</v>
      </c>
      <c r="M16">
        <v>14375</v>
      </c>
      <c r="O16" s="19"/>
      <c r="P16" s="19"/>
      <c r="Q16" s="19"/>
      <c r="R16" s="19"/>
    </row>
    <row r="17" spans="1:20" x14ac:dyDescent="0.3">
      <c r="C17" s="43"/>
      <c r="E17" s="67"/>
      <c r="O17" s="19"/>
      <c r="P17" s="19"/>
      <c r="Q17" s="19"/>
      <c r="R17" s="19"/>
    </row>
    <row r="18" spans="1:20" x14ac:dyDescent="0.3">
      <c r="O18" s="19"/>
      <c r="P18" s="19"/>
      <c r="Q18" s="19"/>
      <c r="R18" s="19"/>
    </row>
    <row r="19" spans="1:20" x14ac:dyDescent="0.3">
      <c r="A19" t="s">
        <v>8058</v>
      </c>
      <c r="B19" t="s">
        <v>8059</v>
      </c>
      <c r="C19">
        <v>59705</v>
      </c>
      <c r="D19">
        <v>415533</v>
      </c>
      <c r="E19" s="67">
        <v>44713</v>
      </c>
      <c r="F19">
        <v>1</v>
      </c>
      <c r="H19" t="s">
        <v>8360</v>
      </c>
      <c r="I19" t="s">
        <v>8295</v>
      </c>
      <c r="J19" t="s">
        <v>8296</v>
      </c>
      <c r="K19">
        <v>40063</v>
      </c>
      <c r="O19" s="19">
        <f>SUM(M19:M19)*1.117</f>
        <v>0</v>
      </c>
      <c r="P19" s="19">
        <v>0</v>
      </c>
      <c r="Q19" s="19"/>
      <c r="R19" s="19">
        <f>O19-P19</f>
        <v>0</v>
      </c>
      <c r="T19" s="19">
        <f>R19</f>
        <v>0</v>
      </c>
    </row>
    <row r="20" spans="1:20" x14ac:dyDescent="0.3">
      <c r="O20" s="19"/>
      <c r="P20" s="19"/>
      <c r="Q20" s="19"/>
      <c r="R20" s="19"/>
    </row>
    <row r="21" spans="1:20" x14ac:dyDescent="0.3">
      <c r="O21" s="19"/>
      <c r="P21" s="19"/>
      <c r="Q21" s="19"/>
      <c r="R21" s="19"/>
    </row>
    <row r="22" spans="1:20" x14ac:dyDescent="0.3">
      <c r="A22" t="s">
        <v>8061</v>
      </c>
      <c r="B22" t="s">
        <v>8062</v>
      </c>
      <c r="C22">
        <v>59706</v>
      </c>
      <c r="D22">
        <v>420306</v>
      </c>
      <c r="E22" s="67">
        <v>44817</v>
      </c>
      <c r="F22">
        <v>1</v>
      </c>
      <c r="H22" t="s">
        <v>8430</v>
      </c>
      <c r="I22" t="s">
        <v>8063</v>
      </c>
      <c r="J22" t="s">
        <v>8387</v>
      </c>
      <c r="K22">
        <v>6200</v>
      </c>
      <c r="L22">
        <v>6200</v>
      </c>
      <c r="M22">
        <v>6200</v>
      </c>
      <c r="O22" s="19">
        <f>SUM(M22:M29)*1.117</f>
        <v>144662.67000000001</v>
      </c>
      <c r="P22" s="19">
        <v>0</v>
      </c>
      <c r="Q22" s="19"/>
      <c r="R22" s="19">
        <f>O22-P22</f>
        <v>144662.67000000001</v>
      </c>
      <c r="S22" s="19">
        <f>((M28+M29)*1.117)</f>
        <v>113708.36599999999</v>
      </c>
      <c r="T22" s="19">
        <f>R22-S22</f>
        <v>30954.304000000018</v>
      </c>
    </row>
    <row r="23" spans="1:20" x14ac:dyDescent="0.3">
      <c r="C23">
        <v>59706</v>
      </c>
      <c r="D23">
        <v>423128</v>
      </c>
      <c r="E23" s="67">
        <v>44887</v>
      </c>
      <c r="F23">
        <v>1</v>
      </c>
      <c r="H23" t="s">
        <v>8449</v>
      </c>
      <c r="I23" t="s">
        <v>8063</v>
      </c>
      <c r="J23" t="s">
        <v>8429</v>
      </c>
      <c r="K23">
        <v>57600</v>
      </c>
      <c r="L23">
        <v>57600</v>
      </c>
      <c r="M23" s="137"/>
      <c r="O23" s="19"/>
      <c r="P23" s="19"/>
      <c r="Q23" s="19"/>
      <c r="R23" s="19"/>
    </row>
    <row r="24" spans="1:20" x14ac:dyDescent="0.3">
      <c r="C24" s="43">
        <v>59730</v>
      </c>
      <c r="D24">
        <v>389300</v>
      </c>
      <c r="E24" s="67">
        <v>44110</v>
      </c>
      <c r="F24">
        <v>1</v>
      </c>
      <c r="H24" t="s">
        <v>8303</v>
      </c>
      <c r="I24" t="s">
        <v>8127</v>
      </c>
      <c r="J24" t="s">
        <v>8250</v>
      </c>
      <c r="K24">
        <v>4532</v>
      </c>
      <c r="L24">
        <v>337</v>
      </c>
      <c r="M24">
        <v>337</v>
      </c>
      <c r="O24" s="19"/>
      <c r="P24" s="19"/>
      <c r="Q24" s="19"/>
      <c r="R24" s="19"/>
    </row>
    <row r="25" spans="1:20" x14ac:dyDescent="0.3">
      <c r="C25" s="43">
        <v>59730</v>
      </c>
      <c r="D25">
        <v>394400</v>
      </c>
      <c r="E25" s="67">
        <v>44232</v>
      </c>
      <c r="G25" s="60">
        <v>1</v>
      </c>
      <c r="H25" t="s">
        <v>8064</v>
      </c>
      <c r="I25" t="s">
        <v>8065</v>
      </c>
      <c r="J25" t="s">
        <v>8066</v>
      </c>
      <c r="K25">
        <v>30775</v>
      </c>
      <c r="L25" s="60"/>
      <c r="M25" s="74"/>
      <c r="N25" s="74" t="s">
        <v>8155</v>
      </c>
      <c r="O25" s="19"/>
      <c r="P25" s="19"/>
      <c r="Q25" s="19"/>
      <c r="R25" s="19"/>
    </row>
    <row r="26" spans="1:20" x14ac:dyDescent="0.3">
      <c r="C26" s="43">
        <v>59730</v>
      </c>
      <c r="D26">
        <v>404242</v>
      </c>
      <c r="E26" s="67">
        <v>44460</v>
      </c>
      <c r="F26">
        <v>1</v>
      </c>
      <c r="H26" t="s">
        <v>8216</v>
      </c>
      <c r="I26" t="s">
        <v>8217</v>
      </c>
      <c r="J26" t="s">
        <v>8218</v>
      </c>
      <c r="K26">
        <v>21175</v>
      </c>
      <c r="L26">
        <v>21175</v>
      </c>
      <c r="M26">
        <v>21175</v>
      </c>
      <c r="O26" s="19"/>
      <c r="P26" s="19"/>
      <c r="Q26" s="19"/>
      <c r="R26" s="19"/>
    </row>
    <row r="27" spans="1:20" x14ac:dyDescent="0.3">
      <c r="C27" s="43">
        <v>59730</v>
      </c>
      <c r="D27">
        <v>405031</v>
      </c>
      <c r="E27" s="67">
        <v>44480</v>
      </c>
      <c r="F27">
        <v>1</v>
      </c>
      <c r="H27" t="s">
        <v>8297</v>
      </c>
      <c r="I27" t="s">
        <v>8063</v>
      </c>
      <c r="J27" t="s">
        <v>8067</v>
      </c>
      <c r="K27">
        <v>284898</v>
      </c>
      <c r="L27">
        <v>142449</v>
      </c>
      <c r="M27" s="137"/>
      <c r="N27" t="s">
        <v>8293</v>
      </c>
      <c r="O27" s="19"/>
      <c r="P27" s="19"/>
      <c r="Q27" s="19"/>
      <c r="R27" s="19"/>
    </row>
    <row r="28" spans="1:20" x14ac:dyDescent="0.3">
      <c r="C28" s="43">
        <v>59730</v>
      </c>
      <c r="D28">
        <v>407180</v>
      </c>
      <c r="E28" s="67">
        <v>44502</v>
      </c>
      <c r="F28">
        <v>1</v>
      </c>
      <c r="H28" t="s">
        <v>8261</v>
      </c>
      <c r="I28" t="s">
        <v>8063</v>
      </c>
      <c r="J28" t="s">
        <v>8262</v>
      </c>
      <c r="K28">
        <v>70475</v>
      </c>
      <c r="L28">
        <v>31238</v>
      </c>
      <c r="M28">
        <v>31238</v>
      </c>
      <c r="O28" s="19"/>
      <c r="P28" s="19"/>
      <c r="Q28" s="19"/>
      <c r="R28" s="19"/>
    </row>
    <row r="29" spans="1:20" x14ac:dyDescent="0.3">
      <c r="C29" s="43">
        <v>59730</v>
      </c>
      <c r="D29" t="s">
        <v>8298</v>
      </c>
      <c r="E29" s="67">
        <v>44621</v>
      </c>
      <c r="F29">
        <v>1</v>
      </c>
      <c r="H29" t="s">
        <v>8299</v>
      </c>
      <c r="I29" t="s">
        <v>8048</v>
      </c>
      <c r="J29" t="s">
        <v>8300</v>
      </c>
      <c r="K29">
        <v>227022</v>
      </c>
      <c r="L29">
        <v>70560</v>
      </c>
      <c r="M29">
        <v>70560</v>
      </c>
      <c r="O29" s="19"/>
      <c r="P29" s="19"/>
      <c r="Q29" s="19"/>
      <c r="R29" s="19"/>
    </row>
    <row r="30" spans="1:20" x14ac:dyDescent="0.3">
      <c r="O30" s="19"/>
      <c r="P30" s="19"/>
      <c r="Q30" s="19"/>
      <c r="R30" s="19"/>
    </row>
    <row r="31" spans="1:20" x14ac:dyDescent="0.3">
      <c r="O31" s="19"/>
      <c r="P31" s="19"/>
      <c r="Q31" s="19"/>
      <c r="R31" s="19"/>
    </row>
    <row r="32" spans="1:20" x14ac:dyDescent="0.3">
      <c r="A32" t="s">
        <v>8068</v>
      </c>
      <c r="B32" t="s">
        <v>8069</v>
      </c>
      <c r="C32">
        <v>59708</v>
      </c>
      <c r="D32">
        <v>362913</v>
      </c>
      <c r="E32" s="67">
        <v>43537</v>
      </c>
      <c r="G32">
        <v>1</v>
      </c>
      <c r="H32" t="s">
        <v>8205</v>
      </c>
      <c r="I32" t="s">
        <v>8048</v>
      </c>
      <c r="J32" t="s">
        <v>8071</v>
      </c>
      <c r="K32">
        <v>475410</v>
      </c>
      <c r="L32">
        <v>9509</v>
      </c>
      <c r="M32">
        <v>9509</v>
      </c>
      <c r="O32" s="19">
        <f>SUM(M32:M33)*1.117</f>
        <v>39978.546999999999</v>
      </c>
      <c r="P32" s="19">
        <v>0</v>
      </c>
      <c r="Q32" s="19"/>
      <c r="R32" s="19">
        <f>O32-P32</f>
        <v>39978.546999999999</v>
      </c>
      <c r="S32" s="19">
        <f>R32-T32</f>
        <v>39978.546999999999</v>
      </c>
    </row>
    <row r="33" spans="1:20" x14ac:dyDescent="0.3">
      <c r="C33" s="43">
        <v>59731</v>
      </c>
      <c r="D33">
        <v>375848</v>
      </c>
      <c r="E33" s="67">
        <v>43803</v>
      </c>
      <c r="F33">
        <v>1</v>
      </c>
      <c r="H33" t="s">
        <v>8070</v>
      </c>
      <c r="I33" t="s">
        <v>8048</v>
      </c>
      <c r="J33" t="s">
        <v>8071</v>
      </c>
      <c r="K33">
        <v>55602</v>
      </c>
      <c r="L33">
        <v>26282</v>
      </c>
      <c r="M33">
        <v>26282</v>
      </c>
      <c r="N33" t="s">
        <v>8292</v>
      </c>
      <c r="O33" s="19"/>
      <c r="P33" s="19"/>
      <c r="Q33" s="19"/>
      <c r="R33" s="19"/>
    </row>
    <row r="34" spans="1:20" x14ac:dyDescent="0.3">
      <c r="O34" s="19"/>
      <c r="P34" s="19"/>
      <c r="Q34" s="19"/>
      <c r="R34" s="19"/>
    </row>
    <row r="35" spans="1:20" x14ac:dyDescent="0.3">
      <c r="A35" t="s">
        <v>8072</v>
      </c>
      <c r="B35" t="s">
        <v>8073</v>
      </c>
      <c r="C35">
        <v>59709</v>
      </c>
      <c r="D35">
        <v>383091</v>
      </c>
      <c r="E35" s="67">
        <v>43973</v>
      </c>
      <c r="G35" s="59">
        <v>1</v>
      </c>
      <c r="H35" t="s">
        <v>8211</v>
      </c>
      <c r="I35" t="s">
        <v>8048</v>
      </c>
      <c r="J35" t="s">
        <v>8045</v>
      </c>
      <c r="K35">
        <v>271469</v>
      </c>
      <c r="L35" s="59">
        <v>14141</v>
      </c>
      <c r="M35">
        <v>14141</v>
      </c>
      <c r="O35" s="19">
        <f>SUM(M35:M38)*1.117</f>
        <v>43608.796999999999</v>
      </c>
      <c r="P35" s="19">
        <v>0</v>
      </c>
      <c r="Q35" s="19"/>
      <c r="R35" s="19">
        <f>O35-P35</f>
        <v>43608.796999999999</v>
      </c>
      <c r="S35" s="19">
        <f>R35</f>
        <v>43608.796999999999</v>
      </c>
      <c r="T35" s="19">
        <f>R35-S35</f>
        <v>0</v>
      </c>
    </row>
    <row r="36" spans="1:20" x14ac:dyDescent="0.3">
      <c r="C36" s="43">
        <v>59732</v>
      </c>
      <c r="D36">
        <v>383091</v>
      </c>
      <c r="E36" s="67">
        <v>44005</v>
      </c>
      <c r="F36">
        <v>1</v>
      </c>
      <c r="H36" t="s">
        <v>8212</v>
      </c>
      <c r="I36" t="s">
        <v>8048</v>
      </c>
      <c r="J36" t="s">
        <v>8045</v>
      </c>
      <c r="K36">
        <v>90620</v>
      </c>
      <c r="L36">
        <v>21760</v>
      </c>
      <c r="M36">
        <v>21760</v>
      </c>
      <c r="O36" s="19"/>
      <c r="P36" s="19"/>
      <c r="Q36" s="19"/>
      <c r="R36" s="19"/>
    </row>
    <row r="37" spans="1:20" x14ac:dyDescent="0.3">
      <c r="C37" s="43">
        <v>59732</v>
      </c>
      <c r="D37">
        <v>406841</v>
      </c>
      <c r="E37" s="67">
        <v>44524</v>
      </c>
      <c r="F37">
        <v>1</v>
      </c>
      <c r="H37" t="s">
        <v>8263</v>
      </c>
      <c r="I37" t="s">
        <v>8264</v>
      </c>
      <c r="J37" t="s">
        <v>8265</v>
      </c>
      <c r="K37">
        <v>7500</v>
      </c>
      <c r="L37">
        <v>2887</v>
      </c>
      <c r="M37">
        <v>2887</v>
      </c>
      <c r="N37" t="s">
        <v>8294</v>
      </c>
      <c r="O37" s="19"/>
      <c r="P37" s="19"/>
      <c r="Q37" s="19"/>
      <c r="R37" s="19"/>
    </row>
    <row r="38" spans="1:20" x14ac:dyDescent="0.3">
      <c r="C38" s="43">
        <v>59732</v>
      </c>
      <c r="D38">
        <v>413679</v>
      </c>
      <c r="E38" s="67">
        <v>44663</v>
      </c>
      <c r="F38">
        <v>1</v>
      </c>
      <c r="H38" t="s">
        <v>8410</v>
      </c>
      <c r="I38" t="s">
        <v>8264</v>
      </c>
      <c r="J38" t="s">
        <v>8253</v>
      </c>
      <c r="K38">
        <v>359</v>
      </c>
      <c r="L38">
        <v>253</v>
      </c>
      <c r="M38">
        <v>253</v>
      </c>
      <c r="O38" s="19"/>
      <c r="P38" s="19"/>
      <c r="Q38" s="19"/>
      <c r="R38" s="19"/>
    </row>
    <row r="39" spans="1:20" x14ac:dyDescent="0.3">
      <c r="O39" s="19"/>
      <c r="P39" s="19"/>
      <c r="Q39" s="19"/>
      <c r="R39" s="19"/>
    </row>
    <row r="40" spans="1:20" x14ac:dyDescent="0.3">
      <c r="O40" s="19"/>
      <c r="P40" s="19"/>
      <c r="Q40" s="19"/>
      <c r="R40" s="19"/>
    </row>
    <row r="41" spans="1:20" x14ac:dyDescent="0.3">
      <c r="A41" t="s">
        <v>8075</v>
      </c>
      <c r="B41" t="s">
        <v>8076</v>
      </c>
      <c r="C41">
        <v>59710</v>
      </c>
      <c r="D41">
        <v>389547</v>
      </c>
      <c r="E41" s="67">
        <v>44106</v>
      </c>
      <c r="G41" s="59">
        <v>1</v>
      </c>
      <c r="H41" t="s">
        <v>8077</v>
      </c>
      <c r="I41" t="s">
        <v>8048</v>
      </c>
      <c r="J41" t="s">
        <v>8078</v>
      </c>
      <c r="K41">
        <v>950000</v>
      </c>
      <c r="L41" s="59">
        <v>38460</v>
      </c>
      <c r="M41">
        <v>38460</v>
      </c>
      <c r="O41" s="19">
        <f>SUM(M41:M43)*1.117</f>
        <v>67626.531000000003</v>
      </c>
      <c r="P41" s="19">
        <v>0</v>
      </c>
      <c r="Q41" s="19"/>
      <c r="R41" s="19">
        <f>O41-P41</f>
        <v>67626.531000000003</v>
      </c>
      <c r="S41" s="19">
        <f>R41</f>
        <v>67626.531000000003</v>
      </c>
    </row>
    <row r="42" spans="1:20" x14ac:dyDescent="0.3">
      <c r="C42">
        <v>59710</v>
      </c>
      <c r="D42">
        <v>392879</v>
      </c>
      <c r="E42" s="67">
        <v>44183</v>
      </c>
      <c r="G42" s="60">
        <v>1</v>
      </c>
      <c r="H42" t="s">
        <v>8079</v>
      </c>
      <c r="I42" t="s">
        <v>8048</v>
      </c>
      <c r="J42" t="s">
        <v>8080</v>
      </c>
      <c r="K42">
        <v>53431</v>
      </c>
      <c r="L42" s="60">
        <v>22083</v>
      </c>
      <c r="M42">
        <v>22083</v>
      </c>
      <c r="O42" s="19"/>
      <c r="P42" s="19"/>
      <c r="Q42" s="19"/>
      <c r="R42" s="19"/>
    </row>
    <row r="43" spans="1:20" x14ac:dyDescent="0.3">
      <c r="C43" s="43">
        <v>59733</v>
      </c>
      <c r="D43">
        <v>402364</v>
      </c>
      <c r="E43" s="67">
        <v>44398</v>
      </c>
      <c r="G43" s="60">
        <v>1</v>
      </c>
      <c r="H43" t="s">
        <v>8082</v>
      </c>
      <c r="I43" t="s">
        <v>8081</v>
      </c>
      <c r="J43" t="s">
        <v>8083</v>
      </c>
      <c r="K43">
        <v>1374</v>
      </c>
      <c r="L43" s="60">
        <v>1374</v>
      </c>
      <c r="O43" s="19"/>
      <c r="P43" s="19"/>
      <c r="Q43" s="19"/>
      <c r="R43" s="19"/>
    </row>
    <row r="44" spans="1:20" x14ac:dyDescent="0.3">
      <c r="O44" s="19"/>
      <c r="P44" s="19"/>
      <c r="Q44" s="19"/>
      <c r="R44" s="19"/>
    </row>
    <row r="45" spans="1:20" x14ac:dyDescent="0.3">
      <c r="A45" t="s">
        <v>8084</v>
      </c>
      <c r="B45" t="s">
        <v>8085</v>
      </c>
      <c r="C45">
        <v>59712</v>
      </c>
      <c r="D45">
        <v>361122</v>
      </c>
      <c r="E45" s="67">
        <v>43532</v>
      </c>
      <c r="F45">
        <v>1</v>
      </c>
      <c r="H45" t="s">
        <v>8087</v>
      </c>
      <c r="I45" t="s">
        <v>8048</v>
      </c>
      <c r="J45" t="s">
        <v>8086</v>
      </c>
      <c r="K45">
        <v>1488294</v>
      </c>
      <c r="L45">
        <v>9752</v>
      </c>
      <c r="M45">
        <v>9752</v>
      </c>
      <c r="N45" t="s">
        <v>8321</v>
      </c>
      <c r="O45" s="19">
        <f>SUM(M45:M46)*1.117</f>
        <v>12650.025</v>
      </c>
      <c r="P45" s="19">
        <v>0</v>
      </c>
      <c r="Q45" s="19"/>
      <c r="R45" s="19">
        <f t="shared" ref="R45:R49" si="0">O45-P45</f>
        <v>12650.025</v>
      </c>
      <c r="S45" s="19">
        <f>R45</f>
        <v>12650.025</v>
      </c>
    </row>
    <row r="46" spans="1:20" x14ac:dyDescent="0.3">
      <c r="C46">
        <v>59712</v>
      </c>
      <c r="D46">
        <v>368649</v>
      </c>
      <c r="E46" s="67">
        <v>43686</v>
      </c>
      <c r="F46">
        <v>1</v>
      </c>
      <c r="H46" t="s">
        <v>8361</v>
      </c>
      <c r="I46" t="s">
        <v>8048</v>
      </c>
      <c r="J46" t="s">
        <v>8086</v>
      </c>
      <c r="K46">
        <v>31982</v>
      </c>
      <c r="L46">
        <v>1573</v>
      </c>
      <c r="M46">
        <v>1573</v>
      </c>
      <c r="O46" s="19"/>
      <c r="P46" s="19"/>
      <c r="Q46" s="19"/>
      <c r="R46" s="19"/>
    </row>
    <row r="47" spans="1:20" x14ac:dyDescent="0.3">
      <c r="N47" t="s">
        <v>8315</v>
      </c>
      <c r="O47" s="19"/>
      <c r="P47" s="19"/>
      <c r="Q47" s="19"/>
      <c r="R47" s="19"/>
    </row>
    <row r="48" spans="1:20" x14ac:dyDescent="0.3">
      <c r="O48" s="19"/>
      <c r="P48" s="19"/>
      <c r="Q48" s="19"/>
      <c r="R48" s="19"/>
    </row>
    <row r="49" spans="1:23" x14ac:dyDescent="0.3">
      <c r="A49" t="s">
        <v>8088</v>
      </c>
      <c r="B49" t="s">
        <v>8089</v>
      </c>
      <c r="C49">
        <v>59713</v>
      </c>
      <c r="D49">
        <v>381347</v>
      </c>
      <c r="E49" s="67">
        <v>43916</v>
      </c>
      <c r="F49">
        <v>1</v>
      </c>
      <c r="H49" t="s">
        <v>8090</v>
      </c>
      <c r="I49" t="s">
        <v>8048</v>
      </c>
      <c r="J49" t="s">
        <v>8078</v>
      </c>
      <c r="K49">
        <v>105517</v>
      </c>
      <c r="L49" s="70">
        <v>77578</v>
      </c>
      <c r="M49">
        <v>77578</v>
      </c>
      <c r="N49" t="s">
        <v>8330</v>
      </c>
      <c r="O49" s="19">
        <f>SUM(M49)*1.117</f>
        <v>86654.626000000004</v>
      </c>
      <c r="P49" s="19">
        <v>0</v>
      </c>
      <c r="Q49" s="19"/>
      <c r="R49" s="19">
        <f t="shared" si="0"/>
        <v>86654.626000000004</v>
      </c>
      <c r="S49" s="19">
        <f>R49</f>
        <v>86654.626000000004</v>
      </c>
    </row>
    <row r="50" spans="1:23" x14ac:dyDescent="0.3">
      <c r="N50" t="s">
        <v>8329</v>
      </c>
      <c r="O50" s="19"/>
      <c r="P50" s="19"/>
      <c r="Q50" s="19"/>
      <c r="R50" s="19"/>
    </row>
    <row r="51" spans="1:23" x14ac:dyDescent="0.3">
      <c r="O51" s="19"/>
      <c r="P51" s="19"/>
      <c r="Q51" s="19"/>
      <c r="R51" s="19"/>
    </row>
    <row r="52" spans="1:23" x14ac:dyDescent="0.3">
      <c r="A52" t="s">
        <v>8091</v>
      </c>
      <c r="B52" t="s">
        <v>8165</v>
      </c>
      <c r="C52">
        <v>59715</v>
      </c>
      <c r="D52">
        <v>373822</v>
      </c>
      <c r="E52" s="67">
        <v>43755</v>
      </c>
      <c r="F52">
        <v>1</v>
      </c>
      <c r="H52" t="s">
        <v>8092</v>
      </c>
      <c r="I52" t="s">
        <v>8093</v>
      </c>
      <c r="J52" t="s">
        <v>8094</v>
      </c>
      <c r="K52">
        <v>52228</v>
      </c>
      <c r="L52">
        <v>1651</v>
      </c>
      <c r="M52">
        <v>1651</v>
      </c>
      <c r="N52" t="s">
        <v>8164</v>
      </c>
      <c r="O52" s="19">
        <f>SUM(M52:M57)*1.117</f>
        <v>1855.337</v>
      </c>
      <c r="P52" s="19">
        <v>0</v>
      </c>
      <c r="Q52" s="19"/>
      <c r="R52" s="19">
        <f>O52-P52</f>
        <v>1855.337</v>
      </c>
      <c r="S52" s="19">
        <f>R52</f>
        <v>1855.337</v>
      </c>
      <c r="T52" s="19">
        <f>R52-S52</f>
        <v>0</v>
      </c>
    </row>
    <row r="53" spans="1:23" x14ac:dyDescent="0.3">
      <c r="C53">
        <v>59715</v>
      </c>
      <c r="D53">
        <v>381490</v>
      </c>
      <c r="E53" s="67">
        <v>43933</v>
      </c>
      <c r="F53">
        <v>1</v>
      </c>
      <c r="H53" t="s">
        <v>8096</v>
      </c>
      <c r="I53" t="s">
        <v>8054</v>
      </c>
      <c r="J53" t="s">
        <v>8094</v>
      </c>
      <c r="K53">
        <v>149338</v>
      </c>
      <c r="L53">
        <v>1425</v>
      </c>
      <c r="N53" t="s">
        <v>8206</v>
      </c>
      <c r="O53" s="19"/>
      <c r="P53" s="19"/>
      <c r="Q53" s="19"/>
      <c r="R53" s="19"/>
      <c r="W53" s="29"/>
    </row>
    <row r="54" spans="1:23" x14ac:dyDescent="0.3">
      <c r="C54">
        <v>59715</v>
      </c>
      <c r="D54">
        <v>381567</v>
      </c>
      <c r="E54" s="67">
        <v>43921</v>
      </c>
      <c r="G54" s="72">
        <v>1</v>
      </c>
      <c r="H54" t="s">
        <v>8097</v>
      </c>
      <c r="I54" t="s">
        <v>8054</v>
      </c>
      <c r="J54" t="s">
        <v>8094</v>
      </c>
      <c r="K54">
        <v>475</v>
      </c>
      <c r="L54" s="72">
        <v>475</v>
      </c>
      <c r="N54" t="s">
        <v>8157</v>
      </c>
      <c r="O54" s="19"/>
      <c r="P54" s="19"/>
      <c r="Q54" s="19"/>
      <c r="R54" s="19"/>
      <c r="W54" s="29"/>
    </row>
    <row r="55" spans="1:23" x14ac:dyDescent="0.3">
      <c r="C55">
        <v>59715</v>
      </c>
      <c r="D55">
        <v>388253</v>
      </c>
      <c r="E55" s="67">
        <v>44083</v>
      </c>
      <c r="G55" s="72">
        <v>1</v>
      </c>
      <c r="H55" t="s">
        <v>8053</v>
      </c>
      <c r="I55" t="s">
        <v>8054</v>
      </c>
      <c r="J55" t="s">
        <v>8098</v>
      </c>
      <c r="K55">
        <v>10035</v>
      </c>
      <c r="L55" s="72">
        <v>10035</v>
      </c>
      <c r="N55" t="s">
        <v>8157</v>
      </c>
      <c r="O55" s="19"/>
      <c r="P55" s="19"/>
      <c r="Q55" s="19"/>
      <c r="R55" s="19"/>
      <c r="W55" s="29"/>
    </row>
    <row r="56" spans="1:23" x14ac:dyDescent="0.3">
      <c r="C56">
        <v>59715</v>
      </c>
      <c r="D56">
        <v>377727</v>
      </c>
      <c r="E56" s="67">
        <v>43875</v>
      </c>
      <c r="F56">
        <v>1</v>
      </c>
      <c r="H56" t="s">
        <v>8099</v>
      </c>
      <c r="I56" t="s">
        <v>8054</v>
      </c>
      <c r="J56" t="s">
        <v>8095</v>
      </c>
      <c r="K56">
        <v>46865</v>
      </c>
      <c r="L56">
        <v>29484</v>
      </c>
      <c r="N56" t="s">
        <v>8156</v>
      </c>
      <c r="O56" s="19"/>
      <c r="P56" s="19"/>
      <c r="Q56" s="19"/>
      <c r="R56" s="19"/>
    </row>
    <row r="57" spans="1:23" x14ac:dyDescent="0.3">
      <c r="C57" s="43">
        <v>59738</v>
      </c>
      <c r="D57">
        <v>397235</v>
      </c>
      <c r="E57" s="67">
        <v>44287</v>
      </c>
      <c r="G57" s="60">
        <v>1</v>
      </c>
      <c r="H57" t="s">
        <v>8100</v>
      </c>
      <c r="I57" t="s">
        <v>8093</v>
      </c>
      <c r="J57" t="s">
        <v>8101</v>
      </c>
      <c r="K57">
        <v>1085342</v>
      </c>
      <c r="L57" s="60">
        <v>10</v>
      </c>
      <c r="M57">
        <v>10</v>
      </c>
      <c r="O57" s="19"/>
      <c r="P57" s="19"/>
      <c r="Q57" s="19"/>
      <c r="R57" s="19"/>
    </row>
    <row r="58" spans="1:23" x14ac:dyDescent="0.3">
      <c r="O58" s="19"/>
      <c r="P58" s="19"/>
      <c r="Q58" s="19"/>
      <c r="R58" s="19"/>
    </row>
    <row r="59" spans="1:23" x14ac:dyDescent="0.3">
      <c r="A59" t="s">
        <v>8102</v>
      </c>
      <c r="B59" t="s">
        <v>8103</v>
      </c>
      <c r="C59">
        <v>59716</v>
      </c>
      <c r="D59">
        <v>388253</v>
      </c>
      <c r="E59" s="67">
        <v>44083</v>
      </c>
      <c r="G59" s="72">
        <v>1</v>
      </c>
      <c r="H59" t="s">
        <v>8053</v>
      </c>
      <c r="I59" t="s">
        <v>8054</v>
      </c>
      <c r="J59" t="s">
        <v>8098</v>
      </c>
      <c r="K59">
        <v>63337</v>
      </c>
      <c r="L59" s="72">
        <v>63337</v>
      </c>
      <c r="N59" t="s">
        <v>8157</v>
      </c>
      <c r="O59" s="19">
        <f>SUM(M60:M61)*1.117</f>
        <v>33750.154999999999</v>
      </c>
      <c r="P59" s="19">
        <v>0</v>
      </c>
      <c r="Q59" s="19"/>
      <c r="R59" s="19">
        <f>O59-P59</f>
        <v>33750.154999999999</v>
      </c>
      <c r="S59" s="19">
        <f>R59</f>
        <v>33750.154999999999</v>
      </c>
      <c r="T59" s="19"/>
    </row>
    <row r="60" spans="1:23" x14ac:dyDescent="0.3">
      <c r="C60">
        <v>59716</v>
      </c>
      <c r="D60">
        <v>382403</v>
      </c>
      <c r="E60" s="67">
        <v>43950</v>
      </c>
      <c r="G60" s="59">
        <v>1</v>
      </c>
      <c r="H60" t="s">
        <v>8104</v>
      </c>
      <c r="I60" t="s">
        <v>8054</v>
      </c>
      <c r="J60" t="s">
        <v>8105</v>
      </c>
      <c r="K60">
        <v>763438</v>
      </c>
      <c r="L60" s="59">
        <v>30215</v>
      </c>
      <c r="M60">
        <v>30215</v>
      </c>
      <c r="O60" s="19"/>
      <c r="P60" s="19"/>
      <c r="Q60" s="19"/>
      <c r="R60" s="19"/>
    </row>
    <row r="61" spans="1:23" x14ac:dyDescent="0.3">
      <c r="C61" s="43">
        <v>59739</v>
      </c>
      <c r="D61">
        <v>390055</v>
      </c>
      <c r="E61" s="67">
        <v>44155</v>
      </c>
      <c r="F61">
        <v>1</v>
      </c>
      <c r="H61" t="s">
        <v>8056</v>
      </c>
      <c r="I61" t="s">
        <v>8054</v>
      </c>
      <c r="J61" t="s">
        <v>8098</v>
      </c>
      <c r="K61">
        <v>70303</v>
      </c>
      <c r="O61" s="19"/>
      <c r="P61" s="19"/>
      <c r="Q61" s="19"/>
      <c r="R61" s="19"/>
    </row>
    <row r="62" spans="1:23" x14ac:dyDescent="0.3">
      <c r="O62" s="19"/>
      <c r="P62" s="19"/>
      <c r="Q62" s="19"/>
      <c r="R62" s="19"/>
    </row>
    <row r="63" spans="1:23" x14ac:dyDescent="0.3">
      <c r="O63" s="19"/>
      <c r="P63" s="19"/>
      <c r="Q63" s="19"/>
      <c r="R63" s="19"/>
    </row>
    <row r="64" spans="1:23" x14ac:dyDescent="0.3">
      <c r="A64" t="s">
        <v>8106</v>
      </c>
      <c r="B64" t="s">
        <v>8107</v>
      </c>
      <c r="C64">
        <v>59718</v>
      </c>
      <c r="D64">
        <v>419905</v>
      </c>
      <c r="E64" s="67">
        <v>44792</v>
      </c>
      <c r="G64">
        <v>1</v>
      </c>
      <c r="H64" t="s">
        <v>8376</v>
      </c>
      <c r="I64" t="s">
        <v>8054</v>
      </c>
      <c r="J64" t="s">
        <v>8304</v>
      </c>
      <c r="K64">
        <v>9091</v>
      </c>
      <c r="O64" s="19">
        <f>SUM(M64:M65)*1.117</f>
        <v>0</v>
      </c>
      <c r="P64" s="19">
        <v>0</v>
      </c>
      <c r="Q64" s="19"/>
      <c r="R64" s="19">
        <f>O64-P64</f>
        <v>0</v>
      </c>
      <c r="T64" s="19">
        <f>R64</f>
        <v>0</v>
      </c>
    </row>
    <row r="65" spans="1:20" x14ac:dyDescent="0.3">
      <c r="C65" s="43">
        <v>59740</v>
      </c>
      <c r="D65">
        <v>396499</v>
      </c>
      <c r="E65" s="67">
        <v>44427</v>
      </c>
      <c r="F65">
        <v>1</v>
      </c>
      <c r="H65" t="s">
        <v>8260</v>
      </c>
      <c r="I65" t="s">
        <v>8048</v>
      </c>
      <c r="J65" t="s">
        <v>8105</v>
      </c>
      <c r="K65">
        <v>140000</v>
      </c>
      <c r="L65">
        <v>139667</v>
      </c>
      <c r="M65" s="137"/>
      <c r="O65" s="19"/>
      <c r="P65" s="19"/>
      <c r="Q65" s="19"/>
      <c r="R65" s="19"/>
      <c r="T65" s="19"/>
    </row>
    <row r="66" spans="1:20" x14ac:dyDescent="0.3">
      <c r="O66" s="19"/>
      <c r="P66" s="19"/>
      <c r="Q66" s="19"/>
      <c r="R66" s="19"/>
    </row>
    <row r="67" spans="1:20" x14ac:dyDescent="0.3">
      <c r="O67" s="19"/>
      <c r="P67" s="19"/>
      <c r="Q67" s="19"/>
      <c r="R67" s="19"/>
    </row>
    <row r="68" spans="1:20" x14ac:dyDescent="0.3">
      <c r="A68" t="s">
        <v>8108</v>
      </c>
      <c r="B68" t="s">
        <v>8109</v>
      </c>
      <c r="C68" s="43">
        <v>59741</v>
      </c>
      <c r="D68">
        <v>396499</v>
      </c>
      <c r="E68" s="67">
        <v>44427</v>
      </c>
      <c r="F68">
        <v>1</v>
      </c>
      <c r="H68" t="s">
        <v>8110</v>
      </c>
      <c r="I68" t="s">
        <v>8048</v>
      </c>
      <c r="J68" t="s">
        <v>8105</v>
      </c>
      <c r="K68">
        <v>230923</v>
      </c>
      <c r="L68">
        <v>51826</v>
      </c>
      <c r="M68">
        <v>51826</v>
      </c>
      <c r="O68" s="19">
        <f>SUM(M68:M69)*1.117</f>
        <v>61829.300999999999</v>
      </c>
      <c r="P68" s="19">
        <v>0</v>
      </c>
      <c r="Q68" s="19"/>
      <c r="R68" s="19">
        <f>O68-P68</f>
        <v>61829.300999999999</v>
      </c>
      <c r="S68" s="19">
        <f>M68*1.117</f>
        <v>57889.642</v>
      </c>
      <c r="T68" s="19">
        <f>R68-S68</f>
        <v>3939.6589999999997</v>
      </c>
    </row>
    <row r="69" spans="1:20" x14ac:dyDescent="0.3">
      <c r="C69" s="43">
        <v>59741</v>
      </c>
      <c r="D69">
        <v>414702</v>
      </c>
      <c r="E69" s="67">
        <v>44690</v>
      </c>
      <c r="F69">
        <v>1</v>
      </c>
      <c r="H69" t="s">
        <v>8351</v>
      </c>
      <c r="I69" t="s">
        <v>8054</v>
      </c>
      <c r="J69" t="s">
        <v>8304</v>
      </c>
      <c r="K69">
        <v>3527</v>
      </c>
      <c r="L69">
        <v>3527</v>
      </c>
      <c r="M69">
        <v>3527</v>
      </c>
      <c r="O69" s="19"/>
      <c r="P69" s="19"/>
      <c r="Q69" s="19"/>
      <c r="R69" s="19"/>
      <c r="T69" s="19"/>
    </row>
    <row r="70" spans="1:20" x14ac:dyDescent="0.3">
      <c r="O70" s="19"/>
      <c r="P70" s="19"/>
      <c r="Q70" s="19"/>
      <c r="R70" s="19"/>
    </row>
    <row r="71" spans="1:20" x14ac:dyDescent="0.3">
      <c r="O71" s="19"/>
      <c r="P71" s="19"/>
      <c r="Q71" s="19"/>
      <c r="R71" s="19"/>
    </row>
    <row r="72" spans="1:20" x14ac:dyDescent="0.3">
      <c r="A72" t="s">
        <v>8111</v>
      </c>
      <c r="B72" t="s">
        <v>8112</v>
      </c>
      <c r="C72">
        <v>59721</v>
      </c>
      <c r="D72">
        <v>411368</v>
      </c>
      <c r="E72" s="67">
        <v>44620</v>
      </c>
      <c r="F72">
        <v>1</v>
      </c>
      <c r="H72" t="s">
        <v>8288</v>
      </c>
      <c r="I72" t="s">
        <v>8289</v>
      </c>
      <c r="J72" t="s">
        <v>8094</v>
      </c>
      <c r="K72">
        <v>1825</v>
      </c>
      <c r="O72" s="19">
        <f>SUM(M72:M73)*1.117</f>
        <v>2010.6</v>
      </c>
      <c r="P72" s="19">
        <v>0</v>
      </c>
      <c r="Q72" s="19"/>
      <c r="R72" s="19">
        <f t="shared" ref="R72" si="1">O72-P72</f>
        <v>2010.6</v>
      </c>
      <c r="T72" s="19">
        <f>R72</f>
        <v>2010.6</v>
      </c>
    </row>
    <row r="73" spans="1:20" x14ac:dyDescent="0.3">
      <c r="C73" s="43">
        <v>59742</v>
      </c>
      <c r="D73">
        <v>411368</v>
      </c>
      <c r="E73" s="67">
        <v>44620</v>
      </c>
      <c r="F73">
        <v>1</v>
      </c>
      <c r="H73" t="s">
        <v>8288</v>
      </c>
      <c r="I73" t="s">
        <v>8289</v>
      </c>
      <c r="J73" t="s">
        <v>8094</v>
      </c>
      <c r="K73">
        <v>5975</v>
      </c>
      <c r="L73">
        <v>1800</v>
      </c>
      <c r="M73">
        <v>1800</v>
      </c>
      <c r="O73" s="19"/>
      <c r="P73" s="19"/>
      <c r="Q73" s="19"/>
      <c r="R73" s="19"/>
    </row>
    <row r="74" spans="1:20" x14ac:dyDescent="0.3">
      <c r="O74" s="19"/>
      <c r="P74" s="19"/>
      <c r="Q74" s="19"/>
      <c r="R74" s="19"/>
    </row>
    <row r="75" spans="1:20" x14ac:dyDescent="0.3">
      <c r="O75" s="19"/>
      <c r="P75" s="19"/>
      <c r="Q75" s="19"/>
      <c r="R75" s="19"/>
    </row>
    <row r="76" spans="1:20" x14ac:dyDescent="0.3">
      <c r="A76" s="73">
        <v>1.7</v>
      </c>
      <c r="B76" t="s">
        <v>8113</v>
      </c>
      <c r="C76">
        <v>59722</v>
      </c>
      <c r="D76">
        <v>388253</v>
      </c>
      <c r="E76" s="67">
        <v>44083</v>
      </c>
      <c r="G76" s="72">
        <v>1</v>
      </c>
      <c r="H76" t="s">
        <v>8053</v>
      </c>
      <c r="I76" t="s">
        <v>8054</v>
      </c>
      <c r="J76" t="s">
        <v>8098</v>
      </c>
      <c r="K76">
        <v>3570</v>
      </c>
      <c r="L76" s="72">
        <v>3570</v>
      </c>
      <c r="N76" t="s">
        <v>8157</v>
      </c>
      <c r="O76" s="19">
        <f>SUM(M77:M80)*1.117</f>
        <v>29038.649000000001</v>
      </c>
      <c r="P76" s="19">
        <v>0</v>
      </c>
      <c r="Q76" s="19"/>
      <c r="R76" s="19">
        <f>O76-P76</f>
        <v>29038.649000000001</v>
      </c>
      <c r="S76" s="19">
        <f>(M77+M80)*1.117</f>
        <v>18188.111000000001</v>
      </c>
      <c r="T76" s="19">
        <f>R76-S76</f>
        <v>10850.538</v>
      </c>
    </row>
    <row r="77" spans="1:20" x14ac:dyDescent="0.3">
      <c r="C77">
        <v>59722</v>
      </c>
      <c r="D77">
        <v>382403</v>
      </c>
      <c r="E77" s="67">
        <v>43978</v>
      </c>
      <c r="F77">
        <v>1</v>
      </c>
      <c r="H77" t="s">
        <v>8114</v>
      </c>
      <c r="I77" t="s">
        <v>8054</v>
      </c>
      <c r="J77" t="s">
        <v>8105</v>
      </c>
      <c r="K77">
        <v>16129</v>
      </c>
      <c r="L77">
        <v>802</v>
      </c>
      <c r="M77">
        <v>802</v>
      </c>
      <c r="O77" s="19"/>
      <c r="P77" s="19"/>
      <c r="Q77" s="19"/>
      <c r="R77" s="19"/>
    </row>
    <row r="78" spans="1:20" x14ac:dyDescent="0.3">
      <c r="C78">
        <v>59722</v>
      </c>
      <c r="D78">
        <v>416166</v>
      </c>
      <c r="E78" s="67">
        <v>44708</v>
      </c>
      <c r="G78">
        <v>1</v>
      </c>
      <c r="H78" t="s">
        <v>8362</v>
      </c>
      <c r="I78" t="s">
        <v>8352</v>
      </c>
      <c r="J78" t="s">
        <v>8267</v>
      </c>
      <c r="K78">
        <v>2424</v>
      </c>
      <c r="L78">
        <v>2424</v>
      </c>
      <c r="M78">
        <v>2424</v>
      </c>
      <c r="O78" s="19"/>
      <c r="P78" s="19"/>
      <c r="Q78" s="19"/>
      <c r="R78" s="19"/>
    </row>
    <row r="79" spans="1:20" x14ac:dyDescent="0.3">
      <c r="C79" s="43">
        <v>59743</v>
      </c>
      <c r="D79">
        <v>405337</v>
      </c>
      <c r="E79" s="67">
        <v>44459</v>
      </c>
      <c r="F79">
        <v>1</v>
      </c>
      <c r="H79" t="s">
        <v>8219</v>
      </c>
      <c r="I79" t="s">
        <v>8352</v>
      </c>
      <c r="J79" t="s">
        <v>8101</v>
      </c>
      <c r="K79">
        <v>7290</v>
      </c>
      <c r="L79">
        <v>7290</v>
      </c>
      <c r="M79">
        <v>7290</v>
      </c>
      <c r="O79" s="19"/>
      <c r="P79" s="19"/>
      <c r="Q79" s="19"/>
      <c r="R79" s="19"/>
    </row>
    <row r="80" spans="1:20" x14ac:dyDescent="0.3">
      <c r="C80" s="43">
        <v>59743</v>
      </c>
      <c r="D80">
        <v>396499</v>
      </c>
      <c r="E80" s="67">
        <v>44427</v>
      </c>
      <c r="F80">
        <v>1</v>
      </c>
      <c r="H80" t="s">
        <v>8115</v>
      </c>
      <c r="I80" t="s">
        <v>8048</v>
      </c>
      <c r="J80" t="s">
        <v>8105</v>
      </c>
      <c r="K80">
        <v>68977</v>
      </c>
      <c r="L80">
        <v>15481</v>
      </c>
      <c r="M80">
        <v>15481</v>
      </c>
      <c r="O80" s="19"/>
      <c r="P80" s="19"/>
      <c r="Q80" s="19"/>
      <c r="R80" s="19"/>
    </row>
    <row r="81" spans="15:20" x14ac:dyDescent="0.3">
      <c r="S81" s="46">
        <f>SUM(S2:S76)</f>
        <v>485031.55899999995</v>
      </c>
      <c r="T81" s="46">
        <f>SUM(T2:T76)</f>
        <v>101065.86720000002</v>
      </c>
    </row>
    <row r="82" spans="15:20" x14ac:dyDescent="0.3">
      <c r="O82" s="70"/>
      <c r="P82" s="70"/>
      <c r="Q82" s="87" t="s">
        <v>8201</v>
      </c>
      <c r="R82" s="46">
        <f>SUM(R2:R76)</f>
        <v>586097.42619999999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86"/>
  <sheetViews>
    <sheetView workbookViewId="0">
      <pane xSplit="8" ySplit="1" topLeftCell="I73" activePane="bottomRight" state="frozen"/>
      <selection pane="topRight" activeCell="I1" sqref="I1"/>
      <selection pane="bottomLeft" activeCell="A2" sqref="A2"/>
      <selection pane="bottomRight" activeCell="H87" sqref="H87"/>
    </sheetView>
  </sheetViews>
  <sheetFormatPr defaultRowHeight="14.4" x14ac:dyDescent="0.3"/>
  <cols>
    <col min="1" max="1" width="11.77734375" customWidth="1"/>
    <col min="2" max="2" width="15.33203125" customWidth="1"/>
    <col min="4" max="4" width="10.88671875" customWidth="1"/>
    <col min="5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hidden="1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8162</v>
      </c>
      <c r="M1" s="71" t="s">
        <v>8163</v>
      </c>
      <c r="N1" s="43" t="s">
        <v>8153</v>
      </c>
      <c r="O1" s="84" t="s">
        <v>8172</v>
      </c>
      <c r="P1" s="88" t="s">
        <v>8159</v>
      </c>
      <c r="Q1" s="75" t="s">
        <v>8160</v>
      </c>
      <c r="R1" s="83" t="s">
        <v>8161</v>
      </c>
      <c r="S1" s="71" t="s">
        <v>8199</v>
      </c>
      <c r="T1" s="71" t="s">
        <v>8200</v>
      </c>
    </row>
    <row r="2" spans="1:20" x14ac:dyDescent="0.3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71"/>
      <c r="M2" s="71"/>
      <c r="N2" s="43"/>
      <c r="O2" s="134"/>
      <c r="P2" s="134"/>
      <c r="Q2" s="75"/>
      <c r="R2" s="75"/>
      <c r="S2" s="71"/>
      <c r="T2" s="71"/>
    </row>
    <row r="3" spans="1:20" x14ac:dyDescent="0.3">
      <c r="A3" t="s">
        <v>8388</v>
      </c>
      <c r="B3" t="s">
        <v>8389</v>
      </c>
      <c r="C3">
        <v>16726</v>
      </c>
      <c r="D3">
        <v>419229</v>
      </c>
      <c r="E3" s="67">
        <v>44825</v>
      </c>
      <c r="F3">
        <v>1</v>
      </c>
      <c r="H3" t="s">
        <v>8390</v>
      </c>
      <c r="I3" t="s">
        <v>8391</v>
      </c>
      <c r="J3" t="s">
        <v>8392</v>
      </c>
      <c r="K3">
        <v>460</v>
      </c>
      <c r="L3" s="66">
        <v>460</v>
      </c>
      <c r="M3" s="66">
        <v>460</v>
      </c>
      <c r="O3" s="119">
        <f>460*1.117</f>
        <v>513.82000000000005</v>
      </c>
      <c r="P3" s="119">
        <v>0</v>
      </c>
      <c r="Q3" s="120"/>
      <c r="R3" s="19">
        <f t="shared" ref="R3" si="0">O3-P3</f>
        <v>513.82000000000005</v>
      </c>
      <c r="S3" s="66"/>
      <c r="T3" s="122">
        <f>R3</f>
        <v>513.82000000000005</v>
      </c>
    </row>
    <row r="4" spans="1:20" x14ac:dyDescent="0.3">
      <c r="C4">
        <v>16726</v>
      </c>
      <c r="D4">
        <v>421729</v>
      </c>
      <c r="E4" s="67">
        <v>44833</v>
      </c>
      <c r="G4">
        <v>1</v>
      </c>
      <c r="H4" t="s">
        <v>8393</v>
      </c>
      <c r="I4" t="s">
        <v>8081</v>
      </c>
      <c r="J4" t="s">
        <v>8367</v>
      </c>
      <c r="K4">
        <v>3400</v>
      </c>
      <c r="L4" s="66"/>
      <c r="M4" s="66"/>
      <c r="O4" s="119"/>
      <c r="P4" s="119"/>
      <c r="Q4" s="120"/>
      <c r="R4" s="19"/>
      <c r="S4" s="66"/>
      <c r="T4" s="66"/>
    </row>
    <row r="5" spans="1:20" x14ac:dyDescent="0.3">
      <c r="A5" t="s">
        <v>8318</v>
      </c>
      <c r="B5" t="s">
        <v>8319</v>
      </c>
      <c r="C5" s="43"/>
      <c r="D5" s="43"/>
      <c r="E5" s="43"/>
      <c r="F5" s="43"/>
      <c r="G5" s="43"/>
      <c r="H5" s="43"/>
      <c r="I5" s="43"/>
      <c r="J5" s="43"/>
      <c r="K5" s="43"/>
      <c r="L5" s="71"/>
      <c r="M5" s="66"/>
      <c r="O5" s="119"/>
      <c r="P5" s="119"/>
      <c r="Q5" s="120"/>
      <c r="R5" s="19"/>
      <c r="S5" s="66"/>
      <c r="T5" s="66"/>
    </row>
    <row r="6" spans="1:20" x14ac:dyDescent="0.3">
      <c r="A6" t="s">
        <v>8318</v>
      </c>
      <c r="B6" t="s">
        <v>8348</v>
      </c>
      <c r="C6">
        <v>16717</v>
      </c>
      <c r="D6">
        <v>414003</v>
      </c>
      <c r="E6" s="67">
        <v>44700</v>
      </c>
      <c r="F6">
        <v>1</v>
      </c>
      <c r="H6" t="s">
        <v>8320</v>
      </c>
      <c r="I6" t="s">
        <v>8290</v>
      </c>
      <c r="J6" t="s">
        <v>8331</v>
      </c>
      <c r="K6">
        <v>1625</v>
      </c>
      <c r="L6" s="66"/>
      <c r="M6" s="66"/>
      <c r="O6" s="119">
        <f>M6*1.117</f>
        <v>0</v>
      </c>
      <c r="P6" s="119">
        <v>0</v>
      </c>
      <c r="Q6" s="120"/>
      <c r="R6" s="19">
        <f t="shared" ref="R6" si="1">O6-P6</f>
        <v>0</v>
      </c>
      <c r="S6" s="66"/>
      <c r="T6" s="122">
        <f>R6</f>
        <v>0</v>
      </c>
    </row>
    <row r="7" spans="1:20" x14ac:dyDescent="0.3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71"/>
      <c r="M7" s="71"/>
      <c r="N7" s="43"/>
      <c r="O7" s="119"/>
      <c r="P7" s="119"/>
      <c r="Q7" s="120"/>
      <c r="R7" s="19"/>
      <c r="S7" s="71"/>
      <c r="T7" s="71"/>
    </row>
    <row r="8" spans="1:20" x14ac:dyDescent="0.3">
      <c r="A8" t="s">
        <v>8116</v>
      </c>
      <c r="B8" t="s">
        <v>8117</v>
      </c>
      <c r="C8">
        <v>16718</v>
      </c>
      <c r="D8">
        <v>404025</v>
      </c>
      <c r="E8" s="67">
        <v>44428</v>
      </c>
      <c r="G8">
        <v>1</v>
      </c>
      <c r="H8" t="s">
        <v>8220</v>
      </c>
      <c r="I8" t="s">
        <v>8118</v>
      </c>
      <c r="J8" t="s">
        <v>8119</v>
      </c>
      <c r="K8">
        <v>2852</v>
      </c>
      <c r="L8">
        <v>300</v>
      </c>
      <c r="M8">
        <v>300</v>
      </c>
      <c r="O8" s="19">
        <f>SUM(M8:M18)*1.117</f>
        <v>12155.194</v>
      </c>
      <c r="P8" s="19">
        <v>0</v>
      </c>
      <c r="R8" s="19">
        <f>O8-P8</f>
        <v>12155.194</v>
      </c>
      <c r="S8" s="19">
        <f>R8-T8</f>
        <v>335.10000000000036</v>
      </c>
      <c r="T8" s="19">
        <f>1.117*(SUM(M15:M18, M14,M9:M12))</f>
        <v>11820.093999999999</v>
      </c>
    </row>
    <row r="9" spans="1:20" x14ac:dyDescent="0.3">
      <c r="C9">
        <v>16718</v>
      </c>
      <c r="D9">
        <v>410210</v>
      </c>
      <c r="E9" s="67">
        <v>44581</v>
      </c>
      <c r="G9">
        <v>1</v>
      </c>
      <c r="H9" t="s">
        <v>8284</v>
      </c>
      <c r="I9" t="s">
        <v>8277</v>
      </c>
      <c r="J9" t="s">
        <v>8278</v>
      </c>
      <c r="K9">
        <v>8223</v>
      </c>
      <c r="L9">
        <v>0</v>
      </c>
      <c r="M9">
        <v>0</v>
      </c>
    </row>
    <row r="10" spans="1:20" x14ac:dyDescent="0.3">
      <c r="C10">
        <v>16718</v>
      </c>
      <c r="D10">
        <v>411560</v>
      </c>
      <c r="E10" s="67">
        <v>44648</v>
      </c>
      <c r="F10">
        <v>1</v>
      </c>
      <c r="H10" t="s">
        <v>8306</v>
      </c>
      <c r="I10" t="s">
        <v>8279</v>
      </c>
      <c r="J10" t="s">
        <v>8307</v>
      </c>
      <c r="K10">
        <v>10554</v>
      </c>
      <c r="L10">
        <v>3886</v>
      </c>
      <c r="M10">
        <v>3886</v>
      </c>
    </row>
    <row r="11" spans="1:20" x14ac:dyDescent="0.3">
      <c r="C11">
        <v>16718</v>
      </c>
      <c r="D11">
        <v>412079</v>
      </c>
      <c r="E11" s="67">
        <v>44641</v>
      </c>
      <c r="F11">
        <v>1</v>
      </c>
      <c r="H11" t="s">
        <v>8308</v>
      </c>
      <c r="I11" t="s">
        <v>8279</v>
      </c>
      <c r="J11" t="s">
        <v>8270</v>
      </c>
      <c r="K11">
        <v>1111</v>
      </c>
      <c r="L11">
        <v>0</v>
      </c>
    </row>
    <row r="12" spans="1:20" x14ac:dyDescent="0.3">
      <c r="C12">
        <v>16718</v>
      </c>
      <c r="D12">
        <v>412132</v>
      </c>
      <c r="E12" s="67">
        <v>44630</v>
      </c>
      <c r="F12">
        <v>1</v>
      </c>
      <c r="H12" t="s">
        <v>8309</v>
      </c>
      <c r="I12" t="s">
        <v>8279</v>
      </c>
      <c r="J12" t="s">
        <v>8283</v>
      </c>
      <c r="K12">
        <v>4231</v>
      </c>
      <c r="L12">
        <v>4231</v>
      </c>
      <c r="M12">
        <v>4231</v>
      </c>
    </row>
    <row r="13" spans="1:20" x14ac:dyDescent="0.3">
      <c r="C13">
        <v>16718</v>
      </c>
      <c r="D13">
        <v>412750</v>
      </c>
      <c r="E13" s="67">
        <v>44637</v>
      </c>
      <c r="F13">
        <v>1</v>
      </c>
      <c r="H13" t="s">
        <v>8310</v>
      </c>
      <c r="I13" t="s">
        <v>8277</v>
      </c>
      <c r="J13" t="s">
        <v>8270</v>
      </c>
      <c r="K13">
        <v>1542</v>
      </c>
      <c r="L13">
        <v>0</v>
      </c>
      <c r="M13">
        <v>0</v>
      </c>
    </row>
    <row r="14" spans="1:20" x14ac:dyDescent="0.3">
      <c r="C14">
        <v>16718</v>
      </c>
      <c r="D14">
        <v>414102</v>
      </c>
      <c r="E14" s="67">
        <v>44665</v>
      </c>
      <c r="G14">
        <v>1</v>
      </c>
      <c r="H14" t="s">
        <v>8323</v>
      </c>
      <c r="I14" t="s">
        <v>8118</v>
      </c>
      <c r="J14" t="s">
        <v>8322</v>
      </c>
      <c r="K14">
        <v>8973</v>
      </c>
      <c r="L14">
        <v>2071</v>
      </c>
      <c r="M14">
        <v>2071</v>
      </c>
    </row>
    <row r="15" spans="1:20" x14ac:dyDescent="0.3">
      <c r="C15">
        <v>16718</v>
      </c>
      <c r="D15">
        <v>416005</v>
      </c>
      <c r="E15" s="67">
        <v>44708</v>
      </c>
      <c r="F15">
        <v>1</v>
      </c>
      <c r="H15" t="s">
        <v>8353</v>
      </c>
      <c r="I15" t="s">
        <v>8279</v>
      </c>
      <c r="J15" t="s">
        <v>8270</v>
      </c>
      <c r="K15">
        <v>1124</v>
      </c>
      <c r="L15">
        <v>0</v>
      </c>
      <c r="M15">
        <v>0</v>
      </c>
    </row>
    <row r="16" spans="1:20" x14ac:dyDescent="0.3">
      <c r="C16">
        <v>16718</v>
      </c>
      <c r="D16">
        <v>416418</v>
      </c>
      <c r="E16" s="67">
        <v>44714</v>
      </c>
      <c r="G16">
        <v>1</v>
      </c>
      <c r="H16" t="s">
        <v>8363</v>
      </c>
      <c r="I16" t="s">
        <v>8118</v>
      </c>
      <c r="J16" t="s">
        <v>8119</v>
      </c>
      <c r="K16">
        <v>2124</v>
      </c>
      <c r="L16">
        <v>197</v>
      </c>
      <c r="M16">
        <v>197</v>
      </c>
    </row>
    <row r="17" spans="1:20" x14ac:dyDescent="0.3">
      <c r="C17">
        <v>16718</v>
      </c>
      <c r="D17">
        <v>416733</v>
      </c>
      <c r="E17" s="67">
        <v>44735</v>
      </c>
      <c r="F17">
        <v>1</v>
      </c>
      <c r="H17" t="s">
        <v>8364</v>
      </c>
      <c r="I17" t="s">
        <v>8118</v>
      </c>
      <c r="J17" t="s">
        <v>8119</v>
      </c>
      <c r="K17">
        <v>1087</v>
      </c>
      <c r="L17">
        <v>197</v>
      </c>
      <c r="M17">
        <v>197</v>
      </c>
    </row>
    <row r="18" spans="1:20" x14ac:dyDescent="0.3">
      <c r="C18">
        <v>16718</v>
      </c>
      <c r="D18">
        <v>418593</v>
      </c>
      <c r="E18" s="67">
        <v>44769</v>
      </c>
      <c r="F18">
        <v>1</v>
      </c>
      <c r="H18" t="s">
        <v>8368</v>
      </c>
      <c r="I18" t="s">
        <v>8279</v>
      </c>
      <c r="J18" t="s">
        <v>8270</v>
      </c>
      <c r="K18">
        <v>63</v>
      </c>
      <c r="L18">
        <v>0</v>
      </c>
    </row>
    <row r="21" spans="1:20" x14ac:dyDescent="0.3">
      <c r="A21" t="s">
        <v>8120</v>
      </c>
      <c r="B21" t="s">
        <v>8121</v>
      </c>
      <c r="C21">
        <v>16719</v>
      </c>
      <c r="E21" s="67"/>
      <c r="O21" s="19">
        <f>SUM(M21)*1.117</f>
        <v>0</v>
      </c>
      <c r="P21" s="19">
        <v>0</v>
      </c>
      <c r="R21" s="19">
        <f>O21-P21</f>
        <v>0</v>
      </c>
      <c r="S21" s="19">
        <f>R21</f>
        <v>0</v>
      </c>
    </row>
    <row r="22" spans="1:20" x14ac:dyDescent="0.3">
      <c r="E22" s="67"/>
      <c r="R22" s="19"/>
      <c r="S22" s="19"/>
    </row>
    <row r="23" spans="1:20" x14ac:dyDescent="0.3">
      <c r="E23" s="67"/>
      <c r="R23" s="19"/>
      <c r="S23" s="19"/>
    </row>
    <row r="24" spans="1:20" x14ac:dyDescent="0.3">
      <c r="A24" t="s">
        <v>8324</v>
      </c>
      <c r="B24" t="s">
        <v>8325</v>
      </c>
      <c r="C24">
        <v>16720</v>
      </c>
      <c r="D24">
        <v>417883</v>
      </c>
      <c r="E24" s="67">
        <v>44806</v>
      </c>
      <c r="G24">
        <v>1</v>
      </c>
      <c r="H24" t="s">
        <v>8369</v>
      </c>
      <c r="I24" t="s">
        <v>8048</v>
      </c>
      <c r="J24" t="s">
        <v>8370</v>
      </c>
      <c r="K24">
        <v>60000</v>
      </c>
      <c r="O24" s="19">
        <f>SUM(M24:M24)*1.117</f>
        <v>0</v>
      </c>
      <c r="P24" s="19">
        <v>0</v>
      </c>
      <c r="R24" s="19">
        <f t="shared" ref="R24" si="2">O24-P24</f>
        <v>0</v>
      </c>
      <c r="S24" s="19"/>
      <c r="T24" s="19">
        <f>R24</f>
        <v>0</v>
      </c>
    </row>
    <row r="27" spans="1:20" x14ac:dyDescent="0.3">
      <c r="A27" t="s">
        <v>8146</v>
      </c>
      <c r="B27" t="s">
        <v>8144</v>
      </c>
      <c r="C27">
        <v>16729</v>
      </c>
      <c r="D27">
        <v>408971</v>
      </c>
      <c r="E27" s="67">
        <v>44545</v>
      </c>
      <c r="F27">
        <v>1</v>
      </c>
      <c r="H27" t="s">
        <v>8271</v>
      </c>
      <c r="I27" t="s">
        <v>8145</v>
      </c>
      <c r="J27" t="s">
        <v>8272</v>
      </c>
      <c r="K27">
        <v>3107</v>
      </c>
      <c r="L27">
        <v>0</v>
      </c>
      <c r="O27" s="19">
        <f>SUM(M27:M28)*1.117</f>
        <v>191.00700000000001</v>
      </c>
      <c r="P27" s="19">
        <v>0</v>
      </c>
      <c r="Q27" t="s">
        <v>8246</v>
      </c>
      <c r="R27" s="19">
        <f>O27-P27</f>
        <v>191.00700000000001</v>
      </c>
      <c r="T27" s="19">
        <f>R27</f>
        <v>191.00700000000001</v>
      </c>
    </row>
    <row r="28" spans="1:20" x14ac:dyDescent="0.3">
      <c r="C28">
        <v>16729</v>
      </c>
      <c r="D28">
        <v>410112</v>
      </c>
      <c r="E28" s="67">
        <v>44580</v>
      </c>
      <c r="G28">
        <v>1</v>
      </c>
      <c r="H28" t="s">
        <v>8280</v>
      </c>
      <c r="I28" t="s">
        <v>8145</v>
      </c>
      <c r="J28" t="s">
        <v>8268</v>
      </c>
      <c r="K28">
        <v>2207</v>
      </c>
      <c r="L28">
        <v>171</v>
      </c>
      <c r="M28">
        <v>171</v>
      </c>
      <c r="R28" s="19"/>
      <c r="T28" s="19"/>
    </row>
    <row r="31" spans="1:20" x14ac:dyDescent="0.3">
      <c r="A31" t="s">
        <v>8152</v>
      </c>
      <c r="B31" t="s">
        <v>8147</v>
      </c>
      <c r="C31">
        <v>16731</v>
      </c>
      <c r="D31">
        <v>421229</v>
      </c>
      <c r="E31" s="67">
        <v>44825</v>
      </c>
      <c r="G31">
        <v>1</v>
      </c>
      <c r="H31" t="s">
        <v>8380</v>
      </c>
      <c r="I31" t="s">
        <v>8381</v>
      </c>
      <c r="K31">
        <v>5590</v>
      </c>
      <c r="O31" s="19">
        <f>SUM(M31:M31)*1.117</f>
        <v>0</v>
      </c>
      <c r="P31" s="19">
        <v>0</v>
      </c>
      <c r="Q31" t="s">
        <v>8285</v>
      </c>
      <c r="R31" s="19">
        <f>O31-P31</f>
        <v>0</v>
      </c>
      <c r="S31" s="19">
        <f>R31</f>
        <v>0</v>
      </c>
      <c r="T31" s="19"/>
    </row>
    <row r="33" spans="1:20" x14ac:dyDescent="0.3">
      <c r="A33" t="s">
        <v>8122</v>
      </c>
      <c r="B33" t="s">
        <v>8123</v>
      </c>
      <c r="C33">
        <v>16722</v>
      </c>
      <c r="D33">
        <v>364436</v>
      </c>
      <c r="E33" s="67">
        <v>43739</v>
      </c>
      <c r="F33">
        <v>1</v>
      </c>
      <c r="H33" t="s">
        <v>8203</v>
      </c>
      <c r="I33" t="s">
        <v>8124</v>
      </c>
      <c r="J33" t="s">
        <v>8158</v>
      </c>
      <c r="K33">
        <v>11878</v>
      </c>
      <c r="L33">
        <v>14254</v>
      </c>
      <c r="M33">
        <v>14254</v>
      </c>
      <c r="O33" s="19">
        <f>SUM(M33)*1.117</f>
        <v>15921.718000000001</v>
      </c>
      <c r="P33" s="19">
        <v>0</v>
      </c>
      <c r="R33" s="19">
        <f>O33-P33</f>
        <v>15921.718000000001</v>
      </c>
      <c r="T33" s="19">
        <f>R33</f>
        <v>15921.718000000001</v>
      </c>
    </row>
    <row r="34" spans="1:20" x14ac:dyDescent="0.3">
      <c r="E34" s="67"/>
    </row>
    <row r="36" spans="1:20" x14ac:dyDescent="0.3">
      <c r="A36" t="s">
        <v>8148</v>
      </c>
      <c r="B36" t="s">
        <v>8149</v>
      </c>
      <c r="C36">
        <v>16732</v>
      </c>
      <c r="D36">
        <v>419166</v>
      </c>
      <c r="E36" s="67">
        <v>44776</v>
      </c>
      <c r="G36">
        <v>1</v>
      </c>
      <c r="H36" t="s">
        <v>8377</v>
      </c>
      <c r="I36" t="s">
        <v>8378</v>
      </c>
      <c r="J36" t="s">
        <v>8214</v>
      </c>
      <c r="K36">
        <v>1936</v>
      </c>
      <c r="O36" s="19">
        <f>SUM(M36:M36)*1.117</f>
        <v>0</v>
      </c>
      <c r="P36" s="19">
        <v>0</v>
      </c>
      <c r="Q36" t="s">
        <v>8247</v>
      </c>
      <c r="R36" s="19">
        <f>O36-P36</f>
        <v>0</v>
      </c>
      <c r="S36" s="19"/>
      <c r="T36" s="19">
        <f>R36-S36</f>
        <v>0</v>
      </c>
    </row>
    <row r="39" spans="1:20" x14ac:dyDescent="0.3">
      <c r="A39" t="s">
        <v>8150</v>
      </c>
      <c r="B39" t="s">
        <v>8151</v>
      </c>
      <c r="C39">
        <v>16733</v>
      </c>
      <c r="D39">
        <v>413693</v>
      </c>
      <c r="E39" s="67">
        <v>44671</v>
      </c>
      <c r="F39">
        <v>1</v>
      </c>
      <c r="H39" t="s">
        <v>8326</v>
      </c>
      <c r="I39" t="s">
        <v>8332</v>
      </c>
      <c r="J39" t="s">
        <v>8333</v>
      </c>
      <c r="K39">
        <v>7200</v>
      </c>
      <c r="O39" s="19">
        <f>(SUM(M39:M39))*1.117</f>
        <v>0</v>
      </c>
      <c r="P39" s="19">
        <v>0</v>
      </c>
      <c r="R39" s="19">
        <f>O39-P39</f>
        <v>0</v>
      </c>
      <c r="S39" s="19"/>
      <c r="T39" s="19">
        <f>R39-S39</f>
        <v>0</v>
      </c>
    </row>
    <row r="40" spans="1:20" x14ac:dyDescent="0.3">
      <c r="E40" s="67"/>
      <c r="Q40" s="79"/>
      <c r="R40" s="46"/>
    </row>
    <row r="41" spans="1:20" x14ac:dyDescent="0.3">
      <c r="E41" s="67"/>
      <c r="Q41" s="79"/>
      <c r="R41" s="46"/>
    </row>
    <row r="42" spans="1:20" ht="28.8" x14ac:dyDescent="0.3">
      <c r="A42" t="s">
        <v>8125</v>
      </c>
      <c r="B42" s="66" t="s">
        <v>8126</v>
      </c>
      <c r="C42">
        <v>16723</v>
      </c>
      <c r="D42">
        <v>389021</v>
      </c>
      <c r="E42" s="67">
        <v>44110</v>
      </c>
      <c r="F42">
        <v>1</v>
      </c>
      <c r="H42" t="s">
        <v>8221</v>
      </c>
      <c r="I42" t="s">
        <v>8252</v>
      </c>
      <c r="J42" t="s">
        <v>8128</v>
      </c>
      <c r="K42">
        <v>151555</v>
      </c>
      <c r="L42">
        <v>4777</v>
      </c>
      <c r="M42">
        <v>4777</v>
      </c>
      <c r="O42" s="19">
        <f>SUM(M42:M63)*1.117</f>
        <v>124107.636</v>
      </c>
      <c r="P42" s="19">
        <f>'BCWR - Cat C'!Y11</f>
        <v>0</v>
      </c>
      <c r="Q42" t="s">
        <v>8245</v>
      </c>
      <c r="R42" s="19">
        <f>O42-P42</f>
        <v>124107.636</v>
      </c>
      <c r="T42" s="19">
        <f>R42-S42</f>
        <v>124107.636</v>
      </c>
    </row>
    <row r="43" spans="1:20" x14ac:dyDescent="0.3">
      <c r="B43" s="66"/>
      <c r="C43">
        <v>16723</v>
      </c>
      <c r="D43">
        <v>389300</v>
      </c>
      <c r="E43" s="67">
        <v>44110</v>
      </c>
      <c r="F43">
        <v>1</v>
      </c>
      <c r="H43" t="s">
        <v>8251</v>
      </c>
      <c r="I43" t="s">
        <v>8252</v>
      </c>
      <c r="J43" t="s">
        <v>8250</v>
      </c>
      <c r="K43">
        <v>158000</v>
      </c>
      <c r="L43">
        <v>1010</v>
      </c>
      <c r="M43">
        <v>1010</v>
      </c>
      <c r="R43" s="19"/>
      <c r="T43" s="19"/>
    </row>
    <row r="44" spans="1:20" x14ac:dyDescent="0.3">
      <c r="B44" s="66"/>
      <c r="C44">
        <v>16723</v>
      </c>
      <c r="D44">
        <v>404242</v>
      </c>
      <c r="E44" s="67">
        <v>44460</v>
      </c>
      <c r="F44">
        <v>1</v>
      </c>
      <c r="H44" t="s">
        <v>8216</v>
      </c>
      <c r="I44" t="s">
        <v>8217</v>
      </c>
      <c r="J44" t="s">
        <v>8218</v>
      </c>
      <c r="K44">
        <v>24990</v>
      </c>
      <c r="L44">
        <v>24990</v>
      </c>
      <c r="M44">
        <v>24990</v>
      </c>
      <c r="R44" s="19"/>
      <c r="T44" s="19"/>
    </row>
    <row r="45" spans="1:20" x14ac:dyDescent="0.3">
      <c r="C45">
        <v>16723</v>
      </c>
      <c r="D45">
        <v>411697</v>
      </c>
      <c r="E45" s="67">
        <v>44624</v>
      </c>
      <c r="F45">
        <v>1</v>
      </c>
      <c r="H45" t="s">
        <v>8311</v>
      </c>
      <c r="I45" t="s">
        <v>8312</v>
      </c>
      <c r="J45" t="s">
        <v>8253</v>
      </c>
      <c r="K45">
        <v>1614</v>
      </c>
      <c r="L45">
        <v>97</v>
      </c>
      <c r="M45">
        <v>97</v>
      </c>
    </row>
    <row r="46" spans="1:20" x14ac:dyDescent="0.3">
      <c r="C46">
        <v>16723</v>
      </c>
      <c r="D46">
        <v>416107</v>
      </c>
      <c r="E46" s="67">
        <v>44707</v>
      </c>
      <c r="G46">
        <v>1</v>
      </c>
      <c r="H46" t="s">
        <v>8354</v>
      </c>
      <c r="I46" t="s">
        <v>8217</v>
      </c>
      <c r="J46" t="s">
        <v>8254</v>
      </c>
      <c r="K46">
        <v>2419</v>
      </c>
      <c r="L46">
        <v>605</v>
      </c>
      <c r="M46">
        <v>605</v>
      </c>
    </row>
    <row r="47" spans="1:20" x14ac:dyDescent="0.3">
      <c r="C47">
        <v>16723</v>
      </c>
      <c r="D47">
        <v>417100</v>
      </c>
      <c r="E47" s="67">
        <v>44728</v>
      </c>
      <c r="G47">
        <v>1</v>
      </c>
      <c r="H47" t="s">
        <v>8365</v>
      </c>
      <c r="I47" t="s">
        <v>8217</v>
      </c>
      <c r="J47" t="s">
        <v>8366</v>
      </c>
      <c r="K47">
        <v>4618</v>
      </c>
      <c r="L47">
        <v>1301</v>
      </c>
      <c r="M47">
        <v>1301</v>
      </c>
    </row>
    <row r="48" spans="1:20" x14ac:dyDescent="0.3">
      <c r="C48">
        <v>16723</v>
      </c>
      <c r="D48" s="70">
        <v>418306</v>
      </c>
      <c r="E48" s="67">
        <v>44756</v>
      </c>
      <c r="G48">
        <v>1</v>
      </c>
      <c r="H48" t="s">
        <v>8281</v>
      </c>
      <c r="I48" t="s">
        <v>8074</v>
      </c>
      <c r="J48" t="s">
        <v>8282</v>
      </c>
      <c r="K48">
        <v>395</v>
      </c>
      <c r="L48">
        <v>395</v>
      </c>
      <c r="M48">
        <v>395</v>
      </c>
    </row>
    <row r="49" spans="3:13" x14ac:dyDescent="0.3">
      <c r="C49">
        <v>16723</v>
      </c>
      <c r="D49">
        <v>418325</v>
      </c>
      <c r="E49" s="67">
        <v>44756</v>
      </c>
      <c r="G49">
        <v>1</v>
      </c>
      <c r="H49" t="s">
        <v>8371</v>
      </c>
      <c r="I49" t="s">
        <v>8372</v>
      </c>
      <c r="J49" t="s">
        <v>8373</v>
      </c>
      <c r="K49">
        <v>1750</v>
      </c>
    </row>
    <row r="50" spans="3:13" x14ac:dyDescent="0.3">
      <c r="C50">
        <v>16723</v>
      </c>
      <c r="D50">
        <v>420004</v>
      </c>
      <c r="E50" s="67">
        <v>44795</v>
      </c>
      <c r="G50">
        <v>1</v>
      </c>
      <c r="H50" t="s">
        <v>8379</v>
      </c>
      <c r="I50" t="s">
        <v>8074</v>
      </c>
      <c r="J50" t="s">
        <v>8214</v>
      </c>
      <c r="K50">
        <v>6092</v>
      </c>
      <c r="L50">
        <v>929</v>
      </c>
      <c r="M50">
        <v>929</v>
      </c>
    </row>
    <row r="51" spans="3:13" x14ac:dyDescent="0.3">
      <c r="C51">
        <v>16723</v>
      </c>
      <c r="D51">
        <v>420432</v>
      </c>
      <c r="E51" s="67">
        <v>44825</v>
      </c>
      <c r="F51">
        <v>1</v>
      </c>
      <c r="H51" t="s">
        <v>8394</v>
      </c>
      <c r="I51" t="s">
        <v>8093</v>
      </c>
      <c r="J51" t="s">
        <v>8366</v>
      </c>
      <c r="K51">
        <v>20915</v>
      </c>
      <c r="L51">
        <v>6690</v>
      </c>
      <c r="M51">
        <v>6690</v>
      </c>
    </row>
    <row r="52" spans="3:13" x14ac:dyDescent="0.3">
      <c r="C52">
        <v>16723</v>
      </c>
      <c r="D52" s="70">
        <v>418306</v>
      </c>
      <c r="E52" s="67">
        <v>44756</v>
      </c>
      <c r="G52">
        <v>1</v>
      </c>
      <c r="H52" t="s">
        <v>8281</v>
      </c>
      <c r="I52" t="s">
        <v>8074</v>
      </c>
      <c r="J52" t="s">
        <v>8282</v>
      </c>
      <c r="K52">
        <v>15519</v>
      </c>
      <c r="L52">
        <v>15519</v>
      </c>
      <c r="M52">
        <v>15519</v>
      </c>
    </row>
    <row r="53" spans="3:13" x14ac:dyDescent="0.3">
      <c r="C53">
        <v>16723</v>
      </c>
      <c r="D53">
        <v>665304</v>
      </c>
      <c r="E53" s="67">
        <v>44862</v>
      </c>
      <c r="F53">
        <v>1</v>
      </c>
      <c r="J53" t="s">
        <v>8411</v>
      </c>
      <c r="L53">
        <v>780</v>
      </c>
      <c r="M53">
        <v>780</v>
      </c>
    </row>
    <row r="54" spans="3:13" x14ac:dyDescent="0.3">
      <c r="C54">
        <v>16723</v>
      </c>
      <c r="D54">
        <v>421863</v>
      </c>
      <c r="E54" s="67">
        <v>44837</v>
      </c>
      <c r="G54">
        <v>1</v>
      </c>
      <c r="H54" t="s">
        <v>8412</v>
      </c>
      <c r="I54" t="s">
        <v>8217</v>
      </c>
      <c r="J54" t="s">
        <v>8366</v>
      </c>
      <c r="K54">
        <v>12869</v>
      </c>
      <c r="L54">
        <v>12869</v>
      </c>
      <c r="M54">
        <v>12869</v>
      </c>
    </row>
    <row r="55" spans="3:13" x14ac:dyDescent="0.3">
      <c r="C55">
        <v>16723</v>
      </c>
      <c r="D55">
        <v>422410</v>
      </c>
      <c r="E55" s="67">
        <v>44853</v>
      </c>
      <c r="F55">
        <v>1</v>
      </c>
      <c r="H55" t="s">
        <v>8413</v>
      </c>
      <c r="I55" t="s">
        <v>8074</v>
      </c>
      <c r="J55" t="s">
        <v>8414</v>
      </c>
      <c r="K55">
        <v>4287</v>
      </c>
      <c r="L55">
        <v>4287</v>
      </c>
      <c r="M55">
        <v>4287</v>
      </c>
    </row>
    <row r="56" spans="3:13" x14ac:dyDescent="0.3">
      <c r="C56">
        <v>16723</v>
      </c>
      <c r="D56">
        <v>422429</v>
      </c>
      <c r="E56" s="67">
        <v>44865</v>
      </c>
      <c r="F56">
        <v>1</v>
      </c>
      <c r="H56" t="s">
        <v>8415</v>
      </c>
      <c r="I56" t="s">
        <v>8074</v>
      </c>
      <c r="J56" t="s">
        <v>8416</v>
      </c>
      <c r="K56">
        <v>13526</v>
      </c>
      <c r="L56">
        <v>12345</v>
      </c>
      <c r="M56">
        <v>12345</v>
      </c>
    </row>
    <row r="57" spans="3:13" x14ac:dyDescent="0.3">
      <c r="C57">
        <v>16723</v>
      </c>
      <c r="D57">
        <v>422963</v>
      </c>
      <c r="E57" s="67">
        <v>44887</v>
      </c>
      <c r="F57">
        <v>1</v>
      </c>
      <c r="H57" t="s">
        <v>8437</v>
      </c>
      <c r="I57" t="s">
        <v>8438</v>
      </c>
      <c r="J57" t="s">
        <v>8439</v>
      </c>
      <c r="K57">
        <v>11160</v>
      </c>
      <c r="L57">
        <v>11160</v>
      </c>
      <c r="M57">
        <v>11160</v>
      </c>
    </row>
    <row r="58" spans="3:13" x14ac:dyDescent="0.3">
      <c r="C58">
        <v>16723</v>
      </c>
      <c r="D58">
        <v>423239</v>
      </c>
      <c r="E58" s="67">
        <v>44868</v>
      </c>
      <c r="G58">
        <v>1</v>
      </c>
      <c r="H58" t="s">
        <v>8431</v>
      </c>
      <c r="I58" t="s">
        <v>8217</v>
      </c>
      <c r="J58" t="s">
        <v>8433</v>
      </c>
      <c r="K58">
        <v>6747</v>
      </c>
      <c r="L58">
        <v>6747</v>
      </c>
      <c r="M58">
        <v>6747</v>
      </c>
    </row>
    <row r="59" spans="3:13" x14ac:dyDescent="0.3">
      <c r="C59">
        <v>16723</v>
      </c>
      <c r="D59">
        <v>423963</v>
      </c>
      <c r="E59" s="67">
        <v>44887</v>
      </c>
      <c r="F59">
        <v>1</v>
      </c>
      <c r="H59" t="s">
        <v>8432</v>
      </c>
      <c r="I59" t="s">
        <v>8217</v>
      </c>
      <c r="J59" t="s">
        <v>8366</v>
      </c>
      <c r="K59">
        <v>950</v>
      </c>
      <c r="L59">
        <v>950</v>
      </c>
      <c r="M59">
        <v>950</v>
      </c>
    </row>
    <row r="60" spans="3:13" x14ac:dyDescent="0.3">
      <c r="C60">
        <v>16723</v>
      </c>
      <c r="D60">
        <v>424096</v>
      </c>
      <c r="E60" s="67">
        <v>44894</v>
      </c>
      <c r="G60">
        <v>1</v>
      </c>
      <c r="H60" t="s">
        <v>8434</v>
      </c>
      <c r="I60" t="s">
        <v>8435</v>
      </c>
      <c r="J60" t="s">
        <v>8436</v>
      </c>
      <c r="K60">
        <v>3364</v>
      </c>
      <c r="L60">
        <v>3364</v>
      </c>
      <c r="M60">
        <v>3364</v>
      </c>
    </row>
    <row r="61" spans="3:13" x14ac:dyDescent="0.3">
      <c r="C61">
        <v>16723</v>
      </c>
      <c r="D61">
        <v>8000032406</v>
      </c>
      <c r="E61" s="67">
        <v>44895</v>
      </c>
      <c r="F61">
        <v>1</v>
      </c>
      <c r="J61" t="s">
        <v>8417</v>
      </c>
      <c r="K61">
        <v>1039</v>
      </c>
      <c r="L61">
        <v>1039</v>
      </c>
      <c r="M61">
        <v>1039</v>
      </c>
    </row>
    <row r="62" spans="3:13" x14ac:dyDescent="0.3">
      <c r="C62">
        <v>16723</v>
      </c>
      <c r="D62">
        <v>8000032409</v>
      </c>
      <c r="E62" s="67">
        <v>44895</v>
      </c>
      <c r="F62">
        <v>1</v>
      </c>
      <c r="J62" t="s">
        <v>8417</v>
      </c>
      <c r="K62">
        <v>1034</v>
      </c>
      <c r="L62">
        <v>1034</v>
      </c>
      <c r="M62">
        <v>1034</v>
      </c>
    </row>
    <row r="63" spans="3:13" x14ac:dyDescent="0.3">
      <c r="C63">
        <v>16723</v>
      </c>
      <c r="D63">
        <v>8000032410</v>
      </c>
      <c r="E63" s="67">
        <v>44895</v>
      </c>
      <c r="F63">
        <v>1</v>
      </c>
      <c r="J63" t="s">
        <v>8417</v>
      </c>
      <c r="K63">
        <v>220</v>
      </c>
      <c r="L63">
        <v>220</v>
      </c>
      <c r="M63">
        <v>220</v>
      </c>
    </row>
    <row r="64" spans="3:13" x14ac:dyDescent="0.3">
      <c r="E64" s="67"/>
    </row>
    <row r="66" spans="1:20" ht="28.8" x14ac:dyDescent="0.3">
      <c r="A66" t="s">
        <v>8130</v>
      </c>
      <c r="B66" s="66" t="s">
        <v>8131</v>
      </c>
      <c r="C66">
        <v>16724</v>
      </c>
      <c r="D66">
        <v>396236</v>
      </c>
      <c r="E66" s="67">
        <v>44273</v>
      </c>
      <c r="F66">
        <v>1</v>
      </c>
      <c r="H66" t="s">
        <v>8133</v>
      </c>
      <c r="I66" t="s">
        <v>8132</v>
      </c>
      <c r="J66" t="s">
        <v>8134</v>
      </c>
      <c r="K66">
        <v>8250</v>
      </c>
      <c r="L66">
        <v>1500</v>
      </c>
      <c r="M66">
        <v>1500</v>
      </c>
      <c r="O66" s="19">
        <f>SUM(M66:N74)*1.117</f>
        <v>34228.231</v>
      </c>
      <c r="P66" s="19">
        <v>0</v>
      </c>
      <c r="R66" s="19">
        <f>O66-P66</f>
        <v>34228.231</v>
      </c>
      <c r="S66" s="19">
        <f>(M74+(0.5*M68))*1.117</f>
        <v>5180.0874999999996</v>
      </c>
      <c r="T66" s="19">
        <f>R66-S66</f>
        <v>29048.143499999998</v>
      </c>
    </row>
    <row r="67" spans="1:20" x14ac:dyDescent="0.3">
      <c r="C67">
        <v>16724</v>
      </c>
      <c r="D67">
        <v>401169</v>
      </c>
      <c r="E67" s="67">
        <v>44390</v>
      </c>
      <c r="F67">
        <v>1</v>
      </c>
      <c r="H67" t="s">
        <v>8135</v>
      </c>
      <c r="I67" t="s">
        <v>8132</v>
      </c>
      <c r="J67" t="s">
        <v>8134</v>
      </c>
      <c r="K67">
        <v>20000</v>
      </c>
      <c r="L67">
        <v>6425</v>
      </c>
      <c r="M67">
        <v>6425</v>
      </c>
    </row>
    <row r="68" spans="1:20" ht="14.4" customHeight="1" x14ac:dyDescent="0.3">
      <c r="C68">
        <v>16724</v>
      </c>
      <c r="D68">
        <v>405632</v>
      </c>
      <c r="E68" s="67">
        <v>44498</v>
      </c>
      <c r="F68">
        <v>1</v>
      </c>
      <c r="H68" t="s">
        <v>8222</v>
      </c>
      <c r="I68" t="s">
        <v>8223</v>
      </c>
      <c r="J68" t="s">
        <v>8204</v>
      </c>
      <c r="K68">
        <v>19819</v>
      </c>
      <c r="L68">
        <v>8819</v>
      </c>
      <c r="M68">
        <v>8819</v>
      </c>
    </row>
    <row r="69" spans="1:20" x14ac:dyDescent="0.3">
      <c r="C69">
        <v>16724</v>
      </c>
      <c r="D69">
        <v>397246</v>
      </c>
      <c r="E69" s="67">
        <v>44356</v>
      </c>
      <c r="F69">
        <v>1</v>
      </c>
      <c r="H69" t="s">
        <v>8137</v>
      </c>
      <c r="I69" t="s">
        <v>8138</v>
      </c>
      <c r="J69" t="s">
        <v>8139</v>
      </c>
      <c r="K69">
        <v>6112</v>
      </c>
      <c r="L69">
        <v>0</v>
      </c>
    </row>
    <row r="70" spans="1:20" x14ac:dyDescent="0.3">
      <c r="C70">
        <v>16724</v>
      </c>
      <c r="D70">
        <v>408668</v>
      </c>
      <c r="E70" s="67">
        <v>44547</v>
      </c>
      <c r="F70">
        <v>1</v>
      </c>
      <c r="H70" t="s">
        <v>8269</v>
      </c>
      <c r="I70" t="s">
        <v>8136</v>
      </c>
      <c r="J70" t="s">
        <v>8270</v>
      </c>
      <c r="K70">
        <v>2043</v>
      </c>
      <c r="L70">
        <v>0</v>
      </c>
    </row>
    <row r="71" spans="1:20" x14ac:dyDescent="0.3">
      <c r="C71">
        <v>16724</v>
      </c>
      <c r="D71">
        <v>409989</v>
      </c>
      <c r="E71" s="67">
        <v>44575</v>
      </c>
      <c r="F71">
        <v>1</v>
      </c>
      <c r="H71" t="s">
        <v>8349</v>
      </c>
      <c r="I71" t="s">
        <v>8290</v>
      </c>
      <c r="J71" t="s">
        <v>8291</v>
      </c>
      <c r="K71">
        <v>9785</v>
      </c>
      <c r="L71">
        <v>9785</v>
      </c>
      <c r="M71">
        <v>9785</v>
      </c>
    </row>
    <row r="72" spans="1:20" x14ac:dyDescent="0.3">
      <c r="C72">
        <v>16724</v>
      </c>
      <c r="D72">
        <v>420222</v>
      </c>
      <c r="E72" s="67">
        <v>44832</v>
      </c>
      <c r="F72">
        <v>1</v>
      </c>
      <c r="H72" t="s">
        <v>8395</v>
      </c>
      <c r="I72" t="s">
        <v>8396</v>
      </c>
      <c r="J72" t="s">
        <v>8291</v>
      </c>
      <c r="K72">
        <v>2816</v>
      </c>
      <c r="L72">
        <v>2816</v>
      </c>
      <c r="M72">
        <v>2816</v>
      </c>
    </row>
    <row r="73" spans="1:20" x14ac:dyDescent="0.3">
      <c r="C73">
        <v>16724</v>
      </c>
      <c r="D73">
        <v>411772</v>
      </c>
      <c r="E73" s="67">
        <v>44617</v>
      </c>
      <c r="F73">
        <v>1</v>
      </c>
      <c r="H73" t="s">
        <v>8313</v>
      </c>
      <c r="I73" t="s">
        <v>8132</v>
      </c>
      <c r="J73" t="s">
        <v>8314</v>
      </c>
      <c r="K73">
        <v>8022</v>
      </c>
      <c r="L73">
        <v>1070</v>
      </c>
      <c r="M73">
        <v>1070</v>
      </c>
    </row>
    <row r="74" spans="1:20" x14ac:dyDescent="0.3">
      <c r="C74">
        <v>16724</v>
      </c>
      <c r="D74">
        <v>389925</v>
      </c>
      <c r="E74" s="67">
        <v>44225</v>
      </c>
      <c r="F74">
        <v>1</v>
      </c>
      <c r="H74" t="s">
        <v>8140</v>
      </c>
      <c r="I74" t="s">
        <v>8132</v>
      </c>
      <c r="J74" t="s">
        <v>8141</v>
      </c>
      <c r="K74">
        <v>1137078</v>
      </c>
      <c r="L74">
        <v>228</v>
      </c>
      <c r="M74">
        <v>228</v>
      </c>
    </row>
    <row r="77" spans="1:20" x14ac:dyDescent="0.3">
      <c r="A77" s="73">
        <v>2.5</v>
      </c>
      <c r="B77" t="s">
        <v>8142</v>
      </c>
      <c r="C77">
        <v>16727</v>
      </c>
      <c r="D77">
        <v>399894</v>
      </c>
      <c r="E77" s="67">
        <v>44378</v>
      </c>
      <c r="F77">
        <v>1</v>
      </c>
      <c r="H77" t="s">
        <v>8207</v>
      </c>
      <c r="I77" t="s">
        <v>8143</v>
      </c>
      <c r="J77" t="s">
        <v>8129</v>
      </c>
      <c r="K77">
        <v>14625</v>
      </c>
      <c r="L77">
        <v>14625</v>
      </c>
      <c r="M77">
        <v>14625</v>
      </c>
      <c r="O77" s="19">
        <f>(SUM(M77:N84))*1.117</f>
        <v>137106.16500000001</v>
      </c>
      <c r="P77" s="19">
        <f>'BCWR - Cat C'!Y19</f>
        <v>947.31060000000002</v>
      </c>
      <c r="Q77" s="66"/>
      <c r="R77" s="19">
        <f>O77-P77</f>
        <v>136158.85440000001</v>
      </c>
      <c r="S77" s="19">
        <f>R77-T77</f>
        <v>122943.62740000001</v>
      </c>
      <c r="T77" s="19">
        <f>(M84+M81+M82+M83+M84)*1.117</f>
        <v>13215.227000000001</v>
      </c>
    </row>
    <row r="78" spans="1:20" ht="57.6" x14ac:dyDescent="0.3">
      <c r="C78">
        <v>16727</v>
      </c>
      <c r="D78">
        <v>395973</v>
      </c>
      <c r="E78" s="67">
        <v>44362</v>
      </c>
      <c r="F78">
        <v>1</v>
      </c>
      <c r="G78">
        <v>1</v>
      </c>
      <c r="H78" s="66" t="s">
        <v>8208</v>
      </c>
      <c r="I78" t="s">
        <v>8048</v>
      </c>
      <c r="J78" t="s">
        <v>8045</v>
      </c>
      <c r="K78">
        <v>120036</v>
      </c>
      <c r="L78">
        <v>48580</v>
      </c>
      <c r="M78">
        <v>48580</v>
      </c>
    </row>
    <row r="79" spans="1:20" x14ac:dyDescent="0.3">
      <c r="C79">
        <v>16727</v>
      </c>
      <c r="D79">
        <v>412755</v>
      </c>
      <c r="E79" s="67">
        <v>44621</v>
      </c>
      <c r="G79">
        <v>1</v>
      </c>
      <c r="H79" s="66" t="s">
        <v>8302</v>
      </c>
      <c r="I79" t="s">
        <v>8048</v>
      </c>
      <c r="J79" t="s">
        <v>8045</v>
      </c>
      <c r="K79">
        <v>142145</v>
      </c>
      <c r="L79">
        <v>50152</v>
      </c>
      <c r="M79">
        <v>50152</v>
      </c>
    </row>
    <row r="80" spans="1:20" x14ac:dyDescent="0.3">
      <c r="C80">
        <v>16727</v>
      </c>
      <c r="D80">
        <v>421266</v>
      </c>
      <c r="E80" s="67">
        <v>44833</v>
      </c>
      <c r="F80">
        <v>1</v>
      </c>
      <c r="H80" s="66" t="s">
        <v>8397</v>
      </c>
      <c r="I80" t="s">
        <v>8398</v>
      </c>
      <c r="J80" t="s">
        <v>8399</v>
      </c>
      <c r="K80">
        <v>2533</v>
      </c>
      <c r="L80">
        <v>8</v>
      </c>
      <c r="M80">
        <v>8</v>
      </c>
    </row>
    <row r="81" spans="3:20" x14ac:dyDescent="0.3">
      <c r="C81">
        <v>16727</v>
      </c>
      <c r="D81">
        <v>422975</v>
      </c>
      <c r="E81" s="67">
        <v>44862</v>
      </c>
      <c r="G81">
        <v>1</v>
      </c>
      <c r="H81" s="66" t="s">
        <v>8440</v>
      </c>
      <c r="I81" t="s">
        <v>8132</v>
      </c>
      <c r="J81" t="s">
        <v>8367</v>
      </c>
      <c r="K81">
        <v>2452</v>
      </c>
      <c r="L81">
        <v>2452</v>
      </c>
      <c r="M81">
        <v>2452</v>
      </c>
    </row>
    <row r="82" spans="3:20" x14ac:dyDescent="0.3">
      <c r="C82">
        <v>16727</v>
      </c>
      <c r="D82">
        <v>423954</v>
      </c>
      <c r="E82" s="67">
        <v>44887</v>
      </c>
      <c r="F82">
        <v>1</v>
      </c>
      <c r="H82" s="66" t="s">
        <v>8441</v>
      </c>
      <c r="I82" t="s">
        <v>8252</v>
      </c>
      <c r="J82" t="s">
        <v>8399</v>
      </c>
      <c r="K82">
        <v>2520</v>
      </c>
      <c r="L82">
        <v>2520</v>
      </c>
      <c r="M82">
        <v>2520</v>
      </c>
    </row>
    <row r="83" spans="3:20" x14ac:dyDescent="0.3">
      <c r="C83" s="43">
        <v>16728</v>
      </c>
      <c r="D83">
        <v>422018</v>
      </c>
      <c r="E83" s="67">
        <v>44852</v>
      </c>
      <c r="F83">
        <v>1</v>
      </c>
      <c r="H83" s="66" t="s">
        <v>8418</v>
      </c>
      <c r="I83" t="s">
        <v>8305</v>
      </c>
      <c r="J83" t="s">
        <v>8334</v>
      </c>
      <c r="K83">
        <v>1957</v>
      </c>
      <c r="L83">
        <v>1957</v>
      </c>
      <c r="M83">
        <v>1957</v>
      </c>
    </row>
    <row r="84" spans="3:20" x14ac:dyDescent="0.3">
      <c r="C84" s="43">
        <v>16728</v>
      </c>
      <c r="D84">
        <v>423389</v>
      </c>
      <c r="E84" s="67">
        <v>44873</v>
      </c>
      <c r="F84">
        <v>1</v>
      </c>
      <c r="H84" s="66" t="s">
        <v>8442</v>
      </c>
      <c r="I84" t="s">
        <v>8305</v>
      </c>
      <c r="J84" t="s">
        <v>8446</v>
      </c>
      <c r="K84">
        <v>14098</v>
      </c>
      <c r="L84">
        <v>2451</v>
      </c>
      <c r="M84">
        <v>2451</v>
      </c>
    </row>
    <row r="85" spans="3:20" x14ac:dyDescent="0.3">
      <c r="S85" s="46">
        <f>SUM(S3:S77)</f>
        <v>128458.81490000001</v>
      </c>
      <c r="T85" s="46">
        <f>SUM(T3:T77)</f>
        <v>194817.64550000001</v>
      </c>
    </row>
    <row r="86" spans="3:20" x14ac:dyDescent="0.3">
      <c r="Q86" s="87" t="s">
        <v>8202</v>
      </c>
      <c r="R86" s="50">
        <f>SUM(R3:R77)</f>
        <v>323276.46039999998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K4" sqref="K4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1.777343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3" t="s">
        <v>8422</v>
      </c>
      <c r="D2" s="34"/>
      <c r="E2" s="34"/>
      <c r="F2" s="100">
        <f>'BCWR - Cat A'!M7</f>
        <v>1561.8588000000013</v>
      </c>
      <c r="G2" s="34"/>
      <c r="H2" s="34"/>
      <c r="I2" s="34"/>
      <c r="J2" s="34"/>
      <c r="K2" s="34"/>
      <c r="L2" s="34"/>
      <c r="M2" s="34"/>
    </row>
    <row r="3" spans="1:13" x14ac:dyDescent="0.3">
      <c r="E3" s="29"/>
      <c r="F3" s="29"/>
      <c r="G3" s="29"/>
      <c r="K3" s="43"/>
      <c r="L3" s="42"/>
    </row>
    <row r="4" spans="1:13" x14ac:dyDescent="0.3">
      <c r="A4" s="45" t="s">
        <v>8014</v>
      </c>
      <c r="B4" s="60" t="s">
        <v>8301</v>
      </c>
      <c r="E4" s="29"/>
      <c r="F4" s="29"/>
      <c r="G4" s="29"/>
    </row>
    <row r="5" spans="1:13" x14ac:dyDescent="0.3">
      <c r="B5" t="s">
        <v>8443</v>
      </c>
      <c r="D5" s="29">
        <v>-106077</v>
      </c>
      <c r="E5" s="29"/>
      <c r="G5" s="29"/>
      <c r="K5" s="29"/>
      <c r="L5" s="29"/>
      <c r="M5" s="29"/>
    </row>
    <row r="6" spans="1:13" x14ac:dyDescent="0.3">
      <c r="D6" s="46"/>
      <c r="E6" s="29"/>
      <c r="F6" s="29"/>
      <c r="G6" s="29"/>
      <c r="K6" s="29"/>
      <c r="L6" s="29"/>
      <c r="M6" s="29"/>
    </row>
    <row r="7" spans="1:13" x14ac:dyDescent="0.3">
      <c r="B7" t="s">
        <v>8193</v>
      </c>
      <c r="E7" s="29"/>
      <c r="F7" s="61">
        <f>SUM(D5:D6)</f>
        <v>-106077</v>
      </c>
      <c r="G7" s="29"/>
    </row>
    <row r="8" spans="1:13" x14ac:dyDescent="0.3">
      <c r="E8" s="29"/>
      <c r="F8" s="29"/>
      <c r="G8" s="29"/>
      <c r="K8" s="47"/>
      <c r="L8" s="47"/>
      <c r="M8" s="47"/>
    </row>
    <row r="9" spans="1:13" x14ac:dyDescent="0.3">
      <c r="C9" s="45" t="s">
        <v>8194</v>
      </c>
      <c r="D9" s="44"/>
      <c r="E9" s="29"/>
      <c r="F9" s="48">
        <f>F2+F7</f>
        <v>-104515.1412</v>
      </c>
      <c r="G9" s="29"/>
    </row>
    <row r="10" spans="1:13" x14ac:dyDescent="0.3">
      <c r="E10" s="29"/>
      <c r="F10" s="29"/>
      <c r="G10" s="29"/>
    </row>
    <row r="11" spans="1:13" x14ac:dyDescent="0.3">
      <c r="A11" s="45" t="s">
        <v>8195</v>
      </c>
      <c r="B11" t="s">
        <v>8445</v>
      </c>
      <c r="E11" s="29"/>
      <c r="F11" s="29">
        <v>30000</v>
      </c>
      <c r="G11" s="29" t="s">
        <v>8447</v>
      </c>
      <c r="L11" s="49"/>
    </row>
    <row r="12" spans="1:13" x14ac:dyDescent="0.3">
      <c r="B12" t="s">
        <v>8423</v>
      </c>
      <c r="E12" s="29"/>
      <c r="F12" s="29">
        <v>0</v>
      </c>
      <c r="G12" s="29"/>
    </row>
    <row r="13" spans="1:13" x14ac:dyDescent="0.3">
      <c r="B13" t="s">
        <v>8167</v>
      </c>
      <c r="E13" s="29"/>
      <c r="F13" s="29">
        <f>'Open Commitments Cat A'!R82</f>
        <v>586097.42619999999</v>
      </c>
      <c r="G13" s="29"/>
      <c r="H13" t="s">
        <v>8273</v>
      </c>
    </row>
    <row r="14" spans="1:13" x14ac:dyDescent="0.3">
      <c r="B14" t="s">
        <v>8196</v>
      </c>
      <c r="E14" s="29"/>
      <c r="F14" s="29"/>
      <c r="G14" s="29"/>
    </row>
    <row r="15" spans="1:13" x14ac:dyDescent="0.3">
      <c r="C15" s="51" t="s">
        <v>8197</v>
      </c>
      <c r="D15" s="51"/>
      <c r="E15" s="86"/>
      <c r="F15" s="50">
        <f>F9+SUM(F11:F14)</f>
        <v>511582.28499999997</v>
      </c>
      <c r="G15" s="29"/>
    </row>
    <row r="16" spans="1:13" x14ac:dyDescent="0.3">
      <c r="C16" s="43" t="s">
        <v>8424</v>
      </c>
      <c r="E16" s="29"/>
      <c r="F16" s="46">
        <v>25791772</v>
      </c>
      <c r="G16" s="29"/>
    </row>
    <row r="17" spans="3:8" x14ac:dyDescent="0.3">
      <c r="C17" s="97" t="s">
        <v>8198</v>
      </c>
      <c r="D17" s="97"/>
      <c r="E17" s="98"/>
      <c r="F17" s="98">
        <f>F15+F16</f>
        <v>26303354.285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26499000</v>
      </c>
      <c r="G19" s="29"/>
    </row>
    <row r="20" spans="3:8" ht="15" thickBot="1" x14ac:dyDescent="0.35">
      <c r="C20" s="62" t="s">
        <v>8175</v>
      </c>
      <c r="D20" s="63"/>
      <c r="E20" s="64"/>
      <c r="F20" s="65">
        <f>F19-F17</f>
        <v>195645.71499999985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2" t="s">
        <v>8176</v>
      </c>
      <c r="D22" s="63"/>
      <c r="E22" s="64"/>
      <c r="F22" s="65">
        <f>F19-F9-F16-F13</f>
        <v>225645.71499999857</v>
      </c>
      <c r="G22" s="29"/>
      <c r="H22" t="s">
        <v>8166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F13" sqref="F13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21.664062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4"/>
      <c r="H1" s="34"/>
      <c r="I1" s="34"/>
      <c r="J1" s="34"/>
      <c r="K1" s="34"/>
      <c r="L1" s="34"/>
      <c r="M1" s="34"/>
    </row>
    <row r="2" spans="1:13" x14ac:dyDescent="0.3">
      <c r="C2" s="43" t="s">
        <v>8422</v>
      </c>
      <c r="D2" s="34"/>
      <c r="E2" s="34"/>
      <c r="F2" s="100">
        <f>'BCWR - Cat C'!M224</f>
        <v>818551.15379999974</v>
      </c>
      <c r="G2" s="29"/>
      <c r="K2" s="43"/>
      <c r="L2" s="42"/>
    </row>
    <row r="3" spans="1:13" x14ac:dyDescent="0.3">
      <c r="E3" s="29"/>
      <c r="F3" s="29"/>
      <c r="G3" s="29"/>
    </row>
    <row r="4" spans="1:13" x14ac:dyDescent="0.3">
      <c r="A4" s="45" t="s">
        <v>8014</v>
      </c>
      <c r="E4" s="29"/>
      <c r="F4" s="29"/>
      <c r="G4" s="29"/>
      <c r="K4" s="29"/>
      <c r="L4" s="29"/>
      <c r="M4" s="29"/>
    </row>
    <row r="5" spans="1:13" x14ac:dyDescent="0.3">
      <c r="D5" s="46"/>
      <c r="E5" s="29"/>
      <c r="F5" s="29"/>
      <c r="G5" s="29"/>
      <c r="K5" s="29"/>
      <c r="L5" s="29"/>
      <c r="M5" s="29"/>
    </row>
    <row r="6" spans="1:13" x14ac:dyDescent="0.3">
      <c r="D6" s="46"/>
      <c r="E6" s="29"/>
      <c r="F6" s="29"/>
      <c r="G6" s="29"/>
    </row>
    <row r="7" spans="1:13" x14ac:dyDescent="0.3">
      <c r="B7" t="s">
        <v>8193</v>
      </c>
      <c r="E7" s="29"/>
      <c r="F7" s="61">
        <f>SUM(D5:D6)</f>
        <v>0</v>
      </c>
      <c r="G7" s="29"/>
      <c r="K7" s="47"/>
      <c r="L7" s="47"/>
      <c r="M7" s="47"/>
    </row>
    <row r="8" spans="1:13" x14ac:dyDescent="0.3">
      <c r="E8" s="29"/>
      <c r="F8" s="29"/>
      <c r="G8" s="29"/>
    </row>
    <row r="9" spans="1:13" x14ac:dyDescent="0.3">
      <c r="C9" s="45" t="s">
        <v>8194</v>
      </c>
      <c r="D9" s="44"/>
      <c r="E9" s="29"/>
      <c r="F9" s="48">
        <f>F2+F7</f>
        <v>818551.15379999974</v>
      </c>
      <c r="G9" s="29"/>
    </row>
    <row r="10" spans="1:13" x14ac:dyDescent="0.3">
      <c r="E10" s="29"/>
      <c r="F10" s="29"/>
      <c r="G10" s="29"/>
      <c r="L10" s="49"/>
    </row>
    <row r="11" spans="1:13" x14ac:dyDescent="0.3">
      <c r="A11" s="45" t="s">
        <v>8195</v>
      </c>
      <c r="B11" t="s">
        <v>8444</v>
      </c>
      <c r="E11" s="29"/>
      <c r="F11" s="29">
        <v>13750</v>
      </c>
      <c r="G11" s="29" t="s">
        <v>8448</v>
      </c>
    </row>
    <row r="12" spans="1:13" x14ac:dyDescent="0.3">
      <c r="B12" t="s">
        <v>8425</v>
      </c>
      <c r="E12" s="29"/>
      <c r="F12" s="29">
        <v>5243</v>
      </c>
      <c r="G12" s="29"/>
      <c r="H12" t="s">
        <v>8275</v>
      </c>
    </row>
    <row r="13" spans="1:13" x14ac:dyDescent="0.3">
      <c r="B13" t="s">
        <v>8167</v>
      </c>
      <c r="E13" s="29"/>
      <c r="F13" s="29">
        <f>'Open Commitments Cat C'!R86</f>
        <v>323276.46039999998</v>
      </c>
      <c r="G13" s="29"/>
      <c r="H13" t="s">
        <v>8274</v>
      </c>
    </row>
    <row r="14" spans="1:13" x14ac:dyDescent="0.3">
      <c r="B14" t="s">
        <v>8196</v>
      </c>
      <c r="E14" s="29"/>
      <c r="F14" s="29"/>
      <c r="G14" s="29"/>
    </row>
    <row r="15" spans="1:13" x14ac:dyDescent="0.3">
      <c r="C15" s="51" t="s">
        <v>8197</v>
      </c>
      <c r="D15" s="51"/>
      <c r="E15" s="86"/>
      <c r="F15" s="50">
        <f>F9+SUM(F11:F14)</f>
        <v>1160820.6141999997</v>
      </c>
      <c r="G15" s="29"/>
    </row>
    <row r="16" spans="1:13" x14ac:dyDescent="0.3">
      <c r="C16" s="43" t="s">
        <v>8424</v>
      </c>
      <c r="E16" s="29"/>
      <c r="F16" s="46">
        <v>35699766</v>
      </c>
      <c r="G16" s="29"/>
    </row>
    <row r="17" spans="3:8" x14ac:dyDescent="0.3">
      <c r="C17" s="97" t="s">
        <v>8198</v>
      </c>
      <c r="D17" s="97"/>
      <c r="E17" s="98"/>
      <c r="F17" s="98">
        <f>F15+F16</f>
        <v>36860586.614199996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33400000</v>
      </c>
      <c r="G19" s="29"/>
    </row>
    <row r="20" spans="3:8" ht="15" thickBot="1" x14ac:dyDescent="0.35">
      <c r="C20" s="62" t="s">
        <v>8177</v>
      </c>
      <c r="D20" s="63"/>
      <c r="E20" s="64"/>
      <c r="F20" s="65">
        <f>F19-F17</f>
        <v>-3460586.614199996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2" t="s">
        <v>8178</v>
      </c>
      <c r="D22" s="63"/>
      <c r="E22" s="64"/>
      <c r="F22" s="65">
        <f>F19-F9-F16-F13</f>
        <v>-3441593.6141999997</v>
      </c>
      <c r="G22" s="29"/>
      <c r="H22" t="s">
        <v>8166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sheetPr>
    <pageSetUpPr fitToPage="1"/>
  </sheetPr>
  <dimension ref="A1:R44"/>
  <sheetViews>
    <sheetView workbookViewId="0">
      <pane xSplit="4" ySplit="3" topLeftCell="I23" activePane="bottomRight" state="frozen"/>
      <selection pane="topRight" activeCell="E1" sqref="E1"/>
      <selection pane="bottomLeft" activeCell="A6" sqref="A6"/>
      <selection pane="bottomRight" activeCell="G42" sqref="G42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39" t="s">
        <v>3815</v>
      </c>
      <c r="B1" s="140"/>
      <c r="C1" s="140"/>
      <c r="D1" s="141"/>
      <c r="E1" s="142" t="s">
        <v>8404</v>
      </c>
      <c r="F1" s="143"/>
      <c r="G1" s="144"/>
      <c r="H1" s="5"/>
      <c r="I1" s="34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4" t="s">
        <v>8025</v>
      </c>
      <c r="R2" s="56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39"/>
      <c r="H3" s="7"/>
      <c r="I3" s="36"/>
      <c r="J3" s="7"/>
      <c r="K3" s="7"/>
      <c r="L3" s="31"/>
      <c r="M3" s="31"/>
      <c r="N3" s="31"/>
    </row>
    <row r="4" spans="1:18" x14ac:dyDescent="0.3">
      <c r="A4" s="89" t="s">
        <v>8179</v>
      </c>
      <c r="B4" s="89"/>
      <c r="C4" s="90"/>
      <c r="D4" s="91"/>
      <c r="E4" s="92"/>
      <c r="F4" s="92"/>
      <c r="G4" s="90"/>
      <c r="H4" s="89"/>
      <c r="I4" s="93"/>
      <c r="J4" s="89"/>
      <c r="K4" s="89"/>
      <c r="L4" s="94"/>
      <c r="M4" s="94"/>
      <c r="N4" s="94"/>
      <c r="Q4" s="29"/>
      <c r="R4" s="29"/>
    </row>
    <row r="5" spans="1:18" x14ac:dyDescent="0.3">
      <c r="A5" s="5" t="s">
        <v>3170</v>
      </c>
      <c r="B5" s="5" t="s">
        <v>3171</v>
      </c>
      <c r="C5" s="95">
        <v>54000</v>
      </c>
      <c r="D5" s="6">
        <v>64595</v>
      </c>
      <c r="E5" s="96">
        <f>VLOOKUP(A5,'[1]forecast data dump'!$A$1:$H$3483,4,FALSE)</f>
        <v>44649</v>
      </c>
      <c r="F5" s="96">
        <f>VLOOKUP(A5,'[1]forecast data dump'!$A$1:$H$3483,5,FALSE)</f>
        <v>44819</v>
      </c>
      <c r="G5" s="40">
        <v>0.9</v>
      </c>
      <c r="H5" s="5" t="s">
        <v>3762</v>
      </c>
      <c r="I5" s="22">
        <f>C5*(1-G5)</f>
        <v>5399.9999999999991</v>
      </c>
      <c r="J5" s="5"/>
      <c r="K5" s="5"/>
      <c r="L5" s="33">
        <f>D5*(1-G5)</f>
        <v>6459.4999999999982</v>
      </c>
      <c r="M5" s="33">
        <f>IF(J5="",L5,(D5/C5)*J5)</f>
        <v>6459.4999999999982</v>
      </c>
      <c r="N5" s="33">
        <f>L5-M5</f>
        <v>0</v>
      </c>
      <c r="P5">
        <v>1</v>
      </c>
      <c r="Q5" s="29">
        <f>O5*M5</f>
        <v>0</v>
      </c>
      <c r="R5" s="99">
        <f>P5*M5</f>
        <v>6459.4999999999982</v>
      </c>
    </row>
    <row r="6" spans="1:18" x14ac:dyDescent="0.3">
      <c r="A6" s="89" t="s">
        <v>8180</v>
      </c>
      <c r="B6" s="89"/>
      <c r="C6" s="90"/>
      <c r="D6" s="91"/>
      <c r="E6" s="92"/>
      <c r="F6" s="92"/>
      <c r="G6" s="90"/>
      <c r="H6" s="89"/>
      <c r="I6" s="93"/>
      <c r="J6" s="89"/>
      <c r="K6" s="89"/>
      <c r="L6" s="94"/>
      <c r="M6" s="94"/>
      <c r="N6" s="94"/>
      <c r="Q6" s="29"/>
      <c r="R6" s="29"/>
    </row>
    <row r="7" spans="1:18" x14ac:dyDescent="0.3">
      <c r="A7" s="5" t="s">
        <v>2148</v>
      </c>
      <c r="B7" s="5" t="s">
        <v>8182</v>
      </c>
      <c r="C7" s="95">
        <v>500</v>
      </c>
      <c r="D7" s="6">
        <v>604</v>
      </c>
      <c r="E7" s="96">
        <f>VLOOKUP(A7,'[1]forecast data dump'!$A$1:$H$3483,4,FALSE)</f>
        <v>44798</v>
      </c>
      <c r="F7" s="96">
        <f>VLOOKUP(A7,'[1]forecast data dump'!$A$1:$H$3483,5,FALSE)</f>
        <v>44798</v>
      </c>
      <c r="G7" s="40">
        <f>VLOOKUP(A7,'[1]forecast data dump'!$A$1:$H$3483,8,FALSE)</f>
        <v>0</v>
      </c>
      <c r="H7" s="5" t="s">
        <v>3762</v>
      </c>
      <c r="I7" s="22">
        <f t="shared" ref="I7:I12" si="0">C7*(1-G7)</f>
        <v>500</v>
      </c>
      <c r="J7" s="5"/>
      <c r="K7" s="5"/>
      <c r="L7" s="33">
        <f t="shared" ref="L7:L12" si="1">D7*(1-G7)</f>
        <v>604</v>
      </c>
      <c r="M7" s="33">
        <f t="shared" ref="M7:M12" si="2">IF(J7="",L7,(D7/C7)*J7)</f>
        <v>604</v>
      </c>
      <c r="N7" s="33">
        <f t="shared" ref="N7:N12" si="3">L7-M7</f>
        <v>0</v>
      </c>
      <c r="P7">
        <v>1</v>
      </c>
      <c r="Q7" s="29">
        <f t="shared" ref="Q7:Q12" si="4">O7*M7</f>
        <v>0</v>
      </c>
      <c r="R7" s="29">
        <f t="shared" ref="R7:R12" si="5">P7*M7</f>
        <v>604</v>
      </c>
    </row>
    <row r="8" spans="1:18" x14ac:dyDescent="0.3">
      <c r="A8" s="5" t="s">
        <v>2154</v>
      </c>
      <c r="B8" s="5" t="s">
        <v>2155</v>
      </c>
      <c r="C8" s="95">
        <v>500</v>
      </c>
      <c r="D8" s="6">
        <v>604</v>
      </c>
      <c r="E8" s="96">
        <f>VLOOKUP(A8,'[1]forecast data dump'!$A$1:$H$3483,4,FALSE)</f>
        <v>44701</v>
      </c>
      <c r="F8" s="96">
        <f>VLOOKUP(A8,'[1]forecast data dump'!$A$1:$H$3483,5,FALSE)</f>
        <v>44729</v>
      </c>
      <c r="G8" s="40">
        <v>0.5</v>
      </c>
      <c r="H8" s="5" t="s">
        <v>3762</v>
      </c>
      <c r="I8" s="22">
        <f t="shared" si="0"/>
        <v>250</v>
      </c>
      <c r="J8" s="5"/>
      <c r="K8" s="5"/>
      <c r="L8" s="33">
        <f t="shared" si="1"/>
        <v>302</v>
      </c>
      <c r="M8" s="33">
        <f t="shared" si="2"/>
        <v>302</v>
      </c>
      <c r="N8" s="33">
        <f t="shared" si="3"/>
        <v>0</v>
      </c>
      <c r="P8">
        <v>1</v>
      </c>
      <c r="Q8" s="29">
        <f t="shared" si="4"/>
        <v>0</v>
      </c>
      <c r="R8" s="29">
        <f t="shared" si="5"/>
        <v>302</v>
      </c>
    </row>
    <row r="9" spans="1:18" x14ac:dyDescent="0.3">
      <c r="A9" s="5" t="s">
        <v>2160</v>
      </c>
      <c r="B9" s="5" t="s">
        <v>2161</v>
      </c>
      <c r="C9" s="95">
        <v>500</v>
      </c>
      <c r="D9" s="6">
        <v>604</v>
      </c>
      <c r="E9" s="96">
        <f>VLOOKUP(A9,'[1]forecast data dump'!$A$1:$H$3483,4,FALSE)</f>
        <v>44764</v>
      </c>
      <c r="F9" s="96">
        <f>VLOOKUP(A9,'[1]forecast data dump'!$A$1:$H$3483,5,FALSE)</f>
        <v>44820</v>
      </c>
      <c r="G9" s="40">
        <v>0.5</v>
      </c>
      <c r="H9" s="5" t="s">
        <v>3762</v>
      </c>
      <c r="I9" s="22">
        <f t="shared" si="0"/>
        <v>250</v>
      </c>
      <c r="J9" s="5"/>
      <c r="K9" s="5"/>
      <c r="L9" s="33">
        <f t="shared" si="1"/>
        <v>302</v>
      </c>
      <c r="M9" s="33">
        <f t="shared" si="2"/>
        <v>302</v>
      </c>
      <c r="N9" s="33">
        <f t="shared" si="3"/>
        <v>0</v>
      </c>
      <c r="P9">
        <v>1</v>
      </c>
      <c r="Q9" s="29">
        <f t="shared" si="4"/>
        <v>0</v>
      </c>
      <c r="R9" s="29">
        <f t="shared" si="5"/>
        <v>302</v>
      </c>
    </row>
    <row r="10" spans="1:18" x14ac:dyDescent="0.3">
      <c r="A10" s="5" t="s">
        <v>2172</v>
      </c>
      <c r="B10" s="5" t="s">
        <v>2173</v>
      </c>
      <c r="C10" s="95">
        <v>500</v>
      </c>
      <c r="D10" s="6">
        <v>600</v>
      </c>
      <c r="E10" s="96">
        <f>VLOOKUP(A10,'[1]forecast data dump'!$A$1:$H$3483,4,FALSE)</f>
        <v>44706</v>
      </c>
      <c r="F10" s="96">
        <f>VLOOKUP(A10,'[1]forecast data dump'!$A$1:$H$3483,5,FALSE)</f>
        <v>44734</v>
      </c>
      <c r="G10" s="40">
        <v>0.5</v>
      </c>
      <c r="H10" s="5" t="s">
        <v>3762</v>
      </c>
      <c r="I10" s="22">
        <f t="shared" si="0"/>
        <v>250</v>
      </c>
      <c r="J10" s="5"/>
      <c r="K10" s="5"/>
      <c r="L10" s="33">
        <f t="shared" si="1"/>
        <v>300</v>
      </c>
      <c r="M10" s="33">
        <f t="shared" si="2"/>
        <v>300</v>
      </c>
      <c r="N10" s="33">
        <f t="shared" si="3"/>
        <v>0</v>
      </c>
      <c r="P10">
        <v>1</v>
      </c>
      <c r="Q10" s="29">
        <f t="shared" si="4"/>
        <v>0</v>
      </c>
      <c r="R10" s="29">
        <f t="shared" si="5"/>
        <v>300</v>
      </c>
    </row>
    <row r="11" spans="1:18" x14ac:dyDescent="0.3">
      <c r="A11" s="5" t="s">
        <v>2176</v>
      </c>
      <c r="B11" s="5" t="s">
        <v>2177</v>
      </c>
      <c r="C11" s="95">
        <v>500</v>
      </c>
      <c r="D11" s="6">
        <v>604</v>
      </c>
      <c r="E11" s="96">
        <f>VLOOKUP(A11,'[1]forecast data dump'!$A$1:$H$3483,4,FALSE)</f>
        <v>44601</v>
      </c>
      <c r="F11" s="96">
        <f>VLOOKUP(A11,'[1]forecast data dump'!$A$1:$H$3483,5,FALSE)</f>
        <v>44629</v>
      </c>
      <c r="G11" s="40">
        <v>0.5</v>
      </c>
      <c r="H11" s="5" t="s">
        <v>3762</v>
      </c>
      <c r="I11" s="22">
        <f t="shared" si="0"/>
        <v>250</v>
      </c>
      <c r="J11" s="5"/>
      <c r="K11" s="5"/>
      <c r="L11" s="33">
        <f t="shared" si="1"/>
        <v>302</v>
      </c>
      <c r="M11" s="33">
        <f t="shared" si="2"/>
        <v>302</v>
      </c>
      <c r="N11" s="33">
        <f t="shared" si="3"/>
        <v>0</v>
      </c>
      <c r="P11">
        <v>1</v>
      </c>
      <c r="Q11" s="29">
        <f t="shared" si="4"/>
        <v>0</v>
      </c>
      <c r="R11" s="29">
        <f t="shared" si="5"/>
        <v>302</v>
      </c>
    </row>
    <row r="12" spans="1:18" x14ac:dyDescent="0.3">
      <c r="A12" s="5" t="s">
        <v>2178</v>
      </c>
      <c r="B12" s="5" t="s">
        <v>2179</v>
      </c>
      <c r="C12" s="95">
        <v>500</v>
      </c>
      <c r="D12" s="6">
        <v>604</v>
      </c>
      <c r="E12" s="96">
        <f>VLOOKUP(A12,'[1]forecast data dump'!$A$1:$H$3483,4,FALSE)</f>
        <v>44768</v>
      </c>
      <c r="F12" s="96">
        <f>VLOOKUP(A12,'[1]forecast data dump'!$A$1:$H$3483,5,FALSE)</f>
        <v>44853</v>
      </c>
      <c r="G12" s="40">
        <v>0.91</v>
      </c>
      <c r="H12" s="5" t="s">
        <v>3762</v>
      </c>
      <c r="I12" s="22">
        <f t="shared" si="0"/>
        <v>44.999999999999986</v>
      </c>
      <c r="J12" s="5"/>
      <c r="K12" s="5"/>
      <c r="L12" s="33">
        <f t="shared" si="1"/>
        <v>54.359999999999978</v>
      </c>
      <c r="M12" s="33">
        <f t="shared" si="2"/>
        <v>54.359999999999978</v>
      </c>
      <c r="N12" s="33">
        <f t="shared" si="3"/>
        <v>0</v>
      </c>
      <c r="P12">
        <v>1</v>
      </c>
      <c r="Q12" s="29">
        <f t="shared" si="4"/>
        <v>0</v>
      </c>
      <c r="R12" s="29">
        <f t="shared" si="5"/>
        <v>54.359999999999978</v>
      </c>
    </row>
    <row r="13" spans="1:18" x14ac:dyDescent="0.3">
      <c r="A13" s="89" t="s">
        <v>8186</v>
      </c>
      <c r="B13" s="89"/>
      <c r="C13" s="90"/>
      <c r="D13" s="91"/>
      <c r="E13" s="92"/>
      <c r="F13" s="92"/>
      <c r="G13" s="90"/>
      <c r="H13" s="89"/>
      <c r="I13" s="93"/>
      <c r="J13" s="89"/>
      <c r="K13" s="89"/>
      <c r="L13" s="94"/>
      <c r="M13" s="94"/>
      <c r="N13" s="94"/>
      <c r="Q13" s="29"/>
      <c r="R13" s="29"/>
    </row>
    <row r="14" spans="1:18" x14ac:dyDescent="0.3">
      <c r="A14" s="5" t="s">
        <v>2438</v>
      </c>
      <c r="B14" s="5" t="s">
        <v>2439</v>
      </c>
      <c r="C14" s="95">
        <v>500</v>
      </c>
      <c r="D14" s="6">
        <v>604</v>
      </c>
      <c r="E14" s="96">
        <f>VLOOKUP(A14,'[1]forecast data dump'!$A$1:$H$3483,4,FALSE)</f>
        <v>44659</v>
      </c>
      <c r="F14" s="96">
        <f>VLOOKUP(A14,'[1]forecast data dump'!$A$1:$H$3483,5,FALSE)</f>
        <v>44680</v>
      </c>
      <c r="G14" s="40">
        <f>VLOOKUP(A14,'[1]forecast data dump'!$A$1:$H$3483,8,FALSE)</f>
        <v>0</v>
      </c>
      <c r="H14" s="5" t="s">
        <v>3762</v>
      </c>
      <c r="I14" s="22">
        <f>C14*(1-G14)</f>
        <v>500</v>
      </c>
      <c r="J14" s="5"/>
      <c r="K14" s="5"/>
      <c r="L14" s="33">
        <f>D14*(1-G14)</f>
        <v>604</v>
      </c>
      <c r="M14" s="33">
        <f>IF(J14="",L14,(D14/C14)*J14)</f>
        <v>604</v>
      </c>
      <c r="N14" s="33">
        <f>L14-M14</f>
        <v>0</v>
      </c>
      <c r="P14">
        <v>1</v>
      </c>
      <c r="Q14" s="29">
        <f>O14*M14</f>
        <v>0</v>
      </c>
      <c r="R14" s="29">
        <f>P14*M14</f>
        <v>604</v>
      </c>
    </row>
    <row r="15" spans="1:18" x14ac:dyDescent="0.3">
      <c r="A15" s="89" t="s">
        <v>8187</v>
      </c>
      <c r="B15" s="89"/>
      <c r="C15" s="90"/>
      <c r="D15" s="91"/>
      <c r="E15" s="92"/>
      <c r="F15" s="92"/>
      <c r="G15" s="90"/>
      <c r="H15" s="89"/>
      <c r="I15" s="93"/>
      <c r="J15" s="89"/>
      <c r="K15" s="89"/>
      <c r="L15" s="94"/>
      <c r="M15" s="94"/>
      <c r="N15" s="94"/>
      <c r="Q15" s="29"/>
      <c r="R15" s="29"/>
    </row>
    <row r="16" spans="1:18" x14ac:dyDescent="0.3">
      <c r="A16" s="5" t="s">
        <v>2628</v>
      </c>
      <c r="B16" s="5" t="s">
        <v>2629</v>
      </c>
      <c r="C16" s="95">
        <v>500</v>
      </c>
      <c r="D16" s="6">
        <v>604</v>
      </c>
      <c r="E16" s="96">
        <f>VLOOKUP(A16,'[1]forecast data dump'!$A$1:$H$3483,4,FALSE)</f>
        <v>44673</v>
      </c>
      <c r="F16" s="96">
        <f>VLOOKUP(A16,'[1]forecast data dump'!$A$1:$H$3483,5,FALSE)</f>
        <v>44679</v>
      </c>
      <c r="G16" s="40">
        <f>VLOOKUP(A16,'[1]forecast data dump'!$A$1:$H$3483,8,FALSE)</f>
        <v>0</v>
      </c>
      <c r="H16" s="5" t="s">
        <v>3762</v>
      </c>
      <c r="I16" s="22">
        <f t="shared" ref="I16:I20" si="6">C16*(1-G16)</f>
        <v>500</v>
      </c>
      <c r="J16" s="5"/>
      <c r="K16" s="5"/>
      <c r="L16" s="33">
        <f t="shared" ref="L16:L20" si="7">D16*(1-G16)</f>
        <v>604</v>
      </c>
      <c r="M16" s="33">
        <f t="shared" ref="M16:M20" si="8">IF(J16="",L16,(D16/C16)*J16)</f>
        <v>604</v>
      </c>
      <c r="N16" s="33">
        <f t="shared" ref="N16:N20" si="9">L16-M16</f>
        <v>0</v>
      </c>
      <c r="P16">
        <v>1</v>
      </c>
      <c r="Q16" s="29">
        <f t="shared" ref="Q16:Q20" si="10">O16*M16</f>
        <v>0</v>
      </c>
      <c r="R16" s="29">
        <f t="shared" ref="R16:R20" si="11">P16*M16</f>
        <v>604</v>
      </c>
    </row>
    <row r="17" spans="1:18" x14ac:dyDescent="0.3">
      <c r="A17" s="5" t="s">
        <v>2630</v>
      </c>
      <c r="B17" s="5" t="s">
        <v>2631</v>
      </c>
      <c r="C17" s="95">
        <v>500</v>
      </c>
      <c r="D17" s="6">
        <v>604</v>
      </c>
      <c r="E17" s="96">
        <f>VLOOKUP(A17,'[1]forecast data dump'!$A$1:$H$3483,4,FALSE)</f>
        <v>44774</v>
      </c>
      <c r="F17" s="96">
        <f>VLOOKUP(A17,'[1]forecast data dump'!$A$1:$H$3483,5,FALSE)</f>
        <v>44778</v>
      </c>
      <c r="G17" s="40">
        <f>VLOOKUP(A17,'[1]forecast data dump'!$A$1:$H$3483,8,FALSE)</f>
        <v>0</v>
      </c>
      <c r="H17" s="5" t="s">
        <v>3762</v>
      </c>
      <c r="I17" s="22">
        <f t="shared" si="6"/>
        <v>500</v>
      </c>
      <c r="J17" s="5"/>
      <c r="K17" s="5"/>
      <c r="L17" s="33">
        <f t="shared" si="7"/>
        <v>604</v>
      </c>
      <c r="M17" s="33">
        <f t="shared" si="8"/>
        <v>604</v>
      </c>
      <c r="N17" s="33">
        <f t="shared" si="9"/>
        <v>0</v>
      </c>
      <c r="P17">
        <v>1</v>
      </c>
      <c r="Q17" s="29">
        <f t="shared" si="10"/>
        <v>0</v>
      </c>
      <c r="R17" s="29">
        <f t="shared" si="11"/>
        <v>604</v>
      </c>
    </row>
    <row r="18" spans="1:18" x14ac:dyDescent="0.3">
      <c r="A18" s="5" t="s">
        <v>2632</v>
      </c>
      <c r="B18" s="5" t="s">
        <v>2633</v>
      </c>
      <c r="C18" s="95">
        <v>500</v>
      </c>
      <c r="D18" s="6">
        <v>604</v>
      </c>
      <c r="E18" s="96">
        <f>VLOOKUP(A18,'[1]forecast data dump'!$A$1:$H$3483,4,FALSE)</f>
        <v>44781</v>
      </c>
      <c r="F18" s="96">
        <f>VLOOKUP(A18,'[1]forecast data dump'!$A$1:$H$3483,5,FALSE)</f>
        <v>44788</v>
      </c>
      <c r="G18" s="40">
        <f>VLOOKUP(A18,'[1]forecast data dump'!$A$1:$H$3483,8,FALSE)</f>
        <v>0</v>
      </c>
      <c r="H18" s="5" t="s">
        <v>3762</v>
      </c>
      <c r="I18" s="22">
        <f t="shared" si="6"/>
        <v>500</v>
      </c>
      <c r="J18" s="5"/>
      <c r="K18" s="5"/>
      <c r="L18" s="33">
        <f t="shared" si="7"/>
        <v>604</v>
      </c>
      <c r="M18" s="33">
        <f t="shared" si="8"/>
        <v>604</v>
      </c>
      <c r="N18" s="33">
        <f t="shared" si="9"/>
        <v>0</v>
      </c>
      <c r="P18">
        <v>1</v>
      </c>
      <c r="Q18" s="29">
        <f t="shared" si="10"/>
        <v>0</v>
      </c>
      <c r="R18" s="29">
        <f t="shared" si="11"/>
        <v>604</v>
      </c>
    </row>
    <row r="19" spans="1:18" x14ac:dyDescent="0.3">
      <c r="A19" s="5" t="s">
        <v>2634</v>
      </c>
      <c r="B19" s="5" t="s">
        <v>2635</v>
      </c>
      <c r="C19" s="95">
        <v>500</v>
      </c>
      <c r="D19" s="6">
        <v>604</v>
      </c>
      <c r="E19" s="96">
        <f>VLOOKUP(A19,'[1]forecast data dump'!$A$1:$H$3483,4,FALSE)</f>
        <v>44789</v>
      </c>
      <c r="F19" s="96">
        <f>VLOOKUP(A19,'[1]forecast data dump'!$A$1:$H$3483,5,FALSE)</f>
        <v>44795</v>
      </c>
      <c r="G19" s="40">
        <f>VLOOKUP(A19,'[1]forecast data dump'!$A$1:$H$3483,8,FALSE)</f>
        <v>0</v>
      </c>
      <c r="H19" s="5" t="s">
        <v>3762</v>
      </c>
      <c r="I19" s="22">
        <f t="shared" si="6"/>
        <v>500</v>
      </c>
      <c r="J19" s="5"/>
      <c r="K19" s="5"/>
      <c r="L19" s="33">
        <f t="shared" si="7"/>
        <v>604</v>
      </c>
      <c r="M19" s="33">
        <f t="shared" si="8"/>
        <v>604</v>
      </c>
      <c r="N19" s="33">
        <f t="shared" si="9"/>
        <v>0</v>
      </c>
      <c r="P19">
        <v>1</v>
      </c>
      <c r="Q19" s="29">
        <f t="shared" si="10"/>
        <v>0</v>
      </c>
      <c r="R19" s="29">
        <f t="shared" si="11"/>
        <v>604</v>
      </c>
    </row>
    <row r="20" spans="1:18" x14ac:dyDescent="0.3">
      <c r="A20" s="5" t="s">
        <v>2636</v>
      </c>
      <c r="B20" s="5" t="s">
        <v>2637</v>
      </c>
      <c r="C20" s="95">
        <v>500</v>
      </c>
      <c r="D20" s="6">
        <v>604</v>
      </c>
      <c r="E20" s="96">
        <f>VLOOKUP(A20,'[1]forecast data dump'!$A$1:$H$3483,4,FALSE)</f>
        <v>44799</v>
      </c>
      <c r="F20" s="96">
        <f>VLOOKUP(A20,'[1]forecast data dump'!$A$1:$H$3483,5,FALSE)</f>
        <v>44820</v>
      </c>
      <c r="G20" s="40">
        <f>VLOOKUP(A20,'[1]forecast data dump'!$A$1:$H$3483,8,FALSE)</f>
        <v>0</v>
      </c>
      <c r="H20" s="5" t="s">
        <v>3762</v>
      </c>
      <c r="I20" s="22">
        <f t="shared" si="6"/>
        <v>500</v>
      </c>
      <c r="J20" s="5"/>
      <c r="K20" s="5"/>
      <c r="L20" s="33">
        <f t="shared" si="7"/>
        <v>604</v>
      </c>
      <c r="M20" s="33">
        <f t="shared" si="8"/>
        <v>604</v>
      </c>
      <c r="N20" s="33">
        <f t="shared" si="9"/>
        <v>0</v>
      </c>
      <c r="P20">
        <v>1</v>
      </c>
      <c r="Q20" s="29">
        <f t="shared" si="10"/>
        <v>0</v>
      </c>
      <c r="R20" s="29">
        <f t="shared" si="11"/>
        <v>604</v>
      </c>
    </row>
    <row r="21" spans="1:18" x14ac:dyDescent="0.3">
      <c r="A21" s="89" t="s">
        <v>8188</v>
      </c>
      <c r="B21" s="89"/>
      <c r="C21" s="90"/>
      <c r="D21" s="91"/>
      <c r="E21" s="92"/>
      <c r="F21" s="92"/>
      <c r="G21" s="90"/>
      <c r="H21" s="89"/>
      <c r="I21" s="93"/>
      <c r="J21" s="89"/>
      <c r="K21" s="89"/>
      <c r="L21" s="94"/>
      <c r="M21" s="94"/>
      <c r="N21" s="94"/>
      <c r="Q21" s="29"/>
      <c r="R21" s="29"/>
    </row>
    <row r="22" spans="1:18" x14ac:dyDescent="0.3">
      <c r="A22" s="5" t="s">
        <v>2277</v>
      </c>
      <c r="B22" s="5" t="s">
        <v>2278</v>
      </c>
      <c r="C22" s="95">
        <v>500</v>
      </c>
      <c r="D22" s="6">
        <v>604</v>
      </c>
      <c r="E22" s="96">
        <f>VLOOKUP(A22,'[1]forecast data dump'!$A$1:$H$3483,4,FALSE)</f>
        <v>44799</v>
      </c>
      <c r="F22" s="96">
        <f>VLOOKUP(A22,'[1]forecast data dump'!$A$1:$H$3483,5,FALSE)</f>
        <v>44802</v>
      </c>
      <c r="G22" s="40">
        <f>VLOOKUP(A22,'[1]forecast data dump'!$A$1:$H$3483,8,FALSE)</f>
        <v>0</v>
      </c>
      <c r="H22" s="5" t="s">
        <v>3762</v>
      </c>
      <c r="I22" s="22">
        <f t="shared" ref="I22:I26" si="12">C22*(1-G22)</f>
        <v>500</v>
      </c>
      <c r="J22" s="5"/>
      <c r="K22" s="5"/>
      <c r="L22" s="33">
        <f t="shared" ref="L22:L26" si="13">D22*(1-G22)</f>
        <v>604</v>
      </c>
      <c r="M22" s="33">
        <f t="shared" ref="M22:M26" si="14">IF(J22="",L22,(D22/C22)*J22)</f>
        <v>604</v>
      </c>
      <c r="N22" s="33">
        <f t="shared" ref="N22:N26" si="15">L22-M22</f>
        <v>0</v>
      </c>
      <c r="P22">
        <v>1</v>
      </c>
      <c r="Q22" s="29">
        <f t="shared" ref="Q22:Q26" si="16">O22*M22</f>
        <v>0</v>
      </c>
      <c r="R22" s="29">
        <f t="shared" ref="R22:R26" si="17">P22*M22</f>
        <v>604</v>
      </c>
    </row>
    <row r="23" spans="1:18" x14ac:dyDescent="0.3">
      <c r="A23" s="5" t="s">
        <v>2279</v>
      </c>
      <c r="B23" s="5" t="s">
        <v>2280</v>
      </c>
      <c r="C23" s="95">
        <v>500</v>
      </c>
      <c r="D23" s="6">
        <v>604</v>
      </c>
      <c r="E23" s="96">
        <f>VLOOKUP(A23,'[1]forecast data dump'!$A$1:$H$3483,4,FALSE)</f>
        <v>44803</v>
      </c>
      <c r="F23" s="96">
        <f>VLOOKUP(A23,'[1]forecast data dump'!$A$1:$H$3483,5,FALSE)</f>
        <v>44804</v>
      </c>
      <c r="G23" s="40">
        <f>VLOOKUP(A23,'[1]forecast data dump'!$A$1:$H$3483,8,FALSE)</f>
        <v>0</v>
      </c>
      <c r="H23" s="5" t="s">
        <v>3762</v>
      </c>
      <c r="I23" s="22">
        <f t="shared" si="12"/>
        <v>500</v>
      </c>
      <c r="J23" s="5"/>
      <c r="K23" s="5"/>
      <c r="L23" s="33">
        <f t="shared" si="13"/>
        <v>604</v>
      </c>
      <c r="M23" s="33">
        <f t="shared" si="14"/>
        <v>604</v>
      </c>
      <c r="N23" s="33">
        <f t="shared" si="15"/>
        <v>0</v>
      </c>
      <c r="P23">
        <v>1</v>
      </c>
      <c r="Q23" s="29">
        <f t="shared" si="16"/>
        <v>0</v>
      </c>
      <c r="R23" s="29">
        <f t="shared" si="17"/>
        <v>604</v>
      </c>
    </row>
    <row r="24" spans="1:18" x14ac:dyDescent="0.3">
      <c r="A24" s="5" t="s">
        <v>2281</v>
      </c>
      <c r="B24" s="5" t="s">
        <v>2282</v>
      </c>
      <c r="C24" s="95">
        <v>500</v>
      </c>
      <c r="D24" s="6">
        <v>604</v>
      </c>
      <c r="E24" s="96">
        <f>VLOOKUP(A24,'[1]forecast data dump'!$A$1:$H$3483,4,FALSE)</f>
        <v>44805</v>
      </c>
      <c r="F24" s="96">
        <f>VLOOKUP(A24,'[1]forecast data dump'!$A$1:$H$3483,5,FALSE)</f>
        <v>44806</v>
      </c>
      <c r="G24" s="40">
        <f>VLOOKUP(A24,'[1]forecast data dump'!$A$1:$H$3483,8,FALSE)</f>
        <v>0</v>
      </c>
      <c r="H24" s="5" t="s">
        <v>3762</v>
      </c>
      <c r="I24" s="22">
        <f t="shared" si="12"/>
        <v>500</v>
      </c>
      <c r="J24" s="5"/>
      <c r="K24" s="5"/>
      <c r="L24" s="33">
        <f t="shared" si="13"/>
        <v>604</v>
      </c>
      <c r="M24" s="33">
        <f t="shared" si="14"/>
        <v>604</v>
      </c>
      <c r="N24" s="33">
        <f t="shared" si="15"/>
        <v>0</v>
      </c>
      <c r="P24">
        <v>1</v>
      </c>
      <c r="Q24" s="29">
        <f t="shared" si="16"/>
        <v>0</v>
      </c>
      <c r="R24" s="29">
        <f t="shared" si="17"/>
        <v>604</v>
      </c>
    </row>
    <row r="25" spans="1:18" x14ac:dyDescent="0.3">
      <c r="A25" s="5" t="s">
        <v>2283</v>
      </c>
      <c r="B25" s="5" t="s">
        <v>2284</v>
      </c>
      <c r="C25" s="95">
        <v>500</v>
      </c>
      <c r="D25" s="6">
        <v>604</v>
      </c>
      <c r="E25" s="96">
        <f>VLOOKUP(A25,'[1]forecast data dump'!$A$1:$H$3483,4,FALSE)</f>
        <v>44811</v>
      </c>
      <c r="F25" s="96">
        <f>VLOOKUP(A25,'[1]forecast data dump'!$A$1:$H$3483,5,FALSE)</f>
        <v>44817</v>
      </c>
      <c r="G25" s="40">
        <f>VLOOKUP(A25,'[1]forecast data dump'!$A$1:$H$3483,8,FALSE)</f>
        <v>0</v>
      </c>
      <c r="H25" s="5" t="s">
        <v>3762</v>
      </c>
      <c r="I25" s="22">
        <f t="shared" si="12"/>
        <v>500</v>
      </c>
      <c r="J25" s="5"/>
      <c r="K25" s="5"/>
      <c r="L25" s="33">
        <f t="shared" si="13"/>
        <v>604</v>
      </c>
      <c r="M25" s="33">
        <f t="shared" si="14"/>
        <v>604</v>
      </c>
      <c r="N25" s="33">
        <f t="shared" si="15"/>
        <v>0</v>
      </c>
      <c r="P25">
        <v>1</v>
      </c>
      <c r="Q25" s="29">
        <f t="shared" si="16"/>
        <v>0</v>
      </c>
      <c r="R25" s="29">
        <f t="shared" si="17"/>
        <v>604</v>
      </c>
    </row>
    <row r="26" spans="1:18" x14ac:dyDescent="0.3">
      <c r="A26" s="5" t="s">
        <v>2285</v>
      </c>
      <c r="B26" s="5" t="s">
        <v>2286</v>
      </c>
      <c r="C26" s="95">
        <v>500</v>
      </c>
      <c r="D26" s="6">
        <v>604</v>
      </c>
      <c r="E26" s="96">
        <f>VLOOKUP(A26,'[1]forecast data dump'!$A$1:$H$3483,4,FALSE)</f>
        <v>44818</v>
      </c>
      <c r="F26" s="96">
        <f>VLOOKUP(A26,'[1]forecast data dump'!$A$1:$H$3483,5,FALSE)</f>
        <v>44824</v>
      </c>
      <c r="G26" s="40">
        <f>VLOOKUP(A26,'[1]forecast data dump'!$A$1:$H$3483,8,FALSE)</f>
        <v>0</v>
      </c>
      <c r="H26" s="5" t="s">
        <v>3762</v>
      </c>
      <c r="I26" s="22">
        <f t="shared" si="12"/>
        <v>500</v>
      </c>
      <c r="J26" s="5"/>
      <c r="K26" s="5"/>
      <c r="L26" s="33">
        <f t="shared" si="13"/>
        <v>604</v>
      </c>
      <c r="M26" s="33">
        <f t="shared" si="14"/>
        <v>604</v>
      </c>
      <c r="N26" s="33">
        <f t="shared" si="15"/>
        <v>0</v>
      </c>
      <c r="P26">
        <v>1</v>
      </c>
      <c r="Q26" s="29">
        <f t="shared" si="16"/>
        <v>0</v>
      </c>
      <c r="R26" s="29">
        <f t="shared" si="17"/>
        <v>604</v>
      </c>
    </row>
    <row r="27" spans="1:18" x14ac:dyDescent="0.3">
      <c r="A27" s="89" t="s">
        <v>8189</v>
      </c>
      <c r="B27" s="89"/>
      <c r="C27" s="90"/>
      <c r="D27" s="91"/>
      <c r="E27" s="92"/>
      <c r="F27" s="92"/>
      <c r="G27" s="90"/>
      <c r="H27" s="89"/>
      <c r="I27" s="93"/>
      <c r="J27" s="89"/>
      <c r="K27" s="89"/>
      <c r="L27" s="94"/>
      <c r="M27" s="94"/>
      <c r="N27" s="94"/>
      <c r="Q27" s="29"/>
      <c r="R27" s="29"/>
    </row>
    <row r="28" spans="1:18" x14ac:dyDescent="0.3">
      <c r="A28" s="5" t="s">
        <v>2532</v>
      </c>
      <c r="B28" s="5" t="s">
        <v>2533</v>
      </c>
      <c r="C28" s="95">
        <v>500</v>
      </c>
      <c r="D28" s="6">
        <v>604</v>
      </c>
      <c r="E28" s="96">
        <f>VLOOKUP(A28,'[1]forecast data dump'!$A$1:$H$3483,4,FALSE)</f>
        <v>44664</v>
      </c>
      <c r="F28" s="96">
        <f>VLOOKUP(A28,'[1]forecast data dump'!$A$1:$H$3483,5,FALSE)</f>
        <v>44670</v>
      </c>
      <c r="G28" s="40">
        <f>VLOOKUP(A28,'[1]forecast data dump'!$A$1:$H$3483,8,FALSE)</f>
        <v>0</v>
      </c>
      <c r="H28" s="5" t="s">
        <v>3762</v>
      </c>
      <c r="I28" s="22">
        <f>C28*(1-G28)</f>
        <v>500</v>
      </c>
      <c r="J28" s="5"/>
      <c r="K28" s="5"/>
      <c r="L28" s="33">
        <f>D28*(1-G28)</f>
        <v>604</v>
      </c>
      <c r="M28" s="33">
        <f>IF(J28="",L28,(D28/C28)*J28)</f>
        <v>604</v>
      </c>
      <c r="N28" s="33">
        <f>L28-M28</f>
        <v>0</v>
      </c>
      <c r="P28">
        <v>1</v>
      </c>
      <c r="Q28" s="29">
        <f>O28*M28</f>
        <v>0</v>
      </c>
      <c r="R28" s="29">
        <f>P28*M28</f>
        <v>604</v>
      </c>
    </row>
    <row r="29" spans="1:18" x14ac:dyDescent="0.3">
      <c r="A29" s="5" t="s">
        <v>2534</v>
      </c>
      <c r="B29" s="5" t="s">
        <v>2535</v>
      </c>
      <c r="C29" s="95">
        <v>500</v>
      </c>
      <c r="D29" s="6">
        <v>604</v>
      </c>
      <c r="E29" s="96">
        <f>VLOOKUP(A29,'[1]forecast data dump'!$A$1:$H$3483,4,FALSE)</f>
        <v>44826</v>
      </c>
      <c r="F29" s="96">
        <f>VLOOKUP(A29,'[1]forecast data dump'!$A$1:$H$3483,5,FALSE)</f>
        <v>44830</v>
      </c>
      <c r="G29" s="40">
        <f>VLOOKUP(A29,'[1]forecast data dump'!$A$1:$H$3483,8,FALSE)</f>
        <v>0</v>
      </c>
      <c r="H29" s="5" t="s">
        <v>3762</v>
      </c>
      <c r="I29" s="22">
        <f>C29*(1-G29)</f>
        <v>500</v>
      </c>
      <c r="J29" s="5"/>
      <c r="K29" s="5"/>
      <c r="L29" s="33">
        <f>D29*(1-G29)</f>
        <v>604</v>
      </c>
      <c r="M29" s="33">
        <f>IF(J29="",L29,(D29/C29)*J29)</f>
        <v>604</v>
      </c>
      <c r="N29" s="33">
        <f>L29-M29</f>
        <v>0</v>
      </c>
      <c r="P29">
        <v>1</v>
      </c>
      <c r="Q29" s="29">
        <f>O29*M29</f>
        <v>0</v>
      </c>
      <c r="R29" s="29">
        <f>P29*M29</f>
        <v>604</v>
      </c>
    </row>
    <row r="30" spans="1:18" x14ac:dyDescent="0.3">
      <c r="A30" s="5" t="s">
        <v>2536</v>
      </c>
      <c r="B30" s="5" t="s">
        <v>2537</v>
      </c>
      <c r="C30" s="95">
        <v>500</v>
      </c>
      <c r="D30" s="6">
        <v>604</v>
      </c>
      <c r="E30" s="96">
        <f>VLOOKUP(A30,'[1]forecast data dump'!$A$1:$H$3483,4,FALSE)</f>
        <v>44851</v>
      </c>
      <c r="F30" s="96">
        <f>VLOOKUP(A30,'[1]forecast data dump'!$A$1:$H$3483,5,FALSE)</f>
        <v>44852</v>
      </c>
      <c r="G30" s="40">
        <f>VLOOKUP(A30,'[1]forecast data dump'!$A$1:$H$3483,8,FALSE)</f>
        <v>0</v>
      </c>
      <c r="H30" s="5" t="s">
        <v>3762</v>
      </c>
      <c r="I30" s="22">
        <f>C30*(1-G30)</f>
        <v>500</v>
      </c>
      <c r="J30" s="5"/>
      <c r="K30" s="5"/>
      <c r="L30" s="33">
        <f>D30*(1-G30)</f>
        <v>604</v>
      </c>
      <c r="M30" s="33">
        <f>IF(J30="",L30,(D30/C30)*J30)</f>
        <v>604</v>
      </c>
      <c r="N30" s="33">
        <f>L30-M30</f>
        <v>0</v>
      </c>
      <c r="P30">
        <v>1</v>
      </c>
      <c r="Q30" s="29">
        <f>O30*M30</f>
        <v>0</v>
      </c>
      <c r="R30" s="29">
        <f>P30*M30</f>
        <v>604</v>
      </c>
    </row>
    <row r="31" spans="1:18" x14ac:dyDescent="0.3">
      <c r="A31" s="5" t="s">
        <v>2538</v>
      </c>
      <c r="B31" s="5" t="s">
        <v>2539</v>
      </c>
      <c r="C31" s="95">
        <v>500</v>
      </c>
      <c r="D31" s="6">
        <v>604</v>
      </c>
      <c r="E31" s="96">
        <f>VLOOKUP(A31,'[1]forecast data dump'!$A$1:$H$3483,4,FALSE)</f>
        <v>44853</v>
      </c>
      <c r="F31" s="96">
        <f>VLOOKUP(A31,'[1]forecast data dump'!$A$1:$H$3483,5,FALSE)</f>
        <v>44855</v>
      </c>
      <c r="G31" s="40">
        <f>VLOOKUP(A31,'[1]forecast data dump'!$A$1:$H$3483,8,FALSE)</f>
        <v>0</v>
      </c>
      <c r="H31" s="5" t="s">
        <v>3762</v>
      </c>
      <c r="I31" s="22">
        <f>C31*(1-G31)</f>
        <v>500</v>
      </c>
      <c r="J31" s="5"/>
      <c r="K31" s="5"/>
      <c r="L31" s="33">
        <f>D31*(1-G31)</f>
        <v>604</v>
      </c>
      <c r="M31" s="33">
        <f>IF(J31="",L31,(D31/C31)*J31)</f>
        <v>604</v>
      </c>
      <c r="N31" s="33">
        <f>L31-M31</f>
        <v>0</v>
      </c>
      <c r="P31">
        <v>1</v>
      </c>
      <c r="Q31" s="29">
        <f>O31*M31</f>
        <v>0</v>
      </c>
      <c r="R31" s="29">
        <f>P31*M31</f>
        <v>604</v>
      </c>
    </row>
    <row r="32" spans="1:18" x14ac:dyDescent="0.3">
      <c r="A32" s="89" t="s">
        <v>8190</v>
      </c>
      <c r="B32" s="89"/>
      <c r="C32" s="90"/>
      <c r="D32" s="91"/>
      <c r="E32" s="92"/>
      <c r="F32" s="92"/>
      <c r="G32" s="90"/>
      <c r="H32" s="89"/>
      <c r="I32" s="93"/>
      <c r="J32" s="89"/>
      <c r="K32" s="89"/>
      <c r="L32" s="94"/>
      <c r="M32" s="94"/>
      <c r="N32" s="94"/>
      <c r="Q32" s="29"/>
      <c r="R32" s="29"/>
    </row>
    <row r="33" spans="1:18" x14ac:dyDescent="0.3">
      <c r="A33" s="5" t="s">
        <v>2220</v>
      </c>
      <c r="B33" s="5" t="s">
        <v>2221</v>
      </c>
      <c r="C33" s="95">
        <v>500</v>
      </c>
      <c r="D33" s="6">
        <v>604</v>
      </c>
      <c r="E33" s="96">
        <f>VLOOKUP(A33,'[1]forecast data dump'!$A$1:$H$3483,4,FALSE)</f>
        <v>44826</v>
      </c>
      <c r="F33" s="96">
        <f>VLOOKUP(A33,'[1]forecast data dump'!$A$1:$H$3483,5,FALSE)</f>
        <v>44826</v>
      </c>
      <c r="G33" s="40">
        <f>VLOOKUP(A33,'[1]forecast data dump'!$A$1:$H$3483,8,FALSE)</f>
        <v>0</v>
      </c>
      <c r="H33" s="5" t="s">
        <v>3762</v>
      </c>
      <c r="I33" s="22">
        <f t="shared" ref="I33:I37" si="18">C33*(1-G33)</f>
        <v>500</v>
      </c>
      <c r="J33" s="5"/>
      <c r="K33" s="5"/>
      <c r="L33" s="33">
        <f t="shared" ref="L33:L37" si="19">D33*(1-G33)</f>
        <v>604</v>
      </c>
      <c r="M33" s="33">
        <f t="shared" ref="M33:M37" si="20">IF(J33="",L33,(D33/C33)*J33)</f>
        <v>604</v>
      </c>
      <c r="N33" s="33">
        <f t="shared" ref="N33:N37" si="21">L33-M33</f>
        <v>0</v>
      </c>
      <c r="P33">
        <v>1</v>
      </c>
      <c r="Q33" s="29">
        <f t="shared" ref="Q33:Q37" si="22">O33*M33</f>
        <v>0</v>
      </c>
      <c r="R33" s="29">
        <f t="shared" ref="R33:R37" si="23">P33*M33</f>
        <v>604</v>
      </c>
    </row>
    <row r="34" spans="1:18" x14ac:dyDescent="0.3">
      <c r="A34" s="5" t="s">
        <v>2222</v>
      </c>
      <c r="B34" s="5" t="s">
        <v>2223</v>
      </c>
      <c r="C34" s="95">
        <v>500</v>
      </c>
      <c r="D34" s="6">
        <v>604</v>
      </c>
      <c r="E34" s="96">
        <f>VLOOKUP(A34,'[1]forecast data dump'!$A$1:$H$3483,4,FALSE)</f>
        <v>44827</v>
      </c>
      <c r="F34" s="96">
        <f>VLOOKUP(A34,'[1]forecast data dump'!$A$1:$H$3483,5,FALSE)</f>
        <v>44831</v>
      </c>
      <c r="G34" s="40">
        <f>VLOOKUP(A34,'[1]forecast data dump'!$A$1:$H$3483,8,FALSE)</f>
        <v>0</v>
      </c>
      <c r="H34" s="5" t="s">
        <v>3762</v>
      </c>
      <c r="I34" s="22">
        <f t="shared" si="18"/>
        <v>500</v>
      </c>
      <c r="J34" s="5"/>
      <c r="K34" s="5"/>
      <c r="L34" s="33">
        <f t="shared" si="19"/>
        <v>604</v>
      </c>
      <c r="M34" s="33">
        <f t="shared" si="20"/>
        <v>604</v>
      </c>
      <c r="N34" s="33">
        <f t="shared" si="21"/>
        <v>0</v>
      </c>
      <c r="P34">
        <v>1</v>
      </c>
      <c r="Q34" s="29">
        <f t="shared" si="22"/>
        <v>0</v>
      </c>
      <c r="R34" s="29">
        <f t="shared" si="23"/>
        <v>604</v>
      </c>
    </row>
    <row r="35" spans="1:18" x14ac:dyDescent="0.3">
      <c r="A35" s="5" t="s">
        <v>2224</v>
      </c>
      <c r="B35" s="5" t="s">
        <v>2225</v>
      </c>
      <c r="C35" s="95">
        <v>500</v>
      </c>
      <c r="D35" s="6">
        <v>604</v>
      </c>
      <c r="E35" s="96">
        <f>VLOOKUP(A35,'[1]forecast data dump'!$A$1:$H$3483,4,FALSE)</f>
        <v>44832</v>
      </c>
      <c r="F35" s="96">
        <f>VLOOKUP(A35,'[1]forecast data dump'!$A$1:$H$3483,5,FALSE)</f>
        <v>44838</v>
      </c>
      <c r="G35" s="40">
        <f>VLOOKUP(A35,'[1]forecast data dump'!$A$1:$H$3483,8,FALSE)</f>
        <v>0</v>
      </c>
      <c r="H35" s="5" t="s">
        <v>3762</v>
      </c>
      <c r="I35" s="22">
        <f t="shared" si="18"/>
        <v>500</v>
      </c>
      <c r="J35" s="5"/>
      <c r="K35" s="5"/>
      <c r="L35" s="33">
        <f t="shared" si="19"/>
        <v>604</v>
      </c>
      <c r="M35" s="33">
        <f t="shared" si="20"/>
        <v>604</v>
      </c>
      <c r="N35" s="33">
        <f t="shared" si="21"/>
        <v>0</v>
      </c>
      <c r="P35">
        <v>1</v>
      </c>
      <c r="Q35" s="29">
        <f t="shared" si="22"/>
        <v>0</v>
      </c>
      <c r="R35" s="29">
        <f t="shared" si="23"/>
        <v>604</v>
      </c>
    </row>
    <row r="36" spans="1:18" x14ac:dyDescent="0.3">
      <c r="A36" s="5" t="s">
        <v>2226</v>
      </c>
      <c r="B36" s="5" t="s">
        <v>2227</v>
      </c>
      <c r="C36" s="95">
        <v>500</v>
      </c>
      <c r="D36" s="6">
        <v>608</v>
      </c>
      <c r="E36" s="96">
        <f>VLOOKUP(A36,'[1]forecast data dump'!$A$1:$H$3483,4,FALSE)</f>
        <v>44839</v>
      </c>
      <c r="F36" s="96">
        <f>VLOOKUP(A36,'[1]forecast data dump'!$A$1:$H$3483,5,FALSE)</f>
        <v>44846</v>
      </c>
      <c r="G36" s="40">
        <f>VLOOKUP(A36,'[1]forecast data dump'!$A$1:$H$3483,8,FALSE)</f>
        <v>0</v>
      </c>
      <c r="H36" s="5" t="s">
        <v>3762</v>
      </c>
      <c r="I36" s="22">
        <f t="shared" si="18"/>
        <v>500</v>
      </c>
      <c r="J36" s="5"/>
      <c r="K36" s="5"/>
      <c r="L36" s="33">
        <f t="shared" si="19"/>
        <v>608</v>
      </c>
      <c r="M36" s="33">
        <f t="shared" si="20"/>
        <v>608</v>
      </c>
      <c r="N36" s="33">
        <f t="shared" si="21"/>
        <v>0</v>
      </c>
      <c r="P36">
        <v>1</v>
      </c>
      <c r="Q36" s="29">
        <f t="shared" si="22"/>
        <v>0</v>
      </c>
      <c r="R36" s="29">
        <f t="shared" si="23"/>
        <v>608</v>
      </c>
    </row>
    <row r="37" spans="1:18" x14ac:dyDescent="0.3">
      <c r="A37" s="5" t="s">
        <v>2228</v>
      </c>
      <c r="B37" s="5" t="s">
        <v>2229</v>
      </c>
      <c r="C37" s="95">
        <v>500</v>
      </c>
      <c r="D37" s="6">
        <v>604</v>
      </c>
      <c r="E37" s="96">
        <f>VLOOKUP(A37,'[1]forecast data dump'!$A$1:$H$3483,4,FALSE)</f>
        <v>44847</v>
      </c>
      <c r="F37" s="96">
        <f>VLOOKUP(A37,'[1]forecast data dump'!$A$1:$H$3483,5,FALSE)</f>
        <v>44853</v>
      </c>
      <c r="G37" s="40">
        <f>VLOOKUP(A37,'[1]forecast data dump'!$A$1:$H$3483,8,FALSE)</f>
        <v>0</v>
      </c>
      <c r="H37" s="5" t="s">
        <v>3762</v>
      </c>
      <c r="I37" s="22">
        <f t="shared" si="18"/>
        <v>500</v>
      </c>
      <c r="J37" s="5"/>
      <c r="K37" s="5"/>
      <c r="L37" s="33">
        <f t="shared" si="19"/>
        <v>604</v>
      </c>
      <c r="M37" s="33">
        <f t="shared" si="20"/>
        <v>604</v>
      </c>
      <c r="N37" s="33">
        <f t="shared" si="21"/>
        <v>0</v>
      </c>
      <c r="P37">
        <v>1</v>
      </c>
      <c r="Q37" s="29">
        <f t="shared" si="22"/>
        <v>0</v>
      </c>
      <c r="R37" s="29">
        <f t="shared" si="23"/>
        <v>604</v>
      </c>
    </row>
    <row r="38" spans="1:18" x14ac:dyDescent="0.3">
      <c r="D38" s="1">
        <f>SUM(D4:D37)</f>
        <v>80299</v>
      </c>
      <c r="E38" s="18"/>
      <c r="F38" s="18"/>
      <c r="G38" s="41"/>
      <c r="I38" s="34"/>
      <c r="L38" s="29"/>
      <c r="M38" s="29"/>
      <c r="N38" s="29"/>
    </row>
    <row r="39" spans="1:18" x14ac:dyDescent="0.3">
      <c r="E39" s="18"/>
      <c r="F39" s="18"/>
      <c r="G39" s="41"/>
      <c r="I39" s="34"/>
      <c r="L39" s="29">
        <f>SUM(L4:L37)</f>
        <v>20407.86</v>
      </c>
      <c r="M39" s="29">
        <f>SUM(M4:M37)</f>
        <v>20407.86</v>
      </c>
      <c r="N39" s="29"/>
      <c r="Q39" s="29">
        <f>SUM(Q4:Q37)</f>
        <v>0</v>
      </c>
      <c r="R39" s="29">
        <f>SUM(R4:R37)</f>
        <v>20407.86</v>
      </c>
    </row>
    <row r="40" spans="1:18" x14ac:dyDescent="0.3">
      <c r="E40" s="18"/>
      <c r="F40" s="18"/>
      <c r="G40" s="41"/>
      <c r="I40" s="34"/>
      <c r="L40" s="29"/>
      <c r="M40" s="29"/>
      <c r="N40" s="29"/>
      <c r="Q40" t="s">
        <v>8192</v>
      </c>
      <c r="R40" s="29">
        <f>SUM(Q39:R39)</f>
        <v>20407.86</v>
      </c>
    </row>
    <row r="41" spans="1:18" x14ac:dyDescent="0.3">
      <c r="E41" s="18"/>
      <c r="F41" s="18"/>
      <c r="G41" s="41"/>
      <c r="I41" s="34"/>
      <c r="L41" s="29"/>
      <c r="M41" s="29"/>
      <c r="N41" s="29"/>
      <c r="Q41" s="43" t="s">
        <v>8013</v>
      </c>
      <c r="R41" s="29">
        <f>SUM(Q39:R39)</f>
        <v>20407.86</v>
      </c>
    </row>
    <row r="43" spans="1:18" x14ac:dyDescent="0.3">
      <c r="M43" t="s">
        <v>8209</v>
      </c>
      <c r="R43" s="29">
        <f>SUM(R7:R14)+SUM(R16:R20)+SUM(R16:R20)+SUM(R22:R26)+SUM(R28:R31)+SUM(R33:R37)</f>
        <v>16968.36</v>
      </c>
    </row>
    <row r="44" spans="1:18" x14ac:dyDescent="0.3">
      <c r="M44" s="43" t="s">
        <v>8210</v>
      </c>
      <c r="R44" s="99">
        <f>R39-R43</f>
        <v>3439.5</v>
      </c>
    </row>
  </sheetData>
  <mergeCells count="2">
    <mergeCell ref="A1:D1"/>
    <mergeCell ref="E1:G1"/>
  </mergeCells>
  <pageMargins left="0.7" right="0.7" top="0.75" bottom="0.75" header="0.3" footer="0.3"/>
  <pageSetup scale="42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6291-BBAF-4A19-9E68-06763C65E987}">
  <sheetPr>
    <pageSetUpPr fitToPage="1"/>
  </sheetPr>
  <dimension ref="A1:Q81"/>
  <sheetViews>
    <sheetView workbookViewId="0">
      <selection activeCell="L74" sqref="L2:L74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3.44140625" customWidth="1"/>
  </cols>
  <sheetData>
    <row r="1" spans="1:14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1" t="s">
        <v>8162</v>
      </c>
      <c r="M1" s="71" t="s">
        <v>8163</v>
      </c>
      <c r="N1" s="43" t="s">
        <v>8153</v>
      </c>
    </row>
    <row r="2" spans="1:14" x14ac:dyDescent="0.3">
      <c r="A2" t="s">
        <v>8038</v>
      </c>
      <c r="B2" t="s">
        <v>8039</v>
      </c>
      <c r="C2">
        <v>59702</v>
      </c>
      <c r="D2" s="44">
        <v>392774</v>
      </c>
      <c r="E2" s="67">
        <v>44181</v>
      </c>
      <c r="G2" s="69">
        <v>1</v>
      </c>
      <c r="H2" t="s">
        <v>8040</v>
      </c>
      <c r="I2" t="s">
        <v>8047</v>
      </c>
      <c r="J2" t="s">
        <v>8044</v>
      </c>
      <c r="K2">
        <v>5000</v>
      </c>
      <c r="L2" s="69">
        <v>5000</v>
      </c>
      <c r="N2" t="s">
        <v>8154</v>
      </c>
    </row>
    <row r="3" spans="1:14" x14ac:dyDescent="0.3">
      <c r="C3">
        <v>59702</v>
      </c>
      <c r="D3" s="135">
        <v>376464</v>
      </c>
      <c r="E3" s="67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</row>
    <row r="6" spans="1:14" ht="28.8" x14ac:dyDescent="0.3">
      <c r="A6" s="66" t="s">
        <v>8049</v>
      </c>
      <c r="B6" s="66" t="s">
        <v>8050</v>
      </c>
      <c r="C6">
        <v>59703</v>
      </c>
      <c r="D6" s="136">
        <v>376464</v>
      </c>
      <c r="E6" s="67">
        <v>43819</v>
      </c>
      <c r="F6">
        <v>1</v>
      </c>
      <c r="H6" t="s">
        <v>8042</v>
      </c>
      <c r="I6" t="s">
        <v>8048</v>
      </c>
      <c r="J6" t="s">
        <v>8045</v>
      </c>
      <c r="K6" s="68">
        <v>749434</v>
      </c>
      <c r="L6" s="68">
        <v>7532</v>
      </c>
      <c r="M6" s="68">
        <v>7532</v>
      </c>
    </row>
    <row r="7" spans="1:14" x14ac:dyDescent="0.3">
      <c r="A7" s="66"/>
      <c r="B7" s="66"/>
      <c r="C7">
        <v>59703</v>
      </c>
      <c r="D7" s="135">
        <v>359161</v>
      </c>
      <c r="E7" s="67">
        <v>43476</v>
      </c>
      <c r="F7">
        <v>1</v>
      </c>
      <c r="H7" t="s">
        <v>8355</v>
      </c>
      <c r="I7" t="s">
        <v>8048</v>
      </c>
      <c r="J7" t="s">
        <v>8356</v>
      </c>
      <c r="K7" s="68">
        <v>84777</v>
      </c>
      <c r="L7" s="68">
        <v>171</v>
      </c>
      <c r="M7" s="68">
        <v>171</v>
      </c>
      <c r="N7" s="66" t="s">
        <v>8359</v>
      </c>
    </row>
    <row r="8" spans="1:14" x14ac:dyDescent="0.3">
      <c r="A8" s="66"/>
      <c r="B8" s="66"/>
      <c r="C8">
        <v>59703</v>
      </c>
      <c r="D8" s="135">
        <v>384188</v>
      </c>
      <c r="E8" s="67">
        <v>44007</v>
      </c>
      <c r="G8">
        <v>1</v>
      </c>
      <c r="H8" t="s">
        <v>8357</v>
      </c>
      <c r="I8" t="s">
        <v>8048</v>
      </c>
      <c r="J8" t="s">
        <v>8358</v>
      </c>
      <c r="K8" s="68">
        <v>20020</v>
      </c>
      <c r="L8" s="68">
        <v>152</v>
      </c>
      <c r="M8" s="68">
        <v>152</v>
      </c>
      <c r="N8" s="66" t="s">
        <v>8359</v>
      </c>
    </row>
    <row r="11" spans="1:14" x14ac:dyDescent="0.3">
      <c r="A11" t="s">
        <v>8051</v>
      </c>
      <c r="B11" t="s">
        <v>8052</v>
      </c>
      <c r="C11">
        <v>59704</v>
      </c>
      <c r="D11" s="44">
        <v>388253</v>
      </c>
      <c r="E11" s="67">
        <v>44083</v>
      </c>
      <c r="G11" s="69">
        <v>1</v>
      </c>
      <c r="H11" t="s">
        <v>8053</v>
      </c>
      <c r="I11" t="s">
        <v>8054</v>
      </c>
      <c r="J11" t="s">
        <v>8055</v>
      </c>
      <c r="K11">
        <v>83687</v>
      </c>
      <c r="L11" s="69">
        <v>83687</v>
      </c>
      <c r="N11" t="s">
        <v>8154</v>
      </c>
    </row>
    <row r="12" spans="1:14" x14ac:dyDescent="0.3">
      <c r="C12">
        <v>59704</v>
      </c>
      <c r="D12" s="136">
        <v>419495</v>
      </c>
      <c r="E12" s="67">
        <v>44784</v>
      </c>
      <c r="G12">
        <v>1</v>
      </c>
      <c r="H12" t="s">
        <v>8382</v>
      </c>
      <c r="I12" t="s">
        <v>8057</v>
      </c>
      <c r="J12" t="s">
        <v>8383</v>
      </c>
      <c r="K12">
        <v>2430</v>
      </c>
      <c r="L12">
        <v>45</v>
      </c>
      <c r="M12">
        <v>45</v>
      </c>
      <c r="N12" s="66" t="s">
        <v>8385</v>
      </c>
    </row>
    <row r="13" spans="1:14" x14ac:dyDescent="0.3">
      <c r="C13">
        <v>59704</v>
      </c>
      <c r="D13" s="136">
        <v>376464</v>
      </c>
      <c r="E13" s="67">
        <v>43819</v>
      </c>
      <c r="F13">
        <v>1</v>
      </c>
      <c r="H13" t="s">
        <v>8042</v>
      </c>
      <c r="I13" t="s">
        <v>8048</v>
      </c>
      <c r="J13" t="s">
        <v>8384</v>
      </c>
      <c r="K13">
        <v>30400</v>
      </c>
      <c r="L13">
        <v>30400</v>
      </c>
      <c r="M13">
        <v>30400</v>
      </c>
      <c r="N13" s="66" t="s">
        <v>8385</v>
      </c>
    </row>
    <row r="14" spans="1:14" x14ac:dyDescent="0.3">
      <c r="C14" s="43">
        <v>59728</v>
      </c>
      <c r="D14" s="136">
        <v>405332</v>
      </c>
      <c r="E14" s="67">
        <v>44459</v>
      </c>
      <c r="G14">
        <v>1</v>
      </c>
      <c r="H14" t="s">
        <v>8213</v>
      </c>
      <c r="I14" t="s">
        <v>8057</v>
      </c>
      <c r="J14" t="s">
        <v>8214</v>
      </c>
      <c r="K14">
        <v>5202</v>
      </c>
      <c r="L14">
        <v>1935</v>
      </c>
      <c r="M14">
        <v>1935</v>
      </c>
    </row>
    <row r="15" spans="1:14" x14ac:dyDescent="0.3">
      <c r="C15" s="43">
        <v>59728</v>
      </c>
      <c r="D15" s="136">
        <v>405548</v>
      </c>
      <c r="E15" s="67">
        <v>44463</v>
      </c>
      <c r="G15">
        <v>1</v>
      </c>
      <c r="H15" t="s">
        <v>8249</v>
      </c>
      <c r="I15" t="s">
        <v>8248</v>
      </c>
      <c r="J15" t="s">
        <v>8215</v>
      </c>
      <c r="K15">
        <v>4259</v>
      </c>
      <c r="L15">
        <v>2369</v>
      </c>
      <c r="M15">
        <v>2369</v>
      </c>
    </row>
    <row r="16" spans="1:14" x14ac:dyDescent="0.3">
      <c r="C16" s="43">
        <v>59728</v>
      </c>
      <c r="D16" s="136">
        <v>413439</v>
      </c>
      <c r="E16" s="67">
        <v>44663</v>
      </c>
      <c r="F16">
        <v>1</v>
      </c>
      <c r="H16" t="s">
        <v>8327</v>
      </c>
      <c r="I16" t="s">
        <v>8057</v>
      </c>
      <c r="J16" t="s">
        <v>8060</v>
      </c>
      <c r="K16">
        <v>18900</v>
      </c>
      <c r="L16">
        <v>14375</v>
      </c>
      <c r="M16">
        <v>14375</v>
      </c>
    </row>
    <row r="17" spans="1:14" x14ac:dyDescent="0.3">
      <c r="C17" s="43"/>
      <c r="E17" s="67"/>
    </row>
    <row r="19" spans="1:14" x14ac:dyDescent="0.3">
      <c r="A19" t="s">
        <v>8061</v>
      </c>
      <c r="B19" t="s">
        <v>8062</v>
      </c>
      <c r="C19">
        <v>59706</v>
      </c>
      <c r="D19" s="137">
        <v>423128</v>
      </c>
      <c r="E19" s="67">
        <v>44887</v>
      </c>
      <c r="F19">
        <v>1</v>
      </c>
      <c r="H19" t="s">
        <v>8350</v>
      </c>
      <c r="I19" t="s">
        <v>8063</v>
      </c>
      <c r="J19" t="s">
        <v>8429</v>
      </c>
      <c r="K19">
        <v>57600</v>
      </c>
      <c r="L19">
        <v>57600</v>
      </c>
      <c r="M19">
        <v>57600</v>
      </c>
    </row>
    <row r="20" spans="1:14" x14ac:dyDescent="0.3">
      <c r="C20">
        <v>59706</v>
      </c>
      <c r="D20" s="136">
        <v>420306</v>
      </c>
      <c r="E20" s="67">
        <v>44817</v>
      </c>
      <c r="F20">
        <v>1</v>
      </c>
      <c r="H20" t="s">
        <v>8386</v>
      </c>
      <c r="I20" t="s">
        <v>8063</v>
      </c>
      <c r="J20" t="s">
        <v>8387</v>
      </c>
      <c r="K20">
        <v>6200</v>
      </c>
      <c r="L20">
        <v>6200</v>
      </c>
      <c r="M20">
        <v>6200</v>
      </c>
    </row>
    <row r="21" spans="1:14" x14ac:dyDescent="0.3">
      <c r="C21" s="43">
        <v>59730</v>
      </c>
      <c r="D21" s="135">
        <v>389300</v>
      </c>
      <c r="E21" s="67">
        <v>44110</v>
      </c>
      <c r="F21">
        <v>1</v>
      </c>
      <c r="H21" t="s">
        <v>8303</v>
      </c>
      <c r="I21" t="s">
        <v>8127</v>
      </c>
      <c r="J21" t="s">
        <v>8250</v>
      </c>
      <c r="K21">
        <v>4532</v>
      </c>
      <c r="L21">
        <v>337</v>
      </c>
      <c r="M21">
        <v>337</v>
      </c>
    </row>
    <row r="22" spans="1:14" x14ac:dyDescent="0.3">
      <c r="C22" s="43">
        <v>59730</v>
      </c>
      <c r="D22">
        <v>404242</v>
      </c>
      <c r="E22" s="67">
        <v>44460</v>
      </c>
      <c r="F22">
        <v>1</v>
      </c>
      <c r="H22" t="s">
        <v>8216</v>
      </c>
      <c r="I22" t="s">
        <v>8217</v>
      </c>
      <c r="J22" t="s">
        <v>8218</v>
      </c>
      <c r="K22">
        <v>21175</v>
      </c>
      <c r="L22">
        <v>21175</v>
      </c>
      <c r="M22">
        <v>21175</v>
      </c>
    </row>
    <row r="23" spans="1:14" x14ac:dyDescent="0.3">
      <c r="C23" s="43">
        <v>59730</v>
      </c>
      <c r="D23" s="137">
        <v>405031</v>
      </c>
      <c r="E23" s="67">
        <v>44480</v>
      </c>
      <c r="F23">
        <v>1</v>
      </c>
      <c r="H23" t="s">
        <v>8297</v>
      </c>
      <c r="I23" t="s">
        <v>8063</v>
      </c>
      <c r="J23" t="s">
        <v>8067</v>
      </c>
      <c r="K23">
        <v>284898</v>
      </c>
      <c r="L23">
        <v>142449</v>
      </c>
      <c r="M23">
        <v>142449</v>
      </c>
    </row>
    <row r="24" spans="1:14" x14ac:dyDescent="0.3">
      <c r="C24" s="43">
        <v>59730</v>
      </c>
      <c r="D24" s="136">
        <v>407180</v>
      </c>
      <c r="E24" s="67">
        <v>44502</v>
      </c>
      <c r="F24">
        <v>1</v>
      </c>
      <c r="H24" t="s">
        <v>8261</v>
      </c>
      <c r="I24" t="s">
        <v>8063</v>
      </c>
      <c r="J24" t="s">
        <v>8262</v>
      </c>
      <c r="K24">
        <v>70475</v>
      </c>
      <c r="L24">
        <v>31237</v>
      </c>
      <c r="M24">
        <v>31237</v>
      </c>
    </row>
    <row r="25" spans="1:14" x14ac:dyDescent="0.3">
      <c r="C25" s="43">
        <v>59730</v>
      </c>
      <c r="D25" s="136" t="s">
        <v>8298</v>
      </c>
      <c r="E25" s="67">
        <v>44621</v>
      </c>
      <c r="F25">
        <v>1</v>
      </c>
      <c r="H25" t="s">
        <v>8299</v>
      </c>
      <c r="I25" t="s">
        <v>8048</v>
      </c>
      <c r="J25" t="s">
        <v>8300</v>
      </c>
      <c r="K25">
        <v>227022</v>
      </c>
      <c r="L25">
        <v>70560</v>
      </c>
      <c r="M25">
        <v>70560</v>
      </c>
    </row>
    <row r="28" spans="1:14" x14ac:dyDescent="0.3">
      <c r="A28" t="s">
        <v>8068</v>
      </c>
      <c r="B28" t="s">
        <v>8069</v>
      </c>
      <c r="C28">
        <v>59708</v>
      </c>
      <c r="D28" s="136">
        <v>362913</v>
      </c>
      <c r="E28" s="67">
        <v>43537</v>
      </c>
      <c r="G28">
        <v>1</v>
      </c>
      <c r="H28" t="s">
        <v>8205</v>
      </c>
      <c r="I28" t="s">
        <v>8048</v>
      </c>
      <c r="J28" t="s">
        <v>8071</v>
      </c>
      <c r="K28">
        <v>475410</v>
      </c>
      <c r="L28">
        <v>9509</v>
      </c>
      <c r="M28">
        <v>9509</v>
      </c>
    </row>
    <row r="29" spans="1:14" x14ac:dyDescent="0.3">
      <c r="C29" s="43">
        <v>59731</v>
      </c>
      <c r="D29" s="136">
        <v>375848</v>
      </c>
      <c r="E29" s="67">
        <v>43803</v>
      </c>
      <c r="F29">
        <v>1</v>
      </c>
      <c r="H29" t="s">
        <v>8070</v>
      </c>
      <c r="I29" t="s">
        <v>8048</v>
      </c>
      <c r="J29" t="s">
        <v>8071</v>
      </c>
      <c r="K29">
        <v>55602</v>
      </c>
      <c r="L29">
        <v>26282</v>
      </c>
      <c r="M29">
        <v>26282</v>
      </c>
      <c r="N29" t="s">
        <v>8292</v>
      </c>
    </row>
    <row r="31" spans="1:14" x14ac:dyDescent="0.3">
      <c r="A31" t="s">
        <v>8072</v>
      </c>
      <c r="B31" t="s">
        <v>8073</v>
      </c>
      <c r="C31">
        <v>59709</v>
      </c>
      <c r="D31" s="136">
        <v>383091</v>
      </c>
      <c r="E31" s="67">
        <v>43973</v>
      </c>
      <c r="G31" s="59">
        <v>1</v>
      </c>
      <c r="H31" t="s">
        <v>8211</v>
      </c>
      <c r="I31" t="s">
        <v>8048</v>
      </c>
      <c r="J31" t="s">
        <v>8045</v>
      </c>
      <c r="K31">
        <v>271469</v>
      </c>
      <c r="L31" s="59">
        <v>14141</v>
      </c>
      <c r="M31">
        <v>14141</v>
      </c>
    </row>
    <row r="32" spans="1:14" x14ac:dyDescent="0.3">
      <c r="C32" s="43">
        <v>59732</v>
      </c>
      <c r="D32" s="136">
        <v>383091</v>
      </c>
      <c r="E32" s="67">
        <v>44005</v>
      </c>
      <c r="F32">
        <v>1</v>
      </c>
      <c r="H32" t="s">
        <v>8212</v>
      </c>
      <c r="I32" t="s">
        <v>8048</v>
      </c>
      <c r="J32" t="s">
        <v>8045</v>
      </c>
      <c r="K32">
        <v>90620</v>
      </c>
      <c r="L32">
        <v>21760</v>
      </c>
      <c r="M32">
        <v>21760</v>
      </c>
    </row>
    <row r="33" spans="1:14" x14ac:dyDescent="0.3">
      <c r="C33" s="43">
        <v>59732</v>
      </c>
      <c r="D33" s="136">
        <v>406841</v>
      </c>
      <c r="E33" s="67">
        <v>44524</v>
      </c>
      <c r="F33">
        <v>1</v>
      </c>
      <c r="H33" t="s">
        <v>8263</v>
      </c>
      <c r="I33" t="s">
        <v>8264</v>
      </c>
      <c r="J33" t="s">
        <v>8265</v>
      </c>
      <c r="K33">
        <v>7500</v>
      </c>
      <c r="L33">
        <v>2887</v>
      </c>
      <c r="M33">
        <v>2887</v>
      </c>
      <c r="N33" t="s">
        <v>8294</v>
      </c>
    </row>
    <row r="34" spans="1:14" x14ac:dyDescent="0.3">
      <c r="C34" s="43">
        <v>59732</v>
      </c>
      <c r="D34" s="136">
        <v>413679</v>
      </c>
      <c r="E34" s="67">
        <v>44663</v>
      </c>
      <c r="F34">
        <v>1</v>
      </c>
      <c r="H34" t="s">
        <v>8328</v>
      </c>
      <c r="I34" t="s">
        <v>8264</v>
      </c>
      <c r="J34" t="s">
        <v>8253</v>
      </c>
      <c r="K34">
        <v>359</v>
      </c>
      <c r="L34">
        <v>253</v>
      </c>
      <c r="M34">
        <v>253</v>
      </c>
    </row>
    <row r="37" spans="1:14" x14ac:dyDescent="0.3">
      <c r="A37" t="s">
        <v>8075</v>
      </c>
      <c r="B37" t="s">
        <v>8076</v>
      </c>
      <c r="C37">
        <v>59710</v>
      </c>
      <c r="D37" s="136">
        <v>389547</v>
      </c>
      <c r="E37" s="67">
        <v>44106</v>
      </c>
      <c r="G37" s="59">
        <v>1</v>
      </c>
      <c r="H37" t="s">
        <v>8077</v>
      </c>
      <c r="I37" t="s">
        <v>8048</v>
      </c>
      <c r="J37" t="s">
        <v>8078</v>
      </c>
      <c r="K37">
        <v>950000</v>
      </c>
      <c r="L37" s="59">
        <v>38460</v>
      </c>
      <c r="M37">
        <v>38460</v>
      </c>
    </row>
    <row r="38" spans="1:14" x14ac:dyDescent="0.3">
      <c r="C38">
        <v>59710</v>
      </c>
      <c r="D38" s="136">
        <v>392879</v>
      </c>
      <c r="E38" s="67">
        <v>44183</v>
      </c>
      <c r="G38" s="60">
        <v>1</v>
      </c>
      <c r="H38" t="s">
        <v>8079</v>
      </c>
      <c r="I38" t="s">
        <v>8048</v>
      </c>
      <c r="J38" t="s">
        <v>8080</v>
      </c>
      <c r="K38">
        <v>53431</v>
      </c>
      <c r="L38" s="60">
        <v>22083</v>
      </c>
      <c r="M38">
        <v>22083</v>
      </c>
    </row>
    <row r="39" spans="1:14" x14ac:dyDescent="0.3">
      <c r="C39" s="43">
        <v>59733</v>
      </c>
      <c r="D39" s="44">
        <v>402364</v>
      </c>
      <c r="E39" s="67">
        <v>44398</v>
      </c>
      <c r="G39" s="60">
        <v>1</v>
      </c>
      <c r="H39" t="s">
        <v>8082</v>
      </c>
      <c r="I39" t="s">
        <v>8081</v>
      </c>
      <c r="J39" t="s">
        <v>8083</v>
      </c>
      <c r="K39">
        <v>1374</v>
      </c>
      <c r="L39" s="60">
        <v>1374</v>
      </c>
    </row>
    <row r="41" spans="1:14" x14ac:dyDescent="0.3">
      <c r="A41" t="s">
        <v>8084</v>
      </c>
      <c r="B41" t="s">
        <v>8085</v>
      </c>
      <c r="C41">
        <v>59712</v>
      </c>
      <c r="D41" s="136">
        <v>361122</v>
      </c>
      <c r="E41" s="67">
        <v>43532</v>
      </c>
      <c r="F41">
        <v>1</v>
      </c>
      <c r="H41" t="s">
        <v>8087</v>
      </c>
      <c r="I41" t="s">
        <v>8048</v>
      </c>
      <c r="J41" t="s">
        <v>8086</v>
      </c>
      <c r="K41">
        <v>1488294</v>
      </c>
      <c r="L41">
        <v>9752</v>
      </c>
      <c r="M41">
        <v>9752</v>
      </c>
      <c r="N41" t="s">
        <v>8321</v>
      </c>
    </row>
    <row r="42" spans="1:14" x14ac:dyDescent="0.3">
      <c r="C42">
        <v>59712</v>
      </c>
      <c r="D42" s="136">
        <v>368649</v>
      </c>
      <c r="E42" s="67">
        <v>43686</v>
      </c>
      <c r="F42">
        <v>1</v>
      </c>
      <c r="H42" t="s">
        <v>8361</v>
      </c>
      <c r="I42" t="s">
        <v>8048</v>
      </c>
      <c r="J42" t="s">
        <v>8086</v>
      </c>
      <c r="K42">
        <v>31982</v>
      </c>
      <c r="L42">
        <v>1573</v>
      </c>
      <c r="M42">
        <v>1573</v>
      </c>
    </row>
    <row r="43" spans="1:14" x14ac:dyDescent="0.3">
      <c r="N43" t="s">
        <v>8315</v>
      </c>
    </row>
    <row r="45" spans="1:14" x14ac:dyDescent="0.3">
      <c r="A45" t="s">
        <v>8088</v>
      </c>
      <c r="B45" t="s">
        <v>8089</v>
      </c>
      <c r="C45">
        <v>59713</v>
      </c>
      <c r="D45" s="136">
        <v>381347</v>
      </c>
      <c r="E45" s="67">
        <v>43916</v>
      </c>
      <c r="F45">
        <v>1</v>
      </c>
      <c r="H45" t="s">
        <v>8090</v>
      </c>
      <c r="I45" t="s">
        <v>8048</v>
      </c>
      <c r="J45" t="s">
        <v>8078</v>
      </c>
      <c r="K45">
        <v>105517</v>
      </c>
      <c r="L45" s="70">
        <v>77578</v>
      </c>
      <c r="M45">
        <v>77578</v>
      </c>
      <c r="N45" t="s">
        <v>8330</v>
      </c>
    </row>
    <row r="46" spans="1:14" x14ac:dyDescent="0.3">
      <c r="N46" t="s">
        <v>8329</v>
      </c>
    </row>
    <row r="48" spans="1:14" x14ac:dyDescent="0.3">
      <c r="A48" t="s">
        <v>8091</v>
      </c>
      <c r="B48" t="s">
        <v>8165</v>
      </c>
      <c r="C48">
        <v>59715</v>
      </c>
      <c r="D48" s="136">
        <v>373822</v>
      </c>
      <c r="E48" s="67">
        <v>43755</v>
      </c>
      <c r="F48">
        <v>1</v>
      </c>
      <c r="H48" t="s">
        <v>8092</v>
      </c>
      <c r="I48" t="s">
        <v>8093</v>
      </c>
      <c r="J48" t="s">
        <v>8094</v>
      </c>
      <c r="K48">
        <v>52228</v>
      </c>
      <c r="L48">
        <v>1651</v>
      </c>
      <c r="M48">
        <v>1651</v>
      </c>
      <c r="N48" t="s">
        <v>8164</v>
      </c>
    </row>
    <row r="49" spans="1:17" x14ac:dyDescent="0.3">
      <c r="C49">
        <v>59715</v>
      </c>
      <c r="D49" s="44">
        <v>381490</v>
      </c>
      <c r="E49" s="67">
        <v>43933</v>
      </c>
      <c r="F49">
        <v>1</v>
      </c>
      <c r="H49" t="s">
        <v>8096</v>
      </c>
      <c r="I49" t="s">
        <v>8054</v>
      </c>
      <c r="J49" t="s">
        <v>8094</v>
      </c>
      <c r="K49">
        <v>149338</v>
      </c>
      <c r="L49">
        <v>1425</v>
      </c>
      <c r="Q49" s="29"/>
    </row>
    <row r="50" spans="1:17" x14ac:dyDescent="0.3">
      <c r="C50">
        <v>59715</v>
      </c>
      <c r="D50" s="44">
        <v>381567</v>
      </c>
      <c r="E50" s="67">
        <v>43921</v>
      </c>
      <c r="G50" s="72">
        <v>1</v>
      </c>
      <c r="H50" t="s">
        <v>8097</v>
      </c>
      <c r="I50" t="s">
        <v>8054</v>
      </c>
      <c r="J50" t="s">
        <v>8094</v>
      </c>
      <c r="K50">
        <v>475</v>
      </c>
      <c r="L50" s="72">
        <v>475</v>
      </c>
      <c r="N50" t="s">
        <v>8157</v>
      </c>
      <c r="Q50" s="29"/>
    </row>
    <row r="51" spans="1:17" x14ac:dyDescent="0.3">
      <c r="C51">
        <v>59715</v>
      </c>
      <c r="D51" s="44">
        <v>388253</v>
      </c>
      <c r="E51" s="67">
        <v>44083</v>
      </c>
      <c r="G51" s="72">
        <v>1</v>
      </c>
      <c r="H51" t="s">
        <v>8053</v>
      </c>
      <c r="I51" t="s">
        <v>8054</v>
      </c>
      <c r="J51" t="s">
        <v>8098</v>
      </c>
      <c r="K51">
        <v>10035</v>
      </c>
      <c r="L51" s="72">
        <v>10035</v>
      </c>
      <c r="N51" t="s">
        <v>8157</v>
      </c>
      <c r="Q51" s="29"/>
    </row>
    <row r="52" spans="1:17" x14ac:dyDescent="0.3">
      <c r="C52">
        <v>59715</v>
      </c>
      <c r="D52" s="44">
        <v>377727</v>
      </c>
      <c r="E52" s="67">
        <v>43875</v>
      </c>
      <c r="F52">
        <v>1</v>
      </c>
      <c r="H52" t="s">
        <v>8099</v>
      </c>
      <c r="I52" t="s">
        <v>8054</v>
      </c>
      <c r="J52" t="s">
        <v>8095</v>
      </c>
      <c r="K52">
        <v>46865</v>
      </c>
      <c r="L52">
        <v>29484</v>
      </c>
      <c r="N52" t="s">
        <v>8156</v>
      </c>
    </row>
    <row r="53" spans="1:17" x14ac:dyDescent="0.3">
      <c r="C53" s="43">
        <v>59738</v>
      </c>
      <c r="D53" s="135">
        <v>397235</v>
      </c>
      <c r="E53" s="67">
        <v>44287</v>
      </c>
      <c r="G53" s="60">
        <v>1</v>
      </c>
      <c r="H53" t="s">
        <v>8100</v>
      </c>
      <c r="I53" t="s">
        <v>8093</v>
      </c>
      <c r="J53" t="s">
        <v>8101</v>
      </c>
      <c r="K53">
        <v>1085342</v>
      </c>
      <c r="L53" s="60">
        <v>10</v>
      </c>
      <c r="M53">
        <v>10</v>
      </c>
    </row>
    <row r="55" spans="1:17" x14ac:dyDescent="0.3">
      <c r="A55" t="s">
        <v>8102</v>
      </c>
      <c r="B55" t="s">
        <v>8103</v>
      </c>
      <c r="C55">
        <v>59716</v>
      </c>
      <c r="D55" s="44">
        <v>388253</v>
      </c>
      <c r="E55" s="67">
        <v>44083</v>
      </c>
      <c r="G55" s="72">
        <v>1</v>
      </c>
      <c r="H55" t="s">
        <v>8053</v>
      </c>
      <c r="I55" t="s">
        <v>8054</v>
      </c>
      <c r="J55" t="s">
        <v>8098</v>
      </c>
      <c r="K55">
        <v>63337</v>
      </c>
      <c r="L55" s="72">
        <v>63337</v>
      </c>
      <c r="N55" t="s">
        <v>8157</v>
      </c>
    </row>
    <row r="56" spans="1:17" x14ac:dyDescent="0.3">
      <c r="C56">
        <v>59716</v>
      </c>
      <c r="D56" s="136">
        <v>382403</v>
      </c>
      <c r="E56" s="67">
        <v>43950</v>
      </c>
      <c r="G56" s="59">
        <v>1</v>
      </c>
      <c r="H56" t="s">
        <v>8104</v>
      </c>
      <c r="I56" t="s">
        <v>8054</v>
      </c>
      <c r="J56" t="s">
        <v>8105</v>
      </c>
      <c r="K56">
        <v>763438</v>
      </c>
      <c r="L56" s="59">
        <v>30215</v>
      </c>
      <c r="M56">
        <v>30215</v>
      </c>
    </row>
    <row r="57" spans="1:17" x14ac:dyDescent="0.3">
      <c r="C57" s="43">
        <v>59739</v>
      </c>
      <c r="D57" s="135">
        <v>390055</v>
      </c>
      <c r="E57" s="67">
        <v>44155</v>
      </c>
      <c r="F57">
        <v>1</v>
      </c>
      <c r="H57" t="s">
        <v>8056</v>
      </c>
      <c r="I57" t="s">
        <v>8054</v>
      </c>
      <c r="J57" t="s">
        <v>8098</v>
      </c>
      <c r="K57">
        <v>70303</v>
      </c>
      <c r="L57">
        <v>0</v>
      </c>
      <c r="M57">
        <v>0</v>
      </c>
    </row>
    <row r="60" spans="1:17" x14ac:dyDescent="0.3">
      <c r="A60" t="s">
        <v>8106</v>
      </c>
      <c r="B60" t="s">
        <v>8107</v>
      </c>
      <c r="C60" s="43">
        <v>59740</v>
      </c>
      <c r="D60" s="137">
        <v>396499</v>
      </c>
      <c r="E60" s="67">
        <v>44427</v>
      </c>
      <c r="F60">
        <v>1</v>
      </c>
      <c r="H60" t="s">
        <v>8260</v>
      </c>
      <c r="I60" t="s">
        <v>8048</v>
      </c>
      <c r="J60" t="s">
        <v>8105</v>
      </c>
      <c r="K60">
        <v>140000</v>
      </c>
      <c r="L60">
        <v>139667</v>
      </c>
      <c r="M60">
        <v>139667</v>
      </c>
    </row>
    <row r="63" spans="1:17" x14ac:dyDescent="0.3">
      <c r="A63" t="s">
        <v>8108</v>
      </c>
      <c r="B63" t="s">
        <v>8109</v>
      </c>
      <c r="C63" s="43">
        <v>59741</v>
      </c>
      <c r="D63" s="136">
        <v>396499</v>
      </c>
      <c r="E63" s="67">
        <v>44427</v>
      </c>
      <c r="F63">
        <v>1</v>
      </c>
      <c r="H63" t="s">
        <v>8110</v>
      </c>
      <c r="I63" t="s">
        <v>8048</v>
      </c>
      <c r="J63" t="s">
        <v>8105</v>
      </c>
      <c r="K63">
        <v>230923</v>
      </c>
      <c r="L63">
        <v>51826</v>
      </c>
      <c r="M63">
        <v>51826</v>
      </c>
    </row>
    <row r="64" spans="1:17" x14ac:dyDescent="0.3">
      <c r="C64" s="43">
        <v>59741</v>
      </c>
      <c r="D64" s="136">
        <v>414702</v>
      </c>
      <c r="E64" s="67">
        <v>44690</v>
      </c>
      <c r="F64">
        <v>1</v>
      </c>
      <c r="H64" t="s">
        <v>8351</v>
      </c>
      <c r="I64" t="s">
        <v>8054</v>
      </c>
      <c r="J64" t="s">
        <v>8304</v>
      </c>
      <c r="K64">
        <v>3527</v>
      </c>
      <c r="L64">
        <v>3527</v>
      </c>
      <c r="M64">
        <v>3527</v>
      </c>
    </row>
    <row r="67" spans="1:14" x14ac:dyDescent="0.3">
      <c r="A67" t="s">
        <v>8111</v>
      </c>
      <c r="B67" t="s">
        <v>8112</v>
      </c>
      <c r="C67" s="43">
        <v>59742</v>
      </c>
      <c r="D67" s="136">
        <v>411368</v>
      </c>
      <c r="E67" s="67">
        <v>44620</v>
      </c>
      <c r="F67">
        <v>1</v>
      </c>
      <c r="H67" t="s">
        <v>8288</v>
      </c>
      <c r="I67" t="s">
        <v>8289</v>
      </c>
      <c r="J67" t="s">
        <v>8094</v>
      </c>
      <c r="K67">
        <v>5975</v>
      </c>
      <c r="L67">
        <v>1800</v>
      </c>
      <c r="M67">
        <v>1800</v>
      </c>
    </row>
    <row r="70" spans="1:14" x14ac:dyDescent="0.3">
      <c r="A70" s="73">
        <v>1.7</v>
      </c>
      <c r="B70" t="s">
        <v>8113</v>
      </c>
      <c r="C70">
        <v>59722</v>
      </c>
      <c r="D70" s="44">
        <v>388253</v>
      </c>
      <c r="E70" s="67">
        <v>44083</v>
      </c>
      <c r="G70" s="72">
        <v>1</v>
      </c>
      <c r="H70" t="s">
        <v>8053</v>
      </c>
      <c r="I70" t="s">
        <v>8054</v>
      </c>
      <c r="J70" t="s">
        <v>8098</v>
      </c>
      <c r="K70">
        <v>3570</v>
      </c>
      <c r="L70" s="72">
        <v>3570</v>
      </c>
      <c r="N70" t="s">
        <v>8157</v>
      </c>
    </row>
    <row r="71" spans="1:14" x14ac:dyDescent="0.3">
      <c r="C71">
        <v>59722</v>
      </c>
      <c r="D71" s="135">
        <v>382403</v>
      </c>
      <c r="E71" s="67">
        <v>43978</v>
      </c>
      <c r="F71">
        <v>1</v>
      </c>
      <c r="H71" t="s">
        <v>8114</v>
      </c>
      <c r="I71" t="s">
        <v>8054</v>
      </c>
      <c r="J71" t="s">
        <v>8105</v>
      </c>
      <c r="K71">
        <v>16129</v>
      </c>
      <c r="L71">
        <v>802</v>
      </c>
      <c r="M71">
        <v>802</v>
      </c>
    </row>
    <row r="72" spans="1:14" x14ac:dyDescent="0.3">
      <c r="C72">
        <v>59722</v>
      </c>
      <c r="D72" s="136">
        <v>416166</v>
      </c>
      <c r="E72" s="67">
        <v>44708</v>
      </c>
      <c r="G72">
        <v>1</v>
      </c>
      <c r="H72" t="s">
        <v>8362</v>
      </c>
      <c r="I72" t="s">
        <v>8352</v>
      </c>
      <c r="J72" t="s">
        <v>8267</v>
      </c>
      <c r="K72">
        <v>2424</v>
      </c>
      <c r="L72">
        <v>2424</v>
      </c>
      <c r="M72">
        <v>2424</v>
      </c>
    </row>
    <row r="73" spans="1:14" x14ac:dyDescent="0.3">
      <c r="C73" s="43">
        <v>59743</v>
      </c>
      <c r="D73" s="136">
        <v>405337</v>
      </c>
      <c r="E73" s="67">
        <v>44459</v>
      </c>
      <c r="F73">
        <v>1</v>
      </c>
      <c r="H73" t="s">
        <v>8219</v>
      </c>
      <c r="I73" t="s">
        <v>8352</v>
      </c>
      <c r="J73" t="s">
        <v>8101</v>
      </c>
      <c r="K73">
        <v>7290</v>
      </c>
      <c r="L73">
        <v>7290</v>
      </c>
      <c r="M73">
        <v>7290</v>
      </c>
    </row>
    <row r="74" spans="1:14" x14ac:dyDescent="0.3">
      <c r="C74" s="43">
        <v>59743</v>
      </c>
      <c r="D74" s="136">
        <v>396499</v>
      </c>
      <c r="E74" s="67">
        <v>44427</v>
      </c>
      <c r="F74">
        <v>1</v>
      </c>
      <c r="H74" t="s">
        <v>8115</v>
      </c>
      <c r="I74" t="s">
        <v>8048</v>
      </c>
      <c r="J74" t="s">
        <v>8105</v>
      </c>
      <c r="K74">
        <v>68977</v>
      </c>
      <c r="L74">
        <v>15481</v>
      </c>
      <c r="M74">
        <v>15481</v>
      </c>
    </row>
    <row r="77" spans="1:14" x14ac:dyDescent="0.3">
      <c r="B77" s="44"/>
      <c r="C77" t="s">
        <v>8405</v>
      </c>
    </row>
    <row r="78" spans="1:14" x14ac:dyDescent="0.3">
      <c r="B78" s="135"/>
      <c r="C78" t="s">
        <v>8406</v>
      </c>
    </row>
    <row r="79" spans="1:14" x14ac:dyDescent="0.3">
      <c r="B79" s="136"/>
      <c r="C79" t="s">
        <v>8407</v>
      </c>
    </row>
    <row r="80" spans="1:14" x14ac:dyDescent="0.3">
      <c r="B80" s="70"/>
      <c r="C80" t="s">
        <v>8409</v>
      </c>
    </row>
    <row r="81" spans="2:3" x14ac:dyDescent="0.3">
      <c r="B81" s="137"/>
      <c r="C81" t="s">
        <v>8408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39" t="s">
        <v>3815</v>
      </c>
      <c r="B1" s="140"/>
      <c r="C1" s="140"/>
      <c r="D1" s="141"/>
      <c r="E1" s="142" t="s">
        <v>7818</v>
      </c>
      <c r="F1" s="143"/>
      <c r="G1" s="144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8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8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8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8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8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8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8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8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8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7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8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8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8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8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8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8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8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8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7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8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8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8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8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8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8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8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8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8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7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8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8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8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8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8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8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8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8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8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8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8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8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7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8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7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8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8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8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8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8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7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8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7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8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7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8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7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8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7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8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8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8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8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8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8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8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8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8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8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8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8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8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8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8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8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8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8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8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7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8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6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7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8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8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8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7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8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8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8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8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8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7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8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8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8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8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8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8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8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8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7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8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8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7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8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8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8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8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8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7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8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8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8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8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8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8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8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8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8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7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8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8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8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8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8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7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8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8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8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8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8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8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7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8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8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7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8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8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7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8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8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8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8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8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8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8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8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8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8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7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8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8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8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8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8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8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8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8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8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7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8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8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8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8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8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7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8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8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8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8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8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8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8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7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8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8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8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8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8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6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7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8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8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7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8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7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8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8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8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7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8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8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7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8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8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8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8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8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8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8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8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7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8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8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8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7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8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8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8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8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8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7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8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8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8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7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8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8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7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8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8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8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8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8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8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8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7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8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8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8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8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8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8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8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8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8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8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8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8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8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8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8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8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8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8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8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8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8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8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8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8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8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8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8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8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8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8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8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8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8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8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8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8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8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8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8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8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8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8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8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8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8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8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8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8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8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8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8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8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8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8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8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8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8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8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8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8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8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8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8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8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8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8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8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8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8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7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8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8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8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8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8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8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8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8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8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8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8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8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7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8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8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8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7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8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8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7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8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8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8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7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8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8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8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8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7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8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8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7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8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8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8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7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8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8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8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8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7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8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7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8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7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8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7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8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7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8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8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MIE Commits to address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2022-11-15T02:24:37Z</cp:lastPrinted>
  <dcterms:created xsi:type="dcterms:W3CDTF">2021-07-17T02:04:36Z</dcterms:created>
  <dcterms:modified xsi:type="dcterms:W3CDTF">2022-12-12T20:46:18Z</dcterms:modified>
</cp:coreProperties>
</file>