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67c8676d18b2324/Desktop/Jeff Documents/Work/EPIC-DAQ-WG/"/>
    </mc:Choice>
  </mc:AlternateContent>
  <xr:revisionPtr revIDLastSave="570" documentId="8_{00BD9B27-FC83-42F6-B4BB-A990F53A24CF}" xr6:coauthVersionLast="47" xr6:coauthVersionMax="47" xr10:uidLastSave="{9FAD6750-E09F-4D1C-8A30-7129F0607C3D}"/>
  <bookViews>
    <workbookView xWindow="1140" yWindow="750" windowWidth="24390" windowHeight="13335" xr2:uid="{771BF482-4F76-4D69-A83B-A3A03EE7B74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7" i="1" l="1"/>
  <c r="O37" i="1"/>
  <c r="AL37" i="1"/>
  <c r="AK37" i="1"/>
  <c r="AP31" i="1"/>
  <c r="AO31" i="1"/>
  <c r="AR31" i="1" s="1"/>
  <c r="AN31" i="1"/>
  <c r="AQ31" i="1" s="1"/>
  <c r="AN24" i="1"/>
  <c r="AQ24" i="1" s="1"/>
  <c r="AN19" i="1"/>
  <c r="AR10" i="1"/>
  <c r="AQ10" i="1"/>
  <c r="AP10" i="1"/>
  <c r="AO10" i="1"/>
  <c r="AN10" i="1"/>
  <c r="AO9" i="1"/>
  <c r="AR9" i="1" s="1"/>
  <c r="AN9" i="1"/>
  <c r="AP9" i="1" s="1"/>
  <c r="AM37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AM10" i="1"/>
  <c r="AM9" i="1"/>
  <c r="AM8" i="1"/>
  <c r="AM7" i="1"/>
  <c r="AM6" i="1"/>
  <c r="AM2" i="1"/>
  <c r="AD19" i="1"/>
  <c r="AG19" i="1" s="1"/>
  <c r="AE11" i="1"/>
  <c r="AA11" i="1"/>
  <c r="AD11" i="1" s="1"/>
  <c r="AC11" i="1"/>
  <c r="AD35" i="1"/>
  <c r="AG35" i="1" s="1"/>
  <c r="AD34" i="1"/>
  <c r="AG34" i="1" s="1"/>
  <c r="AD33" i="1"/>
  <c r="AG33" i="1" s="1"/>
  <c r="AD32" i="1"/>
  <c r="AG32" i="1" s="1"/>
  <c r="AD31" i="1"/>
  <c r="AG31" i="1" s="1"/>
  <c r="AD30" i="1"/>
  <c r="AG30" i="1" s="1"/>
  <c r="AD29" i="1"/>
  <c r="AG29" i="1" s="1"/>
  <c r="AD28" i="1"/>
  <c r="AG28" i="1" s="1"/>
  <c r="AD27" i="1"/>
  <c r="AG27" i="1" s="1"/>
  <c r="AD26" i="1"/>
  <c r="AG26" i="1" s="1"/>
  <c r="AD25" i="1"/>
  <c r="AG25" i="1" s="1"/>
  <c r="AD24" i="1"/>
  <c r="AG24" i="1" s="1"/>
  <c r="AD23" i="1"/>
  <c r="AG23" i="1" s="1"/>
  <c r="AD22" i="1"/>
  <c r="AG22" i="1" s="1"/>
  <c r="AD21" i="1"/>
  <c r="AG21" i="1" s="1"/>
  <c r="AD20" i="1"/>
  <c r="AG20" i="1" s="1"/>
  <c r="AD18" i="1"/>
  <c r="AG18" i="1" s="1"/>
  <c r="AD17" i="1"/>
  <c r="AG17" i="1" s="1"/>
  <c r="AD16" i="1"/>
  <c r="AG16" i="1" s="1"/>
  <c r="AD15" i="1"/>
  <c r="AG15" i="1" s="1"/>
  <c r="AD14" i="1"/>
  <c r="AG14" i="1" s="1"/>
  <c r="AD13" i="1"/>
  <c r="AG13" i="1" s="1"/>
  <c r="AD12" i="1"/>
  <c r="AG12" i="1" s="1"/>
  <c r="AD10" i="1"/>
  <c r="AG10" i="1" s="1"/>
  <c r="AD9" i="1"/>
  <c r="AG9" i="1" s="1"/>
  <c r="AD8" i="1"/>
  <c r="AG8" i="1" s="1"/>
  <c r="AD7" i="1"/>
  <c r="AG7" i="1" s="1"/>
  <c r="AD6" i="1"/>
  <c r="AG6" i="1" s="1"/>
  <c r="AD5" i="1"/>
  <c r="AG5" i="1" s="1"/>
  <c r="AD4" i="1"/>
  <c r="AG4" i="1" s="1"/>
  <c r="AD3" i="1"/>
  <c r="AG3" i="1" s="1"/>
  <c r="AC35" i="1"/>
  <c r="AF35" i="1" s="1"/>
  <c r="AC34" i="1"/>
  <c r="AF34" i="1" s="1"/>
  <c r="AC33" i="1"/>
  <c r="AF33" i="1" s="1"/>
  <c r="AC32" i="1"/>
  <c r="AF32" i="1" s="1"/>
  <c r="AC31" i="1"/>
  <c r="AF31" i="1" s="1"/>
  <c r="AC30" i="1"/>
  <c r="AF30" i="1" s="1"/>
  <c r="AC29" i="1"/>
  <c r="AF29" i="1" s="1"/>
  <c r="AC28" i="1"/>
  <c r="AF28" i="1" s="1"/>
  <c r="AC27" i="1"/>
  <c r="AF27" i="1" s="1"/>
  <c r="AC26" i="1"/>
  <c r="AF26" i="1" s="1"/>
  <c r="AC25" i="1"/>
  <c r="AF25" i="1" s="1"/>
  <c r="AC24" i="1"/>
  <c r="AF24" i="1" s="1"/>
  <c r="AC23" i="1"/>
  <c r="AF23" i="1" s="1"/>
  <c r="AC22" i="1"/>
  <c r="AF22" i="1" s="1"/>
  <c r="AC21" i="1"/>
  <c r="AF21" i="1" s="1"/>
  <c r="AC20" i="1"/>
  <c r="AF20" i="1" s="1"/>
  <c r="AC19" i="1"/>
  <c r="AF19" i="1" s="1"/>
  <c r="AC18" i="1"/>
  <c r="AF18" i="1" s="1"/>
  <c r="AC17" i="1"/>
  <c r="AF17" i="1" s="1"/>
  <c r="AC16" i="1"/>
  <c r="AF16" i="1" s="1"/>
  <c r="AC15" i="1"/>
  <c r="AF15" i="1" s="1"/>
  <c r="AC14" i="1"/>
  <c r="AF14" i="1" s="1"/>
  <c r="AC13" i="1"/>
  <c r="AF13" i="1" s="1"/>
  <c r="AC12" i="1"/>
  <c r="AF12" i="1" s="1"/>
  <c r="AC10" i="1"/>
  <c r="AC9" i="1"/>
  <c r="AC8" i="1"/>
  <c r="AF8" i="1" s="1"/>
  <c r="AC7" i="1"/>
  <c r="AF7" i="1" s="1"/>
  <c r="AC6" i="1"/>
  <c r="AF6" i="1" s="1"/>
  <c r="AC5" i="1"/>
  <c r="AF5" i="1" s="1"/>
  <c r="AC4" i="1"/>
  <c r="AF4" i="1" s="1"/>
  <c r="AC3" i="1"/>
  <c r="AF3" i="1" s="1"/>
  <c r="AD2" i="1"/>
  <c r="AG2" i="1" s="1"/>
  <c r="AC2" i="1"/>
  <c r="AF2" i="1" s="1"/>
  <c r="R10" i="1"/>
  <c r="R35" i="1"/>
  <c r="R34" i="1"/>
  <c r="R33" i="1"/>
  <c r="R23" i="1"/>
  <c r="R30" i="1"/>
  <c r="R29" i="1"/>
  <c r="R28" i="1"/>
  <c r="R27" i="1"/>
  <c r="R26" i="1"/>
  <c r="R25" i="1"/>
  <c r="R24" i="1"/>
  <c r="R22" i="1"/>
  <c r="R21" i="1"/>
  <c r="R16" i="1"/>
  <c r="R17" i="1"/>
  <c r="R19" i="1"/>
  <c r="R18" i="1"/>
  <c r="R32" i="1"/>
  <c r="R31" i="1"/>
  <c r="R11" i="1"/>
  <c r="R20" i="1"/>
  <c r="R13" i="1"/>
  <c r="R15" i="1"/>
  <c r="R8" i="1"/>
  <c r="R5" i="1"/>
  <c r="R4" i="1"/>
  <c r="R7" i="1"/>
  <c r="R14" i="1"/>
  <c r="R6" i="1"/>
  <c r="R12" i="1"/>
  <c r="R9" i="1"/>
  <c r="R3" i="1"/>
  <c r="R2" i="1"/>
  <c r="Q10" i="1"/>
  <c r="Q35" i="1"/>
  <c r="Q34" i="1"/>
  <c r="Q33" i="1"/>
  <c r="Q23" i="1"/>
  <c r="Q30" i="1"/>
  <c r="Q29" i="1"/>
  <c r="Q28" i="1"/>
  <c r="Q27" i="1"/>
  <c r="Q26" i="1"/>
  <c r="Q25" i="1"/>
  <c r="Q24" i="1"/>
  <c r="Q22" i="1"/>
  <c r="Q21" i="1"/>
  <c r="Q16" i="1"/>
  <c r="Q17" i="1"/>
  <c r="Q19" i="1"/>
  <c r="Q18" i="1"/>
  <c r="Q32" i="1"/>
  <c r="Q31" i="1"/>
  <c r="Q11" i="1"/>
  <c r="Q20" i="1"/>
  <c r="Q13" i="1"/>
  <c r="Q15" i="1"/>
  <c r="Q8" i="1"/>
  <c r="Q5" i="1"/>
  <c r="Q4" i="1"/>
  <c r="Q7" i="1"/>
  <c r="Q14" i="1"/>
  <c r="Q6" i="1"/>
  <c r="Q12" i="1"/>
  <c r="Q9" i="1"/>
  <c r="Q3" i="1"/>
  <c r="Q2" i="1"/>
  <c r="P10" i="1"/>
  <c r="P35" i="1"/>
  <c r="P34" i="1"/>
  <c r="P33" i="1"/>
  <c r="P23" i="1"/>
  <c r="P30" i="1"/>
  <c r="P29" i="1"/>
  <c r="P28" i="1"/>
  <c r="P27" i="1"/>
  <c r="P26" i="1"/>
  <c r="P25" i="1"/>
  <c r="P24" i="1"/>
  <c r="P22" i="1"/>
  <c r="P21" i="1"/>
  <c r="P16" i="1"/>
  <c r="P17" i="1"/>
  <c r="P19" i="1"/>
  <c r="P18" i="1"/>
  <c r="P32" i="1"/>
  <c r="P31" i="1"/>
  <c r="P11" i="1"/>
  <c r="P20" i="1"/>
  <c r="P13" i="1"/>
  <c r="P15" i="1"/>
  <c r="P8" i="1"/>
  <c r="P5" i="1"/>
  <c r="P4" i="1"/>
  <c r="P7" i="1"/>
  <c r="P14" i="1"/>
  <c r="P6" i="1"/>
  <c r="P12" i="1"/>
  <c r="P9" i="1"/>
  <c r="P3" i="1"/>
  <c r="P2" i="1"/>
  <c r="F10" i="1"/>
  <c r="N10" i="1" s="1"/>
  <c r="F35" i="1"/>
  <c r="N35" i="1" s="1"/>
  <c r="F34" i="1"/>
  <c r="N34" i="1" s="1"/>
  <c r="F33" i="1"/>
  <c r="N33" i="1" s="1"/>
  <c r="F23" i="1"/>
  <c r="N23" i="1" s="1"/>
  <c r="F30" i="1"/>
  <c r="N30" i="1" s="1"/>
  <c r="F29" i="1"/>
  <c r="N29" i="1" s="1"/>
  <c r="F28" i="1"/>
  <c r="N28" i="1" s="1"/>
  <c r="F27" i="1"/>
  <c r="N27" i="1" s="1"/>
  <c r="F26" i="1"/>
  <c r="N26" i="1" s="1"/>
  <c r="F25" i="1"/>
  <c r="N25" i="1" s="1"/>
  <c r="F24" i="1"/>
  <c r="N24" i="1" s="1"/>
  <c r="T24" i="1" s="1"/>
  <c r="F22" i="1"/>
  <c r="N22" i="1" s="1"/>
  <c r="F21" i="1"/>
  <c r="N21" i="1" s="1"/>
  <c r="F16" i="1"/>
  <c r="N16" i="1" s="1"/>
  <c r="F17" i="1"/>
  <c r="N17" i="1" s="1"/>
  <c r="F19" i="1"/>
  <c r="N19" i="1" s="1"/>
  <c r="T19" i="1" s="1"/>
  <c r="F18" i="1"/>
  <c r="N18" i="1" s="1"/>
  <c r="F32" i="1"/>
  <c r="N32" i="1" s="1"/>
  <c r="F31" i="1"/>
  <c r="N31" i="1" s="1"/>
  <c r="F11" i="1"/>
  <c r="N11" i="1" s="1"/>
  <c r="F20" i="1"/>
  <c r="N20" i="1" s="1"/>
  <c r="F13" i="1"/>
  <c r="N13" i="1" s="1"/>
  <c r="F15" i="1"/>
  <c r="N15" i="1" s="1"/>
  <c r="F8" i="1"/>
  <c r="N8" i="1" s="1"/>
  <c r="F5" i="1"/>
  <c r="N5" i="1" s="1"/>
  <c r="F4" i="1"/>
  <c r="N4" i="1" s="1"/>
  <c r="F7" i="1"/>
  <c r="N7" i="1" s="1"/>
  <c r="T7" i="1" s="1"/>
  <c r="AN7" i="1" s="1"/>
  <c r="F14" i="1"/>
  <c r="N14" i="1" s="1"/>
  <c r="F6" i="1"/>
  <c r="N6" i="1" s="1"/>
  <c r="F12" i="1"/>
  <c r="N12" i="1" s="1"/>
  <c r="F9" i="1"/>
  <c r="N9" i="1" s="1"/>
  <c r="F3" i="1"/>
  <c r="N3" i="1" s="1"/>
  <c r="T3" i="1" s="1"/>
  <c r="F2" i="1"/>
  <c r="N2" i="1" s="1"/>
  <c r="AP7" i="1" l="1"/>
  <c r="AQ7" i="1"/>
  <c r="AP27" i="1"/>
  <c r="AP24" i="1"/>
  <c r="AP17" i="1"/>
  <c r="AP12" i="1"/>
  <c r="AP28" i="1"/>
  <c r="AQ9" i="1"/>
  <c r="AP25" i="1"/>
  <c r="AP16" i="1"/>
  <c r="T25" i="1"/>
  <c r="AN25" i="1" s="1"/>
  <c r="AQ25" i="1" s="1"/>
  <c r="T27" i="1"/>
  <c r="AN27" i="1" s="1"/>
  <c r="AQ27" i="1" s="1"/>
  <c r="T15" i="1"/>
  <c r="AN15" i="1" s="1"/>
  <c r="T28" i="1"/>
  <c r="AN28" i="1" s="1"/>
  <c r="AQ28" i="1" s="1"/>
  <c r="T26" i="1"/>
  <c r="T8" i="1"/>
  <c r="T13" i="1"/>
  <c r="T29" i="1"/>
  <c r="T18" i="1"/>
  <c r="T5" i="1"/>
  <c r="T2" i="1"/>
  <c r="T6" i="1"/>
  <c r="T20" i="1"/>
  <c r="AN20" i="1" s="1"/>
  <c r="AP20" i="1" s="1"/>
  <c r="T32" i="1"/>
  <c r="T34" i="1"/>
  <c r="T23" i="1"/>
  <c r="AN23" i="1" s="1"/>
  <c r="T31" i="1"/>
  <c r="V31" i="1" s="1"/>
  <c r="T17" i="1"/>
  <c r="AN17" i="1" s="1"/>
  <c r="AQ17" i="1" s="1"/>
  <c r="T30" i="1"/>
  <c r="T33" i="1"/>
  <c r="T12" i="1"/>
  <c r="AN12" i="1" s="1"/>
  <c r="AQ12" i="1" s="1"/>
  <c r="T16" i="1"/>
  <c r="AN16" i="1" s="1"/>
  <c r="AQ16" i="1" s="1"/>
  <c r="T10" i="1"/>
  <c r="V10" i="1" s="1"/>
  <c r="T11" i="1"/>
  <c r="T21" i="1"/>
  <c r="T14" i="1"/>
  <c r="T22" i="1"/>
  <c r="T9" i="1"/>
  <c r="V9" i="1" s="1"/>
  <c r="T4" i="1"/>
  <c r="V4" i="1" s="1"/>
  <c r="AD37" i="1"/>
  <c r="V19" i="1"/>
  <c r="AO19" i="1" s="1"/>
  <c r="V3" i="1"/>
  <c r="AF11" i="1"/>
  <c r="AG11" i="1"/>
  <c r="AG37" i="1" s="1"/>
  <c r="AF9" i="1"/>
  <c r="AF10" i="1"/>
  <c r="V24" i="1"/>
  <c r="AO24" i="1" s="1"/>
  <c r="AR24" i="1" s="1"/>
  <c r="V25" i="1"/>
  <c r="AO25" i="1" s="1"/>
  <c r="AR25" i="1" s="1"/>
  <c r="V15" i="1"/>
  <c r="AO15" i="1" s="1"/>
  <c r="AR15" i="1" s="1"/>
  <c r="V28" i="1"/>
  <c r="AO28" i="1" s="1"/>
  <c r="AR28" i="1" s="1"/>
  <c r="V5" i="1"/>
  <c r="V27" i="1"/>
  <c r="AO27" i="1" s="1"/>
  <c r="AR27" i="1" s="1"/>
  <c r="V17" i="1"/>
  <c r="AO17" i="1" s="1"/>
  <c r="AR17" i="1" s="1"/>
  <c r="V16" i="1"/>
  <c r="AO16" i="1" s="1"/>
  <c r="AR16" i="1" s="1"/>
  <c r="V12" i="1"/>
  <c r="AO12" i="1" s="1"/>
  <c r="AR12" i="1" s="1"/>
  <c r="V7" i="1"/>
  <c r="AO7" i="1" s="1"/>
  <c r="AR7" i="1" s="1"/>
  <c r="S4" i="1"/>
  <c r="S23" i="1"/>
  <c r="S32" i="1"/>
  <c r="S11" i="1"/>
  <c r="S34" i="1"/>
  <c r="S2" i="1"/>
  <c r="S18" i="1"/>
  <c r="S35" i="1"/>
  <c r="S8" i="1"/>
  <c r="S13" i="1"/>
  <c r="S29" i="1"/>
  <c r="S20" i="1"/>
  <c r="S30" i="1"/>
  <c r="S31" i="1"/>
  <c r="S33" i="1"/>
  <c r="S19" i="1"/>
  <c r="S3" i="1"/>
  <c r="S10" i="1"/>
  <c r="S15" i="1"/>
  <c r="S7" i="1"/>
  <c r="S28" i="1"/>
  <c r="S17" i="1"/>
  <c r="S26" i="1"/>
  <c r="S12" i="1"/>
  <c r="S27" i="1"/>
  <c r="S5" i="1"/>
  <c r="S9" i="1"/>
  <c r="S16" i="1"/>
  <c r="S6" i="1"/>
  <c r="S21" i="1"/>
  <c r="S14" i="1"/>
  <c r="S22" i="1"/>
  <c r="S24" i="1"/>
  <c r="S25" i="1"/>
  <c r="V34" i="1" l="1"/>
  <c r="AO34" i="1" s="1"/>
  <c r="AN34" i="1"/>
  <c r="V33" i="1"/>
  <c r="AO33" i="1" s="1"/>
  <c r="AR33" i="1" s="1"/>
  <c r="AN33" i="1"/>
  <c r="V32" i="1"/>
  <c r="AO32" i="1" s="1"/>
  <c r="AR32" i="1" s="1"/>
  <c r="AN32" i="1"/>
  <c r="AQ20" i="1"/>
  <c r="V23" i="1"/>
  <c r="AO23" i="1" s="1"/>
  <c r="AR23" i="1" s="1"/>
  <c r="V21" i="1"/>
  <c r="AO21" i="1" s="1"/>
  <c r="AN21" i="1"/>
  <c r="V11" i="1"/>
  <c r="AO11" i="1" s="1"/>
  <c r="AR11" i="1" s="1"/>
  <c r="AN11" i="1"/>
  <c r="V26" i="1"/>
  <c r="AO26" i="1" s="1"/>
  <c r="AR26" i="1" s="1"/>
  <c r="AN26" i="1"/>
  <c r="AQ23" i="1"/>
  <c r="AP23" i="1"/>
  <c r="V22" i="1"/>
  <c r="AO22" i="1" s="1"/>
  <c r="AR22" i="1" s="1"/>
  <c r="AN22" i="1"/>
  <c r="V20" i="1"/>
  <c r="AO20" i="1" s="1"/>
  <c r="AR20" i="1" s="1"/>
  <c r="V14" i="1"/>
  <c r="AO14" i="1" s="1"/>
  <c r="AR14" i="1" s="1"/>
  <c r="AN14" i="1"/>
  <c r="V18" i="1"/>
  <c r="AO18" i="1" s="1"/>
  <c r="AR18" i="1" s="1"/>
  <c r="AN18" i="1"/>
  <c r="V29" i="1"/>
  <c r="AO29" i="1" s="1"/>
  <c r="AR29" i="1" s="1"/>
  <c r="AN29" i="1"/>
  <c r="V13" i="1"/>
  <c r="AO13" i="1" s="1"/>
  <c r="AR13" i="1" s="1"/>
  <c r="AN13" i="1"/>
  <c r="V30" i="1"/>
  <c r="AO30" i="1" s="1"/>
  <c r="AR30" i="1" s="1"/>
  <c r="AN30" i="1"/>
  <c r="AQ15" i="1"/>
  <c r="AP15" i="1"/>
  <c r="V6" i="1"/>
  <c r="AO6" i="1" s="1"/>
  <c r="AR6" i="1" s="1"/>
  <c r="AN6" i="1"/>
  <c r="V8" i="1"/>
  <c r="AO8" i="1" s="1"/>
  <c r="AR8" i="1" s="1"/>
  <c r="AN8" i="1"/>
  <c r="V2" i="1"/>
  <c r="AN2" i="1"/>
  <c r="AQ32" i="1" l="1"/>
  <c r="AP32" i="1"/>
  <c r="AP33" i="1"/>
  <c r="AQ33" i="1"/>
  <c r="AQ14" i="1"/>
  <c r="AP14" i="1"/>
  <c r="AQ22" i="1"/>
  <c r="AP22" i="1"/>
  <c r="AP30" i="1"/>
  <c r="AQ30" i="1"/>
  <c r="AP26" i="1"/>
  <c r="AQ26" i="1"/>
  <c r="AQ11" i="1"/>
  <c r="AP11" i="1"/>
  <c r="AP13" i="1"/>
  <c r="AQ13" i="1"/>
  <c r="AP29" i="1"/>
  <c r="AQ29" i="1"/>
  <c r="AQ18" i="1"/>
  <c r="AP18" i="1"/>
  <c r="AQ8" i="1"/>
  <c r="AP8" i="1"/>
  <c r="AQ6" i="1"/>
  <c r="AP6" i="1"/>
  <c r="AP2" i="1"/>
  <c r="AQ2" i="1"/>
  <c r="AO2" i="1"/>
  <c r="AR2" i="1" l="1"/>
  <c r="AO37" i="1"/>
  <c r="AO35" i="1"/>
  <c r="O35" i="1"/>
  <c r="T37" i="1"/>
  <c r="N37" i="1"/>
  <c r="V35" i="1"/>
  <c r="V37" i="1"/>
  <c r="O35" i="1" a="1"/>
  <c r="T35" i="1"/>
  <c r="AN35" i="1"/>
  <c r="AN3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<sst xmlns="http://schemas.openxmlformats.org/spreadsheetml/2006/main" count="158" uniqueCount="130">
  <si>
    <t>Charge Sharing</t>
  </si>
  <si>
    <t>1.2 at 90deg</t>
  </si>
  <si>
    <t>DIRCBar</t>
  </si>
  <si>
    <t>EcalEndcapN</t>
  </si>
  <si>
    <t>yes</t>
  </si>
  <si>
    <t>MPGDBarrel</t>
  </si>
  <si>
    <t>EcalEndcapP</t>
  </si>
  <si>
    <t>TOFBarrel</t>
  </si>
  <si>
    <t>TOFEndcap</t>
  </si>
  <si>
    <t>EcalEndcapPInsert</t>
  </si>
  <si>
    <t>EcalBarrelSciFi</t>
  </si>
  <si>
    <t>by default</t>
  </si>
  <si>
    <t>EcalBarrelImaging</t>
  </si>
  <si>
    <t>DRICH</t>
  </si>
  <si>
    <t>LumiSpecCAL</t>
  </si>
  <si>
    <t>LumiSpecTracker</t>
  </si>
  <si>
    <t>HcalEndcapPInsert</t>
  </si>
  <si>
    <t>HcalBarrel</t>
  </si>
  <si>
    <t>HcalEndcapN</t>
  </si>
  <si>
    <t>B0ECalHits</t>
  </si>
  <si>
    <t>B0Tracker</t>
  </si>
  <si>
    <t>ForwardOffMTracker</t>
  </si>
  <si>
    <t>ZDCEcal</t>
  </si>
  <si>
    <t>ZDCHcal</t>
  </si>
  <si>
    <t>ZDC PbWO4</t>
  </si>
  <si>
    <t>ZDC W/Si</t>
  </si>
  <si>
    <t>ZDC Pb/Si</t>
  </si>
  <si>
    <t>ZDC Pb/Scint</t>
  </si>
  <si>
    <t>ForwardRomanPot</t>
  </si>
  <si>
    <t>TaggerTrackerHits</t>
  </si>
  <si>
    <t xml:space="preserve">    -TaggerTracker(1)</t>
  </si>
  <si>
    <t xml:space="preserve">    -TaggerTrcker(2)</t>
  </si>
  <si>
    <t>pfRICH</t>
  </si>
  <si>
    <t>DETECTOR</t>
  </si>
  <si>
    <t>18x275Gev   Q&gt;Th Rate</t>
  </si>
  <si>
    <t>TimeSharing</t>
  </si>
  <si>
    <t>3 to 5</t>
  </si>
  <si>
    <t>2 but this means share with 2</t>
  </si>
  <si>
    <t>2x2 (means 9)</t>
  </si>
  <si>
    <t>1 to 2</t>
  </si>
  <si>
    <t>Charge Sharing (as written)</t>
  </si>
  <si>
    <t>Time sharing notes</t>
  </si>
  <si>
    <t>HGCROC 1-7</t>
  </si>
  <si>
    <t>EICROC in TOA</t>
  </si>
  <si>
    <t>Syncrotron Hits / sec</t>
  </si>
  <si>
    <t xml:space="preserve">Better Detector Name </t>
  </si>
  <si>
    <t>uVertex Tracker</t>
  </si>
  <si>
    <t>Sagitta Tracker</t>
  </si>
  <si>
    <t>DIRC</t>
  </si>
  <si>
    <t>Backward ECAL</t>
  </si>
  <si>
    <t>MPGD Barrel</t>
  </si>
  <si>
    <t>Forward ECAL</t>
  </si>
  <si>
    <t>Barrel TOF</t>
  </si>
  <si>
    <t>Forward Tracker Disks</t>
  </si>
  <si>
    <t>Backward TrackerDisks</t>
  </si>
  <si>
    <t>Endcap TOF</t>
  </si>
  <si>
    <t>Forward ECAL Insert</t>
  </si>
  <si>
    <t>Barrel ECAL SciFi</t>
  </si>
  <si>
    <t>Imaging Calorimeter</t>
  </si>
  <si>
    <t>dRICH</t>
  </si>
  <si>
    <t>LumiSpecCal</t>
  </si>
  <si>
    <t>Barrel HCAL</t>
  </si>
  <si>
    <t>Backward HCAL</t>
  </si>
  <si>
    <t>Forward HCAL</t>
  </si>
  <si>
    <t>B0 CAL</t>
  </si>
  <si>
    <t>B0 Tracker</t>
  </si>
  <si>
    <t>Offm</t>
  </si>
  <si>
    <t>RomanPots</t>
  </si>
  <si>
    <t>Electron BG&gt;Th</t>
  </si>
  <si>
    <t>Hadron BG</t>
  </si>
  <si>
    <t>VertexBarrel</t>
  </si>
  <si>
    <t>SiBarrel</t>
  </si>
  <si>
    <t>TrackerEndcapP</t>
  </si>
  <si>
    <t>TrackerEndcapN</t>
  </si>
  <si>
    <t>Noise Quote Unit</t>
  </si>
  <si>
    <t>Noise Quote Mult</t>
  </si>
  <si>
    <t>Bits/hit</t>
  </si>
  <si>
    <t>Collision Throughput (Gb/s)</t>
  </si>
  <si>
    <t>Hits x 6  (@500khz)</t>
  </si>
  <si>
    <t>Electron BG (Gb/s)</t>
  </si>
  <si>
    <t>Sync Throughput (Gb/s)</t>
  </si>
  <si>
    <t>Hadron GB (GB/s)</t>
  </si>
  <si>
    <t>Background Sum (Gb/s)</t>
  </si>
  <si>
    <t>IDX</t>
  </si>
  <si>
    <t>Cluster Size</t>
  </si>
  <si>
    <t>Noise Quote Max</t>
  </si>
  <si>
    <t>Noise Quote Min</t>
  </si>
  <si>
    <t>hz/pixel</t>
  </si>
  <si>
    <t>Noise Rate Min (Gb/s)</t>
  </si>
  <si>
    <t>Noise Includes All Maps</t>
  </si>
  <si>
    <t>hz/channel</t>
  </si>
  <si>
    <t>Min Cluster Reduction Factor</t>
  </si>
  <si>
    <t>Final Min Noise Estimate</t>
  </si>
  <si>
    <t>hz/cm^2</t>
  </si>
  <si>
    <t>References</t>
  </si>
  <si>
    <t>[1]   Digitization Spread Sheet   (E&amp;DAQ Wiki link)</t>
  </si>
  <si>
    <t>[2]  Schambach (E&amp;DAQ WG Meeting  2/23/2023)</t>
  </si>
  <si>
    <t>Max from [2]</t>
  </si>
  <si>
    <t>Min from [1]</t>
  </si>
  <si>
    <t>[1] has "~1" with no units</t>
  </si>
  <si>
    <t>[3]  Ljubicic (E&amp;DAQ WG Meeting 2/9/2023)</t>
  </si>
  <si>
    <t>[4] Incom (E&amp;DAQ WG Meeting 10/13/2022)</t>
  </si>
  <si>
    <t>[5] Antonioli (E&amp;DAQ WG Meeting 2/16/2023)</t>
  </si>
  <si>
    <t>Ref / Notes</t>
  </si>
  <si>
    <t>Max from [3]</t>
  </si>
  <si>
    <t>See [4] Assumes 10x10cm HRPPD at 1024 ch each x 75</t>
  </si>
  <si>
    <t>See [5].   Data reduction assumption is trigger reducing 100Mhz -&gt; 500kHz</t>
  </si>
  <si>
    <t>hz/channel w t window</t>
  </si>
  <si>
    <t xml:space="preserve">LFHCAL </t>
  </si>
  <si>
    <t>[1]   For all calorimeters I used this, as the sheet was not filled completely</t>
  </si>
  <si>
    <t>[1] 0 is quoted?</t>
  </si>
  <si>
    <t>Fudge Rate (Gb/s)</t>
  </si>
  <si>
    <t>Noise Rate Max To FELIX (Gb/s)</t>
  </si>
  <si>
    <t>Final Noise Estimate After Clusters</t>
  </si>
  <si>
    <t>Collision+Background  (To FELIX)</t>
  </si>
  <si>
    <t>Cluster Rate (Gb/sec)  (To Storage)</t>
  </si>
  <si>
    <t>N-RDO</t>
  </si>
  <si>
    <t>N-DAM</t>
  </si>
  <si>
    <t>N-Channels</t>
  </si>
  <si>
    <t>RDO-&gt;DAM (Gb/sec)</t>
  </si>
  <si>
    <t>Readout-&gt;DAQ (Gb/sec)</t>
  </si>
  <si>
    <t>Per DAM (Gb/s)</t>
  </si>
  <si>
    <t>Per RDO (Gb/sec)</t>
  </si>
  <si>
    <t>Integration Time (BX)</t>
  </si>
  <si>
    <t>Black Event (Tb/sec)</t>
  </si>
  <si>
    <t>1760 Pb/sec</t>
  </si>
  <si>
    <t>Out Per Readout Computer (Gb/s)</t>
  </si>
  <si>
    <t>64 bits</t>
  </si>
  <si>
    <t>1 bit</t>
  </si>
  <si>
    <t>27.5 Pb/sec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</si>
</sst>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11" fontId="0" fillId="0" borderId="0" xfId="0" applyNumberFormat="1"/>
    <xf numFmtId="16" fontId="0" fillId="0" borderId="0" xfId="0" applyNumberFormat="1"/>
    <xf numFmtId="0" fontId="0" fillId="2" borderId="1" xfId="0" applyFill="1" applyBorder="1"/>
    <xf numFmtId="0" fontId="0" fillId="2" borderId="2" xfId="0" applyFill="1" applyBorder="1"/>
    <xf numFmtId="0" fontId="0" fillId="0" borderId="1" xfId="0" applyBorder="1"/>
    <xf numFmtId="2" fontId="0" fillId="2" borderId="1" xfId="0" applyNumberFormat="1" applyFill="1" applyBorder="1"/>
    <xf numFmtId="2" fontId="0" fillId="0" borderId="0" xfId="0" applyNumberFormat="1"/>
    <xf numFmtId="2" fontId="0" fillId="3" borderId="1" xfId="0" applyNumberFormat="1" applyFill="1" applyBorder="1"/>
    <xf numFmtId="0" fontId="0" fillId="2" borderId="3" xfId="0" applyFill="1" applyBorder="1"/>
    <xf numFmtId="11" fontId="0" fillId="4" borderId="2" xfId="0" applyNumberFormat="1" applyFill="1" applyBorder="1"/>
    <xf numFmtId="11" fontId="0" fillId="2" borderId="2" xfId="0" applyNumberFormat="1" applyFill="1" applyBorder="1"/>
    <xf numFmtId="11" fontId="0" fillId="2" borderId="1" xfId="0" applyNumberFormat="1" applyFill="1" applyBorder="1"/>
    <xf numFmtId="11" fontId="0" fillId="5" borderId="1" xfId="0" applyNumberFormat="1" applyFill="1" applyBorder="1"/>
    <xf numFmtId="11" fontId="0" fillId="6" borderId="1" xfId="0" applyNumberFormat="1" applyFill="1" applyBorder="1"/>
    <xf numFmtId="2" fontId="0" fillId="7" borderId="1" xfId="0" applyNumberFormat="1" applyFill="1" applyBorder="1"/>
    <xf numFmtId="2" fontId="0" fillId="8" borderId="1" xfId="0" applyNumberFormat="1" applyFill="1" applyBorder="1"/>
    <xf numFmtId="0" fontId="0" fillId="9" borderId="0" xfId="0" applyFill="1"/>
    <xf numFmtId="2" fontId="0" fillId="9" borderId="1" xfId="0" applyNumberFormat="1" applyFill="1" applyBorder="1"/>
    <xf numFmtId="2" fontId="0" fillId="9" borderId="0" xfId="0" applyNumberFormat="1" applyFill="1"/>
    <xf numFmtId="2" fontId="0" fillId="3" borderId="2" xfId="0" applyNumberFormat="1" applyFill="1" applyBorder="1"/>
    <xf numFmtId="2" fontId="0" fillId="10" borderId="1" xfId="0" applyNumberFormat="1" applyFill="1" applyBorder="1"/>
    <xf numFmtId="2" fontId="0" fillId="11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67C0E-92E6-4D16-A63A-362BC661B032}">
  <dimension ref="A1:AR46"/>
  <sheetViews>
    <sheetView tabSelected="1" workbookViewId="0">
      <pane xSplit="3" ySplit="1" topLeftCell="Q14" activePane="bottomRight" state="frozen"/>
      <selection pane="topRight" activeCell="C1" sqref="C1"/>
      <selection pane="bottomLeft" activeCell="A2" sqref="A2"/>
      <selection pane="bottomRight" activeCell="V38" sqref="V38"/>
    </sheetView>
  </sheetViews>
  <sheetFormatPr defaultRowHeight="15" x14ac:dyDescent="0.25"/>
  <cols>
    <col min="1" max="1" width="21.28515625" style="5" customWidth="1"/>
    <col min="2" max="2" width="8.140625" hidden="1" customWidth="1"/>
    <col min="3" max="4" width="22.5703125" customWidth="1"/>
    <col min="5" max="7" width="27.5703125" customWidth="1"/>
    <col min="8" max="9" width="17.7109375" customWidth="1"/>
    <col min="10" max="10" width="15.5703125" customWidth="1"/>
    <col min="11" max="11" width="26.140625" customWidth="1"/>
    <col min="12" max="12" width="15" customWidth="1"/>
    <col min="13" max="13" width="12.5703125" customWidth="1"/>
    <col min="14" max="15" width="25.140625" style="7" customWidth="1"/>
    <col min="16" max="16" width="24.42578125" style="1" customWidth="1"/>
    <col min="17" max="17" width="19.42578125" style="1" customWidth="1"/>
    <col min="18" max="18" width="21" customWidth="1"/>
    <col min="19" max="19" width="22.28515625" style="7" customWidth="1"/>
    <col min="20" max="20" width="32.42578125" style="7" customWidth="1"/>
    <col min="21" max="21" width="17.28515625" customWidth="1"/>
    <col min="22" max="22" width="22" customWidth="1"/>
    <col min="23" max="25" width="17.28515625" customWidth="1"/>
    <col min="26" max="26" width="16.5703125" customWidth="1"/>
    <col min="27" max="27" width="17.7109375" customWidth="1"/>
    <col min="28" max="28" width="22.5703125" customWidth="1"/>
    <col min="29" max="29" width="21" customWidth="1"/>
    <col min="30" max="30" width="32.140625" customWidth="1"/>
    <col min="31" max="32" width="27.28515625" customWidth="1"/>
    <col min="33" max="33" width="31" customWidth="1"/>
    <col min="34" max="34" width="71.42578125" customWidth="1"/>
    <col min="35" max="35" width="15.42578125" customWidth="1"/>
    <col min="36" max="36" width="22" customWidth="1"/>
    <col min="39" max="39" width="19.42578125" customWidth="1"/>
    <col min="40" max="40" width="19.28515625" customWidth="1"/>
    <col min="41" max="41" width="22.42578125" customWidth="1"/>
    <col min="42" max="42" width="16.5703125" customWidth="1"/>
    <col min="43" max="43" width="15.85546875" customWidth="1"/>
    <col min="44" max="44" width="31.42578125" customWidth="1"/>
  </cols>
  <sheetData>
    <row r="1" spans="1:44" s="3" customFormat="1" x14ac:dyDescent="0.25">
      <c r="A1" s="3" t="s">
        <v>45</v>
      </c>
      <c r="B1" s="4" t="s">
        <v>83</v>
      </c>
      <c r="C1" s="4" t="s">
        <v>33</v>
      </c>
      <c r="D1" s="4" t="s">
        <v>76</v>
      </c>
      <c r="E1" s="3" t="s">
        <v>34</v>
      </c>
      <c r="F1" s="3" t="s">
        <v>78</v>
      </c>
      <c r="G1" s="3" t="s">
        <v>40</v>
      </c>
      <c r="H1" s="3" t="s">
        <v>0</v>
      </c>
      <c r="I1" s="3" t="s">
        <v>41</v>
      </c>
      <c r="J1" s="3" t="s">
        <v>35</v>
      </c>
      <c r="K1" s="3" t="s">
        <v>44</v>
      </c>
      <c r="L1" s="3" t="s">
        <v>68</v>
      </c>
      <c r="M1" s="9" t="s">
        <v>69</v>
      </c>
      <c r="N1" s="7" t="s">
        <v>77</v>
      </c>
      <c r="O1" s="7" t="s">
        <v>111</v>
      </c>
      <c r="P1" s="11" t="s">
        <v>80</v>
      </c>
      <c r="Q1" s="12" t="s">
        <v>79</v>
      </c>
      <c r="R1" s="3" t="s">
        <v>81</v>
      </c>
      <c r="S1" s="6" t="s">
        <v>82</v>
      </c>
      <c r="T1" s="6" t="s">
        <v>114</v>
      </c>
      <c r="U1" s="3" t="s">
        <v>84</v>
      </c>
      <c r="V1" s="3" t="s">
        <v>115</v>
      </c>
      <c r="Y1" s="3" t="s">
        <v>75</v>
      </c>
      <c r="Z1" s="3" t="s">
        <v>86</v>
      </c>
      <c r="AA1" s="3" t="s">
        <v>85</v>
      </c>
      <c r="AB1" s="3" t="s">
        <v>74</v>
      </c>
      <c r="AC1" s="3" t="s">
        <v>88</v>
      </c>
      <c r="AD1" s="3" t="s">
        <v>112</v>
      </c>
      <c r="AE1" s="3" t="s">
        <v>91</v>
      </c>
      <c r="AF1" s="3" t="s">
        <v>92</v>
      </c>
      <c r="AG1" s="3" t="s">
        <v>113</v>
      </c>
      <c r="AH1" s="3" t="s">
        <v>103</v>
      </c>
      <c r="AI1" s="3" t="s">
        <v>118</v>
      </c>
      <c r="AJ1" s="3" t="s">
        <v>123</v>
      </c>
      <c r="AK1" s="3" t="s">
        <v>116</v>
      </c>
      <c r="AL1" s="3" t="s">
        <v>117</v>
      </c>
      <c r="AM1" s="3" t="s">
        <v>124</v>
      </c>
      <c r="AN1" s="3" t="s">
        <v>119</v>
      </c>
      <c r="AO1" s="3" t="s">
        <v>120</v>
      </c>
      <c r="AP1" s="3" t="s">
        <v>122</v>
      </c>
      <c r="AQ1" s="3" t="s">
        <v>121</v>
      </c>
      <c r="AR1" s="3" t="s">
        <v>126</v>
      </c>
    </row>
    <row r="2" spans="1:44" x14ac:dyDescent="0.25">
      <c r="A2" s="3" t="s">
        <v>46</v>
      </c>
      <c r="B2">
        <v>1.1000000000000001</v>
      </c>
      <c r="C2" t="s">
        <v>70</v>
      </c>
      <c r="D2">
        <v>64</v>
      </c>
      <c r="E2" s="1">
        <v>452000</v>
      </c>
      <c r="F2" s="1">
        <f t="shared" ref="F2:F35" si="0">E2*6</f>
        <v>2712000</v>
      </c>
      <c r="G2" s="1" t="s">
        <v>1</v>
      </c>
      <c r="H2">
        <v>1.2</v>
      </c>
      <c r="J2">
        <v>1</v>
      </c>
      <c r="K2" s="1">
        <v>8000</v>
      </c>
      <c r="L2" s="1">
        <v>2540000</v>
      </c>
      <c r="M2" s="1">
        <v>3000000</v>
      </c>
      <c r="N2" s="8">
        <f t="shared" ref="N2:N35" si="1">F2*D2*H2*J2/1000000000</f>
        <v>0.20828160000000001</v>
      </c>
      <c r="O2" s="20">
        <v>0</v>
      </c>
      <c r="P2" s="10">
        <f t="shared" ref="P2:P35" si="2">K2*D2*H2*J2/1000000000</f>
        <v>6.1439999999999997E-4</v>
      </c>
      <c r="Q2" s="13">
        <f t="shared" ref="Q2:Q35" si="3">L2*D2*H2*J2/1000000000</f>
        <v>0.195072</v>
      </c>
      <c r="R2" s="14">
        <f t="shared" ref="R2:R35" si="4">M2*D2*H2*J2/1000000000</f>
        <v>0.23039999999999999</v>
      </c>
      <c r="S2" s="16">
        <f t="shared" ref="S2:S35" si="5">P2+Q2+R2</f>
        <v>0.42608639999999998</v>
      </c>
      <c r="T2" s="15">
        <f>N2+P2+Q2+R2+O2</f>
        <v>0.63436800000000004</v>
      </c>
      <c r="U2">
        <v>64</v>
      </c>
      <c r="V2" s="15">
        <f t="shared" ref="V2:V30" si="6">U2*T2/(D2*H2*J2)</f>
        <v>0.52864000000000011</v>
      </c>
      <c r="Y2" s="1">
        <v>36000000000</v>
      </c>
      <c r="Z2" s="1">
        <v>1E-3</v>
      </c>
      <c r="AA2" s="1">
        <v>0.01</v>
      </c>
      <c r="AB2" t="s">
        <v>87</v>
      </c>
      <c r="AC2" s="7">
        <f t="shared" ref="AC2:AC35" si="7">D2*Z2*Y2/1000000000</f>
        <v>2.3039999999999998</v>
      </c>
      <c r="AD2" s="22">
        <f t="shared" ref="AD2:AD35" si="8">D2*Y2*AA2/1000000000</f>
        <v>23.04</v>
      </c>
      <c r="AE2" s="1">
        <v>1</v>
      </c>
      <c r="AF2" s="7">
        <f>AC2*AE2</f>
        <v>2.3039999999999998</v>
      </c>
      <c r="AG2" s="22">
        <f>AD2*AE2</f>
        <v>23.04</v>
      </c>
      <c r="AH2" t="s">
        <v>89</v>
      </c>
      <c r="AI2" s="1">
        <v>36000000000</v>
      </c>
      <c r="AJ2">
        <v>200</v>
      </c>
      <c r="AK2">
        <v>400</v>
      </c>
      <c r="AL2">
        <v>10</v>
      </c>
      <c r="AM2" s="1">
        <f>AI2*D2*100*1000*1000/((AJ2*1000*1000*1000)*(1000))</f>
        <v>1152000</v>
      </c>
      <c r="AN2" s="22">
        <f>T2+T3+T4+T5+AD2</f>
        <v>26.2887168</v>
      </c>
      <c r="AO2" s="22">
        <f>V2+V3+V4+V5+AG2</f>
        <v>25.747264000000001</v>
      </c>
      <c r="AP2" s="7">
        <f>AN2/AK2</f>
        <v>6.5721792000000001E-2</v>
      </c>
      <c r="AQ2" s="7">
        <f>AN2/AL2</f>
        <v>2.62887168</v>
      </c>
      <c r="AR2" s="7">
        <f>AO2/AL2</f>
        <v>2.5747264000000003</v>
      </c>
    </row>
    <row r="3" spans="1:44" x14ac:dyDescent="0.25">
      <c r="A3" s="3" t="s">
        <v>47</v>
      </c>
      <c r="B3">
        <v>1.2</v>
      </c>
      <c r="C3" t="s">
        <v>71</v>
      </c>
      <c r="D3">
        <v>64</v>
      </c>
      <c r="E3" s="1">
        <v>218000</v>
      </c>
      <c r="F3" s="1">
        <f t="shared" si="0"/>
        <v>1308000</v>
      </c>
      <c r="G3" s="1" t="s">
        <v>1</v>
      </c>
      <c r="H3">
        <v>1.2</v>
      </c>
      <c r="J3">
        <v>1</v>
      </c>
      <c r="K3" s="1">
        <v>2000</v>
      </c>
      <c r="L3" s="1">
        <v>239000</v>
      </c>
      <c r="M3" s="1">
        <v>778000</v>
      </c>
      <c r="N3" s="8">
        <f t="shared" si="1"/>
        <v>0.1004544</v>
      </c>
      <c r="O3" s="20">
        <v>0</v>
      </c>
      <c r="P3" s="10">
        <f t="shared" si="2"/>
        <v>1.5359999999999999E-4</v>
      </c>
      <c r="Q3" s="13">
        <f t="shared" si="3"/>
        <v>1.8355199999999999E-2</v>
      </c>
      <c r="R3" s="14">
        <f t="shared" si="4"/>
        <v>5.9750400000000002E-2</v>
      </c>
      <c r="S3" s="16">
        <f t="shared" si="5"/>
        <v>7.8259200000000001E-2</v>
      </c>
      <c r="T3" s="15">
        <f t="shared" ref="T3:T35" si="9">N3+P3+Q3+R3+O3</f>
        <v>0.1787136</v>
      </c>
      <c r="U3">
        <v>64</v>
      </c>
      <c r="V3" s="15">
        <f t="shared" si="6"/>
        <v>0.148928</v>
      </c>
      <c r="AC3" s="7">
        <f t="shared" si="7"/>
        <v>0</v>
      </c>
      <c r="AD3" s="22">
        <f t="shared" si="8"/>
        <v>0</v>
      </c>
      <c r="AE3" s="1"/>
      <c r="AF3" s="7">
        <f t="shared" ref="AF3:AF35" si="10">AC3*AE3</f>
        <v>0</v>
      </c>
      <c r="AG3" s="22">
        <f t="shared" ref="AG3:AG35" si="11">AD3*AE3</f>
        <v>0</v>
      </c>
      <c r="AH3" t="s">
        <v>98</v>
      </c>
      <c r="AJ3">
        <v>200</v>
      </c>
      <c r="AM3" s="1"/>
      <c r="AN3" s="22"/>
      <c r="AO3" s="22"/>
      <c r="AP3" s="7"/>
      <c r="AQ3" s="7"/>
      <c r="AR3" s="7"/>
    </row>
    <row r="4" spans="1:44" x14ac:dyDescent="0.25">
      <c r="A4" s="3" t="s">
        <v>53</v>
      </c>
      <c r="B4">
        <v>1.3</v>
      </c>
      <c r="C4" t="s">
        <v>72</v>
      </c>
      <c r="D4">
        <v>64</v>
      </c>
      <c r="E4" s="1">
        <v>1180000</v>
      </c>
      <c r="F4" s="1">
        <f t="shared" si="0"/>
        <v>7080000</v>
      </c>
      <c r="G4" s="1" t="s">
        <v>1</v>
      </c>
      <c r="H4">
        <v>1.2</v>
      </c>
      <c r="J4">
        <v>1</v>
      </c>
      <c r="L4" s="1">
        <v>3400000</v>
      </c>
      <c r="M4" s="1">
        <v>8480000</v>
      </c>
      <c r="N4" s="8">
        <f t="shared" si="1"/>
        <v>0.54374400000000001</v>
      </c>
      <c r="O4" s="20">
        <v>0</v>
      </c>
      <c r="P4" s="10">
        <f t="shared" si="2"/>
        <v>0</v>
      </c>
      <c r="Q4" s="13">
        <f t="shared" si="3"/>
        <v>0.26112000000000002</v>
      </c>
      <c r="R4" s="14">
        <f t="shared" si="4"/>
        <v>0.65126399999999995</v>
      </c>
      <c r="S4" s="16">
        <f t="shared" si="5"/>
        <v>0.91238399999999997</v>
      </c>
      <c r="T4" s="15">
        <f t="shared" si="9"/>
        <v>1.4561280000000001</v>
      </c>
      <c r="U4">
        <v>64</v>
      </c>
      <c r="V4" s="15">
        <f t="shared" si="6"/>
        <v>1.2134400000000001</v>
      </c>
      <c r="AC4" s="7">
        <f t="shared" si="7"/>
        <v>0</v>
      </c>
      <c r="AD4" s="22">
        <f t="shared" si="8"/>
        <v>0</v>
      </c>
      <c r="AE4" s="1"/>
      <c r="AF4" s="7">
        <f t="shared" si="10"/>
        <v>0</v>
      </c>
      <c r="AG4" s="22">
        <f t="shared" si="11"/>
        <v>0</v>
      </c>
      <c r="AH4" t="s">
        <v>97</v>
      </c>
      <c r="AJ4">
        <v>200</v>
      </c>
      <c r="AM4" s="1"/>
      <c r="AN4" s="22"/>
      <c r="AO4" s="22"/>
      <c r="AP4" s="7"/>
      <c r="AQ4" s="7"/>
      <c r="AR4" s="7"/>
    </row>
    <row r="5" spans="1:44" x14ac:dyDescent="0.25">
      <c r="A5" s="3" t="s">
        <v>54</v>
      </c>
      <c r="B5">
        <v>1.4</v>
      </c>
      <c r="C5" t="s">
        <v>73</v>
      </c>
      <c r="D5">
        <v>64</v>
      </c>
      <c r="E5" s="1">
        <v>259000</v>
      </c>
      <c r="F5" s="1">
        <f t="shared" si="0"/>
        <v>1554000</v>
      </c>
      <c r="G5" s="1" t="s">
        <v>1</v>
      </c>
      <c r="H5">
        <v>1.2</v>
      </c>
      <c r="J5">
        <v>1</v>
      </c>
      <c r="K5" s="1">
        <v>50000</v>
      </c>
      <c r="L5" s="1">
        <v>4200000</v>
      </c>
      <c r="M5" s="1">
        <v>6950000</v>
      </c>
      <c r="N5" s="8">
        <f t="shared" si="1"/>
        <v>0.1193472</v>
      </c>
      <c r="O5" s="20">
        <v>0</v>
      </c>
      <c r="P5" s="10">
        <f t="shared" si="2"/>
        <v>3.8400000000000001E-3</v>
      </c>
      <c r="Q5" s="13">
        <f t="shared" si="3"/>
        <v>0.32256000000000001</v>
      </c>
      <c r="R5" s="14">
        <f t="shared" si="4"/>
        <v>0.53376000000000001</v>
      </c>
      <c r="S5" s="16">
        <f t="shared" si="5"/>
        <v>0.86016000000000004</v>
      </c>
      <c r="T5" s="15">
        <f t="shared" si="9"/>
        <v>0.97950720000000002</v>
      </c>
      <c r="U5">
        <v>64</v>
      </c>
      <c r="V5" s="15">
        <f t="shared" si="6"/>
        <v>0.81625600000000009</v>
      </c>
      <c r="AC5" s="7">
        <f t="shared" si="7"/>
        <v>0</v>
      </c>
      <c r="AD5" s="22">
        <f t="shared" si="8"/>
        <v>0</v>
      </c>
      <c r="AE5" s="1"/>
      <c r="AF5" s="7">
        <f t="shared" si="10"/>
        <v>0</v>
      </c>
      <c r="AG5" s="22">
        <f t="shared" si="11"/>
        <v>0</v>
      </c>
      <c r="AJ5">
        <v>200</v>
      </c>
      <c r="AM5" s="1"/>
      <c r="AN5" s="22"/>
      <c r="AO5" s="22"/>
      <c r="AP5" s="7"/>
      <c r="AQ5" s="7"/>
      <c r="AR5" s="7"/>
    </row>
    <row r="6" spans="1:44" x14ac:dyDescent="0.25">
      <c r="A6" s="3" t="s">
        <v>50</v>
      </c>
      <c r="B6">
        <v>1.5</v>
      </c>
      <c r="C6" t="s">
        <v>5</v>
      </c>
      <c r="D6">
        <v>64</v>
      </c>
      <c r="E6" s="1">
        <v>242000</v>
      </c>
      <c r="F6" s="1">
        <f t="shared" si="0"/>
        <v>1452000</v>
      </c>
      <c r="G6" s="2" t="s">
        <v>36</v>
      </c>
      <c r="H6">
        <v>5</v>
      </c>
      <c r="J6">
        <v>1</v>
      </c>
      <c r="K6" s="1">
        <v>900</v>
      </c>
      <c r="L6" s="1">
        <v>188000</v>
      </c>
      <c r="M6" s="1">
        <v>668000</v>
      </c>
      <c r="N6" s="8">
        <f t="shared" si="1"/>
        <v>0.46464</v>
      </c>
      <c r="O6" s="20">
        <v>0</v>
      </c>
      <c r="P6" s="10">
        <f t="shared" si="2"/>
        <v>2.8800000000000001E-4</v>
      </c>
      <c r="Q6" s="13">
        <f t="shared" si="3"/>
        <v>6.0159999999999998E-2</v>
      </c>
      <c r="R6" s="14">
        <f t="shared" si="4"/>
        <v>0.21376000000000001</v>
      </c>
      <c r="S6" s="16">
        <f t="shared" si="5"/>
        <v>0.27420800000000001</v>
      </c>
      <c r="T6" s="15">
        <f t="shared" si="9"/>
        <v>0.73884799999999995</v>
      </c>
      <c r="U6">
        <v>64</v>
      </c>
      <c r="V6" s="15">
        <f t="shared" si="6"/>
        <v>0.1477696</v>
      </c>
      <c r="AC6" s="19">
        <f t="shared" si="7"/>
        <v>0</v>
      </c>
      <c r="AD6" s="18">
        <f t="shared" si="8"/>
        <v>0</v>
      </c>
      <c r="AE6" s="1"/>
      <c r="AF6" s="7">
        <f t="shared" si="10"/>
        <v>0</v>
      </c>
      <c r="AG6" s="22">
        <f t="shared" si="11"/>
        <v>0</v>
      </c>
      <c r="AH6" t="s">
        <v>99</v>
      </c>
      <c r="AI6">
        <v>100000</v>
      </c>
      <c r="AJ6">
        <v>2</v>
      </c>
      <c r="AK6">
        <v>15</v>
      </c>
      <c r="AL6">
        <v>1</v>
      </c>
      <c r="AM6" s="1">
        <f t="shared" ref="AM6:AM35" si="12">AI6*D6*100*1000*1000/((AJ6*1000*1000*1000)*(1000))</f>
        <v>320</v>
      </c>
      <c r="AN6" s="22">
        <f t="shared" ref="AN6:AN35" si="13">T6+AD6</f>
        <v>0.73884799999999995</v>
      </c>
      <c r="AO6" s="22">
        <f t="shared" ref="AO6:AO35" si="14">V6+AG6</f>
        <v>0.1477696</v>
      </c>
      <c r="AP6" s="7">
        <f t="shared" ref="AP6:AP33" si="15">AN6/AK6</f>
        <v>4.9256533333333331E-2</v>
      </c>
      <c r="AQ6" s="7">
        <f t="shared" ref="AQ6:AQ33" si="16">AN6/AL6</f>
        <v>0.73884799999999995</v>
      </c>
      <c r="AR6" s="7">
        <f t="shared" ref="AR6:AR33" si="17">AO6/AL6</f>
        <v>0.1477696</v>
      </c>
    </row>
    <row r="7" spans="1:44" x14ac:dyDescent="0.25">
      <c r="A7" s="3" t="s">
        <v>52</v>
      </c>
      <c r="B7">
        <v>2.1</v>
      </c>
      <c r="C7" t="s">
        <v>7</v>
      </c>
      <c r="D7">
        <v>64</v>
      </c>
      <c r="E7" s="1">
        <v>314000</v>
      </c>
      <c r="F7" s="1">
        <f t="shared" si="0"/>
        <v>1884000</v>
      </c>
      <c r="G7" s="1" t="s">
        <v>37</v>
      </c>
      <c r="H7">
        <v>3</v>
      </c>
      <c r="I7" t="s">
        <v>43</v>
      </c>
      <c r="J7">
        <v>2</v>
      </c>
      <c r="L7" s="1">
        <v>503000</v>
      </c>
      <c r="M7" s="1">
        <v>1500000</v>
      </c>
      <c r="N7" s="8">
        <f t="shared" si="1"/>
        <v>0.72345599999999999</v>
      </c>
      <c r="O7" s="20">
        <v>0</v>
      </c>
      <c r="P7" s="10">
        <f t="shared" si="2"/>
        <v>0</v>
      </c>
      <c r="Q7" s="13">
        <f t="shared" si="3"/>
        <v>0.19315199999999999</v>
      </c>
      <c r="R7" s="14">
        <f t="shared" si="4"/>
        <v>0.57599999999999996</v>
      </c>
      <c r="S7" s="16">
        <f t="shared" si="5"/>
        <v>0.76915199999999995</v>
      </c>
      <c r="T7" s="15">
        <f t="shared" si="9"/>
        <v>1.4926079999999999</v>
      </c>
      <c r="U7">
        <v>64</v>
      </c>
      <c r="V7" s="15">
        <f t="shared" si="6"/>
        <v>0.24876799999999999</v>
      </c>
      <c r="Y7" s="1">
        <v>2360000</v>
      </c>
      <c r="Z7">
        <v>30</v>
      </c>
      <c r="AA7">
        <v>1000</v>
      </c>
      <c r="AB7" t="s">
        <v>90</v>
      </c>
      <c r="AC7" s="7">
        <f t="shared" si="7"/>
        <v>4.5312000000000001</v>
      </c>
      <c r="AD7" s="22">
        <f t="shared" si="8"/>
        <v>151.04</v>
      </c>
      <c r="AE7" s="1">
        <v>1.0000000000000001E-5</v>
      </c>
      <c r="AF7" s="7">
        <f t="shared" si="10"/>
        <v>4.5312000000000003E-5</v>
      </c>
      <c r="AG7" s="22">
        <f t="shared" si="11"/>
        <v>1.5104000000000001E-3</v>
      </c>
      <c r="AH7" t="s">
        <v>98</v>
      </c>
      <c r="AI7" s="1">
        <v>2360000</v>
      </c>
      <c r="AJ7">
        <v>2.5</v>
      </c>
      <c r="AK7">
        <v>288</v>
      </c>
      <c r="AL7">
        <v>12</v>
      </c>
      <c r="AM7" s="1">
        <f t="shared" si="12"/>
        <v>6041.6</v>
      </c>
      <c r="AN7" s="22">
        <f t="shared" si="13"/>
        <v>152.53260799999998</v>
      </c>
      <c r="AO7" s="22">
        <f t="shared" si="14"/>
        <v>0.25027840000000001</v>
      </c>
      <c r="AP7" s="7">
        <f t="shared" si="15"/>
        <v>0.52962711111111105</v>
      </c>
      <c r="AQ7" s="7">
        <f t="shared" si="16"/>
        <v>12.711050666666665</v>
      </c>
      <c r="AR7" s="7">
        <f t="shared" si="17"/>
        <v>2.0856533333333333E-2</v>
      </c>
    </row>
    <row r="8" spans="1:44" x14ac:dyDescent="0.25">
      <c r="A8" s="3" t="s">
        <v>55</v>
      </c>
      <c r="B8">
        <v>2.2000000000000002</v>
      </c>
      <c r="C8" t="s">
        <v>8</v>
      </c>
      <c r="D8">
        <v>64</v>
      </c>
      <c r="E8" s="1">
        <v>561000</v>
      </c>
      <c r="F8" s="1">
        <f t="shared" si="0"/>
        <v>3366000</v>
      </c>
      <c r="G8" s="1" t="s">
        <v>38</v>
      </c>
      <c r="H8">
        <v>9</v>
      </c>
      <c r="I8" t="s">
        <v>43</v>
      </c>
      <c r="J8">
        <v>2</v>
      </c>
      <c r="L8" s="1">
        <v>230000</v>
      </c>
      <c r="M8" s="1">
        <v>2690000</v>
      </c>
      <c r="N8" s="8">
        <f t="shared" si="1"/>
        <v>3.8776320000000002</v>
      </c>
      <c r="O8" s="20">
        <v>0</v>
      </c>
      <c r="P8" s="10">
        <f t="shared" si="2"/>
        <v>0</v>
      </c>
      <c r="Q8" s="13">
        <f t="shared" si="3"/>
        <v>0.26495999999999997</v>
      </c>
      <c r="R8" s="14">
        <f t="shared" si="4"/>
        <v>3.0988799999999999</v>
      </c>
      <c r="S8" s="16">
        <f t="shared" si="5"/>
        <v>3.3638399999999997</v>
      </c>
      <c r="T8" s="15">
        <f t="shared" si="9"/>
        <v>7.2414719999999999</v>
      </c>
      <c r="U8">
        <v>64</v>
      </c>
      <c r="V8" s="15">
        <f t="shared" si="6"/>
        <v>0.40230399999999999</v>
      </c>
      <c r="Y8" s="1">
        <v>8900000</v>
      </c>
      <c r="Z8">
        <v>30</v>
      </c>
      <c r="AA8">
        <v>1000</v>
      </c>
      <c r="AB8" t="s">
        <v>87</v>
      </c>
      <c r="AC8" s="7">
        <f t="shared" si="7"/>
        <v>17.088000000000001</v>
      </c>
      <c r="AD8" s="22">
        <f t="shared" si="8"/>
        <v>569.6</v>
      </c>
      <c r="AE8" s="1">
        <v>1.0000000000000001E-5</v>
      </c>
      <c r="AF8" s="7">
        <f t="shared" si="10"/>
        <v>1.7088000000000002E-4</v>
      </c>
      <c r="AG8" s="22">
        <f t="shared" si="11"/>
        <v>5.6960000000000005E-3</v>
      </c>
      <c r="AH8" t="s">
        <v>104</v>
      </c>
      <c r="AI8" s="1">
        <v>8900000</v>
      </c>
      <c r="AJ8">
        <v>2.5</v>
      </c>
      <c r="AK8">
        <v>212</v>
      </c>
      <c r="AL8">
        <v>9</v>
      </c>
      <c r="AM8" s="1">
        <f t="shared" si="12"/>
        <v>22784</v>
      </c>
      <c r="AN8" s="22">
        <f t="shared" si="13"/>
        <v>576.84147200000007</v>
      </c>
      <c r="AO8" s="22">
        <f t="shared" si="14"/>
        <v>0.40799999999999997</v>
      </c>
      <c r="AP8" s="7">
        <f t="shared" si="15"/>
        <v>2.7209503396226418</v>
      </c>
      <c r="AQ8" s="7">
        <f t="shared" si="16"/>
        <v>64.093496888888893</v>
      </c>
      <c r="AR8" s="7">
        <f t="shared" si="17"/>
        <v>4.533333333333333E-2</v>
      </c>
    </row>
    <row r="9" spans="1:44" x14ac:dyDescent="0.25">
      <c r="A9" s="3" t="s">
        <v>48</v>
      </c>
      <c r="B9">
        <v>3.1</v>
      </c>
      <c r="C9" t="s">
        <v>2</v>
      </c>
      <c r="D9">
        <v>64</v>
      </c>
      <c r="E9" s="17"/>
      <c r="F9" s="1">
        <f t="shared" si="0"/>
        <v>0</v>
      </c>
      <c r="G9" s="1"/>
      <c r="H9">
        <v>1</v>
      </c>
      <c r="J9">
        <v>2</v>
      </c>
      <c r="M9" s="1">
        <v>9770</v>
      </c>
      <c r="N9" s="18">
        <f t="shared" si="1"/>
        <v>0</v>
      </c>
      <c r="O9" s="20">
        <v>10</v>
      </c>
      <c r="P9" s="10">
        <f t="shared" si="2"/>
        <v>0</v>
      </c>
      <c r="Q9" s="13">
        <f t="shared" si="3"/>
        <v>0</v>
      </c>
      <c r="R9" s="14">
        <f t="shared" si="4"/>
        <v>1.25056E-3</v>
      </c>
      <c r="S9" s="16">
        <f t="shared" si="5"/>
        <v>1.25056E-3</v>
      </c>
      <c r="T9" s="15">
        <f t="shared" si="9"/>
        <v>10.001250560000001</v>
      </c>
      <c r="U9">
        <v>64</v>
      </c>
      <c r="V9" s="15">
        <f t="shared" si="6"/>
        <v>5.0006252800000004</v>
      </c>
      <c r="Y9">
        <v>7500</v>
      </c>
      <c r="Z9">
        <v>2000</v>
      </c>
      <c r="AA9">
        <v>2000</v>
      </c>
      <c r="AB9" t="s">
        <v>93</v>
      </c>
      <c r="AC9" s="7">
        <f t="shared" si="7"/>
        <v>0.96</v>
      </c>
      <c r="AD9" s="22">
        <f t="shared" si="8"/>
        <v>0.96</v>
      </c>
      <c r="AE9" s="1">
        <v>1</v>
      </c>
      <c r="AF9" s="7">
        <f t="shared" si="10"/>
        <v>0.96</v>
      </c>
      <c r="AG9" s="22">
        <f t="shared" si="11"/>
        <v>0.96</v>
      </c>
      <c r="AH9" t="s">
        <v>105</v>
      </c>
      <c r="AI9">
        <v>70000</v>
      </c>
      <c r="AJ9">
        <v>2.5</v>
      </c>
      <c r="AK9">
        <v>12</v>
      </c>
      <c r="AL9">
        <v>1</v>
      </c>
      <c r="AM9" s="1">
        <f t="shared" si="12"/>
        <v>179.2</v>
      </c>
      <c r="AN9" s="22">
        <f t="shared" si="13"/>
        <v>10.96125056</v>
      </c>
      <c r="AO9" s="22">
        <f t="shared" si="14"/>
        <v>5.9606252800000004</v>
      </c>
      <c r="AP9" s="7">
        <f t="shared" si="15"/>
        <v>0.91343754666666666</v>
      </c>
      <c r="AQ9" s="7">
        <f t="shared" si="16"/>
        <v>10.96125056</v>
      </c>
      <c r="AR9" s="7">
        <f t="shared" si="17"/>
        <v>5.9606252800000004</v>
      </c>
    </row>
    <row r="10" spans="1:44" x14ac:dyDescent="0.25">
      <c r="A10" s="3" t="s">
        <v>32</v>
      </c>
      <c r="B10">
        <v>3.2</v>
      </c>
      <c r="C10" t="s">
        <v>32</v>
      </c>
      <c r="D10">
        <v>64</v>
      </c>
      <c r="E10" s="17"/>
      <c r="F10" s="1">
        <f t="shared" si="0"/>
        <v>0</v>
      </c>
      <c r="G10" s="1"/>
      <c r="H10">
        <v>1</v>
      </c>
      <c r="I10" t="s">
        <v>43</v>
      </c>
      <c r="J10">
        <v>2</v>
      </c>
      <c r="L10" s="1">
        <v>23100000</v>
      </c>
      <c r="N10" s="18">
        <f t="shared" si="1"/>
        <v>0</v>
      </c>
      <c r="O10" s="20">
        <v>20</v>
      </c>
      <c r="P10" s="10">
        <f t="shared" si="2"/>
        <v>0</v>
      </c>
      <c r="Q10" s="13">
        <f t="shared" si="3"/>
        <v>2.9567999999999999</v>
      </c>
      <c r="R10" s="14">
        <f t="shared" si="4"/>
        <v>0</v>
      </c>
      <c r="S10" s="16">
        <f t="shared" si="5"/>
        <v>2.9567999999999999</v>
      </c>
      <c r="T10" s="15">
        <f t="shared" si="9"/>
        <v>22.956800000000001</v>
      </c>
      <c r="U10">
        <v>64</v>
      </c>
      <c r="V10" s="21">
        <f t="shared" si="6"/>
        <v>11.478400000000001</v>
      </c>
      <c r="Y10">
        <v>7500</v>
      </c>
      <c r="Z10">
        <v>2000</v>
      </c>
      <c r="AA10">
        <v>2000</v>
      </c>
      <c r="AB10" t="s">
        <v>93</v>
      </c>
      <c r="AC10" s="7">
        <f t="shared" si="7"/>
        <v>0.96</v>
      </c>
      <c r="AD10" s="22">
        <f t="shared" si="8"/>
        <v>0.96</v>
      </c>
      <c r="AE10" s="1">
        <v>1</v>
      </c>
      <c r="AF10" s="7">
        <f t="shared" si="10"/>
        <v>0.96</v>
      </c>
      <c r="AG10" s="22">
        <f t="shared" si="11"/>
        <v>0.96</v>
      </c>
      <c r="AI10">
        <v>70000</v>
      </c>
      <c r="AJ10">
        <v>2.5</v>
      </c>
      <c r="AK10">
        <v>12</v>
      </c>
      <c r="AL10">
        <v>1</v>
      </c>
      <c r="AM10" s="1">
        <f t="shared" si="12"/>
        <v>179.2</v>
      </c>
      <c r="AN10" s="22">
        <f t="shared" si="13"/>
        <v>23.916800000000002</v>
      </c>
      <c r="AO10" s="22">
        <f t="shared" si="14"/>
        <v>12.438400000000001</v>
      </c>
      <c r="AP10" s="7">
        <f t="shared" si="15"/>
        <v>1.9930666666666668</v>
      </c>
      <c r="AQ10" s="7">
        <f t="shared" si="16"/>
        <v>23.916800000000002</v>
      </c>
      <c r="AR10" s="7">
        <f t="shared" si="17"/>
        <v>12.438400000000001</v>
      </c>
    </row>
    <row r="11" spans="1:44" x14ac:dyDescent="0.25">
      <c r="A11" s="3" t="s">
        <v>59</v>
      </c>
      <c r="B11">
        <v>3.3</v>
      </c>
      <c r="C11" t="s">
        <v>13</v>
      </c>
      <c r="D11">
        <v>64</v>
      </c>
      <c r="E11" s="1">
        <v>19000000</v>
      </c>
      <c r="F11" s="1">
        <f t="shared" si="0"/>
        <v>114000000</v>
      </c>
      <c r="G11" s="1"/>
      <c r="H11">
        <v>1</v>
      </c>
      <c r="J11">
        <v>3</v>
      </c>
      <c r="L11" s="1">
        <v>238000</v>
      </c>
      <c r="M11" s="1">
        <v>5310</v>
      </c>
      <c r="N11" s="8">
        <f t="shared" si="1"/>
        <v>21.888000000000002</v>
      </c>
      <c r="O11" s="20">
        <v>0</v>
      </c>
      <c r="P11" s="10">
        <f t="shared" si="2"/>
        <v>0</v>
      </c>
      <c r="Q11" s="13">
        <f t="shared" si="3"/>
        <v>4.5696000000000001E-2</v>
      </c>
      <c r="R11" s="14">
        <f t="shared" si="4"/>
        <v>1.0195200000000001E-3</v>
      </c>
      <c r="S11" s="16">
        <f t="shared" si="5"/>
        <v>4.6715520000000003E-2</v>
      </c>
      <c r="T11" s="15">
        <f t="shared" si="9"/>
        <v>21.934715520000001</v>
      </c>
      <c r="U11">
        <v>64</v>
      </c>
      <c r="V11" s="15">
        <f t="shared" si="6"/>
        <v>7.31157184</v>
      </c>
      <c r="Y11">
        <v>320000</v>
      </c>
      <c r="Z11">
        <v>50000</v>
      </c>
      <c r="AA11">
        <f>270000/3</f>
        <v>90000</v>
      </c>
      <c r="AB11" t="s">
        <v>107</v>
      </c>
      <c r="AC11" s="7">
        <f t="shared" si="7"/>
        <v>1024</v>
      </c>
      <c r="AD11" s="22">
        <f t="shared" si="8"/>
        <v>1843.2</v>
      </c>
      <c r="AE11" s="1">
        <f>1/200</f>
        <v>5.0000000000000001E-3</v>
      </c>
      <c r="AF11" s="7">
        <f t="shared" si="10"/>
        <v>5.12</v>
      </c>
      <c r="AG11" s="22">
        <f t="shared" si="11"/>
        <v>9.2160000000000011</v>
      </c>
      <c r="AH11" t="s">
        <v>106</v>
      </c>
      <c r="AI11">
        <v>320000</v>
      </c>
      <c r="AJ11">
        <v>1</v>
      </c>
      <c r="AK11">
        <v>310</v>
      </c>
      <c r="AL11">
        <v>20</v>
      </c>
      <c r="AM11" s="1">
        <f t="shared" si="12"/>
        <v>2048</v>
      </c>
      <c r="AN11" s="22">
        <f t="shared" si="13"/>
        <v>1865.1347155200001</v>
      </c>
      <c r="AO11" s="22">
        <f t="shared" si="14"/>
        <v>16.52757184</v>
      </c>
      <c r="AP11" s="7">
        <f t="shared" si="15"/>
        <v>6.0165635984516133</v>
      </c>
      <c r="AQ11" s="7">
        <f t="shared" si="16"/>
        <v>93.256735775999999</v>
      </c>
      <c r="AR11" s="7">
        <f t="shared" si="17"/>
        <v>0.82637859199999997</v>
      </c>
    </row>
    <row r="12" spans="1:44" x14ac:dyDescent="0.25">
      <c r="A12" s="3" t="s">
        <v>49</v>
      </c>
      <c r="B12">
        <v>4.0999999999999996</v>
      </c>
      <c r="C12" t="s">
        <v>3</v>
      </c>
      <c r="D12">
        <v>64</v>
      </c>
      <c r="E12" s="1">
        <v>527000</v>
      </c>
      <c r="F12" s="1">
        <f t="shared" si="0"/>
        <v>3162000</v>
      </c>
      <c r="G12" s="1" t="s">
        <v>4</v>
      </c>
      <c r="H12">
        <v>5</v>
      </c>
      <c r="J12">
        <v>1</v>
      </c>
      <c r="K12" s="1">
        <v>30000</v>
      </c>
      <c r="L12" s="1">
        <v>3300000</v>
      </c>
      <c r="M12" s="1">
        <v>3950000</v>
      </c>
      <c r="N12" s="8">
        <f t="shared" si="1"/>
        <v>1.0118400000000001</v>
      </c>
      <c r="O12" s="20">
        <v>0</v>
      </c>
      <c r="P12" s="10">
        <f t="shared" si="2"/>
        <v>9.5999999999999992E-3</v>
      </c>
      <c r="Q12" s="13">
        <f t="shared" si="3"/>
        <v>1.056</v>
      </c>
      <c r="R12" s="14">
        <f t="shared" si="4"/>
        <v>1.264</v>
      </c>
      <c r="S12" s="16">
        <f t="shared" si="5"/>
        <v>2.3296000000000001</v>
      </c>
      <c r="T12" s="15">
        <f t="shared" si="9"/>
        <v>3.3414400000000004</v>
      </c>
      <c r="U12">
        <v>64</v>
      </c>
      <c r="V12" s="15">
        <f t="shared" si="6"/>
        <v>0.6682880000000001</v>
      </c>
      <c r="Y12">
        <v>3000</v>
      </c>
      <c r="Z12" s="17">
        <v>1000</v>
      </c>
      <c r="AA12" s="17">
        <v>64000</v>
      </c>
      <c r="AB12" s="17" t="s">
        <v>90</v>
      </c>
      <c r="AC12" s="19">
        <f t="shared" si="7"/>
        <v>0.192</v>
      </c>
      <c r="AD12" s="18">
        <f t="shared" si="8"/>
        <v>12.288</v>
      </c>
      <c r="AE12" s="1">
        <v>1.0000000000000001E-5</v>
      </c>
      <c r="AF12" s="7">
        <f t="shared" si="10"/>
        <v>1.9200000000000003E-6</v>
      </c>
      <c r="AG12" s="22">
        <f t="shared" si="11"/>
        <v>1.2288000000000002E-4</v>
      </c>
      <c r="AI12">
        <v>3000</v>
      </c>
      <c r="AJ12">
        <v>2.5</v>
      </c>
      <c r="AK12">
        <v>12</v>
      </c>
      <c r="AL12">
        <v>1</v>
      </c>
      <c r="AM12" s="1">
        <f t="shared" si="12"/>
        <v>7.68</v>
      </c>
      <c r="AN12" s="22">
        <f t="shared" si="13"/>
        <v>15.629440000000001</v>
      </c>
      <c r="AO12" s="22">
        <f t="shared" si="14"/>
        <v>0.66841088000000015</v>
      </c>
      <c r="AP12" s="7">
        <f t="shared" si="15"/>
        <v>1.3024533333333335</v>
      </c>
      <c r="AQ12" s="7">
        <f t="shared" si="16"/>
        <v>15.629440000000001</v>
      </c>
      <c r="AR12" s="7">
        <f t="shared" si="17"/>
        <v>0.66841088000000015</v>
      </c>
    </row>
    <row r="13" spans="1:44" x14ac:dyDescent="0.25">
      <c r="A13" s="3" t="s">
        <v>57</v>
      </c>
      <c r="B13">
        <v>4.2</v>
      </c>
      <c r="C13" t="s">
        <v>10</v>
      </c>
      <c r="D13">
        <v>64</v>
      </c>
      <c r="E13" s="17"/>
      <c r="F13" s="1">
        <f t="shared" si="0"/>
        <v>0</v>
      </c>
      <c r="G13" s="1" t="s">
        <v>11</v>
      </c>
      <c r="H13">
        <v>1</v>
      </c>
      <c r="I13" t="s">
        <v>42</v>
      </c>
      <c r="J13">
        <v>5</v>
      </c>
      <c r="K13" s="1">
        <v>20000</v>
      </c>
      <c r="L13" s="1">
        <v>556</v>
      </c>
      <c r="N13" s="18">
        <f t="shared" si="1"/>
        <v>0</v>
      </c>
      <c r="O13" s="20">
        <v>0</v>
      </c>
      <c r="P13" s="10">
        <f t="shared" si="2"/>
        <v>6.4000000000000003E-3</v>
      </c>
      <c r="Q13" s="13">
        <f t="shared" si="3"/>
        <v>1.7792E-4</v>
      </c>
      <c r="R13" s="14">
        <f t="shared" si="4"/>
        <v>0</v>
      </c>
      <c r="S13" s="16">
        <f t="shared" si="5"/>
        <v>6.5779200000000001E-3</v>
      </c>
      <c r="T13" s="15">
        <f t="shared" si="9"/>
        <v>6.5779200000000001E-3</v>
      </c>
      <c r="U13">
        <v>64</v>
      </c>
      <c r="V13" s="15">
        <f t="shared" si="6"/>
        <v>1.3155840000000001E-3</v>
      </c>
      <c r="Y13">
        <v>8000</v>
      </c>
      <c r="Z13" s="17">
        <v>1000</v>
      </c>
      <c r="AA13" s="17">
        <v>1000</v>
      </c>
      <c r="AB13" s="17" t="s">
        <v>90</v>
      </c>
      <c r="AC13" s="19">
        <f t="shared" si="7"/>
        <v>0.51200000000000001</v>
      </c>
      <c r="AD13" s="18">
        <f t="shared" si="8"/>
        <v>0.51200000000000001</v>
      </c>
      <c r="AE13" s="1">
        <v>1.0000000000000001E-5</v>
      </c>
      <c r="AF13" s="7">
        <f t="shared" si="10"/>
        <v>5.1200000000000001E-6</v>
      </c>
      <c r="AG13" s="22">
        <f t="shared" si="11"/>
        <v>5.1200000000000001E-6</v>
      </c>
      <c r="AI13">
        <v>8000</v>
      </c>
      <c r="AJ13">
        <v>2.5</v>
      </c>
      <c r="AK13">
        <v>32</v>
      </c>
      <c r="AL13">
        <v>2</v>
      </c>
      <c r="AM13" s="1">
        <f t="shared" si="12"/>
        <v>20.48</v>
      </c>
      <c r="AN13" s="22">
        <f t="shared" si="13"/>
        <v>0.51857792000000003</v>
      </c>
      <c r="AO13" s="22">
        <f t="shared" si="14"/>
        <v>1.320704E-3</v>
      </c>
      <c r="AP13" s="7">
        <f t="shared" si="15"/>
        <v>1.6205560000000001E-2</v>
      </c>
      <c r="AQ13" s="7">
        <f t="shared" si="16"/>
        <v>0.25928896000000001</v>
      </c>
      <c r="AR13" s="7">
        <f t="shared" si="17"/>
        <v>6.6035200000000001E-4</v>
      </c>
    </row>
    <row r="14" spans="1:44" x14ac:dyDescent="0.25">
      <c r="A14" s="3" t="s">
        <v>51</v>
      </c>
      <c r="B14">
        <v>4.3</v>
      </c>
      <c r="C14" t="s">
        <v>6</v>
      </c>
      <c r="D14">
        <v>64</v>
      </c>
      <c r="E14" s="1">
        <v>8130000</v>
      </c>
      <c r="F14" s="1">
        <f t="shared" si="0"/>
        <v>48780000</v>
      </c>
      <c r="G14" s="1" t="s">
        <v>4</v>
      </c>
      <c r="H14">
        <v>1</v>
      </c>
      <c r="I14" t="s">
        <v>42</v>
      </c>
      <c r="J14">
        <v>5</v>
      </c>
      <c r="K14" s="1">
        <v>200</v>
      </c>
      <c r="L14" s="1">
        <v>6710</v>
      </c>
      <c r="M14" s="1">
        <v>37000000</v>
      </c>
      <c r="N14" s="8">
        <f t="shared" si="1"/>
        <v>15.6096</v>
      </c>
      <c r="O14" s="20">
        <v>0</v>
      </c>
      <c r="P14" s="10">
        <f t="shared" si="2"/>
        <v>6.3999999999999997E-5</v>
      </c>
      <c r="Q14" s="13">
        <f t="shared" si="3"/>
        <v>2.1472000000000002E-3</v>
      </c>
      <c r="R14" s="14">
        <f t="shared" si="4"/>
        <v>11.84</v>
      </c>
      <c r="S14" s="16">
        <f t="shared" si="5"/>
        <v>11.842211199999999</v>
      </c>
      <c r="T14" s="15">
        <f t="shared" si="9"/>
        <v>27.451811200000002</v>
      </c>
      <c r="U14">
        <v>64</v>
      </c>
      <c r="V14" s="15">
        <f t="shared" si="6"/>
        <v>5.4903622400000005</v>
      </c>
      <c r="Y14">
        <v>19000</v>
      </c>
      <c r="Z14">
        <v>1000</v>
      </c>
      <c r="AA14">
        <v>64000</v>
      </c>
      <c r="AB14" t="s">
        <v>90</v>
      </c>
      <c r="AC14" s="7">
        <f t="shared" si="7"/>
        <v>1.216</v>
      </c>
      <c r="AD14" s="22">
        <f t="shared" si="8"/>
        <v>77.823999999999998</v>
      </c>
      <c r="AE14" s="1">
        <v>1.0000000000000001E-5</v>
      </c>
      <c r="AF14" s="7">
        <f t="shared" si="10"/>
        <v>1.216E-5</v>
      </c>
      <c r="AG14" s="22">
        <f t="shared" si="11"/>
        <v>7.7824000000000003E-4</v>
      </c>
      <c r="AH14" t="s">
        <v>109</v>
      </c>
      <c r="AI14">
        <v>19000</v>
      </c>
      <c r="AJ14">
        <v>2</v>
      </c>
      <c r="AK14">
        <v>75</v>
      </c>
      <c r="AL14">
        <v>4</v>
      </c>
      <c r="AM14" s="1">
        <f t="shared" si="12"/>
        <v>60.8</v>
      </c>
      <c r="AN14" s="22">
        <f t="shared" si="13"/>
        <v>105.27581119999999</v>
      </c>
      <c r="AO14" s="22">
        <f t="shared" si="14"/>
        <v>5.4911404800000003</v>
      </c>
      <c r="AP14" s="7">
        <f t="shared" si="15"/>
        <v>1.4036774826666665</v>
      </c>
      <c r="AQ14" s="7">
        <f t="shared" si="16"/>
        <v>26.318952799999998</v>
      </c>
      <c r="AR14" s="7">
        <f t="shared" si="17"/>
        <v>1.3727851200000001</v>
      </c>
    </row>
    <row r="15" spans="1:44" x14ac:dyDescent="0.25">
      <c r="A15" s="3" t="s">
        <v>56</v>
      </c>
      <c r="B15">
        <v>4.4000000000000004</v>
      </c>
      <c r="C15" t="s">
        <v>9</v>
      </c>
      <c r="D15">
        <v>64</v>
      </c>
      <c r="E15" s="1">
        <v>8480000</v>
      </c>
      <c r="F15" s="1">
        <f t="shared" si="0"/>
        <v>50880000</v>
      </c>
      <c r="G15" s="1"/>
      <c r="H15">
        <v>1</v>
      </c>
      <c r="I15" t="s">
        <v>42</v>
      </c>
      <c r="J15">
        <v>5</v>
      </c>
      <c r="L15" s="1">
        <v>24300</v>
      </c>
      <c r="M15" s="1">
        <v>48500000</v>
      </c>
      <c r="N15" s="8">
        <f t="shared" si="1"/>
        <v>16.281600000000001</v>
      </c>
      <c r="O15" s="20">
        <v>0</v>
      </c>
      <c r="P15" s="10">
        <f t="shared" si="2"/>
        <v>0</v>
      </c>
      <c r="Q15" s="13">
        <f t="shared" si="3"/>
        <v>7.7759999999999999E-3</v>
      </c>
      <c r="R15" s="14">
        <f t="shared" si="4"/>
        <v>15.52</v>
      </c>
      <c r="S15" s="16">
        <f t="shared" si="5"/>
        <v>15.527775999999999</v>
      </c>
      <c r="T15" s="15">
        <f t="shared" si="9"/>
        <v>31.809376</v>
      </c>
      <c r="U15">
        <v>64</v>
      </c>
      <c r="V15" s="15">
        <f t="shared" si="6"/>
        <v>6.3618752000000001</v>
      </c>
      <c r="Y15">
        <v>8000</v>
      </c>
      <c r="Z15" s="17">
        <v>1000</v>
      </c>
      <c r="AA15" s="17">
        <v>64000</v>
      </c>
      <c r="AB15" s="17" t="s">
        <v>90</v>
      </c>
      <c r="AC15" s="19">
        <f t="shared" si="7"/>
        <v>0.51200000000000001</v>
      </c>
      <c r="AD15" s="18">
        <f t="shared" si="8"/>
        <v>32.768000000000001</v>
      </c>
      <c r="AE15" s="1">
        <v>1.0000000000000001E-5</v>
      </c>
      <c r="AF15" s="7">
        <f t="shared" si="10"/>
        <v>5.1200000000000001E-6</v>
      </c>
      <c r="AG15" s="22">
        <f t="shared" si="11"/>
        <v>3.2768000000000001E-4</v>
      </c>
      <c r="AI15">
        <v>8000</v>
      </c>
      <c r="AJ15">
        <v>2.5</v>
      </c>
      <c r="AK15">
        <v>32</v>
      </c>
      <c r="AL15">
        <v>2</v>
      </c>
      <c r="AM15" s="1">
        <f t="shared" si="12"/>
        <v>20.48</v>
      </c>
      <c r="AN15" s="22">
        <f t="shared" si="13"/>
        <v>64.577376000000001</v>
      </c>
      <c r="AO15" s="22">
        <f t="shared" si="14"/>
        <v>6.3622028799999999</v>
      </c>
      <c r="AP15" s="7">
        <f t="shared" si="15"/>
        <v>2.018043</v>
      </c>
      <c r="AQ15" s="7">
        <f t="shared" si="16"/>
        <v>32.288688</v>
      </c>
      <c r="AR15" s="7">
        <f t="shared" si="17"/>
        <v>3.1811014399999999</v>
      </c>
    </row>
    <row r="16" spans="1:44" x14ac:dyDescent="0.25">
      <c r="A16" s="3" t="s">
        <v>62</v>
      </c>
      <c r="B16">
        <v>4.5</v>
      </c>
      <c r="C16" t="s">
        <v>18</v>
      </c>
      <c r="D16">
        <v>64</v>
      </c>
      <c r="E16" s="1">
        <v>136000</v>
      </c>
      <c r="F16" s="1">
        <f t="shared" si="0"/>
        <v>816000</v>
      </c>
      <c r="G16" s="1"/>
      <c r="H16">
        <v>1</v>
      </c>
      <c r="I16" t="s">
        <v>42</v>
      </c>
      <c r="J16">
        <v>5</v>
      </c>
      <c r="K16" s="1">
        <v>40000</v>
      </c>
      <c r="L16" s="1">
        <v>116000</v>
      </c>
      <c r="M16" s="1">
        <v>298000</v>
      </c>
      <c r="N16" s="8">
        <f t="shared" si="1"/>
        <v>0.26112000000000002</v>
      </c>
      <c r="O16" s="20">
        <v>0</v>
      </c>
      <c r="P16" s="10">
        <f t="shared" si="2"/>
        <v>1.2800000000000001E-2</v>
      </c>
      <c r="Q16" s="13">
        <f t="shared" si="3"/>
        <v>3.712E-2</v>
      </c>
      <c r="R16" s="14">
        <f t="shared" si="4"/>
        <v>9.536E-2</v>
      </c>
      <c r="S16" s="16">
        <f t="shared" si="5"/>
        <v>0.14527999999999999</v>
      </c>
      <c r="T16" s="15">
        <f t="shared" si="9"/>
        <v>0.40639999999999998</v>
      </c>
      <c r="U16">
        <v>64</v>
      </c>
      <c r="V16" s="15">
        <f t="shared" si="6"/>
        <v>8.1279999999999991E-2</v>
      </c>
      <c r="Y16">
        <v>8000</v>
      </c>
      <c r="Z16" s="17">
        <v>1000</v>
      </c>
      <c r="AA16" s="17">
        <v>64000</v>
      </c>
      <c r="AB16" s="17" t="s">
        <v>90</v>
      </c>
      <c r="AC16" s="19">
        <f t="shared" si="7"/>
        <v>0.51200000000000001</v>
      </c>
      <c r="AD16" s="18">
        <f t="shared" si="8"/>
        <v>32.768000000000001</v>
      </c>
      <c r="AE16" s="1">
        <v>1.0000000000000001E-5</v>
      </c>
      <c r="AF16" s="7">
        <f t="shared" si="10"/>
        <v>5.1200000000000001E-6</v>
      </c>
      <c r="AG16" s="22">
        <f t="shared" si="11"/>
        <v>3.2768000000000001E-4</v>
      </c>
      <c r="AI16">
        <v>16200</v>
      </c>
      <c r="AJ16">
        <v>2</v>
      </c>
      <c r="AK16">
        <v>18</v>
      </c>
      <c r="AL16">
        <v>1</v>
      </c>
      <c r="AM16" s="1">
        <f t="shared" si="12"/>
        <v>51.84</v>
      </c>
      <c r="AN16" s="22">
        <f t="shared" si="13"/>
        <v>33.174399999999999</v>
      </c>
      <c r="AO16" s="22">
        <f t="shared" si="14"/>
        <v>8.1607679999999988E-2</v>
      </c>
      <c r="AP16" s="7">
        <f t="shared" si="15"/>
        <v>1.8430222222222221</v>
      </c>
      <c r="AQ16" s="7">
        <f t="shared" si="16"/>
        <v>33.174399999999999</v>
      </c>
      <c r="AR16" s="7">
        <f t="shared" si="17"/>
        <v>8.1607679999999988E-2</v>
      </c>
    </row>
    <row r="17" spans="1:44" x14ac:dyDescent="0.25">
      <c r="A17" s="3" t="s">
        <v>61</v>
      </c>
      <c r="B17">
        <v>4.5999999999999996</v>
      </c>
      <c r="C17" t="s">
        <v>17</v>
      </c>
      <c r="D17">
        <v>64</v>
      </c>
      <c r="E17" s="1">
        <v>1130000</v>
      </c>
      <c r="F17" s="1">
        <f t="shared" si="0"/>
        <v>6780000</v>
      </c>
      <c r="G17" s="1"/>
      <c r="H17">
        <v>1</v>
      </c>
      <c r="I17" t="s">
        <v>42</v>
      </c>
      <c r="J17">
        <v>5</v>
      </c>
      <c r="K17" s="1">
        <v>50</v>
      </c>
      <c r="L17" s="1">
        <v>48100</v>
      </c>
      <c r="M17" s="1">
        <v>4830000</v>
      </c>
      <c r="N17" s="8">
        <f t="shared" si="1"/>
        <v>2.1696</v>
      </c>
      <c r="O17" s="20">
        <v>0</v>
      </c>
      <c r="P17" s="10">
        <f t="shared" si="2"/>
        <v>1.5999999999999999E-5</v>
      </c>
      <c r="Q17" s="13">
        <f t="shared" si="3"/>
        <v>1.5391999999999999E-2</v>
      </c>
      <c r="R17" s="14">
        <f t="shared" si="4"/>
        <v>1.5456000000000001</v>
      </c>
      <c r="S17" s="16">
        <f t="shared" si="5"/>
        <v>1.5610080000000002</v>
      </c>
      <c r="T17" s="15">
        <f t="shared" si="9"/>
        <v>3.7306080000000001</v>
      </c>
      <c r="U17">
        <v>64</v>
      </c>
      <c r="V17" s="15">
        <f t="shared" si="6"/>
        <v>0.74612160000000005</v>
      </c>
      <c r="Y17">
        <v>8000</v>
      </c>
      <c r="Z17" s="17">
        <v>1000</v>
      </c>
      <c r="AA17" s="17">
        <v>1000</v>
      </c>
      <c r="AB17" s="17" t="s">
        <v>90</v>
      </c>
      <c r="AC17" s="19">
        <f t="shared" si="7"/>
        <v>0.51200000000000001</v>
      </c>
      <c r="AD17" s="18">
        <f t="shared" si="8"/>
        <v>0.51200000000000001</v>
      </c>
      <c r="AE17" s="1">
        <v>1.0000000000000001E-5</v>
      </c>
      <c r="AF17" s="7">
        <f t="shared" si="10"/>
        <v>5.1200000000000001E-6</v>
      </c>
      <c r="AG17" s="22">
        <f t="shared" si="11"/>
        <v>5.1200000000000001E-6</v>
      </c>
      <c r="AI17">
        <v>8000</v>
      </c>
      <c r="AJ17">
        <v>2</v>
      </c>
      <c r="AK17">
        <v>32</v>
      </c>
      <c r="AL17">
        <v>2</v>
      </c>
      <c r="AM17" s="1">
        <f t="shared" si="12"/>
        <v>25.6</v>
      </c>
      <c r="AN17" s="22">
        <f t="shared" si="13"/>
        <v>4.2426080000000006</v>
      </c>
      <c r="AO17" s="22">
        <f t="shared" si="14"/>
        <v>0.74612672000000002</v>
      </c>
      <c r="AP17" s="7">
        <f t="shared" si="15"/>
        <v>0.13258150000000002</v>
      </c>
      <c r="AQ17" s="7">
        <f t="shared" si="16"/>
        <v>2.1213040000000003</v>
      </c>
      <c r="AR17" s="7">
        <f t="shared" si="17"/>
        <v>0.37306336000000001</v>
      </c>
    </row>
    <row r="18" spans="1:44" x14ac:dyDescent="0.25">
      <c r="A18" s="3" t="s">
        <v>63</v>
      </c>
      <c r="B18">
        <v>4.7</v>
      </c>
      <c r="C18" t="s">
        <v>16</v>
      </c>
      <c r="D18">
        <v>64</v>
      </c>
      <c r="E18" s="1">
        <v>2420000</v>
      </c>
      <c r="F18" s="1">
        <f t="shared" si="0"/>
        <v>14520000</v>
      </c>
      <c r="G18" s="1"/>
      <c r="H18">
        <v>1</v>
      </c>
      <c r="J18">
        <v>1</v>
      </c>
      <c r="L18" s="1">
        <v>41000</v>
      </c>
      <c r="M18" s="1">
        <v>170000000</v>
      </c>
      <c r="N18" s="8">
        <f t="shared" si="1"/>
        <v>0.92927999999999999</v>
      </c>
      <c r="O18" s="20">
        <v>0</v>
      </c>
      <c r="P18" s="10">
        <f t="shared" si="2"/>
        <v>0</v>
      </c>
      <c r="Q18" s="13">
        <f t="shared" si="3"/>
        <v>2.624E-3</v>
      </c>
      <c r="R18" s="14">
        <f t="shared" si="4"/>
        <v>10.88</v>
      </c>
      <c r="S18" s="16">
        <f t="shared" si="5"/>
        <v>10.882624000000002</v>
      </c>
      <c r="T18" s="15">
        <f t="shared" si="9"/>
        <v>11.811904</v>
      </c>
      <c r="U18">
        <v>64</v>
      </c>
      <c r="V18" s="15">
        <f t="shared" si="6"/>
        <v>11.811904</v>
      </c>
      <c r="Y18">
        <v>64000</v>
      </c>
      <c r="Z18" s="17">
        <v>1000</v>
      </c>
      <c r="AA18" s="17">
        <v>64000</v>
      </c>
      <c r="AB18" s="17" t="s">
        <v>90</v>
      </c>
      <c r="AC18" s="19">
        <f t="shared" si="7"/>
        <v>4.0960000000000001</v>
      </c>
      <c r="AD18" s="18">
        <f t="shared" si="8"/>
        <v>262.14400000000001</v>
      </c>
      <c r="AE18" s="1">
        <v>1.0000000000000001E-5</v>
      </c>
      <c r="AF18" s="7">
        <f t="shared" si="10"/>
        <v>4.0960000000000001E-5</v>
      </c>
      <c r="AG18" s="22">
        <f t="shared" si="11"/>
        <v>2.6214400000000001E-3</v>
      </c>
      <c r="AI18">
        <v>64000</v>
      </c>
      <c r="AJ18">
        <v>2</v>
      </c>
      <c r="AK18">
        <v>80</v>
      </c>
      <c r="AL18">
        <v>4</v>
      </c>
      <c r="AM18" s="1">
        <f t="shared" si="12"/>
        <v>204.8</v>
      </c>
      <c r="AN18" s="22">
        <f t="shared" si="13"/>
        <v>273.95590400000003</v>
      </c>
      <c r="AO18" s="22">
        <f t="shared" si="14"/>
        <v>11.814525440000001</v>
      </c>
      <c r="AP18" s="7">
        <f t="shared" si="15"/>
        <v>3.4244488000000004</v>
      </c>
      <c r="AQ18" s="7">
        <f t="shared" si="16"/>
        <v>68.488976000000008</v>
      </c>
      <c r="AR18" s="7">
        <f t="shared" si="17"/>
        <v>2.9536313600000002</v>
      </c>
    </row>
    <row r="19" spans="1:44" x14ac:dyDescent="0.25">
      <c r="A19" s="3"/>
      <c r="B19">
        <v>4.8</v>
      </c>
      <c r="C19" s="17" t="s">
        <v>108</v>
      </c>
      <c r="D19">
        <v>64</v>
      </c>
      <c r="F19" s="1">
        <f t="shared" si="0"/>
        <v>0</v>
      </c>
      <c r="G19" s="1"/>
      <c r="H19">
        <v>1</v>
      </c>
      <c r="J19">
        <v>1</v>
      </c>
      <c r="L19" s="1">
        <v>15000</v>
      </c>
      <c r="N19" s="8">
        <f t="shared" si="1"/>
        <v>0</v>
      </c>
      <c r="O19" s="20">
        <v>0</v>
      </c>
      <c r="P19" s="10">
        <f t="shared" si="2"/>
        <v>0</v>
      </c>
      <c r="Q19" s="13">
        <f t="shared" si="3"/>
        <v>9.6000000000000002E-4</v>
      </c>
      <c r="R19" s="14">
        <f t="shared" si="4"/>
        <v>0</v>
      </c>
      <c r="S19" s="16">
        <f t="shared" si="5"/>
        <v>9.6000000000000002E-4</v>
      </c>
      <c r="T19" s="15">
        <f t="shared" si="9"/>
        <v>9.6000000000000002E-4</v>
      </c>
      <c r="U19">
        <v>64</v>
      </c>
      <c r="V19" s="15">
        <f t="shared" si="6"/>
        <v>9.6000000000000002E-4</v>
      </c>
      <c r="AC19" s="7">
        <f t="shared" si="7"/>
        <v>0</v>
      </c>
      <c r="AD19" s="22">
        <f t="shared" si="8"/>
        <v>0</v>
      </c>
      <c r="AE19" s="1"/>
      <c r="AF19" s="7">
        <f t="shared" si="10"/>
        <v>0</v>
      </c>
      <c r="AG19" s="22">
        <f t="shared" si="11"/>
        <v>0</v>
      </c>
      <c r="AJ19">
        <v>1</v>
      </c>
      <c r="AM19" s="1">
        <f t="shared" si="12"/>
        <v>0</v>
      </c>
      <c r="AN19" s="22">
        <f t="shared" si="13"/>
        <v>9.6000000000000002E-4</v>
      </c>
      <c r="AO19" s="22">
        <f t="shared" si="14"/>
        <v>9.6000000000000002E-4</v>
      </c>
      <c r="AP19" s="7"/>
      <c r="AQ19" s="7"/>
      <c r="AR19" s="7"/>
    </row>
    <row r="20" spans="1:44" x14ac:dyDescent="0.25">
      <c r="A20" s="3" t="s">
        <v>58</v>
      </c>
      <c r="B20">
        <v>4.9000000000000004</v>
      </c>
      <c r="C20" t="s">
        <v>12</v>
      </c>
      <c r="D20">
        <v>64</v>
      </c>
      <c r="E20" s="1">
        <v>4800000</v>
      </c>
      <c r="F20" s="1">
        <f t="shared" si="0"/>
        <v>28800000</v>
      </c>
      <c r="G20" s="1" t="s">
        <v>39</v>
      </c>
      <c r="H20">
        <v>2</v>
      </c>
      <c r="J20">
        <v>1</v>
      </c>
      <c r="M20" s="1">
        <v>8920000</v>
      </c>
      <c r="N20" s="8">
        <f t="shared" si="1"/>
        <v>3.6863999999999999</v>
      </c>
      <c r="O20" s="20">
        <v>0</v>
      </c>
      <c r="P20" s="10">
        <f t="shared" si="2"/>
        <v>0</v>
      </c>
      <c r="Q20" s="13">
        <f t="shared" si="3"/>
        <v>0</v>
      </c>
      <c r="R20" s="14">
        <f t="shared" si="4"/>
        <v>1.1417600000000001</v>
      </c>
      <c r="S20" s="16">
        <f t="shared" si="5"/>
        <v>1.1417600000000001</v>
      </c>
      <c r="T20" s="15">
        <f t="shared" si="9"/>
        <v>4.8281600000000005</v>
      </c>
      <c r="U20">
        <v>64</v>
      </c>
      <c r="V20" s="15">
        <f t="shared" si="6"/>
        <v>2.4140800000000002</v>
      </c>
      <c r="Z20" s="17">
        <v>0</v>
      </c>
      <c r="AA20" s="17">
        <v>0</v>
      </c>
      <c r="AC20" s="7">
        <f t="shared" si="7"/>
        <v>0</v>
      </c>
      <c r="AD20" s="22">
        <f t="shared" si="8"/>
        <v>0</v>
      </c>
      <c r="AE20" s="1"/>
      <c r="AF20" s="7">
        <f t="shared" si="10"/>
        <v>0</v>
      </c>
      <c r="AG20" s="22">
        <f t="shared" si="11"/>
        <v>0</v>
      </c>
      <c r="AH20" t="s">
        <v>110</v>
      </c>
      <c r="AI20" s="1">
        <v>88000000</v>
      </c>
      <c r="AJ20">
        <v>1</v>
      </c>
      <c r="AK20">
        <v>24</v>
      </c>
      <c r="AL20">
        <v>1</v>
      </c>
      <c r="AM20" s="1">
        <f t="shared" si="12"/>
        <v>563200</v>
      </c>
      <c r="AN20" s="22">
        <f t="shared" si="13"/>
        <v>4.8281600000000005</v>
      </c>
      <c r="AO20" s="22">
        <f t="shared" si="14"/>
        <v>2.4140800000000002</v>
      </c>
      <c r="AP20" s="7">
        <f t="shared" si="15"/>
        <v>0.20117333333333334</v>
      </c>
      <c r="AQ20" s="7">
        <f t="shared" si="16"/>
        <v>4.8281600000000005</v>
      </c>
      <c r="AR20" s="7">
        <f t="shared" si="17"/>
        <v>2.4140800000000002</v>
      </c>
    </row>
    <row r="21" spans="1:44" x14ac:dyDescent="0.25">
      <c r="A21" s="3" t="s">
        <v>64</v>
      </c>
      <c r="B21">
        <v>5.0999999999999996</v>
      </c>
      <c r="C21" t="s">
        <v>19</v>
      </c>
      <c r="D21">
        <v>64</v>
      </c>
      <c r="E21" s="1">
        <v>2950000</v>
      </c>
      <c r="F21" s="1">
        <f t="shared" si="0"/>
        <v>17700000</v>
      </c>
      <c r="G21" s="1"/>
      <c r="H21">
        <v>1</v>
      </c>
      <c r="I21" t="s">
        <v>42</v>
      </c>
      <c r="J21">
        <v>2</v>
      </c>
      <c r="L21" s="1">
        <v>3810</v>
      </c>
      <c r="M21" s="1">
        <v>17900000</v>
      </c>
      <c r="N21" s="8">
        <f t="shared" si="1"/>
        <v>2.2656000000000001</v>
      </c>
      <c r="O21" s="20">
        <v>0</v>
      </c>
      <c r="P21" s="10">
        <f t="shared" si="2"/>
        <v>0</v>
      </c>
      <c r="Q21" s="13">
        <f t="shared" si="3"/>
        <v>4.8767999999999999E-4</v>
      </c>
      <c r="R21" s="14">
        <f t="shared" si="4"/>
        <v>2.2911999999999999</v>
      </c>
      <c r="S21" s="16">
        <f t="shared" si="5"/>
        <v>2.2916876799999999</v>
      </c>
      <c r="T21" s="15">
        <f t="shared" si="9"/>
        <v>4.55728768</v>
      </c>
      <c r="U21">
        <v>64</v>
      </c>
      <c r="V21" s="15">
        <f t="shared" si="6"/>
        <v>2.27864384</v>
      </c>
      <c r="AC21" s="7">
        <f t="shared" si="7"/>
        <v>0</v>
      </c>
      <c r="AD21" s="22">
        <f t="shared" si="8"/>
        <v>0</v>
      </c>
      <c r="AE21" s="1"/>
      <c r="AF21" s="7">
        <f t="shared" si="10"/>
        <v>0</v>
      </c>
      <c r="AG21" s="22">
        <f t="shared" si="11"/>
        <v>0</v>
      </c>
      <c r="AJ21">
        <v>2.5</v>
      </c>
      <c r="AM21" s="1">
        <f t="shared" si="12"/>
        <v>0</v>
      </c>
      <c r="AN21" s="22">
        <f t="shared" si="13"/>
        <v>4.55728768</v>
      </c>
      <c r="AO21" s="22">
        <f t="shared" si="14"/>
        <v>2.27864384</v>
      </c>
      <c r="AP21" s="7"/>
      <c r="AQ21" s="7"/>
      <c r="AR21" s="7"/>
    </row>
    <row r="22" spans="1:44" x14ac:dyDescent="0.25">
      <c r="A22" s="3" t="s">
        <v>65</v>
      </c>
      <c r="B22">
        <v>5.2</v>
      </c>
      <c r="C22" t="s">
        <v>20</v>
      </c>
      <c r="D22">
        <v>64</v>
      </c>
      <c r="E22" s="1">
        <v>848000</v>
      </c>
      <c r="F22" s="1">
        <f t="shared" si="0"/>
        <v>5088000</v>
      </c>
      <c r="G22" s="1"/>
      <c r="H22">
        <v>1</v>
      </c>
      <c r="J22">
        <v>1</v>
      </c>
      <c r="K22" s="1">
        <v>50</v>
      </c>
      <c r="L22" s="1">
        <v>36300</v>
      </c>
      <c r="M22" s="1">
        <v>6770000</v>
      </c>
      <c r="N22" s="8">
        <f t="shared" si="1"/>
        <v>0.32563199999999998</v>
      </c>
      <c r="O22" s="20">
        <v>0</v>
      </c>
      <c r="P22" s="10">
        <f t="shared" si="2"/>
        <v>3.1999999999999999E-6</v>
      </c>
      <c r="Q22" s="13">
        <f t="shared" si="3"/>
        <v>2.3232000000000001E-3</v>
      </c>
      <c r="R22" s="14">
        <f t="shared" si="4"/>
        <v>0.43328</v>
      </c>
      <c r="S22" s="16">
        <f t="shared" si="5"/>
        <v>0.4356064</v>
      </c>
      <c r="T22" s="15">
        <f t="shared" si="9"/>
        <v>0.76123839999999998</v>
      </c>
      <c r="U22">
        <v>64</v>
      </c>
      <c r="V22" s="15">
        <f t="shared" si="6"/>
        <v>0.76123839999999998</v>
      </c>
      <c r="Y22" s="1">
        <v>2500000000</v>
      </c>
      <c r="Z22" s="1">
        <v>1E-3</v>
      </c>
      <c r="AA22" s="1">
        <v>0.01</v>
      </c>
      <c r="AB22" t="s">
        <v>87</v>
      </c>
      <c r="AC22" s="7">
        <f t="shared" si="7"/>
        <v>0.16</v>
      </c>
      <c r="AD22" s="22">
        <f t="shared" si="8"/>
        <v>1.6</v>
      </c>
      <c r="AE22" s="1">
        <v>1</v>
      </c>
      <c r="AF22" s="7">
        <f t="shared" si="10"/>
        <v>0.16</v>
      </c>
      <c r="AG22" s="22">
        <f t="shared" si="11"/>
        <v>1.6</v>
      </c>
      <c r="AI22" s="1">
        <v>300000000</v>
      </c>
      <c r="AJ22">
        <v>200</v>
      </c>
      <c r="AK22">
        <v>30</v>
      </c>
      <c r="AL22">
        <v>2</v>
      </c>
      <c r="AM22" s="1">
        <f t="shared" si="12"/>
        <v>9600</v>
      </c>
      <c r="AN22" s="22">
        <f t="shared" si="13"/>
        <v>2.3612384</v>
      </c>
      <c r="AO22" s="22">
        <f t="shared" si="14"/>
        <v>2.3612384</v>
      </c>
      <c r="AP22" s="7">
        <f t="shared" si="15"/>
        <v>7.8707946666666667E-2</v>
      </c>
      <c r="AQ22" s="7">
        <f t="shared" si="16"/>
        <v>1.1806192</v>
      </c>
      <c r="AR22" s="7">
        <f t="shared" si="17"/>
        <v>1.1806192</v>
      </c>
    </row>
    <row r="23" spans="1:44" x14ac:dyDescent="0.25">
      <c r="A23" s="3" t="s">
        <v>67</v>
      </c>
      <c r="B23">
        <v>5.3</v>
      </c>
      <c r="C23" t="s">
        <v>28</v>
      </c>
      <c r="D23">
        <v>64</v>
      </c>
      <c r="E23" s="1">
        <v>2720000</v>
      </c>
      <c r="F23" s="1">
        <f t="shared" si="0"/>
        <v>16320000</v>
      </c>
      <c r="G23" s="1"/>
      <c r="H23">
        <v>1</v>
      </c>
      <c r="I23" t="s">
        <v>43</v>
      </c>
      <c r="J23">
        <v>2</v>
      </c>
      <c r="L23">
        <v>3</v>
      </c>
      <c r="M23" s="1">
        <v>1040000</v>
      </c>
      <c r="N23" s="8">
        <f t="shared" si="1"/>
        <v>2.0889600000000002</v>
      </c>
      <c r="O23" s="20">
        <v>0</v>
      </c>
      <c r="P23" s="10">
        <f t="shared" si="2"/>
        <v>0</v>
      </c>
      <c r="Q23" s="13">
        <f t="shared" si="3"/>
        <v>3.84E-7</v>
      </c>
      <c r="R23" s="14">
        <f t="shared" si="4"/>
        <v>0.13311999999999999</v>
      </c>
      <c r="S23" s="16">
        <f t="shared" si="5"/>
        <v>0.13312038399999998</v>
      </c>
      <c r="T23" s="15">
        <f t="shared" si="9"/>
        <v>2.2220803839999999</v>
      </c>
      <c r="U23">
        <v>64</v>
      </c>
      <c r="V23" s="15">
        <f t="shared" si="6"/>
        <v>1.1110401919999999</v>
      </c>
      <c r="Y23" s="1">
        <v>1100000</v>
      </c>
      <c r="Z23">
        <v>30</v>
      </c>
      <c r="AA23">
        <v>30</v>
      </c>
      <c r="AB23" t="s">
        <v>90</v>
      </c>
      <c r="AC23" s="7">
        <f t="shared" si="7"/>
        <v>2.1120000000000001</v>
      </c>
      <c r="AD23" s="22">
        <f t="shared" si="8"/>
        <v>2.1120000000000001</v>
      </c>
      <c r="AE23" s="1">
        <v>1.0000000000000001E-5</v>
      </c>
      <c r="AF23" s="7">
        <f t="shared" si="10"/>
        <v>2.1120000000000001E-5</v>
      </c>
      <c r="AG23" s="22">
        <f t="shared" si="11"/>
        <v>2.1120000000000001E-5</v>
      </c>
      <c r="AI23" s="1">
        <v>1100000</v>
      </c>
      <c r="AJ23">
        <v>2.5</v>
      </c>
      <c r="AK23">
        <v>64</v>
      </c>
      <c r="AL23">
        <v>3</v>
      </c>
      <c r="AM23" s="1">
        <f t="shared" si="12"/>
        <v>2816</v>
      </c>
      <c r="AN23" s="22">
        <f t="shared" si="13"/>
        <v>4.334080384</v>
      </c>
      <c r="AO23" s="22">
        <f t="shared" si="14"/>
        <v>1.1110613119999999</v>
      </c>
      <c r="AP23" s="7">
        <f t="shared" si="15"/>
        <v>6.7720005999999999E-2</v>
      </c>
      <c r="AQ23" s="7">
        <f t="shared" si="16"/>
        <v>1.4446934613333333</v>
      </c>
      <c r="AR23" s="7">
        <f t="shared" si="17"/>
        <v>0.37035377066666664</v>
      </c>
    </row>
    <row r="24" spans="1:44" x14ac:dyDescent="0.25">
      <c r="A24" s="3" t="s">
        <v>66</v>
      </c>
      <c r="B24">
        <v>5.4</v>
      </c>
      <c r="C24" t="s">
        <v>21</v>
      </c>
      <c r="D24">
        <v>64</v>
      </c>
      <c r="E24" s="1">
        <v>155000</v>
      </c>
      <c r="F24" s="1">
        <f t="shared" si="0"/>
        <v>930000</v>
      </c>
      <c r="G24" s="1"/>
      <c r="H24">
        <v>1</v>
      </c>
      <c r="I24" t="s">
        <v>43</v>
      </c>
      <c r="J24">
        <v>2</v>
      </c>
      <c r="L24" s="1">
        <v>2</v>
      </c>
      <c r="M24" s="1">
        <v>732000</v>
      </c>
      <c r="N24" s="8">
        <f t="shared" si="1"/>
        <v>0.11904000000000001</v>
      </c>
      <c r="O24" s="20">
        <v>0</v>
      </c>
      <c r="P24" s="10">
        <f t="shared" si="2"/>
        <v>0</v>
      </c>
      <c r="Q24" s="13">
        <f t="shared" si="3"/>
        <v>2.5600000000000002E-7</v>
      </c>
      <c r="R24" s="14">
        <f t="shared" si="4"/>
        <v>9.3696000000000002E-2</v>
      </c>
      <c r="S24" s="16">
        <f t="shared" si="5"/>
        <v>9.3696256000000006E-2</v>
      </c>
      <c r="T24" s="15">
        <f t="shared" si="9"/>
        <v>0.21273625600000001</v>
      </c>
      <c r="U24">
        <v>64</v>
      </c>
      <c r="V24" s="15">
        <f t="shared" si="6"/>
        <v>0.10636812800000001</v>
      </c>
      <c r="Y24" s="1">
        <v>660000</v>
      </c>
      <c r="Z24">
        <v>30</v>
      </c>
      <c r="AA24">
        <v>30</v>
      </c>
      <c r="AB24" t="s">
        <v>90</v>
      </c>
      <c r="AC24" s="7">
        <f t="shared" si="7"/>
        <v>1.2672000000000001</v>
      </c>
      <c r="AD24" s="22">
        <f t="shared" si="8"/>
        <v>1.2672000000000001</v>
      </c>
      <c r="AE24" s="1">
        <v>1.0000000000000001E-5</v>
      </c>
      <c r="AF24" s="7">
        <f t="shared" si="10"/>
        <v>1.2672000000000002E-5</v>
      </c>
      <c r="AG24" s="22">
        <f t="shared" si="11"/>
        <v>1.2672000000000002E-5</v>
      </c>
      <c r="AI24" s="1">
        <v>650000</v>
      </c>
      <c r="AJ24">
        <v>2.5</v>
      </c>
      <c r="AK24">
        <v>42</v>
      </c>
      <c r="AL24">
        <v>2</v>
      </c>
      <c r="AM24" s="1">
        <f t="shared" si="12"/>
        <v>1664</v>
      </c>
      <c r="AN24" s="22">
        <f t="shared" si="13"/>
        <v>1.4799362560000002</v>
      </c>
      <c r="AO24" s="22">
        <f t="shared" si="14"/>
        <v>0.10638080000000001</v>
      </c>
      <c r="AP24" s="7">
        <f t="shared" si="15"/>
        <v>3.5236577523809529E-2</v>
      </c>
      <c r="AQ24" s="7">
        <f t="shared" si="16"/>
        <v>0.73996812800000011</v>
      </c>
      <c r="AR24" s="7">
        <f t="shared" si="17"/>
        <v>5.3190400000000006E-2</v>
      </c>
    </row>
    <row r="25" spans="1:44" x14ac:dyDescent="0.25">
      <c r="A25" s="3"/>
      <c r="B25">
        <v>5.61</v>
      </c>
      <c r="C25" t="s">
        <v>22</v>
      </c>
      <c r="D25">
        <v>64</v>
      </c>
      <c r="E25" s="17"/>
      <c r="F25" s="1">
        <f t="shared" si="0"/>
        <v>0</v>
      </c>
      <c r="G25" s="1"/>
      <c r="H25">
        <v>1</v>
      </c>
      <c r="J25">
        <v>1</v>
      </c>
      <c r="L25" s="1">
        <v>57</v>
      </c>
      <c r="M25" s="1">
        <v>26900000</v>
      </c>
      <c r="N25" s="18">
        <f t="shared" si="1"/>
        <v>0</v>
      </c>
      <c r="O25" s="20">
        <v>0</v>
      </c>
      <c r="P25" s="10">
        <f t="shared" si="2"/>
        <v>0</v>
      </c>
      <c r="Q25" s="13">
        <f t="shared" si="3"/>
        <v>3.6480000000000001E-6</v>
      </c>
      <c r="R25" s="14">
        <f t="shared" si="4"/>
        <v>1.7216</v>
      </c>
      <c r="S25" s="16">
        <f t="shared" si="5"/>
        <v>1.7216036480000001</v>
      </c>
      <c r="T25" s="15">
        <f t="shared" si="9"/>
        <v>1.7216036480000001</v>
      </c>
      <c r="U25">
        <v>64</v>
      </c>
      <c r="V25" s="15">
        <f t="shared" si="6"/>
        <v>1.7216036480000001</v>
      </c>
      <c r="AC25" s="7">
        <f t="shared" si="7"/>
        <v>0</v>
      </c>
      <c r="AD25" s="22">
        <f t="shared" si="8"/>
        <v>0</v>
      </c>
      <c r="AE25" s="1"/>
      <c r="AF25" s="7">
        <f t="shared" si="10"/>
        <v>0</v>
      </c>
      <c r="AG25" s="22">
        <f t="shared" si="11"/>
        <v>0</v>
      </c>
      <c r="AJ25">
        <v>2</v>
      </c>
      <c r="AK25">
        <v>1</v>
      </c>
      <c r="AL25">
        <v>1</v>
      </c>
      <c r="AM25" s="1">
        <f t="shared" si="12"/>
        <v>0</v>
      </c>
      <c r="AN25" s="22">
        <f t="shared" si="13"/>
        <v>1.7216036480000001</v>
      </c>
      <c r="AO25" s="22">
        <f t="shared" si="14"/>
        <v>1.7216036480000001</v>
      </c>
      <c r="AP25" s="7">
        <f t="shared" si="15"/>
        <v>1.7216036480000001</v>
      </c>
      <c r="AQ25" s="7">
        <f t="shared" si="16"/>
        <v>1.7216036480000001</v>
      </c>
      <c r="AR25" s="7">
        <f t="shared" si="17"/>
        <v>1.7216036480000001</v>
      </c>
    </row>
    <row r="26" spans="1:44" x14ac:dyDescent="0.25">
      <c r="A26" s="3"/>
      <c r="B26">
        <v>5.62</v>
      </c>
      <c r="C26" t="s">
        <v>23</v>
      </c>
      <c r="D26">
        <v>64</v>
      </c>
      <c r="E26" s="17"/>
      <c r="F26" s="1">
        <f t="shared" si="0"/>
        <v>0</v>
      </c>
      <c r="G26" s="1"/>
      <c r="H26">
        <v>1</v>
      </c>
      <c r="J26">
        <v>1</v>
      </c>
      <c r="L26" s="1">
        <v>229</v>
      </c>
      <c r="M26" s="1">
        <v>327000</v>
      </c>
      <c r="N26" s="18">
        <f t="shared" si="1"/>
        <v>0</v>
      </c>
      <c r="O26" s="20">
        <v>0</v>
      </c>
      <c r="P26" s="10">
        <f t="shared" si="2"/>
        <v>0</v>
      </c>
      <c r="Q26" s="13">
        <f t="shared" si="3"/>
        <v>1.4656E-5</v>
      </c>
      <c r="R26" s="14">
        <f t="shared" si="4"/>
        <v>2.0927999999999999E-2</v>
      </c>
      <c r="S26" s="16">
        <f t="shared" si="5"/>
        <v>2.0942655999999997E-2</v>
      </c>
      <c r="T26" s="15">
        <f t="shared" si="9"/>
        <v>2.0942655999999997E-2</v>
      </c>
      <c r="U26">
        <v>64</v>
      </c>
      <c r="V26" s="15">
        <f t="shared" si="6"/>
        <v>2.0942655999999997E-2</v>
      </c>
      <c r="AC26" s="7">
        <f t="shared" si="7"/>
        <v>0</v>
      </c>
      <c r="AD26" s="22">
        <f t="shared" si="8"/>
        <v>0</v>
      </c>
      <c r="AE26" s="1"/>
      <c r="AF26" s="7">
        <f t="shared" si="10"/>
        <v>0</v>
      </c>
      <c r="AG26" s="22">
        <f t="shared" si="11"/>
        <v>0</v>
      </c>
      <c r="AJ26">
        <v>2</v>
      </c>
      <c r="AK26">
        <v>1</v>
      </c>
      <c r="AL26">
        <v>1</v>
      </c>
      <c r="AM26" s="1">
        <f t="shared" si="12"/>
        <v>0</v>
      </c>
      <c r="AN26" s="22">
        <f t="shared" si="13"/>
        <v>2.0942655999999997E-2</v>
      </c>
      <c r="AO26" s="22">
        <f t="shared" si="14"/>
        <v>2.0942655999999997E-2</v>
      </c>
      <c r="AP26" s="7">
        <f t="shared" si="15"/>
        <v>2.0942655999999997E-2</v>
      </c>
      <c r="AQ26" s="7">
        <f t="shared" si="16"/>
        <v>2.0942655999999997E-2</v>
      </c>
      <c r="AR26" s="7">
        <f t="shared" si="17"/>
        <v>2.0942655999999997E-2</v>
      </c>
    </row>
    <row r="27" spans="1:44" x14ac:dyDescent="0.25">
      <c r="A27" s="3"/>
      <c r="B27">
        <v>5.63</v>
      </c>
      <c r="C27" t="s">
        <v>24</v>
      </c>
      <c r="D27">
        <v>64</v>
      </c>
      <c r="E27" s="17"/>
      <c r="F27" s="1">
        <f t="shared" si="0"/>
        <v>0</v>
      </c>
      <c r="G27" s="1"/>
      <c r="H27">
        <v>1</v>
      </c>
      <c r="J27">
        <v>1</v>
      </c>
      <c r="N27" s="18">
        <f t="shared" si="1"/>
        <v>0</v>
      </c>
      <c r="O27" s="20">
        <v>0</v>
      </c>
      <c r="P27" s="10">
        <f t="shared" si="2"/>
        <v>0</v>
      </c>
      <c r="Q27" s="13">
        <f t="shared" si="3"/>
        <v>0</v>
      </c>
      <c r="R27" s="14">
        <f t="shared" si="4"/>
        <v>0</v>
      </c>
      <c r="S27" s="16">
        <f t="shared" si="5"/>
        <v>0</v>
      </c>
      <c r="T27" s="15">
        <f t="shared" si="9"/>
        <v>0</v>
      </c>
      <c r="U27">
        <v>64</v>
      </c>
      <c r="V27" s="15">
        <f t="shared" si="6"/>
        <v>0</v>
      </c>
      <c r="AC27" s="7">
        <f t="shared" si="7"/>
        <v>0</v>
      </c>
      <c r="AD27" s="22">
        <f t="shared" si="8"/>
        <v>0</v>
      </c>
      <c r="AE27" s="1"/>
      <c r="AF27" s="7">
        <f t="shared" si="10"/>
        <v>0</v>
      </c>
      <c r="AG27" s="22">
        <f t="shared" si="11"/>
        <v>0</v>
      </c>
      <c r="AJ27">
        <v>2</v>
      </c>
      <c r="AK27">
        <v>1</v>
      </c>
      <c r="AL27">
        <v>1</v>
      </c>
      <c r="AM27" s="1">
        <f t="shared" si="12"/>
        <v>0</v>
      </c>
      <c r="AN27" s="22">
        <f t="shared" si="13"/>
        <v>0</v>
      </c>
      <c r="AO27" s="22">
        <f t="shared" si="14"/>
        <v>0</v>
      </c>
      <c r="AP27" s="7">
        <f t="shared" si="15"/>
        <v>0</v>
      </c>
      <c r="AQ27" s="7">
        <f t="shared" si="16"/>
        <v>0</v>
      </c>
      <c r="AR27" s="7">
        <f t="shared" si="17"/>
        <v>0</v>
      </c>
    </row>
    <row r="28" spans="1:44" x14ac:dyDescent="0.25">
      <c r="A28" s="3"/>
      <c r="B28">
        <v>5.64</v>
      </c>
      <c r="C28" t="s">
        <v>25</v>
      </c>
      <c r="D28">
        <v>64</v>
      </c>
      <c r="E28" s="17"/>
      <c r="F28" s="1">
        <f t="shared" si="0"/>
        <v>0</v>
      </c>
      <c r="G28" s="1"/>
      <c r="H28">
        <v>1</v>
      </c>
      <c r="J28">
        <v>1</v>
      </c>
      <c r="N28" s="18">
        <f t="shared" si="1"/>
        <v>0</v>
      </c>
      <c r="O28" s="20">
        <v>0</v>
      </c>
      <c r="P28" s="10">
        <f t="shared" si="2"/>
        <v>0</v>
      </c>
      <c r="Q28" s="13">
        <f t="shared" si="3"/>
        <v>0</v>
      </c>
      <c r="R28" s="14">
        <f t="shared" si="4"/>
        <v>0</v>
      </c>
      <c r="S28" s="16">
        <f t="shared" si="5"/>
        <v>0</v>
      </c>
      <c r="T28" s="15">
        <f t="shared" si="9"/>
        <v>0</v>
      </c>
      <c r="U28">
        <v>64</v>
      </c>
      <c r="V28" s="15">
        <f t="shared" si="6"/>
        <v>0</v>
      </c>
      <c r="AC28" s="7">
        <f t="shared" si="7"/>
        <v>0</v>
      </c>
      <c r="AD28" s="22">
        <f t="shared" si="8"/>
        <v>0</v>
      </c>
      <c r="AE28" s="1"/>
      <c r="AF28" s="7">
        <f t="shared" si="10"/>
        <v>0</v>
      </c>
      <c r="AG28" s="22">
        <f t="shared" si="11"/>
        <v>0</v>
      </c>
      <c r="AJ28">
        <v>2</v>
      </c>
      <c r="AK28">
        <v>1</v>
      </c>
      <c r="AL28">
        <v>1</v>
      </c>
      <c r="AM28" s="1">
        <f t="shared" si="12"/>
        <v>0</v>
      </c>
      <c r="AN28" s="22">
        <f t="shared" si="13"/>
        <v>0</v>
      </c>
      <c r="AO28" s="22">
        <f t="shared" si="14"/>
        <v>0</v>
      </c>
      <c r="AP28" s="7">
        <f t="shared" si="15"/>
        <v>0</v>
      </c>
      <c r="AQ28" s="7">
        <f t="shared" si="16"/>
        <v>0</v>
      </c>
      <c r="AR28" s="7">
        <f t="shared" si="17"/>
        <v>0</v>
      </c>
    </row>
    <row r="29" spans="1:44" x14ac:dyDescent="0.25">
      <c r="A29" s="3"/>
      <c r="B29">
        <v>5.65</v>
      </c>
      <c r="C29" t="s">
        <v>26</v>
      </c>
      <c r="D29">
        <v>64</v>
      </c>
      <c r="E29" s="17"/>
      <c r="F29" s="1">
        <f t="shared" si="0"/>
        <v>0</v>
      </c>
      <c r="G29" s="1"/>
      <c r="H29">
        <v>1</v>
      </c>
      <c r="J29">
        <v>1</v>
      </c>
      <c r="N29" s="18">
        <f t="shared" si="1"/>
        <v>0</v>
      </c>
      <c r="O29" s="20">
        <v>0</v>
      </c>
      <c r="P29" s="10">
        <f t="shared" si="2"/>
        <v>0</v>
      </c>
      <c r="Q29" s="13">
        <f t="shared" si="3"/>
        <v>0</v>
      </c>
      <c r="R29" s="14">
        <f t="shared" si="4"/>
        <v>0</v>
      </c>
      <c r="S29" s="16">
        <f t="shared" si="5"/>
        <v>0</v>
      </c>
      <c r="T29" s="15">
        <f t="shared" si="9"/>
        <v>0</v>
      </c>
      <c r="U29">
        <v>64</v>
      </c>
      <c r="V29" s="15">
        <f t="shared" si="6"/>
        <v>0</v>
      </c>
      <c r="AC29" s="7">
        <f t="shared" si="7"/>
        <v>0</v>
      </c>
      <c r="AD29" s="22">
        <f t="shared" si="8"/>
        <v>0</v>
      </c>
      <c r="AE29" s="1"/>
      <c r="AF29" s="7">
        <f t="shared" si="10"/>
        <v>0</v>
      </c>
      <c r="AG29" s="22">
        <f t="shared" si="11"/>
        <v>0</v>
      </c>
      <c r="AJ29">
        <v>2</v>
      </c>
      <c r="AK29">
        <v>1</v>
      </c>
      <c r="AL29">
        <v>1</v>
      </c>
      <c r="AM29" s="1">
        <f t="shared" si="12"/>
        <v>0</v>
      </c>
      <c r="AN29" s="22">
        <f t="shared" si="13"/>
        <v>0</v>
      </c>
      <c r="AO29" s="22">
        <f t="shared" si="14"/>
        <v>0</v>
      </c>
      <c r="AP29" s="7">
        <f t="shared" si="15"/>
        <v>0</v>
      </c>
      <c r="AQ29" s="7">
        <f t="shared" si="16"/>
        <v>0</v>
      </c>
      <c r="AR29" s="7">
        <f t="shared" si="17"/>
        <v>0</v>
      </c>
    </row>
    <row r="30" spans="1:44" x14ac:dyDescent="0.25">
      <c r="A30" s="3"/>
      <c r="B30">
        <v>5.66</v>
      </c>
      <c r="C30" t="s">
        <v>27</v>
      </c>
      <c r="D30">
        <v>64</v>
      </c>
      <c r="E30" s="17"/>
      <c r="F30" s="1">
        <f t="shared" si="0"/>
        <v>0</v>
      </c>
      <c r="G30" s="1"/>
      <c r="H30">
        <v>1</v>
      </c>
      <c r="J30">
        <v>1</v>
      </c>
      <c r="N30" s="18">
        <f t="shared" si="1"/>
        <v>0</v>
      </c>
      <c r="O30" s="20">
        <v>0</v>
      </c>
      <c r="P30" s="10">
        <f t="shared" si="2"/>
        <v>0</v>
      </c>
      <c r="Q30" s="13">
        <f t="shared" si="3"/>
        <v>0</v>
      </c>
      <c r="R30" s="14">
        <f t="shared" si="4"/>
        <v>0</v>
      </c>
      <c r="S30" s="16">
        <f t="shared" si="5"/>
        <v>0</v>
      </c>
      <c r="T30" s="15">
        <f t="shared" si="9"/>
        <v>0</v>
      </c>
      <c r="U30">
        <v>64</v>
      </c>
      <c r="V30" s="15">
        <f t="shared" si="6"/>
        <v>0</v>
      </c>
      <c r="AC30" s="7">
        <f t="shared" si="7"/>
        <v>0</v>
      </c>
      <c r="AD30" s="22">
        <f t="shared" si="8"/>
        <v>0</v>
      </c>
      <c r="AE30" s="1"/>
      <c r="AF30" s="7">
        <f t="shared" si="10"/>
        <v>0</v>
      </c>
      <c r="AG30" s="22">
        <f t="shared" si="11"/>
        <v>0</v>
      </c>
      <c r="AJ30">
        <v>2</v>
      </c>
      <c r="AK30">
        <v>1</v>
      </c>
      <c r="AL30">
        <v>1</v>
      </c>
      <c r="AM30" s="1">
        <f t="shared" si="12"/>
        <v>0</v>
      </c>
      <c r="AN30" s="22">
        <f t="shared" si="13"/>
        <v>0</v>
      </c>
      <c r="AO30" s="22">
        <f t="shared" si="14"/>
        <v>0</v>
      </c>
      <c r="AP30" s="7">
        <f t="shared" si="15"/>
        <v>0</v>
      </c>
      <c r="AQ30" s="7">
        <f t="shared" si="16"/>
        <v>0</v>
      </c>
      <c r="AR30" s="7">
        <f t="shared" si="17"/>
        <v>0</v>
      </c>
    </row>
    <row r="31" spans="1:44" x14ac:dyDescent="0.25">
      <c r="A31" s="3" t="s">
        <v>60</v>
      </c>
      <c r="B31">
        <v>6.1</v>
      </c>
      <c r="C31" t="s">
        <v>14</v>
      </c>
      <c r="D31">
        <v>64</v>
      </c>
      <c r="E31" s="17"/>
      <c r="F31" s="1">
        <f t="shared" si="0"/>
        <v>0</v>
      </c>
      <c r="G31" s="1"/>
      <c r="H31">
        <v>1</v>
      </c>
      <c r="J31">
        <v>1</v>
      </c>
      <c r="N31" s="18">
        <f t="shared" si="1"/>
        <v>0</v>
      </c>
      <c r="O31" s="20">
        <v>150</v>
      </c>
      <c r="P31" s="10">
        <f t="shared" si="2"/>
        <v>0</v>
      </c>
      <c r="Q31" s="13">
        <f t="shared" si="3"/>
        <v>0</v>
      </c>
      <c r="R31" s="14">
        <f t="shared" si="4"/>
        <v>0</v>
      </c>
      <c r="S31" s="16">
        <f t="shared" si="5"/>
        <v>0</v>
      </c>
      <c r="T31" s="15">
        <f t="shared" si="9"/>
        <v>150</v>
      </c>
      <c r="U31">
        <v>64</v>
      </c>
      <c r="V31" s="21">
        <f>U31*T31/(200*D31*H31*J31)</f>
        <v>0.75</v>
      </c>
      <c r="AC31" s="7">
        <f t="shared" si="7"/>
        <v>0</v>
      </c>
      <c r="AD31" s="22">
        <f t="shared" si="8"/>
        <v>0</v>
      </c>
      <c r="AE31" s="1"/>
      <c r="AF31" s="7">
        <f t="shared" si="10"/>
        <v>0</v>
      </c>
      <c r="AG31" s="22">
        <f t="shared" si="11"/>
        <v>0</v>
      </c>
      <c r="AJ31">
        <v>2</v>
      </c>
      <c r="AK31">
        <v>20</v>
      </c>
      <c r="AL31">
        <v>2</v>
      </c>
      <c r="AM31" s="1">
        <f t="shared" si="12"/>
        <v>0</v>
      </c>
      <c r="AN31" s="22">
        <f t="shared" si="13"/>
        <v>150</v>
      </c>
      <c r="AO31" s="22">
        <f t="shared" si="14"/>
        <v>0.75</v>
      </c>
      <c r="AP31" s="7">
        <f t="shared" si="15"/>
        <v>7.5</v>
      </c>
      <c r="AQ31" s="7">
        <f t="shared" si="16"/>
        <v>75</v>
      </c>
      <c r="AR31" s="7">
        <f t="shared" si="17"/>
        <v>0.375</v>
      </c>
    </row>
    <row r="32" spans="1:44" x14ac:dyDescent="0.25">
      <c r="A32" s="3" t="s">
        <v>15</v>
      </c>
      <c r="B32">
        <v>6.2</v>
      </c>
      <c r="C32" t="s">
        <v>15</v>
      </c>
      <c r="D32">
        <v>64</v>
      </c>
      <c r="E32" s="17"/>
      <c r="F32" s="1">
        <f t="shared" si="0"/>
        <v>0</v>
      </c>
      <c r="G32" s="1"/>
      <c r="H32">
        <v>1</v>
      </c>
      <c r="J32">
        <v>1</v>
      </c>
      <c r="K32" s="1">
        <v>20</v>
      </c>
      <c r="N32" s="18">
        <f t="shared" si="1"/>
        <v>0</v>
      </c>
      <c r="O32" s="20">
        <v>0</v>
      </c>
      <c r="P32" s="10">
        <f t="shared" si="2"/>
        <v>1.28E-6</v>
      </c>
      <c r="Q32" s="13">
        <f t="shared" si="3"/>
        <v>0</v>
      </c>
      <c r="R32" s="14">
        <f t="shared" si="4"/>
        <v>0</v>
      </c>
      <c r="S32" s="16">
        <f t="shared" si="5"/>
        <v>1.28E-6</v>
      </c>
      <c r="T32" s="15">
        <f t="shared" si="9"/>
        <v>1.28E-6</v>
      </c>
      <c r="U32">
        <v>64</v>
      </c>
      <c r="V32" s="15">
        <f>U32*T32/(D32*H32*J32)</f>
        <v>1.28E-6</v>
      </c>
      <c r="AC32" s="7">
        <f t="shared" si="7"/>
        <v>0</v>
      </c>
      <c r="AD32" s="22">
        <f t="shared" si="8"/>
        <v>0</v>
      </c>
      <c r="AE32" s="1"/>
      <c r="AF32" s="7">
        <f t="shared" si="10"/>
        <v>0</v>
      </c>
      <c r="AG32" s="22">
        <f t="shared" si="11"/>
        <v>0</v>
      </c>
      <c r="AJ32">
        <v>2</v>
      </c>
      <c r="AK32">
        <v>20</v>
      </c>
      <c r="AL32">
        <v>1</v>
      </c>
      <c r="AM32" s="1">
        <f t="shared" si="12"/>
        <v>0</v>
      </c>
      <c r="AN32" s="22">
        <f t="shared" si="13"/>
        <v>1.28E-6</v>
      </c>
      <c r="AO32" s="22">
        <f t="shared" si="14"/>
        <v>1.28E-6</v>
      </c>
      <c r="AP32" s="7">
        <f t="shared" si="15"/>
        <v>6.4000000000000004E-8</v>
      </c>
      <c r="AQ32" s="7">
        <f t="shared" si="16"/>
        <v>1.28E-6</v>
      </c>
      <c r="AR32" s="7">
        <f t="shared" si="17"/>
        <v>1.28E-6</v>
      </c>
    </row>
    <row r="33" spans="1:44" x14ac:dyDescent="0.25">
      <c r="A33" s="3"/>
      <c r="B33">
        <v>6.3</v>
      </c>
      <c r="C33" t="s">
        <v>29</v>
      </c>
      <c r="D33">
        <v>64</v>
      </c>
      <c r="E33" s="1">
        <v>194000</v>
      </c>
      <c r="F33" s="1">
        <f t="shared" si="0"/>
        <v>1164000</v>
      </c>
      <c r="G33" s="1"/>
      <c r="H33">
        <v>1</v>
      </c>
      <c r="J33">
        <v>1</v>
      </c>
      <c r="M33">
        <v>140</v>
      </c>
      <c r="N33" s="8">
        <f t="shared" si="1"/>
        <v>7.4496000000000007E-2</v>
      </c>
      <c r="O33" s="20">
        <v>0</v>
      </c>
      <c r="P33" s="10">
        <f t="shared" si="2"/>
        <v>0</v>
      </c>
      <c r="Q33" s="13">
        <f t="shared" si="3"/>
        <v>0</v>
      </c>
      <c r="R33" s="14">
        <f t="shared" si="4"/>
        <v>8.9600000000000006E-6</v>
      </c>
      <c r="S33" s="16">
        <f t="shared" si="5"/>
        <v>8.9600000000000006E-6</v>
      </c>
      <c r="T33" s="15">
        <f t="shared" si="9"/>
        <v>7.4504960000000009E-2</v>
      </c>
      <c r="U33">
        <v>64</v>
      </c>
      <c r="V33" s="15">
        <f>U33*T33/(D33*H33*J33)</f>
        <v>7.4504960000000009E-2</v>
      </c>
      <c r="AC33" s="7">
        <f t="shared" si="7"/>
        <v>0</v>
      </c>
      <c r="AD33" s="22">
        <f t="shared" si="8"/>
        <v>0</v>
      </c>
      <c r="AE33" s="1"/>
      <c r="AF33" s="7">
        <f t="shared" si="10"/>
        <v>0</v>
      </c>
      <c r="AG33" s="22">
        <f t="shared" si="11"/>
        <v>0</v>
      </c>
      <c r="AJ33">
        <v>2</v>
      </c>
      <c r="AK33">
        <v>2</v>
      </c>
      <c r="AL33">
        <v>1</v>
      </c>
      <c r="AM33" s="1">
        <f t="shared" si="12"/>
        <v>0</v>
      </c>
      <c r="AN33" s="22">
        <f t="shared" si="13"/>
        <v>7.4504960000000009E-2</v>
      </c>
      <c r="AO33" s="22">
        <f t="shared" si="14"/>
        <v>7.4504960000000009E-2</v>
      </c>
      <c r="AP33" s="7">
        <f t="shared" si="15"/>
        <v>3.7252480000000004E-2</v>
      </c>
      <c r="AQ33" s="7">
        <f t="shared" si="16"/>
        <v>7.4504960000000009E-2</v>
      </c>
      <c r="AR33" s="7">
        <f t="shared" si="17"/>
        <v>7.4504960000000009E-2</v>
      </c>
    </row>
    <row r="34" spans="1:44" x14ac:dyDescent="0.25">
      <c r="A34" s="3"/>
      <c r="B34">
        <v>6.4</v>
      </c>
      <c r="C34" t="s">
        <v>30</v>
      </c>
      <c r="D34">
        <v>64</v>
      </c>
      <c r="F34" s="1">
        <f t="shared" si="0"/>
        <v>0</v>
      </c>
      <c r="G34" s="1"/>
      <c r="H34">
        <v>1</v>
      </c>
      <c r="J34">
        <v>1</v>
      </c>
      <c r="L34" s="1">
        <v>27000000</v>
      </c>
      <c r="N34" s="8">
        <f t="shared" si="1"/>
        <v>0</v>
      </c>
      <c r="O34" s="20">
        <v>0</v>
      </c>
      <c r="P34" s="10">
        <f t="shared" si="2"/>
        <v>0</v>
      </c>
      <c r="Q34" s="13">
        <f t="shared" si="3"/>
        <v>1.728</v>
      </c>
      <c r="R34" s="14">
        <f t="shared" si="4"/>
        <v>0</v>
      </c>
      <c r="S34" s="16">
        <f t="shared" si="5"/>
        <v>1.728</v>
      </c>
      <c r="T34" s="15">
        <f t="shared" si="9"/>
        <v>1.728</v>
      </c>
      <c r="U34">
        <v>64</v>
      </c>
      <c r="V34" s="15">
        <f>U34*T34/(D34*H34*J34)</f>
        <v>1.728</v>
      </c>
      <c r="AC34" s="7">
        <f t="shared" si="7"/>
        <v>0</v>
      </c>
      <c r="AD34" s="22">
        <f t="shared" si="8"/>
        <v>0</v>
      </c>
      <c r="AE34" s="1"/>
      <c r="AF34" s="7">
        <f t="shared" si="10"/>
        <v>0</v>
      </c>
      <c r="AG34" s="22">
        <f t="shared" si="11"/>
        <v>0</v>
      </c>
      <c r="AJ34">
        <v>2</v>
      </c>
      <c r="AM34" s="1">
        <f t="shared" si="12"/>
        <v>0</v>
      </c>
      <c r="AN34" s="22">
        <f t="shared" si="13"/>
        <v>1.728</v>
      </c>
      <c r="AO34" s="22">
        <f t="shared" si="14"/>
        <v>1.728</v>
      </c>
      <c r="AP34" s="7"/>
      <c r="AQ34" s="7"/>
      <c r="AR34" s="7"/>
    </row>
    <row r="35" spans="1:44" x14ac:dyDescent="0.25">
      <c r="A35" s="3"/>
      <c r="B35">
        <v>6.5</v>
      </c>
      <c r="C35" t="s">
        <v>31</v>
      </c>
      <c r="D35">
        <v>64</v>
      </c>
      <c r="F35" s="1">
        <f t="shared" si="0"/>
        <v>0</v>
      </c>
      <c r="G35" s="1"/>
      <c r="H35">
        <v>1</v>
      </c>
      <c r="J35">
        <v>1</v>
      </c>
      <c r="L35" s="1">
        <v>5720000</v>
      </c>
      <c r="N35" s="8">
        <f t="shared" si="1"/>
        <v>0</v>
      </c>
      <c r="O35" s="20" cm="1">
        <f t="array" aca="1" ref="O35" ca="1">N5:O35</f>
        <v>0</v>
      </c>
      <c r="P35" s="10">
        <f t="shared" si="2"/>
        <v>0</v>
      </c>
      <c r="Q35" s="13">
        <f t="shared" si="3"/>
        <v>0.36608000000000002</v>
      </c>
      <c r="R35" s="14">
        <f t="shared" si="4"/>
        <v>0</v>
      </c>
      <c r="S35" s="16">
        <f t="shared" si="5"/>
        <v>0.36608000000000002</v>
      </c>
      <c r="T35" s="15">
        <f t="shared" ca="1" si="9"/>
        <v>0.36608000000000002</v>
      </c>
      <c r="U35">
        <v>64</v>
      </c>
      <c r="V35" s="15">
        <f ca="1">U35*T35/(D35*H35*J35)</f>
        <v>0.36608000000000002</v>
      </c>
      <c r="AC35" s="7">
        <f t="shared" si="7"/>
        <v>0</v>
      </c>
      <c r="AD35" s="22">
        <f t="shared" si="8"/>
        <v>0</v>
      </c>
      <c r="AE35" s="1"/>
      <c r="AF35" s="7">
        <f t="shared" si="10"/>
        <v>0</v>
      </c>
      <c r="AG35" s="22">
        <f t="shared" si="11"/>
        <v>0</v>
      </c>
      <c r="AJ35">
        <v>2</v>
      </c>
      <c r="AM35" s="1">
        <f t="shared" si="12"/>
        <v>0</v>
      </c>
      <c r="AN35" s="22">
        <f t="shared" ca="1" si="13"/>
        <v>0.36608000000000002</v>
      </c>
      <c r="AO35" s="22">
        <f t="shared" ca="1" si="14"/>
        <v>0.36608000000000002</v>
      </c>
      <c r="AP35" s="7"/>
      <c r="AQ35" s="7"/>
      <c r="AR35" s="7"/>
    </row>
    <row r="37" spans="1:44" x14ac:dyDescent="0.25">
      <c r="N37" s="7">
        <f ca="1">SUM(O2:O35)</f>
        <v>0</v>
      </c>
      <c r="O37" s="7">
        <f>SUM(O2:O13)+O31+SUM(N2:N35)</f>
        <v>252.7487232</v>
      </c>
      <c r="P37" s="7">
        <f>SUM(P2:R35)</f>
        <v>59.917400064000006</v>
      </c>
      <c r="T37" s="7">
        <f ca="1">SUM(T2:T35)</f>
        <v>0</v>
      </c>
      <c r="V37" s="7">
        <f ca="1">SUM(V2:V35)</f>
        <v>0</v>
      </c>
      <c r="AD37" s="7">
        <f>SUM(AD2:AD35)</f>
        <v>3012.5952000000007</v>
      </c>
      <c r="AG37" s="7">
        <f>SUM(AG2:AG35)</f>
        <v>35.787428351999992</v>
      </c>
      <c r="AK37">
        <f>SUM(AK2:AK35)</f>
        <v>1738</v>
      </c>
      <c r="AL37">
        <f>SUM(AL2:AL35)</f>
        <v>88</v>
      </c>
      <c r="AM37" s="1">
        <f>SUM(AM2:AM35)</f>
        <v>1761223.6800000002</v>
      </c>
      <c r="AN37" s="7" t="e">
        <f ca="1">SUM(AN2:AN35)</f>
        <v>#NAME?</v>
      </c>
      <c r="AO37" s="7" t="e">
        <f ca="1">SUM(AO2:AO35)</f>
        <v>#NAME?</v>
      </c>
    </row>
    <row r="38" spans="1:44" x14ac:dyDescent="0.25">
      <c r="AL38" t="s">
        <v>127</v>
      </c>
      <c r="AM38" t="s">
        <v>125</v>
      </c>
    </row>
    <row r="40" spans="1:44" x14ac:dyDescent="0.25">
      <c r="AL40" t="s">
        <v>128</v>
      </c>
      <c r="AM40" t="s">
        <v>129</v>
      </c>
    </row>
    <row r="41" spans="1:44" x14ac:dyDescent="0.25">
      <c r="D41" t="s">
        <v>94</v>
      </c>
    </row>
    <row r="42" spans="1:44" x14ac:dyDescent="0.25">
      <c r="D42" t="s">
        <v>95</v>
      </c>
    </row>
    <row r="43" spans="1:44" x14ac:dyDescent="0.25">
      <c r="D43" t="s">
        <v>96</v>
      </c>
    </row>
    <row r="44" spans="1:44" x14ac:dyDescent="0.25">
      <c r="D44" t="s">
        <v>100</v>
      </c>
    </row>
    <row r="45" spans="1:44" x14ac:dyDescent="0.25">
      <c r="D45" t="s">
        <v>101</v>
      </c>
    </row>
    <row r="46" spans="1:44" x14ac:dyDescent="0.25">
      <c r="D46" t="s">
        <v>102</v>
      </c>
    </row>
  </sheetData>
  <sortState xmlns:xlrd2="http://schemas.microsoft.com/office/spreadsheetml/2017/richdata2" ref="A2:AH35">
    <sortCondition ref="B2:B35"/>
  </sortState>
  <pageMargins left="0.7" right="0.7" top="0.75" bottom="0.75" header="0.3" footer="0.3"/>
  <pageSetup orientation="portrait" r:id="rId1"/>
  <ignoredErrors>
    <ignoredError sqref="V3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Landgraf</dc:creator>
  <cp:lastModifiedBy>Jeff</cp:lastModifiedBy>
  <dcterms:created xsi:type="dcterms:W3CDTF">2023-07-19T19:49:28Z</dcterms:created>
  <dcterms:modified xsi:type="dcterms:W3CDTF">2023-07-20T07:54:19Z</dcterms:modified>
</cp:coreProperties>
</file>