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125"/>
  <workbookPr autoCompressPictures="0"/>
  <bookViews>
    <workbookView xWindow="4180" yWindow="1480" windowWidth="35240" windowHeight="17940" activeTab="2"/>
  </bookViews>
  <sheets>
    <sheet name="all items" sheetId="1" r:id="rId1"/>
    <sheet name="weighted data" sheetId="3" r:id="rId2"/>
    <sheet name="Summary Pie Chart" sheetId="2" r:id="rId3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6" i="2" l="1"/>
  <c r="Q37" i="2"/>
  <c r="Q36" i="2"/>
  <c r="Q35" i="2"/>
  <c r="Q34" i="2"/>
  <c r="J12" i="3"/>
  <c r="J13" i="3"/>
  <c r="J14" i="3"/>
  <c r="J15" i="3"/>
  <c r="J16" i="3"/>
  <c r="J17" i="3"/>
  <c r="J18" i="3"/>
  <c r="J19" i="3"/>
  <c r="J22" i="3"/>
  <c r="J23" i="3"/>
  <c r="J24" i="3"/>
  <c r="J25" i="3"/>
  <c r="J26" i="3"/>
  <c r="J27" i="3"/>
  <c r="J28" i="3"/>
  <c r="J29" i="3"/>
  <c r="J30" i="3"/>
  <c r="J31" i="3"/>
  <c r="J32" i="3"/>
  <c r="J37" i="3"/>
  <c r="J38" i="3"/>
  <c r="J39" i="3"/>
  <c r="J40" i="3"/>
  <c r="J41" i="3"/>
  <c r="J42" i="3"/>
  <c r="J43" i="3"/>
  <c r="J44" i="3"/>
  <c r="J45" i="3"/>
  <c r="J46" i="3"/>
  <c r="J47" i="3"/>
  <c r="J48" i="3"/>
  <c r="J50" i="3"/>
  <c r="H19" i="3"/>
  <c r="H32" i="3"/>
  <c r="H48" i="3"/>
  <c r="H50" i="3"/>
  <c r="C4" i="2"/>
  <c r="C3" i="2"/>
  <c r="J28" i="2"/>
  <c r="I28" i="2"/>
  <c r="K28" i="2"/>
  <c r="C7" i="2"/>
  <c r="J33" i="2"/>
  <c r="B5" i="2"/>
  <c r="J32" i="2"/>
  <c r="B3" i="2"/>
  <c r="J31" i="2"/>
  <c r="B4" i="2"/>
  <c r="P18" i="3"/>
  <c r="P19" i="3"/>
  <c r="P20" i="3"/>
  <c r="P22" i="3"/>
  <c r="Q19" i="3"/>
  <c r="R19" i="3"/>
  <c r="Q18" i="3"/>
  <c r="R18" i="3"/>
  <c r="I32" i="3"/>
  <c r="I19" i="3"/>
  <c r="K31" i="3"/>
  <c r="K18" i="3"/>
  <c r="K17" i="3"/>
  <c r="K47" i="3"/>
  <c r="K30" i="3"/>
  <c r="K46" i="3"/>
  <c r="K45" i="3"/>
  <c r="K44" i="3"/>
  <c r="K29" i="3"/>
  <c r="K43" i="3"/>
  <c r="K42" i="3"/>
  <c r="K41" i="3"/>
  <c r="K40" i="3"/>
  <c r="K39" i="3"/>
  <c r="K38" i="3"/>
  <c r="K16" i="3"/>
  <c r="K28" i="3"/>
  <c r="K15" i="3"/>
  <c r="K14" i="3"/>
  <c r="K37" i="3"/>
  <c r="K27" i="3"/>
  <c r="K26" i="3"/>
  <c r="K25" i="3"/>
  <c r="K13" i="3"/>
  <c r="K24" i="3"/>
  <c r="K23" i="3"/>
  <c r="K12" i="3"/>
  <c r="K21" i="3"/>
  <c r="K36" i="3"/>
  <c r="K11" i="3"/>
  <c r="K10" i="3"/>
  <c r="K9" i="3"/>
  <c r="K8" i="3"/>
  <c r="K35" i="3"/>
  <c r="K7" i="3"/>
  <c r="K34" i="3"/>
  <c r="B46" i="3"/>
  <c r="D43" i="3"/>
  <c r="E43" i="3"/>
  <c r="D42" i="3"/>
  <c r="E42" i="3"/>
  <c r="D41" i="3"/>
  <c r="E41" i="3"/>
  <c r="D40" i="3"/>
  <c r="E40" i="3"/>
  <c r="D39" i="3"/>
  <c r="E39" i="3"/>
  <c r="D38" i="3"/>
  <c r="E38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17" i="3"/>
  <c r="E17" i="3"/>
  <c r="D18" i="3"/>
  <c r="E18" i="3"/>
  <c r="D19" i="3"/>
  <c r="E19" i="3"/>
  <c r="D20" i="3"/>
  <c r="E20" i="3"/>
  <c r="D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16" i="3"/>
  <c r="E16" i="3"/>
  <c r="E8" i="3"/>
  <c r="E9" i="3"/>
  <c r="E10" i="3"/>
  <c r="E11" i="3"/>
  <c r="E12" i="3"/>
  <c r="E13" i="3"/>
  <c r="E14" i="3"/>
  <c r="E15" i="3"/>
  <c r="E7" i="3"/>
  <c r="Q20" i="3"/>
  <c r="R20" i="3"/>
  <c r="D46" i="3"/>
  <c r="I50" i="3"/>
  <c r="K22" i="3"/>
  <c r="E21" i="3"/>
  <c r="X4" i="1"/>
  <c r="X9" i="1"/>
  <c r="X13" i="1"/>
  <c r="X18" i="1"/>
  <c r="X26" i="1"/>
  <c r="X3" i="1"/>
  <c r="X8" i="1"/>
  <c r="X17" i="1"/>
  <c r="X25" i="1"/>
  <c r="X2" i="1"/>
  <c r="X7" i="1"/>
  <c r="X12" i="1"/>
  <c r="X16" i="1"/>
  <c r="X24" i="1"/>
  <c r="V26" i="1"/>
  <c r="V25" i="1"/>
  <c r="V24" i="1"/>
  <c r="V19" i="1"/>
  <c r="W17" i="1"/>
  <c r="W18" i="1"/>
  <c r="W16" i="1"/>
  <c r="V10" i="1"/>
  <c r="W8" i="1"/>
  <c r="V14" i="1"/>
  <c r="V5" i="1"/>
  <c r="W3" i="1"/>
  <c r="I48" i="3"/>
  <c r="Q22" i="3"/>
  <c r="R22" i="3"/>
  <c r="V28" i="1"/>
  <c r="W26" i="1"/>
  <c r="W12" i="1"/>
  <c r="W13" i="1"/>
  <c r="W9" i="1"/>
  <c r="W7" i="1"/>
  <c r="W2" i="1"/>
  <c r="W4" i="1"/>
  <c r="W24" i="1"/>
  <c r="W25" i="1"/>
  <c r="C46" i="3"/>
</calcChain>
</file>

<file path=xl/sharedStrings.xml><?xml version="1.0" encoding="utf-8"?>
<sst xmlns="http://schemas.openxmlformats.org/spreadsheetml/2006/main" count="348" uniqueCount="52">
  <si>
    <t>quote</t>
  </si>
  <si>
    <t>catalog/web</t>
  </si>
  <si>
    <t>catalog</t>
  </si>
  <si>
    <t>estimate</t>
  </si>
  <si>
    <t>engin est</t>
  </si>
  <si>
    <t>catalog/web search</t>
  </si>
  <si>
    <t>M3</t>
  </si>
  <si>
    <t>M4</t>
  </si>
  <si>
    <t>web Quote</t>
  </si>
  <si>
    <t>Web Quote</t>
  </si>
  <si>
    <t>web quote</t>
  </si>
  <si>
    <t>Quote</t>
  </si>
  <si>
    <t>experience</t>
  </si>
  <si>
    <t>Web quote</t>
  </si>
  <si>
    <t>engineering estimate</t>
  </si>
  <si>
    <t>experience est</t>
  </si>
  <si>
    <t>catalog/web quote</t>
  </si>
  <si>
    <t>&lt;conting.)</t>
  </si>
  <si>
    <t>n</t>
  </si>
  <si>
    <t>total</t>
  </si>
  <si>
    <t>WBS</t>
  </si>
  <si>
    <t xml:space="preserve">Engineering </t>
  </si>
  <si>
    <t xml:space="preserve">Engineering estimate </t>
  </si>
  <si>
    <t>Catalog / Web Quote</t>
  </si>
  <si>
    <t xml:space="preserve">Quotes </t>
  </si>
  <si>
    <t>webpage</t>
  </si>
  <si>
    <t>extrapolation, waiting for quote</t>
  </si>
  <si>
    <t>total items</t>
  </si>
  <si>
    <t>un-weighted contingencies</t>
  </si>
  <si>
    <t>cost</t>
  </si>
  <si>
    <t>conting rate</t>
  </si>
  <si>
    <t>item conting</t>
  </si>
  <si>
    <t>cost + conting</t>
  </si>
  <si>
    <t>conting ($)</t>
  </si>
  <si>
    <t>cost($)</t>
  </si>
  <si>
    <t>engineering estim.</t>
  </si>
  <si>
    <t>Weighted Contingencies:</t>
  </si>
  <si>
    <t>Type</t>
  </si>
  <si>
    <t>EMCal</t>
  </si>
  <si>
    <t>weighted fraction</t>
  </si>
  <si>
    <t>AVG contingency rate</t>
  </si>
  <si>
    <t>conting. ($)</t>
  </si>
  <si>
    <t>conting. rate</t>
  </si>
  <si>
    <t>Fractional Contingency by type, relative to total contingency $</t>
  </si>
  <si>
    <t>Overall average contingency rate</t>
  </si>
  <si>
    <t>sorted by BoE</t>
  </si>
  <si>
    <t>sorted by contingency type</t>
  </si>
  <si>
    <t>type</t>
  </si>
  <si>
    <t xml:space="preserve">type </t>
  </si>
  <si>
    <t>catalog/web quote 23%</t>
  </si>
  <si>
    <t>engineering estim. 32%</t>
  </si>
  <si>
    <t>quote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</si>
</sst>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</font>
    <font>
      <sz val="11"/>
      <name val="Calibri"/>
      <family val="2"/>
    </font>
    <font>
      <sz val="11"/>
      <color rgb="FF006100"/>
      <name val="Calibri"/>
      <family val="2"/>
    </font>
    <font>
      <sz val="12"/>
      <color theme="1"/>
      <name val="Calibri"/>
      <family val="2"/>
    </font>
    <font>
      <sz val="11"/>
      <color theme="6" tint="-0.499984740745262"/>
      <name val="Calibri"/>
      <family val="2"/>
      <scheme val="minor"/>
    </font>
    <font>
      <sz val="11"/>
      <color rgb="FF4F6228"/>
      <name val="Calibri"/>
      <family val="2"/>
    </font>
    <font>
      <sz val="12"/>
      <name val="Helvetica Neue Medium"/>
    </font>
    <font>
      <sz val="10"/>
      <name val="Helvetica Neue Light"/>
    </font>
    <font>
      <b/>
      <sz val="10"/>
      <name val="Helvetica Neue"/>
    </font>
    <font>
      <sz val="10"/>
      <name val="Helvetica Neue Medium"/>
    </font>
    <font>
      <sz val="11"/>
      <color rgb="FF0D0D0D"/>
      <name val="Calibri"/>
      <family val="2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907BE5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11"/>
      </top>
      <bottom style="thin">
        <color indexed="13"/>
      </bottom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3"/>
      </left>
      <right/>
      <top style="thin">
        <color indexed="13"/>
      </top>
      <bottom style="thin">
        <color indexed="16"/>
      </bottom>
      <diagonal/>
    </border>
    <border>
      <left/>
      <right/>
      <top style="thin">
        <color indexed="13"/>
      </top>
      <bottom style="thin">
        <color indexed="16"/>
      </bottom>
      <diagonal/>
    </border>
    <border>
      <left/>
      <right style="thin">
        <color indexed="13"/>
      </right>
      <top style="thin">
        <color indexed="13"/>
      </top>
      <bottom style="thin">
        <color indexed="16"/>
      </bottom>
      <diagonal/>
    </border>
    <border>
      <left style="thin">
        <color indexed="13"/>
      </left>
      <right style="thin">
        <color indexed="11"/>
      </right>
      <top/>
      <bottom/>
      <diagonal/>
    </border>
    <border>
      <left style="thin">
        <color indexed="13"/>
      </left>
      <right style="thin">
        <color indexed="16"/>
      </right>
      <top style="thin">
        <color indexed="16"/>
      </top>
      <bottom style="thin">
        <color indexed="13"/>
      </bottom>
      <diagonal/>
    </border>
    <border>
      <left style="thin">
        <color indexed="16"/>
      </left>
      <right/>
      <top style="thin">
        <color indexed="16"/>
      </top>
      <bottom style="thin">
        <color indexed="13"/>
      </bottom>
      <diagonal/>
    </border>
    <border>
      <left/>
      <right style="thin">
        <color indexed="13"/>
      </right>
      <top style="thin">
        <color indexed="16"/>
      </top>
      <bottom style="thin">
        <color indexed="13"/>
      </bottom>
      <diagonal/>
    </border>
    <border>
      <left style="thin">
        <color indexed="13"/>
      </left>
      <right style="thin">
        <color indexed="16"/>
      </right>
      <top/>
      <bottom style="thin">
        <color indexed="13"/>
      </bottom>
      <diagonal/>
    </border>
    <border>
      <left style="thin">
        <color indexed="16"/>
      </left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6"/>
      </right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6"/>
      </right>
      <top style="thin">
        <color indexed="13"/>
      </top>
      <bottom style="thin">
        <color indexed="11"/>
      </bottom>
      <diagonal/>
    </border>
    <border>
      <left style="thin">
        <color indexed="16"/>
      </left>
      <right/>
      <top style="thin">
        <color indexed="13"/>
      </top>
      <bottom style="thin">
        <color indexed="11"/>
      </bottom>
      <diagonal/>
    </border>
    <border>
      <left/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/>
      <bottom style="thin">
        <color indexed="1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0" xfId="0" applyFill="1"/>
    <xf numFmtId="2" fontId="0" fillId="0" borderId="0" xfId="0" applyNumberFormat="1"/>
    <xf numFmtId="164" fontId="5" fillId="0" borderId="0" xfId="4" applyNumberFormat="1" applyFont="1" applyFill="1" applyBorder="1"/>
    <xf numFmtId="9" fontId="0" fillId="0" borderId="0" xfId="2" applyFont="1"/>
    <xf numFmtId="0" fontId="7" fillId="6" borderId="1" xfId="3" applyFont="1" applyFill="1" applyBorder="1"/>
    <xf numFmtId="2" fontId="7" fillId="6" borderId="2" xfId="3" applyNumberFormat="1" applyFont="1" applyFill="1" applyBorder="1"/>
    <xf numFmtId="165" fontId="7" fillId="6" borderId="2" xfId="3" applyNumberFormat="1" applyFont="1" applyFill="1" applyBorder="1"/>
    <xf numFmtId="0" fontId="7" fillId="6" borderId="2" xfId="3" applyFont="1" applyFill="1" applyBorder="1"/>
    <xf numFmtId="0" fontId="8" fillId="7" borderId="2" xfId="0" applyFont="1" applyFill="1" applyBorder="1"/>
    <xf numFmtId="164" fontId="7" fillId="6" borderId="2" xfId="3" applyNumberFormat="1" applyFont="1" applyFill="1" applyBorder="1"/>
    <xf numFmtId="2" fontId="7" fillId="6" borderId="5" xfId="3" applyNumberFormat="1" applyFont="1" applyFill="1" applyBorder="1"/>
    <xf numFmtId="2" fontId="5" fillId="6" borderId="5" xfId="4" applyNumberFormat="1" applyFont="1" applyFill="1" applyBorder="1"/>
    <xf numFmtId="165" fontId="5" fillId="6" borderId="2" xfId="4" applyNumberFormat="1" applyFont="1" applyFill="1" applyBorder="1"/>
    <xf numFmtId="0" fontId="7" fillId="6" borderId="6" xfId="3" applyFont="1" applyFill="1" applyBorder="1"/>
    <xf numFmtId="0" fontId="7" fillId="6" borderId="7" xfId="3" applyFont="1" applyFill="1" applyBorder="1"/>
    <xf numFmtId="2" fontId="5" fillId="6" borderId="2" xfId="4" applyNumberFormat="1" applyFont="1" applyFill="1" applyBorder="1"/>
    <xf numFmtId="0" fontId="8" fillId="7" borderId="6" xfId="0" applyFont="1" applyFill="1" applyBorder="1"/>
    <xf numFmtId="164" fontId="5" fillId="6" borderId="2" xfId="4" applyNumberFormat="1" applyFont="1" applyFill="1" applyBorder="1"/>
    <xf numFmtId="0" fontId="8" fillId="7" borderId="7" xfId="0" applyFont="1" applyFill="1" applyBorder="1"/>
    <xf numFmtId="0" fontId="8" fillId="7" borderId="8" xfId="0" applyFont="1" applyFill="1" applyBorder="1"/>
    <xf numFmtId="2" fontId="5" fillId="6" borderId="0" xfId="4" applyNumberFormat="1" applyFont="1" applyFill="1" applyBorder="1"/>
    <xf numFmtId="2" fontId="5" fillId="6" borderId="10" xfId="4" applyNumberFormat="1" applyFont="1" applyFill="1" applyBorder="1"/>
    <xf numFmtId="2" fontId="5" fillId="6" borderId="9" xfId="4" applyNumberFormat="1" applyFont="1" applyFill="1" applyBorder="1"/>
    <xf numFmtId="0" fontId="8" fillId="10" borderId="2" xfId="0" applyFont="1" applyFill="1" applyBorder="1"/>
    <xf numFmtId="2" fontId="6" fillId="4" borderId="5" xfId="4" applyNumberFormat="1" applyFont="1" applyFill="1" applyBorder="1"/>
    <xf numFmtId="165" fontId="7" fillId="4" borderId="2" xfId="3" applyNumberFormat="1" applyFont="1" applyFill="1" applyBorder="1"/>
    <xf numFmtId="2" fontId="7" fillId="4" borderId="5" xfId="3" applyNumberFormat="1" applyFont="1" applyFill="1" applyBorder="1"/>
    <xf numFmtId="164" fontId="7" fillId="4" borderId="2" xfId="3" applyNumberFormat="1" applyFont="1" applyFill="1" applyBorder="1"/>
    <xf numFmtId="2" fontId="5" fillId="4" borderId="5" xfId="4" applyNumberFormat="1" applyFont="1" applyFill="1" applyBorder="1"/>
    <xf numFmtId="164" fontId="5" fillId="4" borderId="2" xfId="4" applyNumberFormat="1" applyFont="1" applyFill="1" applyBorder="1"/>
    <xf numFmtId="0" fontId="7" fillId="10" borderId="2" xfId="3" applyFont="1" applyFill="1" applyBorder="1"/>
    <xf numFmtId="2" fontId="7" fillId="10" borderId="5" xfId="3" applyNumberFormat="1" applyFont="1" applyFill="1" applyBorder="1"/>
    <xf numFmtId="0" fontId="8" fillId="4" borderId="5" xfId="0" applyFont="1" applyFill="1" applyBorder="1"/>
    <xf numFmtId="0" fontId="8" fillId="10" borderId="7" xfId="0" applyFont="1" applyFill="1" applyBorder="1"/>
    <xf numFmtId="2" fontId="7" fillId="4" borderId="2" xfId="3" applyNumberFormat="1" applyFont="1" applyFill="1" applyBorder="1"/>
    <xf numFmtId="2" fontId="5" fillId="4" borderId="2" xfId="4" applyNumberFormat="1" applyFont="1" applyFill="1" applyBorder="1"/>
    <xf numFmtId="2" fontId="7" fillId="6" borderId="4" xfId="3" applyNumberFormat="1" applyFont="1" applyFill="1" applyBorder="1"/>
    <xf numFmtId="0" fontId="8" fillId="13" borderId="7" xfId="0" applyFont="1" applyFill="1" applyBorder="1"/>
    <xf numFmtId="2" fontId="7" fillId="14" borderId="4" xfId="3" applyNumberFormat="1" applyFont="1" applyFill="1" applyBorder="1"/>
    <xf numFmtId="164" fontId="7" fillId="14" borderId="2" xfId="3" applyNumberFormat="1" applyFont="1" applyFill="1" applyBorder="1"/>
    <xf numFmtId="0" fontId="8" fillId="13" borderId="8" xfId="0" applyFont="1" applyFill="1" applyBorder="1"/>
    <xf numFmtId="2" fontId="7" fillId="14" borderId="2" xfId="3" applyNumberFormat="1" applyFont="1" applyFill="1" applyBorder="1"/>
    <xf numFmtId="0" fontId="8" fillId="13" borderId="6" xfId="0" applyFont="1" applyFill="1" applyBorder="1"/>
    <xf numFmtId="165" fontId="7" fillId="14" borderId="2" xfId="3" applyNumberFormat="1" applyFont="1" applyFill="1" applyBorder="1"/>
    <xf numFmtId="0" fontId="6" fillId="4" borderId="7" xfId="4" applyFont="1" applyFill="1" applyBorder="1"/>
    <xf numFmtId="0" fontId="6" fillId="4" borderId="2" xfId="4" applyFont="1" applyFill="1" applyBorder="1"/>
    <xf numFmtId="165" fontId="5" fillId="4" borderId="2" xfId="4" applyNumberFormat="1" applyFont="1" applyFill="1" applyBorder="1"/>
    <xf numFmtId="0" fontId="8" fillId="4" borderId="7" xfId="0" applyFont="1" applyFill="1" applyBorder="1"/>
    <xf numFmtId="2" fontId="8" fillId="4" borderId="2" xfId="0" applyNumberFormat="1" applyFont="1" applyFill="1" applyBorder="1"/>
    <xf numFmtId="0" fontId="7" fillId="4" borderId="7" xfId="3" applyFont="1" applyFill="1" applyBorder="1"/>
    <xf numFmtId="0" fontId="7" fillId="4" borderId="2" xfId="3" applyFont="1" applyFill="1" applyBorder="1"/>
    <xf numFmtId="0" fontId="6" fillId="14" borderId="2" xfId="4" applyFont="1" applyFill="1" applyBorder="1"/>
    <xf numFmtId="0" fontId="8" fillId="13" borderId="2" xfId="0" applyFont="1" applyFill="1" applyBorder="1"/>
    <xf numFmtId="2" fontId="5" fillId="14" borderId="2" xfId="4" applyNumberFormat="1" applyFont="1" applyFill="1" applyBorder="1"/>
    <xf numFmtId="164" fontId="5" fillId="14" borderId="2" xfId="4" applyNumberFormat="1" applyFont="1" applyFill="1" applyBorder="1"/>
    <xf numFmtId="165" fontId="5" fillId="14" borderId="2" xfId="4" applyNumberFormat="1" applyFont="1" applyFill="1" applyBorder="1"/>
    <xf numFmtId="0" fontId="7" fillId="14" borderId="2" xfId="3" applyFont="1" applyFill="1" applyBorder="1"/>
    <xf numFmtId="0" fontId="0" fillId="14" borderId="2" xfId="0" applyFill="1" applyBorder="1"/>
    <xf numFmtId="2" fontId="7" fillId="13" borderId="2" xfId="3" applyNumberFormat="1" applyFont="1" applyFill="1" applyBorder="1"/>
    <xf numFmtId="0" fontId="0" fillId="6" borderId="2" xfId="0" applyFill="1" applyBorder="1"/>
    <xf numFmtId="0" fontId="7" fillId="6" borderId="2" xfId="3" applyFont="1" applyFill="1" applyBorder="1" applyAlignment="1">
      <alignment horizontal="center"/>
    </xf>
    <xf numFmtId="0" fontId="10" fillId="6" borderId="2" xfId="3" applyFont="1" applyFill="1" applyBorder="1"/>
    <xf numFmtId="0" fontId="7" fillId="6" borderId="4" xfId="3" applyFont="1" applyFill="1" applyBorder="1" applyAlignment="1">
      <alignment horizontal="center"/>
    </xf>
    <xf numFmtId="164" fontId="7" fillId="6" borderId="4" xfId="3" applyNumberFormat="1" applyFont="1" applyFill="1" applyBorder="1"/>
    <xf numFmtId="0" fontId="7" fillId="6" borderId="0" xfId="3" applyFont="1" applyFill="1" applyBorder="1" applyAlignment="1">
      <alignment horizontal="center"/>
    </xf>
    <xf numFmtId="0" fontId="10" fillId="6" borderId="0" xfId="3" applyFont="1" applyFill="1" applyBorder="1" applyAlignment="1">
      <alignment horizontal="center"/>
    </xf>
    <xf numFmtId="2" fontId="10" fillId="6" borderId="2" xfId="3" applyNumberFormat="1" applyFont="1" applyFill="1" applyBorder="1"/>
    <xf numFmtId="0" fontId="12" fillId="5" borderId="12" xfId="0" applyNumberFormat="1" applyFont="1" applyFill="1" applyBorder="1" applyAlignment="1">
      <alignment horizontal="center" vertical="top" wrapText="1"/>
    </xf>
    <xf numFmtId="0" fontId="0" fillId="5" borderId="0" xfId="0" applyFill="1"/>
    <xf numFmtId="49" fontId="13" fillId="5" borderId="13" xfId="0" applyNumberFormat="1" applyFont="1" applyFill="1" applyBorder="1" applyAlignment="1">
      <alignment vertical="top" wrapText="1"/>
    </xf>
    <xf numFmtId="49" fontId="13" fillId="5" borderId="14" xfId="0" applyNumberFormat="1" applyFont="1" applyFill="1" applyBorder="1" applyAlignment="1">
      <alignment horizontal="center" vertical="top" wrapText="1"/>
    </xf>
    <xf numFmtId="49" fontId="13" fillId="5" borderId="15" xfId="0" applyNumberFormat="1" applyFont="1" applyFill="1" applyBorder="1" applyAlignment="1">
      <alignment horizontal="center" vertical="top" wrapText="1"/>
    </xf>
    <xf numFmtId="0" fontId="12" fillId="5" borderId="16" xfId="0" applyNumberFormat="1" applyFont="1" applyFill="1" applyBorder="1" applyAlignment="1">
      <alignment horizontal="center" vertical="top" wrapText="1"/>
    </xf>
    <xf numFmtId="49" fontId="14" fillId="5" borderId="25" xfId="0" applyNumberFormat="1" applyFont="1" applyFill="1" applyBorder="1" applyAlignment="1">
      <alignment vertical="top" wrapText="1"/>
    </xf>
    <xf numFmtId="3" fontId="12" fillId="5" borderId="26" xfId="0" applyNumberFormat="1" applyFont="1" applyFill="1" applyBorder="1" applyAlignment="1">
      <alignment horizontal="center" vertical="top" wrapText="1"/>
    </xf>
    <xf numFmtId="4" fontId="12" fillId="5" borderId="27" xfId="0" applyNumberFormat="1" applyFont="1" applyFill="1" applyBorder="1" applyAlignment="1">
      <alignment horizontal="center" vertical="top" wrapText="1"/>
    </xf>
    <xf numFmtId="0" fontId="12" fillId="5" borderId="28" xfId="0" applyNumberFormat="1" applyFont="1" applyFill="1" applyBorder="1" applyAlignment="1">
      <alignment horizontal="center" vertical="top" wrapText="1"/>
    </xf>
    <xf numFmtId="9" fontId="0" fillId="0" borderId="0" xfId="0" applyNumberFormat="1"/>
    <xf numFmtId="0" fontId="6" fillId="16" borderId="3" xfId="4" applyFont="1" applyFill="1" applyBorder="1"/>
    <xf numFmtId="2" fontId="6" fillId="16" borderId="3" xfId="4" applyNumberFormat="1" applyFont="1" applyFill="1" applyBorder="1"/>
    <xf numFmtId="164" fontId="6" fillId="16" borderId="3" xfId="4" applyNumberFormat="1" applyFont="1" applyFill="1" applyBorder="1"/>
    <xf numFmtId="0" fontId="6" fillId="16" borderId="29" xfId="4" applyFont="1" applyFill="1" applyBorder="1"/>
    <xf numFmtId="2" fontId="7" fillId="16" borderId="30" xfId="3" applyNumberFormat="1" applyFont="1" applyFill="1" applyBorder="1"/>
    <xf numFmtId="164" fontId="7" fillId="16" borderId="30" xfId="3" applyNumberFormat="1" applyFont="1" applyFill="1" applyBorder="1"/>
    <xf numFmtId="0" fontId="15" fillId="16" borderId="30" xfId="3" applyFont="1" applyFill="1" applyBorder="1"/>
    <xf numFmtId="0" fontId="7" fillId="16" borderId="30" xfId="3" applyFont="1" applyFill="1" applyBorder="1"/>
    <xf numFmtId="0" fontId="15" fillId="0" borderId="30" xfId="3" applyFont="1" applyFill="1" applyBorder="1"/>
    <xf numFmtId="2" fontId="7" fillId="0" borderId="30" xfId="3" applyNumberFormat="1" applyFont="1" applyFill="1" applyBorder="1"/>
    <xf numFmtId="165" fontId="7" fillId="0" borderId="30" xfId="3" applyNumberFormat="1" applyFont="1" applyFill="1" applyBorder="1"/>
    <xf numFmtId="0" fontId="8" fillId="0" borderId="30" xfId="0" applyFont="1" applyFill="1" applyBorder="1"/>
    <xf numFmtId="164" fontId="7" fillId="0" borderId="30" xfId="3" applyNumberFormat="1" applyFont="1" applyFill="1" applyBorder="1"/>
    <xf numFmtId="0" fontId="15" fillId="0" borderId="31" xfId="4" applyFont="1" applyFill="1" applyBorder="1"/>
    <xf numFmtId="2" fontId="5" fillId="0" borderId="31" xfId="4" applyNumberFormat="1" applyFont="1" applyFill="1" applyBorder="1"/>
    <xf numFmtId="0" fontId="5" fillId="0" borderId="31" xfId="4" applyFont="1" applyFill="1" applyBorder="1"/>
    <xf numFmtId="164" fontId="8" fillId="0" borderId="30" xfId="0" applyNumberFormat="1" applyFont="1" applyFill="1" applyBorder="1"/>
    <xf numFmtId="0" fontId="15" fillId="0" borderId="30" xfId="4" applyFont="1" applyFill="1" applyBorder="1"/>
    <xf numFmtId="2" fontId="5" fillId="0" borderId="30" xfId="4" applyNumberFormat="1" applyFont="1" applyFill="1" applyBorder="1"/>
    <xf numFmtId="164" fontId="5" fillId="0" borderId="30" xfId="4" applyNumberFormat="1" applyFont="1" applyFill="1" applyBorder="1"/>
    <xf numFmtId="0" fontId="15" fillId="0" borderId="32" xfId="4" applyFont="1" applyFill="1" applyBorder="1"/>
    <xf numFmtId="2" fontId="5" fillId="0" borderId="32" xfId="4" applyNumberFormat="1" applyFont="1" applyFill="1" applyBorder="1"/>
    <xf numFmtId="164" fontId="5" fillId="0" borderId="32" xfId="4" applyNumberFormat="1" applyFont="1" applyFill="1" applyBorder="1"/>
    <xf numFmtId="164" fontId="7" fillId="0" borderId="0" xfId="3" applyNumberFormat="1" applyFont="1" applyFill="1" applyBorder="1"/>
    <xf numFmtId="0" fontId="6" fillId="0" borderId="3" xfId="4" applyFont="1" applyFill="1" applyBorder="1"/>
    <xf numFmtId="2" fontId="6" fillId="0" borderId="3" xfId="4" applyNumberFormat="1" applyFont="1" applyFill="1" applyBorder="1"/>
    <xf numFmtId="164" fontId="6" fillId="0" borderId="3" xfId="4" applyNumberFormat="1" applyFont="1" applyFill="1" applyBorder="1"/>
    <xf numFmtId="0" fontId="6" fillId="0" borderId="29" xfId="4" applyFont="1" applyFill="1" applyBorder="1"/>
    <xf numFmtId="165" fontId="7" fillId="0" borderId="0" xfId="3" applyNumberFormat="1" applyFont="1" applyFill="1" applyBorder="1"/>
    <xf numFmtId="0" fontId="8" fillId="0" borderId="6" xfId="0" applyFont="1" applyFill="1" applyBorder="1"/>
    <xf numFmtId="0" fontId="15" fillId="0" borderId="3" xfId="4" applyFont="1" applyFill="1" applyBorder="1"/>
    <xf numFmtId="0" fontId="8" fillId="0" borderId="32" xfId="0" applyFont="1" applyFill="1" applyBorder="1"/>
    <xf numFmtId="0" fontId="15" fillId="0" borderId="6" xfId="3" applyFont="1" applyFill="1" applyBorder="1"/>
    <xf numFmtId="0" fontId="6" fillId="0" borderId="30" xfId="4" applyFont="1" applyFill="1" applyBorder="1"/>
    <xf numFmtId="0" fontId="15" fillId="0" borderId="29" xfId="4" applyFont="1" applyFill="1" applyBorder="1"/>
    <xf numFmtId="0" fontId="6" fillId="0" borderId="6" xfId="4" applyFont="1" applyFill="1" applyBorder="1"/>
    <xf numFmtId="2" fontId="5" fillId="0" borderId="3" xfId="4" applyNumberFormat="1" applyFont="1" applyFill="1" applyBorder="1"/>
    <xf numFmtId="2" fontId="7" fillId="0" borderId="31" xfId="3" applyNumberFormat="1" applyFont="1" applyFill="1" applyBorder="1"/>
    <xf numFmtId="2" fontId="6" fillId="0" borderId="30" xfId="4" applyNumberFormat="1" applyFont="1" applyFill="1" applyBorder="1"/>
    <xf numFmtId="164" fontId="5" fillId="0" borderId="3" xfId="4" applyNumberFormat="1" applyFont="1" applyFill="1" applyBorder="1"/>
    <xf numFmtId="164" fontId="8" fillId="0" borderId="32" xfId="0" applyNumberFormat="1" applyFont="1" applyFill="1" applyBorder="1"/>
    <xf numFmtId="0" fontId="5" fillId="0" borderId="30" xfId="4" applyFont="1" applyFill="1" applyBorder="1"/>
    <xf numFmtId="164" fontId="7" fillId="0" borderId="31" xfId="3" applyNumberFormat="1" applyFont="1" applyFill="1" applyBorder="1"/>
    <xf numFmtId="164" fontId="6" fillId="0" borderId="30" xfId="4" applyNumberFormat="1" applyFont="1" applyFill="1" applyBorder="1"/>
    <xf numFmtId="44" fontId="0" fillId="0" borderId="0" xfId="1" applyFont="1"/>
    <xf numFmtId="166" fontId="0" fillId="0" borderId="0" xfId="0" applyNumberFormat="1"/>
    <xf numFmtId="166" fontId="0" fillId="0" borderId="0" xfId="1" applyNumberFormat="1" applyFont="1"/>
    <xf numFmtId="0" fontId="0" fillId="0" borderId="33" xfId="0" applyBorder="1"/>
    <xf numFmtId="166" fontId="0" fillId="0" borderId="33" xfId="0" applyNumberFormat="1" applyBorder="1"/>
    <xf numFmtId="2" fontId="0" fillId="0" borderId="33" xfId="0" applyNumberFormat="1" applyBorder="1"/>
    <xf numFmtId="2" fontId="16" fillId="0" borderId="33" xfId="0" applyNumberFormat="1" applyFont="1" applyBorder="1"/>
    <xf numFmtId="0" fontId="0" fillId="4" borderId="0" xfId="0" applyFill="1"/>
    <xf numFmtId="0" fontId="0" fillId="8" borderId="0" xfId="0" applyFill="1"/>
    <xf numFmtId="166" fontId="0" fillId="8" borderId="0" xfId="1" applyNumberFormat="1" applyFont="1" applyFill="1"/>
    <xf numFmtId="2" fontId="0" fillId="8" borderId="0" xfId="0" applyNumberFormat="1" applyFill="1"/>
    <xf numFmtId="166" fontId="0" fillId="4" borderId="0" xfId="1" applyNumberFormat="1" applyFont="1" applyFill="1"/>
    <xf numFmtId="2" fontId="0" fillId="4" borderId="0" xfId="0" applyNumberFormat="1" applyFill="1"/>
    <xf numFmtId="0" fontId="2" fillId="6" borderId="29" xfId="3" applyFill="1" applyBorder="1"/>
    <xf numFmtId="166" fontId="0" fillId="6" borderId="0" xfId="1" applyNumberFormat="1" applyFont="1" applyFill="1"/>
    <xf numFmtId="2" fontId="0" fillId="6" borderId="0" xfId="0" applyNumberFormat="1" applyFill="1"/>
    <xf numFmtId="166" fontId="16" fillId="6" borderId="0" xfId="1" applyNumberFormat="1" applyFont="1" applyFill="1"/>
    <xf numFmtId="0" fontId="9" fillId="6" borderId="30" xfId="3" applyFont="1" applyFill="1" applyBorder="1"/>
    <xf numFmtId="0" fontId="0" fillId="6" borderId="0" xfId="0" applyFill="1"/>
    <xf numFmtId="0" fontId="0" fillId="0" borderId="0" xfId="0" applyBorder="1"/>
    <xf numFmtId="0" fontId="2" fillId="6" borderId="0" xfId="3" applyFill="1" applyBorder="1"/>
    <xf numFmtId="166" fontId="0" fillId="6" borderId="34" xfId="1" applyNumberFormat="1" applyFont="1" applyFill="1" applyBorder="1"/>
    <xf numFmtId="2" fontId="0" fillId="6" borderId="34" xfId="0" applyNumberFormat="1" applyFill="1" applyBorder="1"/>
    <xf numFmtId="0" fontId="0" fillId="4" borderId="34" xfId="0" applyFill="1" applyBorder="1"/>
    <xf numFmtId="166" fontId="0" fillId="4" borderId="34" xfId="1" applyNumberFormat="1" applyFont="1" applyFill="1" applyBorder="1"/>
    <xf numFmtId="2" fontId="0" fillId="4" borderId="34" xfId="0" applyNumberFormat="1" applyFill="1" applyBorder="1"/>
    <xf numFmtId="0" fontId="0" fillId="8" borderId="34" xfId="0" applyFill="1" applyBorder="1"/>
    <xf numFmtId="0" fontId="0" fillId="0" borderId="30" xfId="0" applyBorder="1"/>
    <xf numFmtId="0" fontId="0" fillId="6" borderId="30" xfId="0" applyFill="1" applyBorder="1"/>
    <xf numFmtId="166" fontId="0" fillId="6" borderId="30" xfId="0" applyNumberFormat="1" applyFill="1" applyBorder="1"/>
    <xf numFmtId="0" fontId="0" fillId="4" borderId="30" xfId="0" applyFill="1" applyBorder="1"/>
    <xf numFmtId="166" fontId="0" fillId="4" borderId="30" xfId="0" applyNumberFormat="1" applyFill="1" applyBorder="1"/>
    <xf numFmtId="0" fontId="0" fillId="8" borderId="30" xfId="0" applyFill="1" applyBorder="1"/>
    <xf numFmtId="166" fontId="0" fillId="8" borderId="30" xfId="0" applyNumberFormat="1" applyFill="1" applyBorder="1"/>
    <xf numFmtId="0" fontId="0" fillId="0" borderId="35" xfId="0" applyBorder="1"/>
    <xf numFmtId="0" fontId="0" fillId="0" borderId="3" xfId="0" applyBorder="1"/>
    <xf numFmtId="0" fontId="0" fillId="0" borderId="6" xfId="0" applyBorder="1"/>
    <xf numFmtId="0" fontId="0" fillId="0" borderId="36" xfId="0" applyBorder="1"/>
    <xf numFmtId="0" fontId="0" fillId="0" borderId="37" xfId="0" applyBorder="1"/>
    <xf numFmtId="0" fontId="2" fillId="6" borderId="36" xfId="3" applyFill="1" applyBorder="1"/>
    <xf numFmtId="2" fontId="0" fillId="6" borderId="37" xfId="0" applyNumberFormat="1" applyFill="1" applyBorder="1" applyAlignment="1">
      <alignment horizontal="center"/>
    </xf>
    <xf numFmtId="0" fontId="0" fillId="4" borderId="36" xfId="0" applyFill="1" applyBorder="1"/>
    <xf numFmtId="2" fontId="0" fillId="4" borderId="37" xfId="0" applyNumberFormat="1" applyFill="1" applyBorder="1" applyAlignment="1">
      <alignment horizontal="center"/>
    </xf>
    <xf numFmtId="0" fontId="0" fillId="8" borderId="36" xfId="0" applyFill="1" applyBorder="1"/>
    <xf numFmtId="2" fontId="0" fillId="8" borderId="37" xfId="0" applyNumberFormat="1" applyFill="1" applyBorder="1" applyAlignment="1">
      <alignment horizontal="center"/>
    </xf>
    <xf numFmtId="0" fontId="0" fillId="0" borderId="38" xfId="0" applyBorder="1"/>
    <xf numFmtId="0" fontId="0" fillId="0" borderId="31" xfId="0" applyBorder="1"/>
    <xf numFmtId="0" fontId="0" fillId="0" borderId="40" xfId="0" applyBorder="1"/>
    <xf numFmtId="0" fontId="0" fillId="0" borderId="41" xfId="0" applyBorder="1"/>
    <xf numFmtId="166" fontId="0" fillId="0" borderId="41" xfId="0" applyNumberFormat="1" applyBorder="1"/>
    <xf numFmtId="0" fontId="0" fillId="0" borderId="39" xfId="0" applyBorder="1"/>
    <xf numFmtId="0" fontId="2" fillId="6" borderId="35" xfId="3" applyFill="1" applyBorder="1"/>
    <xf numFmtId="0" fontId="0" fillId="8" borderId="38" xfId="0" applyFill="1" applyBorder="1"/>
    <xf numFmtId="0" fontId="0" fillId="8" borderId="46" xfId="0" applyFill="1" applyBorder="1"/>
    <xf numFmtId="0" fontId="0" fillId="4" borderId="0" xfId="0" applyFill="1" applyBorder="1"/>
    <xf numFmtId="0" fontId="0" fillId="4" borderId="45" xfId="0" applyFill="1" applyBorder="1"/>
    <xf numFmtId="0" fontId="0" fillId="6" borderId="43" xfId="0" applyFill="1" applyBorder="1"/>
    <xf numFmtId="0" fontId="0" fillId="6" borderId="44" xfId="0" applyFill="1" applyBorder="1"/>
    <xf numFmtId="49" fontId="14" fillId="9" borderId="17" xfId="0" applyNumberFormat="1" applyFont="1" applyFill="1" applyBorder="1" applyAlignment="1">
      <alignment vertical="top" wrapText="1"/>
    </xf>
    <xf numFmtId="4" fontId="12" fillId="9" borderId="19" xfId="0" applyNumberFormat="1" applyFont="1" applyFill="1" applyBorder="1" applyAlignment="1">
      <alignment horizontal="center" vertical="top" wrapText="1"/>
    </xf>
    <xf numFmtId="49" fontId="14" fillId="15" borderId="20" xfId="0" applyNumberFormat="1" applyFont="1" applyFill="1" applyBorder="1" applyAlignment="1">
      <alignment vertical="top" wrapText="1"/>
    </xf>
    <xf numFmtId="4" fontId="12" fillId="15" borderId="22" xfId="0" applyNumberFormat="1" applyFont="1" applyFill="1" applyBorder="1" applyAlignment="1">
      <alignment horizontal="center" vertical="top" wrapText="1"/>
    </xf>
    <xf numFmtId="49" fontId="14" fillId="12" borderId="23" xfId="0" applyNumberFormat="1" applyFont="1" applyFill="1" applyBorder="1" applyAlignment="1">
      <alignment vertical="top" wrapText="1"/>
    </xf>
    <xf numFmtId="4" fontId="12" fillId="12" borderId="24" xfId="0" applyNumberFormat="1" applyFont="1" applyFill="1" applyBorder="1" applyAlignment="1">
      <alignment horizontal="center" vertical="top" wrapText="1"/>
    </xf>
    <xf numFmtId="2" fontId="4" fillId="11" borderId="42" xfId="0" applyNumberFormat="1" applyFont="1" applyFill="1" applyBorder="1" applyAlignment="1">
      <alignment horizontal="center"/>
    </xf>
    <xf numFmtId="9" fontId="0" fillId="6" borderId="43" xfId="2" applyNumberFormat="1" applyFont="1" applyFill="1" applyBorder="1"/>
    <xf numFmtId="9" fontId="0" fillId="4" borderId="0" xfId="2" applyNumberFormat="1" applyFont="1" applyFill="1" applyBorder="1"/>
    <xf numFmtId="9" fontId="0" fillId="8" borderId="34" xfId="2" applyNumberFormat="1" applyFont="1" applyFill="1" applyBorder="1"/>
    <xf numFmtId="2" fontId="0" fillId="11" borderId="42" xfId="0" applyNumberFormat="1" applyFill="1" applyBorder="1" applyAlignment="1">
      <alignment horizontal="center"/>
    </xf>
    <xf numFmtId="9" fontId="12" fillId="9" borderId="18" xfId="2" applyFont="1" applyFill="1" applyBorder="1" applyAlignment="1">
      <alignment horizontal="center" vertical="top" wrapText="1"/>
    </xf>
    <xf numFmtId="9" fontId="12" fillId="15" borderId="21" xfId="2" applyFont="1" applyFill="1" applyBorder="1" applyAlignment="1">
      <alignment horizontal="center" vertical="top" wrapText="1"/>
    </xf>
    <xf numFmtId="9" fontId="12" fillId="12" borderId="21" xfId="2" applyFont="1" applyFill="1" applyBorder="1" applyAlignment="1">
      <alignment horizontal="center" vertical="top" wrapText="1"/>
    </xf>
    <xf numFmtId="0" fontId="11" fillId="5" borderId="11" xfId="0" applyNumberFormat="1" applyFont="1" applyFill="1" applyBorder="1" applyAlignment="1">
      <alignment horizontal="center" vertical="center"/>
    </xf>
    <xf numFmtId="0" fontId="0" fillId="17" borderId="0" xfId="0" applyFill="1"/>
    <xf numFmtId="164" fontId="4" fillId="0" borderId="0" xfId="5" applyNumberFormat="1" applyFont="1"/>
  </cellXfs>
  <cellStyles count="18">
    <cellStyle name="Comma" xfId="5" builtinId="3"/>
    <cellStyle name="Currency" xfId="1" builtinId="4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Good" xfId="3" builtinId="26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eutral" xfId="4" builtinId="2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7660E4"/>
      <color rgb="FF602FE4"/>
      <color rgb="FF80DB0F"/>
      <color rgb="FF915CE2"/>
      <color rgb="FF9F85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Relationship Id="rId2" Type="http://schemas.microsoft.com/office/2011/relationships/chartColorStyle" Target="colors1.xml"/><Relationship Id="rId3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EMCal </a:t>
            </a:r>
          </a:p>
          <a:p>
            <a:pPr>
              <a:defRPr/>
            </a:pPr>
            <a:r>
              <a:rPr lang="en-US"/>
              <a:t>Quality of Estimates</a:t>
            </a:r>
          </a:p>
        </c:rich>
      </c:tx>
      <c:layout>
        <c:manualLayout>
          <c:xMode val="edge"/>
          <c:yMode val="edge"/>
          <c:x val="0.642820616304938"/>
          <c:y val="0.015585843476412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828179047972521"/>
          <c:y val="0.131334622823984"/>
          <c:w val="0.482383403057895"/>
          <c:h val="0.837717601547389"/>
        </c:manualLayout>
      </c:layout>
      <c:pieChart>
        <c:varyColors val="1"/>
        <c:ser>
          <c:idx val="0"/>
          <c:order val="0"/>
          <c:tx>
            <c:v>Quality of Estimates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delete val="1"/>
          </c:dLbls>
          <c:cat>
            <c:strRef>
              <c:f>'Summary Pie Chart'!$A$3:$A$5</c:f>
              <c:strCache>
                <c:ptCount val="3"/>
                <c:pt idx="0">
                  <c:v>Engineering estimate </c:v>
                </c:pt>
                <c:pt idx="1">
                  <c:v>Catalog / Web Quote</c:v>
                </c:pt>
                <c:pt idx="2">
                  <c:v>Quotes </c:v>
                </c:pt>
              </c:strCache>
            </c:strRef>
          </c:cat>
          <c:val>
            <c:numRef>
              <c:f>'Summary Pie Chart'!$B$3:$B$5</c:f>
              <c:numCache>
                <c:formatCode>0%</c:formatCode>
                <c:ptCount val="3"/>
                <c:pt idx="0">
                  <c:v>0.239045136401091</c:v>
                </c:pt>
                <c:pt idx="1">
                  <c:v>0.0317011486316382</c:v>
                </c:pt>
                <c:pt idx="2">
                  <c:v>0.729253714967271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 rot="0" vert="horz"/>
          <a:lstStyle/>
          <a:p>
            <a:pPr>
              <a:defRPr/>
            </a:pPr>
            <a:endParaRPr lang="en-US"/>
          </a:p>
        </c:txPr>
      </c:legendEntry>
      <c:legendEntry>
        <c:idx val="1"/>
        <c:txPr>
          <a:bodyPr rot="0" vert="horz"/>
          <a:lstStyle/>
          <a:p>
            <a:pPr>
              <a:defRPr/>
            </a:pPr>
            <a:endParaRPr lang="en-US"/>
          </a:p>
        </c:txPr>
      </c:legendEntry>
      <c:legendEntry>
        <c:idx val="2"/>
        <c:txPr>
          <a:bodyPr rot="0" vert="horz"/>
          <a:lstStyle/>
          <a:p>
            <a:pPr>
              <a:defRPr/>
            </a:pPr>
            <a:endParaRPr lang="en-US"/>
          </a:p>
        </c:txPr>
      </c:legendEntry>
      <c:layout>
        <c:manualLayout>
          <c:xMode val="edge"/>
          <c:yMode val="edge"/>
          <c:x val="0.658185908784747"/>
          <c:y val="0.228837639523507"/>
          <c:w val="0.270076525555496"/>
          <c:h val="0.213023884657295"/>
        </c:manualLayout>
      </c:layout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80DB0F"/>
              </a:solidFill>
            </c:spPr>
          </c:dPt>
          <c:dPt>
            <c:idx val="1"/>
            <c:bubble3D val="0"/>
            <c:spPr>
              <a:solidFill>
                <a:schemeClr val="accent1"/>
              </a:solidFill>
            </c:spPr>
          </c:dPt>
          <c:dPt>
            <c:idx val="2"/>
            <c:bubble3D val="0"/>
            <c:spPr>
              <a:gradFill flip="none" rotWithShape="1">
                <a:gsLst>
                  <a:gs pos="71000">
                    <a:srgbClr val="7660E4">
                      <a:alpha val="88000"/>
                    </a:srgbClr>
                  </a:gs>
                  <a:gs pos="100000">
                    <a:srgbClr val="FFFFFF"/>
                  </a:gs>
                </a:gsLst>
                <a:path path="circle">
                  <a:fillToRect l="100000" t="100000"/>
                </a:path>
                <a:tileRect r="-100000" b="-100000"/>
              </a:gra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200" b="1"/>
                    </a:pPr>
                    <a:r>
                      <a:rPr lang="en-US"/>
                      <a:t>3% of Total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200" b="1"/>
                    </a:pPr>
                    <a:r>
                      <a:rPr lang="en-US"/>
                      <a:t>20% of Total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200" b="1"/>
                    </a:pPr>
                    <a:r>
                      <a:rPr lang="en-US"/>
                      <a:t>77% of Total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'Summary Pie Chart'!$N$39:$N$41</c:f>
              <c:strCache>
                <c:ptCount val="3"/>
                <c:pt idx="0">
                  <c:v>catalog/web quote 23%</c:v>
                </c:pt>
                <c:pt idx="1">
                  <c:v>engineering estim. 32%</c:v>
                </c:pt>
                <c:pt idx="2">
                  <c:v>quote 23%</c:v>
                </c:pt>
              </c:strCache>
            </c:strRef>
          </c:cat>
          <c:val>
            <c:numRef>
              <c:f>'Summary Pie Chart'!$O$39:$O$41</c:f>
              <c:numCache>
                <c:formatCode>"$"#,##0</c:formatCode>
                <c:ptCount val="3"/>
                <c:pt idx="0">
                  <c:v>212469.0</c:v>
                </c:pt>
                <c:pt idx="1">
                  <c:v>1.2430497E6</c:v>
                </c:pt>
                <c:pt idx="2">
                  <c:v>4.9224585E6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11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128056</xdr:colOff>
      <xdr:row>7</xdr:row>
      <xdr:rowOff>114301</xdr:rowOff>
    </xdr:from>
    <xdr:to>
      <xdr:col>4</xdr:col>
      <xdr:colOff>927099</xdr:colOff>
      <xdr:row>32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457200</xdr:colOff>
      <xdr:row>35</xdr:row>
      <xdr:rowOff>0</xdr:rowOff>
    </xdr:from>
    <xdr:to>
      <xdr:col>12</xdr:col>
      <xdr:colOff>419100</xdr:colOff>
      <xdr:row>54</xdr:row>
      <xdr:rowOff>127000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0.31967</cdr:x>
      <cdr:y>0.22282</cdr:y>
    </cdr:from>
    <cdr:to>
      <cdr:x>0.49745</cdr:x>
      <cdr:y>0.37276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80367" y="817121"/>
          <a:ext cx="1045741" cy="5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13% of total</a:t>
          </a:r>
        </a:p>
        <a:p xmlns:a="http://schemas.openxmlformats.org/drawingml/2006/main">
          <a:r>
            <a:rPr lang="en-US" sz="1100" b="1"/>
            <a:t>avg rate: 0.32</a:t>
          </a:r>
        </a:p>
      </cdr:txBody>
    </cdr:sp>
  </cdr:relSizeAnchor>
  <cdr:relSizeAnchor xmlns:cdr="http://schemas.openxmlformats.org/drawingml/2006/chartDrawing">
    <cdr:from>
      <cdr:x>0.56211</cdr:x>
      <cdr:y>0.52597</cdr:y>
    </cdr:from>
    <cdr:to>
      <cdr:x>0.83807</cdr:x>
      <cdr:y>0.66234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306479" y="1928796"/>
          <a:ext cx="1623257" cy="5000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/>
            <a:t>2% of Total Contingency $</a:t>
          </a:r>
        </a:p>
        <a:p xmlns:a="http://schemas.openxmlformats.org/drawingml/2006/main">
          <a:r>
            <a:rPr lang="en-US" sz="1200" b="1"/>
            <a:t>      avg rate: 0.23</a:t>
          </a:r>
        </a:p>
      </cdr:txBody>
    </cdr:sp>
  </cdr:relSizeAnchor>
  <cdr:relSizeAnchor xmlns:cdr="http://schemas.openxmlformats.org/drawingml/2006/chartDrawing">
    <cdr:from>
      <cdr:x>0.18899</cdr:x>
      <cdr:y>0.62819</cdr:y>
    </cdr:from>
    <cdr:to>
      <cdr:x>0.47535</cdr:x>
      <cdr:y>0.78303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111698" y="2068296"/>
          <a:ext cx="1684420" cy="509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/>
            <a:t>86% of Total Contingency $</a:t>
          </a:r>
        </a:p>
        <a:p xmlns:a="http://schemas.openxmlformats.org/drawingml/2006/main">
          <a:r>
            <a:rPr lang="en-US" sz="1200" b="1"/>
            <a:t>avg rate:</a:t>
          </a:r>
          <a:r>
            <a:rPr lang="en-US" sz="1200" b="1" baseline="0"/>
            <a:t> 0.25</a:t>
          </a:r>
          <a:endParaRPr lang="en-US" sz="12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0"/>
  <sheetViews>
    <sheetView topLeftCell="E42" workbookViewId="0">
      <selection activeCell="O36" sqref="O36"/>
    </sheetView>
  </sheetViews>
  <sheetFormatPr baseColWidth="10" defaultColWidth="8.83203125" defaultRowHeight="14" x14ac:dyDescent="0"/>
  <cols>
    <col min="2" max="2" width="20.5" customWidth="1"/>
    <col min="4" max="4" width="11.33203125" customWidth="1"/>
    <col min="5" max="5" width="11.1640625" customWidth="1"/>
    <col min="6" max="6" width="5" customWidth="1"/>
    <col min="7" max="8" width="12.6640625" customWidth="1"/>
    <col min="9" max="9" width="13.6640625" customWidth="1"/>
    <col min="10" max="10" width="4.5" customWidth="1"/>
    <col min="11" max="11" width="23" customWidth="1"/>
    <col min="13" max="14" width="12.1640625" customWidth="1"/>
    <col min="15" max="15" width="14.83203125" customWidth="1"/>
    <col min="16" max="16" width="12.1640625" customWidth="1"/>
  </cols>
  <sheetData>
    <row r="1" spans="2:24" ht="15" thickBot="1">
      <c r="V1" t="s">
        <v>18</v>
      </c>
      <c r="X1" t="s">
        <v>17</v>
      </c>
    </row>
    <row r="2" spans="2:24" ht="15">
      <c r="B2" s="8" t="s">
        <v>2</v>
      </c>
      <c r="C2" s="60"/>
      <c r="D2" s="6">
        <v>0.2</v>
      </c>
      <c r="E2" s="7">
        <v>8</v>
      </c>
      <c r="G2" s="5" t="s">
        <v>2</v>
      </c>
      <c r="H2" s="6">
        <v>0.2</v>
      </c>
      <c r="I2" s="7">
        <v>13</v>
      </c>
      <c r="K2" s="9" t="s">
        <v>2</v>
      </c>
      <c r="L2" s="6">
        <v>0.3</v>
      </c>
      <c r="M2" s="10">
        <v>18.899999999999999</v>
      </c>
      <c r="N2" s="102"/>
      <c r="O2" s="109" t="s">
        <v>2</v>
      </c>
      <c r="P2" s="115">
        <v>0.3</v>
      </c>
      <c r="Q2" s="118">
        <v>457.5</v>
      </c>
      <c r="S2" t="s">
        <v>16</v>
      </c>
      <c r="V2">
        <v>27</v>
      </c>
      <c r="W2" s="4">
        <f>V2/$V$5</f>
        <v>0.5625</v>
      </c>
      <c r="X2" s="2">
        <f>AVERAGE(L2:L6)</f>
        <v>0.3</v>
      </c>
    </row>
    <row r="3" spans="2:24" ht="15">
      <c r="B3" s="8" t="s">
        <v>2</v>
      </c>
      <c r="C3" s="60"/>
      <c r="D3" s="6">
        <v>0.2</v>
      </c>
      <c r="E3" s="7">
        <v>40</v>
      </c>
      <c r="G3" s="5" t="s">
        <v>2</v>
      </c>
      <c r="H3" s="6">
        <v>0.2</v>
      </c>
      <c r="I3" s="7">
        <v>13.200000000000001</v>
      </c>
      <c r="K3" s="9" t="s">
        <v>2</v>
      </c>
      <c r="L3" s="6">
        <v>0.3</v>
      </c>
      <c r="M3" s="10">
        <v>1.44</v>
      </c>
      <c r="N3" s="102"/>
      <c r="O3" s="113" t="s">
        <v>2</v>
      </c>
      <c r="P3" s="97">
        <v>0.3</v>
      </c>
      <c r="Q3" s="98">
        <v>375</v>
      </c>
      <c r="S3" t="s">
        <v>14</v>
      </c>
      <c r="V3">
        <v>13</v>
      </c>
      <c r="W3" s="4">
        <f>V3/$V$5</f>
        <v>0.27083333333333331</v>
      </c>
      <c r="X3" s="2">
        <f>AVERAGE(L7:L19)</f>
        <v>0.47500000000000003</v>
      </c>
    </row>
    <row r="4" spans="2:24" ht="15">
      <c r="B4" s="8" t="s">
        <v>1</v>
      </c>
      <c r="C4" s="60"/>
      <c r="D4" s="6">
        <v>0.2</v>
      </c>
      <c r="E4" s="7">
        <v>20</v>
      </c>
      <c r="G4" s="8" t="s">
        <v>2</v>
      </c>
      <c r="H4" s="6">
        <v>0.2</v>
      </c>
      <c r="I4" s="7">
        <v>70</v>
      </c>
      <c r="K4" s="9" t="s">
        <v>2</v>
      </c>
      <c r="L4" s="6">
        <v>0.3</v>
      </c>
      <c r="M4" s="10">
        <v>60</v>
      </c>
      <c r="N4" s="102"/>
      <c r="O4" s="87" t="s">
        <v>4</v>
      </c>
      <c r="P4" s="88">
        <v>0.4</v>
      </c>
      <c r="Q4" s="91">
        <v>70504.800000000003</v>
      </c>
      <c r="S4" t="s">
        <v>0</v>
      </c>
      <c r="V4">
        <v>8</v>
      </c>
      <c r="W4" s="4">
        <f>V4/$V$5</f>
        <v>0.16666666666666666</v>
      </c>
      <c r="X4" s="2">
        <f>AVERAGE(L20:L27)</f>
        <v>0.38749999999999996</v>
      </c>
    </row>
    <row r="5" spans="2:24" ht="16" thickBot="1">
      <c r="B5" s="8" t="s">
        <v>5</v>
      </c>
      <c r="C5" s="61" t="s">
        <v>6</v>
      </c>
      <c r="D5" s="6">
        <v>0.2</v>
      </c>
      <c r="E5" s="10">
        <v>600</v>
      </c>
      <c r="G5" s="9" t="s">
        <v>2</v>
      </c>
      <c r="H5" s="6">
        <v>0.3</v>
      </c>
      <c r="I5" s="10">
        <v>122.175</v>
      </c>
      <c r="K5" s="9" t="s">
        <v>2</v>
      </c>
      <c r="L5" s="6">
        <v>0.3</v>
      </c>
      <c r="M5" s="7">
        <v>141</v>
      </c>
      <c r="N5" s="107"/>
      <c r="O5" s="112" t="s">
        <v>0</v>
      </c>
      <c r="P5" s="117">
        <v>0.3</v>
      </c>
      <c r="Q5" s="122">
        <v>10800</v>
      </c>
      <c r="U5" t="s">
        <v>19</v>
      </c>
      <c r="V5">
        <f>SUM(V2:V4)</f>
        <v>48</v>
      </c>
    </row>
    <row r="6" spans="2:24" ht="16" thickBot="1">
      <c r="B6" s="8" t="s">
        <v>5</v>
      </c>
      <c r="C6" s="61" t="s">
        <v>6</v>
      </c>
      <c r="D6" s="6">
        <v>0.2</v>
      </c>
      <c r="E6" s="10">
        <v>100</v>
      </c>
      <c r="G6" s="9" t="s">
        <v>2</v>
      </c>
      <c r="H6" s="6">
        <v>0.3</v>
      </c>
      <c r="I6" s="10">
        <v>76.403999999999996</v>
      </c>
      <c r="K6" s="9" t="s">
        <v>2</v>
      </c>
      <c r="L6" s="11">
        <v>0.3</v>
      </c>
      <c r="M6" s="7">
        <v>84</v>
      </c>
      <c r="N6" s="107"/>
      <c r="O6" s="114" t="s">
        <v>0</v>
      </c>
      <c r="P6" s="88">
        <v>0.3</v>
      </c>
      <c r="Q6" s="91">
        <v>19440</v>
      </c>
    </row>
    <row r="7" spans="2:24" ht="16" thickBot="1">
      <c r="B7" s="8" t="s">
        <v>5</v>
      </c>
      <c r="C7" s="61" t="s">
        <v>6</v>
      </c>
      <c r="D7" s="6">
        <v>0.2</v>
      </c>
      <c r="E7" s="10">
        <v>1000</v>
      </c>
      <c r="G7" s="9" t="s">
        <v>2</v>
      </c>
      <c r="H7" s="6">
        <v>0.3</v>
      </c>
      <c r="I7" s="10">
        <v>7.7759999999999998</v>
      </c>
      <c r="K7" s="24" t="s">
        <v>14</v>
      </c>
      <c r="L7" s="25">
        <v>0.5</v>
      </c>
      <c r="M7" s="26">
        <v>2.5</v>
      </c>
      <c r="N7" s="107"/>
      <c r="O7" s="111" t="s">
        <v>0</v>
      </c>
      <c r="P7" s="88">
        <v>0.3</v>
      </c>
      <c r="Q7" s="91">
        <v>18810</v>
      </c>
      <c r="S7" t="s">
        <v>16</v>
      </c>
      <c r="V7">
        <v>37</v>
      </c>
      <c r="W7" s="4">
        <f>V7/$V$10</f>
        <v>0.77083333333333337</v>
      </c>
      <c r="X7" s="2">
        <f>AVERAGE(H2:H30,H43:H49)</f>
        <v>0.21944444444444455</v>
      </c>
    </row>
    <row r="8" spans="2:24" ht="16" thickBot="1">
      <c r="B8" s="8" t="s">
        <v>5</v>
      </c>
      <c r="C8" s="61" t="s">
        <v>6</v>
      </c>
      <c r="D8" s="6">
        <v>0.2</v>
      </c>
      <c r="E8" s="10">
        <v>400</v>
      </c>
      <c r="G8" s="9" t="s">
        <v>2</v>
      </c>
      <c r="H8" s="6">
        <v>0.3</v>
      </c>
      <c r="I8" s="10">
        <v>0.97199999999999998</v>
      </c>
      <c r="K8" s="24" t="s">
        <v>14</v>
      </c>
      <c r="L8" s="25">
        <v>0.5</v>
      </c>
      <c r="M8" s="26">
        <v>2.5</v>
      </c>
      <c r="N8" s="107"/>
      <c r="O8" s="111" t="s">
        <v>0</v>
      </c>
      <c r="P8" s="116">
        <v>0.3</v>
      </c>
      <c r="Q8" s="121">
        <v>733.5</v>
      </c>
      <c r="S8" t="s">
        <v>14</v>
      </c>
      <c r="V8">
        <v>5</v>
      </c>
      <c r="W8" s="4">
        <f>V8/$V$10</f>
        <v>0.10416666666666667</v>
      </c>
      <c r="X8" s="2">
        <f>AVERAGE(H31:H35)</f>
        <v>0.36</v>
      </c>
    </row>
    <row r="9" spans="2:24" ht="15">
      <c r="B9" s="8" t="s">
        <v>5</v>
      </c>
      <c r="C9" s="61" t="s">
        <v>6</v>
      </c>
      <c r="D9" s="6">
        <v>0.2</v>
      </c>
      <c r="E9" s="10">
        <v>100</v>
      </c>
      <c r="G9" s="9" t="s">
        <v>2</v>
      </c>
      <c r="H9" s="6">
        <v>0.3</v>
      </c>
      <c r="I9" s="10">
        <v>4.032</v>
      </c>
      <c r="K9" s="24" t="s">
        <v>14</v>
      </c>
      <c r="L9" s="25">
        <v>0.5</v>
      </c>
      <c r="M9" s="26">
        <v>2.5</v>
      </c>
      <c r="N9" s="107"/>
      <c r="O9" s="103" t="s">
        <v>0</v>
      </c>
      <c r="P9" s="104">
        <v>0.2</v>
      </c>
      <c r="Q9" s="105">
        <v>450000</v>
      </c>
      <c r="S9" t="s">
        <v>0</v>
      </c>
      <c r="V9">
        <v>6</v>
      </c>
      <c r="W9" s="4">
        <f>V9/$V$10</f>
        <v>0.125</v>
      </c>
      <c r="X9" s="2">
        <f>AVERAGE(H36:H41)</f>
        <v>0.25833333333333336</v>
      </c>
    </row>
    <row r="10" spans="2:24" ht="15">
      <c r="B10" s="8" t="s">
        <v>5</v>
      </c>
      <c r="C10" s="61" t="s">
        <v>6</v>
      </c>
      <c r="D10" s="6">
        <v>0.2</v>
      </c>
      <c r="E10" s="10">
        <v>100</v>
      </c>
      <c r="G10" s="9" t="s">
        <v>2</v>
      </c>
      <c r="H10" s="6">
        <v>0.3</v>
      </c>
      <c r="I10" s="10">
        <v>2.1840000000000002</v>
      </c>
      <c r="K10" s="24" t="s">
        <v>14</v>
      </c>
      <c r="L10" s="27">
        <v>0.6</v>
      </c>
      <c r="M10" s="28">
        <v>72</v>
      </c>
      <c r="N10" s="102"/>
      <c r="O10" s="106" t="s">
        <v>0</v>
      </c>
      <c r="P10" s="88">
        <v>1</v>
      </c>
      <c r="Q10" s="91">
        <v>640000</v>
      </c>
      <c r="U10" t="s">
        <v>19</v>
      </c>
      <c r="V10">
        <f>SUM(V7:V9)</f>
        <v>48</v>
      </c>
    </row>
    <row r="11" spans="2:24" ht="15">
      <c r="B11" s="8" t="s">
        <v>5</v>
      </c>
      <c r="C11" s="61" t="s">
        <v>6</v>
      </c>
      <c r="D11" s="6">
        <v>0.2</v>
      </c>
      <c r="E11" s="10">
        <v>100</v>
      </c>
      <c r="G11" s="9" t="s">
        <v>2</v>
      </c>
      <c r="H11" s="6">
        <v>0.3</v>
      </c>
      <c r="I11" s="10">
        <v>311.09999999999997</v>
      </c>
      <c r="K11" s="24" t="s">
        <v>14</v>
      </c>
      <c r="L11" s="27">
        <v>0.5</v>
      </c>
      <c r="M11" s="28">
        <v>1767.5</v>
      </c>
      <c r="N11" s="102"/>
      <c r="O11" s="106" t="s">
        <v>0</v>
      </c>
      <c r="P11" s="88">
        <v>1</v>
      </c>
      <c r="Q11" s="91">
        <v>640000</v>
      </c>
    </row>
    <row r="12" spans="2:24" ht="16" thickBot="1">
      <c r="B12" s="8" t="s">
        <v>5</v>
      </c>
      <c r="C12" s="61" t="s">
        <v>6</v>
      </c>
      <c r="D12" s="6">
        <v>0.2</v>
      </c>
      <c r="E12" s="10">
        <v>200</v>
      </c>
      <c r="G12" s="8" t="s">
        <v>2</v>
      </c>
      <c r="H12" s="11">
        <v>0.2</v>
      </c>
      <c r="I12" s="7">
        <v>108.80000000000001</v>
      </c>
      <c r="K12" s="24" t="s">
        <v>14</v>
      </c>
      <c r="L12" s="27">
        <v>0.4</v>
      </c>
      <c r="M12" s="28">
        <v>3840</v>
      </c>
      <c r="N12" s="102"/>
      <c r="O12" s="90" t="s">
        <v>10</v>
      </c>
      <c r="P12" s="88">
        <v>0.3</v>
      </c>
      <c r="Q12" s="91">
        <v>75</v>
      </c>
      <c r="S12" t="s">
        <v>16</v>
      </c>
      <c r="V12">
        <v>22</v>
      </c>
      <c r="W12" s="4">
        <f>V12/$V$14</f>
        <v>0.95652173913043481</v>
      </c>
      <c r="X12" s="2">
        <f>AVERAGE(D2:D21)</f>
        <v>0.21500000000000002</v>
      </c>
    </row>
    <row r="13" spans="2:24" ht="16" thickBot="1">
      <c r="B13" s="8" t="s">
        <v>5</v>
      </c>
      <c r="C13" s="61" t="s">
        <v>6</v>
      </c>
      <c r="D13" s="6">
        <v>0.2</v>
      </c>
      <c r="E13" s="10">
        <v>200</v>
      </c>
      <c r="G13" s="8" t="s">
        <v>2</v>
      </c>
      <c r="H13" s="12">
        <v>0.2</v>
      </c>
      <c r="I13" s="7">
        <v>64</v>
      </c>
      <c r="K13" s="24" t="s">
        <v>3</v>
      </c>
      <c r="L13" s="29">
        <v>0.4</v>
      </c>
      <c r="M13" s="30">
        <v>80</v>
      </c>
      <c r="N13" s="3"/>
      <c r="O13" s="108" t="s">
        <v>10</v>
      </c>
      <c r="P13" s="90">
        <v>0.3</v>
      </c>
      <c r="Q13" s="90">
        <v>75</v>
      </c>
      <c r="S13" t="s">
        <v>0</v>
      </c>
      <c r="V13">
        <v>1</v>
      </c>
      <c r="W13" s="4">
        <f>V13/$V$14</f>
        <v>4.3478260869565216E-2</v>
      </c>
      <c r="X13" s="2">
        <f>AVERAGE(D22)</f>
        <v>3.65</v>
      </c>
    </row>
    <row r="14" spans="2:24" ht="16" thickBot="1">
      <c r="B14" s="62" t="s">
        <v>5</v>
      </c>
      <c r="C14" s="61" t="s">
        <v>6</v>
      </c>
      <c r="D14" s="6">
        <v>0.2</v>
      </c>
      <c r="E14" s="10">
        <v>400</v>
      </c>
      <c r="G14" s="8" t="s">
        <v>2</v>
      </c>
      <c r="H14" s="12">
        <v>0.2</v>
      </c>
      <c r="I14" s="13">
        <v>148</v>
      </c>
      <c r="K14" s="31" t="s">
        <v>3</v>
      </c>
      <c r="L14" s="32">
        <v>0.5</v>
      </c>
      <c r="M14" s="26">
        <v>250</v>
      </c>
      <c r="N14" s="107"/>
      <c r="O14" s="108" t="s">
        <v>10</v>
      </c>
      <c r="P14" s="97">
        <v>0.3</v>
      </c>
      <c r="Q14" s="120">
        <v>75</v>
      </c>
      <c r="U14" t="s">
        <v>19</v>
      </c>
      <c r="V14">
        <f>SUM(V12:V13)</f>
        <v>23</v>
      </c>
    </row>
    <row r="15" spans="2:24" ht="16" thickBot="1">
      <c r="B15" s="62" t="s">
        <v>5</v>
      </c>
      <c r="C15" s="61" t="s">
        <v>6</v>
      </c>
      <c r="D15" s="6">
        <v>0.2</v>
      </c>
      <c r="E15" s="10">
        <v>400</v>
      </c>
      <c r="G15" s="8" t="s">
        <v>1</v>
      </c>
      <c r="H15" s="11">
        <v>0.2</v>
      </c>
      <c r="I15" s="7">
        <v>5</v>
      </c>
      <c r="K15" s="24" t="s">
        <v>3</v>
      </c>
      <c r="L15" s="27">
        <v>0.3</v>
      </c>
      <c r="M15" s="26">
        <v>211731.84</v>
      </c>
      <c r="N15" s="107"/>
      <c r="O15" s="108" t="s">
        <v>10</v>
      </c>
      <c r="P15" s="88">
        <v>0.3</v>
      </c>
      <c r="Q15" s="91">
        <v>2138.4</v>
      </c>
    </row>
    <row r="16" spans="2:24" ht="16" thickBot="1">
      <c r="B16" s="62" t="s">
        <v>5</v>
      </c>
      <c r="C16" s="61" t="s">
        <v>6</v>
      </c>
      <c r="D16" s="6">
        <v>0.2</v>
      </c>
      <c r="E16" s="10">
        <v>100</v>
      </c>
      <c r="G16" s="8" t="s">
        <v>1</v>
      </c>
      <c r="H16" s="11">
        <v>0.2</v>
      </c>
      <c r="I16" s="7">
        <v>1.6</v>
      </c>
      <c r="K16" s="24" t="s">
        <v>3</v>
      </c>
      <c r="L16" s="27">
        <v>0.6</v>
      </c>
      <c r="M16" s="26">
        <v>4780.8</v>
      </c>
      <c r="N16" s="107"/>
      <c r="O16" s="108" t="s">
        <v>10</v>
      </c>
      <c r="P16" s="88">
        <v>0.3</v>
      </c>
      <c r="Q16" s="91">
        <v>195</v>
      </c>
      <c r="S16" t="s">
        <v>16</v>
      </c>
      <c r="V16">
        <v>16</v>
      </c>
      <c r="W16" s="4">
        <f>V16/$V$19</f>
        <v>0.66666666666666663</v>
      </c>
      <c r="X16" s="2">
        <f>AVERAGE(P2:P3,P12:P25)</f>
        <v>0.29999999999999993</v>
      </c>
    </row>
    <row r="17" spans="2:24" ht="16" thickBot="1">
      <c r="B17" s="62" t="s">
        <v>5</v>
      </c>
      <c r="C17" s="63" t="s">
        <v>6</v>
      </c>
      <c r="D17" s="37">
        <v>0.2</v>
      </c>
      <c r="E17" s="64">
        <v>400</v>
      </c>
      <c r="G17" s="8" t="s">
        <v>1</v>
      </c>
      <c r="H17" s="11">
        <v>0.2</v>
      </c>
      <c r="I17" s="7">
        <v>1.8780000000000001</v>
      </c>
      <c r="K17" s="24" t="s">
        <v>3</v>
      </c>
      <c r="L17" s="33"/>
      <c r="M17" s="26">
        <v>6066.3</v>
      </c>
      <c r="N17" s="107"/>
      <c r="O17" s="108" t="s">
        <v>10</v>
      </c>
      <c r="P17" s="88">
        <v>0.3</v>
      </c>
      <c r="Q17" s="91">
        <v>2760</v>
      </c>
      <c r="S17" t="s">
        <v>14</v>
      </c>
      <c r="V17">
        <v>1</v>
      </c>
      <c r="W17" s="4">
        <f t="shared" ref="W17:W18" si="0">V17/$V$19</f>
        <v>4.1666666666666664E-2</v>
      </c>
      <c r="X17" s="2">
        <f>AVERAGE(P4)</f>
        <v>0.4</v>
      </c>
    </row>
    <row r="18" spans="2:24" ht="16" thickBot="1">
      <c r="B18" s="62" t="s">
        <v>5</v>
      </c>
      <c r="C18" s="65" t="s">
        <v>6</v>
      </c>
      <c r="D18" s="6">
        <v>0.2</v>
      </c>
      <c r="E18" s="10">
        <v>200</v>
      </c>
      <c r="G18" s="8" t="s">
        <v>1</v>
      </c>
      <c r="H18" s="11">
        <v>0.2</v>
      </c>
      <c r="I18" s="7">
        <v>3</v>
      </c>
      <c r="K18" s="34" t="s">
        <v>3</v>
      </c>
      <c r="L18" s="35">
        <v>0.5</v>
      </c>
      <c r="M18" s="26"/>
      <c r="N18" s="107"/>
      <c r="O18" s="108" t="s">
        <v>10</v>
      </c>
      <c r="P18" s="88">
        <v>0.3</v>
      </c>
      <c r="Q18" s="91">
        <v>90</v>
      </c>
      <c r="S18" t="s">
        <v>0</v>
      </c>
      <c r="V18">
        <v>7</v>
      </c>
      <c r="W18" s="4">
        <f t="shared" si="0"/>
        <v>0.29166666666666669</v>
      </c>
      <c r="X18" s="2">
        <f>AVERAGE(P5:P11)</f>
        <v>0.48571428571428571</v>
      </c>
    </row>
    <row r="19" spans="2:24" ht="16" thickBot="1">
      <c r="B19" s="62" t="s">
        <v>5</v>
      </c>
      <c r="C19" s="66" t="s">
        <v>7</v>
      </c>
      <c r="D19" s="6">
        <v>0.3</v>
      </c>
      <c r="E19" s="10">
        <v>900</v>
      </c>
      <c r="G19" s="14" t="s">
        <v>1</v>
      </c>
      <c r="H19" s="6">
        <v>0.2</v>
      </c>
      <c r="I19" s="7">
        <v>9.6000000000000014</v>
      </c>
      <c r="K19" s="34" t="s">
        <v>12</v>
      </c>
      <c r="L19" s="36">
        <v>0.4</v>
      </c>
      <c r="M19" s="30">
        <v>40</v>
      </c>
      <c r="N19" s="3"/>
      <c r="O19" s="108" t="s">
        <v>10</v>
      </c>
      <c r="P19" s="90">
        <v>0.3</v>
      </c>
      <c r="Q19" s="95">
        <v>124.8</v>
      </c>
      <c r="U19" t="s">
        <v>19</v>
      </c>
      <c r="V19">
        <f>SUM(V16:V18)</f>
        <v>24</v>
      </c>
    </row>
    <row r="20" spans="2:24" ht="16" thickBot="1">
      <c r="B20" s="62" t="s">
        <v>5</v>
      </c>
      <c r="C20" s="65" t="s">
        <v>7</v>
      </c>
      <c r="D20" s="67">
        <v>0.3</v>
      </c>
      <c r="E20" s="10">
        <v>600</v>
      </c>
      <c r="G20" s="15" t="s">
        <v>1</v>
      </c>
      <c r="H20" s="6">
        <v>0.2</v>
      </c>
      <c r="I20" s="7">
        <v>2.2000000000000002</v>
      </c>
      <c r="K20" s="38" t="s">
        <v>0</v>
      </c>
      <c r="L20" s="39">
        <v>0.4</v>
      </c>
      <c r="M20" s="40">
        <v>180</v>
      </c>
      <c r="N20" s="102"/>
      <c r="O20" s="108" t="s">
        <v>10</v>
      </c>
      <c r="P20" s="88">
        <v>0.3</v>
      </c>
      <c r="Q20" s="91">
        <v>304.5</v>
      </c>
    </row>
    <row r="21" spans="2:24" ht="16" thickBot="1">
      <c r="B21" s="62" t="s">
        <v>5</v>
      </c>
      <c r="C21" s="65" t="s">
        <v>6</v>
      </c>
      <c r="D21" s="6">
        <v>0.3</v>
      </c>
      <c r="E21" s="10">
        <v>900</v>
      </c>
      <c r="G21" s="15" t="s">
        <v>1</v>
      </c>
      <c r="H21" s="6">
        <v>0.2</v>
      </c>
      <c r="I21" s="7">
        <v>53</v>
      </c>
      <c r="K21" s="41" t="s">
        <v>0</v>
      </c>
      <c r="L21" s="42">
        <v>0.4</v>
      </c>
      <c r="M21" s="40">
        <v>264</v>
      </c>
      <c r="N21" s="102"/>
      <c r="O21" s="108" t="s">
        <v>10</v>
      </c>
      <c r="P21" s="88">
        <v>0.3</v>
      </c>
      <c r="Q21" s="91">
        <v>1195.2</v>
      </c>
    </row>
    <row r="22" spans="2:24" ht="16" thickBot="1">
      <c r="B22" s="57" t="s">
        <v>0</v>
      </c>
      <c r="C22" s="58"/>
      <c r="D22" s="59">
        <v>3.65</v>
      </c>
      <c r="E22" s="44">
        <v>24929.5</v>
      </c>
      <c r="G22" s="15" t="s">
        <v>1</v>
      </c>
      <c r="H22" s="6">
        <v>0.2</v>
      </c>
      <c r="I22" s="7">
        <v>26</v>
      </c>
      <c r="K22" s="43" t="s">
        <v>0</v>
      </c>
      <c r="L22" s="42">
        <v>0.4</v>
      </c>
      <c r="M22" s="40">
        <v>250</v>
      </c>
      <c r="N22" s="102"/>
      <c r="O22" s="108" t="s">
        <v>10</v>
      </c>
      <c r="P22" s="88">
        <v>0.3</v>
      </c>
      <c r="Q22" s="91">
        <v>133.5</v>
      </c>
    </row>
    <row r="23" spans="2:24" ht="15">
      <c r="G23" s="8" t="s">
        <v>1</v>
      </c>
      <c r="H23" s="16">
        <v>0.2</v>
      </c>
      <c r="I23" s="13">
        <v>44</v>
      </c>
      <c r="K23" s="38" t="s">
        <v>0</v>
      </c>
      <c r="L23" s="42">
        <v>0.4</v>
      </c>
      <c r="M23" s="40">
        <v>240</v>
      </c>
      <c r="N23" s="102"/>
      <c r="O23" s="108" t="s">
        <v>10</v>
      </c>
      <c r="P23" s="88">
        <v>0.3</v>
      </c>
      <c r="Q23" s="91">
        <v>435</v>
      </c>
    </row>
    <row r="24" spans="2:24" ht="16" thickBot="1">
      <c r="G24" s="8" t="s">
        <v>1</v>
      </c>
      <c r="H24" s="16">
        <v>0.2</v>
      </c>
      <c r="I24" s="13">
        <v>590</v>
      </c>
      <c r="K24" s="38" t="s">
        <v>0</v>
      </c>
      <c r="L24" s="42">
        <v>0.4</v>
      </c>
      <c r="M24" s="40">
        <v>240</v>
      </c>
      <c r="N24" s="102"/>
      <c r="O24" s="110" t="s">
        <v>10</v>
      </c>
      <c r="P24" s="110">
        <v>0.3</v>
      </c>
      <c r="Q24" s="119">
        <v>75</v>
      </c>
      <c r="S24" t="s">
        <v>16</v>
      </c>
      <c r="V24">
        <f>V2+V7+V12+V16</f>
        <v>102</v>
      </c>
      <c r="W24" s="4">
        <f>V24/$V$28</f>
        <v>0.71328671328671334</v>
      </c>
      <c r="X24" s="2">
        <f>AVERAGE(X2,X7,X12,X16)</f>
        <v>0.25861111111111112</v>
      </c>
    </row>
    <row r="25" spans="2:24" ht="15">
      <c r="B25" s="79" t="s">
        <v>0</v>
      </c>
      <c r="C25" s="80">
        <v>0.3</v>
      </c>
      <c r="D25" s="81">
        <v>10800</v>
      </c>
      <c r="G25" s="8" t="s">
        <v>1</v>
      </c>
      <c r="H25" s="16">
        <v>0.2</v>
      </c>
      <c r="I25" s="13">
        <v>134</v>
      </c>
      <c r="K25" s="38" t="s">
        <v>0</v>
      </c>
      <c r="L25" s="42">
        <v>0.4</v>
      </c>
      <c r="M25" s="40">
        <v>120</v>
      </c>
      <c r="N25" s="102"/>
      <c r="O25" s="110" t="s">
        <v>10</v>
      </c>
      <c r="P25" s="100">
        <v>0.3</v>
      </c>
      <c r="Q25" s="101">
        <v>600</v>
      </c>
      <c r="S25" t="s">
        <v>14</v>
      </c>
      <c r="V25">
        <f>V3+V8+V17</f>
        <v>19</v>
      </c>
      <c r="W25" s="4">
        <f>V25/$V$28</f>
        <v>0.13286713286713286</v>
      </c>
      <c r="X25" s="2">
        <f>AVERAGE(X3,X8,X17)</f>
        <v>0.41166666666666663</v>
      </c>
    </row>
    <row r="26" spans="2:24" ht="15">
      <c r="B26" s="82" t="s">
        <v>0</v>
      </c>
      <c r="C26" s="83">
        <v>0.3</v>
      </c>
      <c r="D26" s="84">
        <v>19440</v>
      </c>
      <c r="G26" s="8" t="s">
        <v>1</v>
      </c>
      <c r="H26" s="16">
        <v>0.2</v>
      </c>
      <c r="I26" s="13">
        <v>2240</v>
      </c>
      <c r="K26" s="38" t="s">
        <v>0</v>
      </c>
      <c r="L26" s="39">
        <v>0.4</v>
      </c>
      <c r="M26" s="40">
        <v>120</v>
      </c>
      <c r="N26" s="102"/>
      <c r="O26" s="3"/>
      <c r="P26" s="3"/>
      <c r="Q26" s="1"/>
      <c r="S26" t="s">
        <v>0</v>
      </c>
      <c r="V26">
        <f>V4+V9+V13+V18</f>
        <v>22</v>
      </c>
      <c r="W26" s="4">
        <f>V26/$V$28</f>
        <v>0.15384615384615385</v>
      </c>
      <c r="X26" s="2">
        <f>AVERAGE(X4,X9,X13,X18)</f>
        <v>1.1953869047619048</v>
      </c>
    </row>
    <row r="27" spans="2:24" ht="16" thickBot="1">
      <c r="B27" s="85" t="s">
        <v>0</v>
      </c>
      <c r="C27" s="83">
        <v>0.3</v>
      </c>
      <c r="D27" s="84">
        <v>18810</v>
      </c>
      <c r="G27" s="8" t="s">
        <v>1</v>
      </c>
      <c r="H27" s="16">
        <v>0.2</v>
      </c>
      <c r="I27" s="13">
        <v>1690</v>
      </c>
      <c r="K27" s="41" t="s">
        <v>0</v>
      </c>
      <c r="L27" s="42">
        <v>0.3</v>
      </c>
      <c r="M27" s="44">
        <v>1060.5</v>
      </c>
      <c r="N27" s="107"/>
      <c r="O27" s="3"/>
      <c r="P27" s="3"/>
      <c r="Q27" s="1"/>
    </row>
    <row r="28" spans="2:24" ht="15">
      <c r="B28" s="85" t="s">
        <v>0</v>
      </c>
      <c r="C28" s="83">
        <v>0.3</v>
      </c>
      <c r="D28" s="84">
        <v>733.5</v>
      </c>
      <c r="G28" s="8" t="s">
        <v>1</v>
      </c>
      <c r="H28" s="16">
        <v>0.2</v>
      </c>
      <c r="I28" s="13">
        <v>825</v>
      </c>
      <c r="K28" s="17" t="s">
        <v>10</v>
      </c>
      <c r="L28" s="12">
        <v>0.2</v>
      </c>
      <c r="M28" s="18">
        <v>40</v>
      </c>
      <c r="N28" s="3"/>
      <c r="O28" s="3"/>
      <c r="P28" s="3"/>
      <c r="Q28" s="1"/>
      <c r="U28" t="s">
        <v>19</v>
      </c>
      <c r="V28">
        <f>SUM(V24:V26)</f>
        <v>143</v>
      </c>
    </row>
    <row r="29" spans="2:24" ht="15">
      <c r="B29" s="86"/>
      <c r="C29" s="83"/>
      <c r="D29" s="84">
        <v>0</v>
      </c>
      <c r="G29" s="15" t="s">
        <v>1</v>
      </c>
      <c r="H29" s="16">
        <v>0.2</v>
      </c>
      <c r="I29" s="13">
        <v>20</v>
      </c>
      <c r="K29" s="19" t="s">
        <v>10</v>
      </c>
      <c r="L29" s="12">
        <v>0.2</v>
      </c>
      <c r="M29" s="18">
        <v>28</v>
      </c>
      <c r="N29" s="3"/>
      <c r="O29" s="3"/>
      <c r="P29" s="3"/>
      <c r="Q29" s="1"/>
    </row>
    <row r="30" spans="2:24" ht="15">
      <c r="B30" s="87" t="s">
        <v>25</v>
      </c>
      <c r="C30" s="88"/>
      <c r="D30" s="89"/>
      <c r="G30" s="15" t="s">
        <v>1</v>
      </c>
      <c r="H30" s="16">
        <v>0.2</v>
      </c>
      <c r="I30" s="13">
        <v>3600</v>
      </c>
      <c r="K30" s="19" t="s">
        <v>8</v>
      </c>
      <c r="L30" s="12">
        <v>0.2</v>
      </c>
      <c r="M30" s="18">
        <v>20</v>
      </c>
      <c r="N30" s="3"/>
      <c r="O30" s="3"/>
      <c r="P30" s="3"/>
      <c r="Q30" s="1"/>
    </row>
    <row r="31" spans="2:24" ht="15">
      <c r="B31" s="87" t="s">
        <v>25</v>
      </c>
      <c r="C31" s="88"/>
      <c r="D31" s="89"/>
      <c r="G31" s="45" t="s">
        <v>4</v>
      </c>
      <c r="H31" s="46">
        <v>0.4</v>
      </c>
      <c r="I31" s="47">
        <v>660</v>
      </c>
      <c r="K31" s="19" t="s">
        <v>13</v>
      </c>
      <c r="L31" s="12">
        <v>0.2</v>
      </c>
      <c r="M31" s="18">
        <v>25</v>
      </c>
      <c r="N31" s="3"/>
      <c r="O31" s="3"/>
      <c r="P31" s="3"/>
      <c r="Q31" s="1"/>
      <c r="S31" t="s">
        <v>16</v>
      </c>
      <c r="V31" s="4">
        <v>0.71328671328671334</v>
      </c>
      <c r="W31" s="2">
        <v>0.25861111111111112</v>
      </c>
      <c r="X31" s="2"/>
    </row>
    <row r="32" spans="2:24" ht="15">
      <c r="B32" s="87" t="s">
        <v>25</v>
      </c>
      <c r="C32" s="88"/>
      <c r="D32" s="89"/>
      <c r="G32" s="48" t="s">
        <v>3</v>
      </c>
      <c r="H32" s="49">
        <v>0.4</v>
      </c>
      <c r="I32" s="47">
        <v>160</v>
      </c>
      <c r="K32" s="19" t="s">
        <v>9</v>
      </c>
      <c r="L32" s="12">
        <v>0.2</v>
      </c>
      <c r="M32" s="18">
        <v>50</v>
      </c>
      <c r="N32" s="3"/>
      <c r="O32" s="3"/>
      <c r="P32" s="3"/>
      <c r="Q32" s="1"/>
      <c r="S32" t="s">
        <v>14</v>
      </c>
      <c r="V32" s="4">
        <v>0.13286713286713286</v>
      </c>
      <c r="W32" s="2">
        <v>0.41166666666666663</v>
      </c>
      <c r="X32" s="2"/>
    </row>
    <row r="33" spans="2:24" ht="15">
      <c r="B33" s="87" t="s">
        <v>25</v>
      </c>
      <c r="C33" s="88"/>
      <c r="D33" s="89"/>
      <c r="G33" s="50" t="s">
        <v>3</v>
      </c>
      <c r="H33" s="35">
        <v>0.3</v>
      </c>
      <c r="I33" s="47">
        <v>1050</v>
      </c>
      <c r="K33" s="19" t="s">
        <v>9</v>
      </c>
      <c r="L33" s="12">
        <v>0.2</v>
      </c>
      <c r="M33" s="18">
        <v>50</v>
      </c>
      <c r="N33" s="3"/>
      <c r="O33" s="3"/>
      <c r="P33" s="3"/>
      <c r="Q33" s="1"/>
      <c r="S33" t="s">
        <v>0</v>
      </c>
      <c r="V33" s="4">
        <v>0.15384615384615385</v>
      </c>
      <c r="W33" s="2">
        <v>1.1953869047619048</v>
      </c>
      <c r="X33" s="2"/>
    </row>
    <row r="34" spans="2:24" ht="16" thickBot="1">
      <c r="B34" s="90" t="s">
        <v>25</v>
      </c>
      <c r="C34" s="90"/>
      <c r="D34" s="90"/>
      <c r="G34" s="50" t="s">
        <v>3</v>
      </c>
      <c r="H34" s="35">
        <v>0.5</v>
      </c>
      <c r="I34" s="47">
        <v>2500</v>
      </c>
      <c r="K34" s="20" t="s">
        <v>9</v>
      </c>
      <c r="L34" s="12">
        <v>0.2</v>
      </c>
      <c r="M34" s="18">
        <v>80</v>
      </c>
      <c r="N34" s="3"/>
      <c r="O34" s="3"/>
      <c r="P34" s="3"/>
      <c r="Q34" s="1"/>
    </row>
    <row r="35" spans="2:24" ht="15">
      <c r="B35" s="87" t="s">
        <v>25</v>
      </c>
      <c r="C35" s="88"/>
      <c r="D35" s="89"/>
      <c r="G35" s="51" t="s">
        <v>15</v>
      </c>
      <c r="H35" s="35">
        <v>0.2</v>
      </c>
      <c r="I35" s="26">
        <v>20</v>
      </c>
      <c r="K35" s="9" t="s">
        <v>10</v>
      </c>
      <c r="L35" s="16">
        <v>0.2</v>
      </c>
      <c r="M35" s="18">
        <v>25</v>
      </c>
      <c r="N35" s="3"/>
      <c r="O35" s="3"/>
      <c r="P35" s="3"/>
      <c r="Q35" s="1"/>
    </row>
    <row r="36" spans="2:24" ht="15">
      <c r="B36" s="87" t="s">
        <v>25</v>
      </c>
      <c r="C36" s="88"/>
      <c r="D36" s="89"/>
      <c r="G36" s="52" t="s">
        <v>0</v>
      </c>
      <c r="H36" s="42">
        <v>0.3</v>
      </c>
      <c r="I36" s="40">
        <v>5385</v>
      </c>
      <c r="K36" s="9" t="s">
        <v>10</v>
      </c>
      <c r="L36" s="12">
        <v>0.4</v>
      </c>
      <c r="M36" s="18">
        <v>16</v>
      </c>
      <c r="N36" s="3"/>
      <c r="O36" s="3"/>
      <c r="P36" s="3"/>
      <c r="Q36" s="1"/>
    </row>
    <row r="37" spans="2:24" ht="15">
      <c r="B37" s="87" t="s">
        <v>25</v>
      </c>
      <c r="C37" s="88"/>
      <c r="D37" s="89"/>
      <c r="G37" s="52" t="s">
        <v>0</v>
      </c>
      <c r="H37" s="42">
        <v>0.25</v>
      </c>
      <c r="I37" s="40">
        <v>1707.5</v>
      </c>
      <c r="K37" s="9" t="s">
        <v>10</v>
      </c>
      <c r="L37" s="12">
        <v>0.2</v>
      </c>
      <c r="M37" s="18">
        <v>10.840000000000002</v>
      </c>
      <c r="N37" s="3"/>
      <c r="O37" s="3"/>
      <c r="P37" s="3"/>
      <c r="Q37" s="1"/>
    </row>
    <row r="38" spans="2:24" ht="15">
      <c r="B38" s="87" t="s">
        <v>25</v>
      </c>
      <c r="C38" s="88">
        <v>0.3</v>
      </c>
      <c r="D38" s="91">
        <v>75</v>
      </c>
      <c r="G38" s="53" t="s">
        <v>11</v>
      </c>
      <c r="H38" s="54">
        <v>0.2</v>
      </c>
      <c r="I38" s="55">
        <v>1950</v>
      </c>
      <c r="K38" s="9" t="s">
        <v>10</v>
      </c>
      <c r="L38" s="12">
        <v>0.2</v>
      </c>
      <c r="M38" s="18">
        <v>20</v>
      </c>
      <c r="N38" s="3"/>
      <c r="O38" s="1"/>
      <c r="P38" s="1"/>
      <c r="Q38" s="1"/>
    </row>
    <row r="39" spans="2:24" ht="15">
      <c r="B39" s="90" t="s">
        <v>25</v>
      </c>
      <c r="C39" s="90">
        <v>0.3</v>
      </c>
      <c r="D39" s="90">
        <v>75</v>
      </c>
      <c r="G39" s="53" t="s">
        <v>11</v>
      </c>
      <c r="H39" s="54">
        <v>0.2</v>
      </c>
      <c r="I39" s="55">
        <v>60</v>
      </c>
      <c r="K39" s="9" t="s">
        <v>10</v>
      </c>
      <c r="L39" s="12">
        <v>0.2</v>
      </c>
      <c r="M39" s="18">
        <v>50.400000000000006</v>
      </c>
      <c r="N39" s="3"/>
      <c r="O39" s="1"/>
      <c r="P39" s="1"/>
      <c r="Q39" s="1"/>
    </row>
    <row r="40" spans="2:24" ht="16" thickBot="1">
      <c r="B40" s="92" t="s">
        <v>25</v>
      </c>
      <c r="C40" s="93">
        <v>0.3</v>
      </c>
      <c r="D40" s="94">
        <v>75</v>
      </c>
      <c r="G40" s="52" t="s">
        <v>0</v>
      </c>
      <c r="H40" s="54">
        <v>0.3</v>
      </c>
      <c r="I40" s="56">
        <v>0</v>
      </c>
      <c r="K40" s="9" t="s">
        <v>10</v>
      </c>
      <c r="L40" s="12">
        <v>0.2</v>
      </c>
      <c r="M40" s="18">
        <v>10.240000000000002</v>
      </c>
      <c r="N40" s="3"/>
    </row>
    <row r="41" spans="2:24" ht="16" thickBot="1">
      <c r="G41" s="52" t="s">
        <v>0</v>
      </c>
      <c r="H41" s="54">
        <v>0.3</v>
      </c>
      <c r="I41" s="56">
        <v>25650</v>
      </c>
      <c r="K41" s="9" t="s">
        <v>10</v>
      </c>
      <c r="L41" s="21">
        <v>0.2</v>
      </c>
      <c r="M41" s="18">
        <v>4.8560000000000008</v>
      </c>
      <c r="N41" s="3"/>
    </row>
    <row r="42" spans="2:24" ht="16" thickBot="1">
      <c r="B42" s="79" t="s">
        <v>0</v>
      </c>
      <c r="C42" s="80">
        <v>0.2</v>
      </c>
      <c r="D42" s="81">
        <v>450000</v>
      </c>
      <c r="G42" s="9" t="s">
        <v>8</v>
      </c>
      <c r="H42" s="16">
        <v>0.2</v>
      </c>
      <c r="I42" s="18">
        <v>90</v>
      </c>
      <c r="K42" s="9" t="s">
        <v>10</v>
      </c>
      <c r="L42" s="12">
        <v>0.2</v>
      </c>
      <c r="M42" s="18">
        <v>28.8</v>
      </c>
      <c r="N42" s="3"/>
    </row>
    <row r="43" spans="2:24" ht="15">
      <c r="B43" s="82" t="s">
        <v>0</v>
      </c>
      <c r="C43" s="83">
        <v>1</v>
      </c>
      <c r="D43" s="84">
        <v>640000</v>
      </c>
      <c r="G43" s="9" t="s">
        <v>8</v>
      </c>
      <c r="H43" s="16">
        <v>0.2</v>
      </c>
      <c r="I43" s="18">
        <v>150</v>
      </c>
      <c r="K43" s="17" t="s">
        <v>10</v>
      </c>
      <c r="L43" s="22">
        <v>0.2</v>
      </c>
      <c r="M43" s="18">
        <v>512</v>
      </c>
      <c r="N43" s="3"/>
    </row>
    <row r="44" spans="2:24" ht="15">
      <c r="B44" s="82" t="s">
        <v>0</v>
      </c>
      <c r="C44" s="83">
        <v>1</v>
      </c>
      <c r="D44" s="84">
        <v>640000</v>
      </c>
      <c r="G44" s="9" t="s">
        <v>9</v>
      </c>
      <c r="H44" s="16">
        <v>0.2</v>
      </c>
      <c r="I44" s="18">
        <v>40</v>
      </c>
      <c r="K44" s="19" t="s">
        <v>10</v>
      </c>
      <c r="L44" s="22">
        <v>0.2</v>
      </c>
      <c r="M44" s="18">
        <v>693.7600000000001</v>
      </c>
      <c r="N44" s="3"/>
    </row>
    <row r="45" spans="2:24" ht="15">
      <c r="B45" s="85" t="s">
        <v>26</v>
      </c>
      <c r="C45" s="83">
        <v>0.4</v>
      </c>
      <c r="D45" s="84">
        <v>70504.800000000003</v>
      </c>
      <c r="G45" s="9" t="s">
        <v>8</v>
      </c>
      <c r="H45" s="16">
        <v>0.2</v>
      </c>
      <c r="I45" s="18">
        <v>20</v>
      </c>
      <c r="K45" s="19" t="s">
        <v>10</v>
      </c>
      <c r="L45" s="22">
        <v>0.2</v>
      </c>
      <c r="M45" s="18">
        <v>1280</v>
      </c>
      <c r="N45" s="3"/>
    </row>
    <row r="46" spans="2:24" ht="15">
      <c r="B46" s="85" t="s">
        <v>0</v>
      </c>
      <c r="C46" s="83"/>
      <c r="D46" s="84">
        <v>0</v>
      </c>
      <c r="G46" s="9" t="s">
        <v>8</v>
      </c>
      <c r="H46" s="16">
        <v>0.2</v>
      </c>
      <c r="I46" s="18">
        <v>40</v>
      </c>
      <c r="K46" s="19" t="s">
        <v>10</v>
      </c>
      <c r="L46" s="23">
        <v>0.4</v>
      </c>
      <c r="M46" s="18">
        <v>6451.2000000000007</v>
      </c>
      <c r="N46" s="3"/>
    </row>
    <row r="47" spans="2:24" ht="15">
      <c r="B47" s="86"/>
      <c r="C47" s="83"/>
      <c r="D47" s="84">
        <v>8883.9</v>
      </c>
      <c r="G47" s="9" t="s">
        <v>8</v>
      </c>
      <c r="H47" s="16">
        <v>0.2</v>
      </c>
      <c r="I47" s="18">
        <v>40</v>
      </c>
      <c r="K47" s="19" t="s">
        <v>10</v>
      </c>
      <c r="L47" s="12">
        <v>0.2</v>
      </c>
      <c r="M47" s="18">
        <v>655.36000000000013</v>
      </c>
      <c r="N47" s="3"/>
    </row>
    <row r="48" spans="2:24" ht="15">
      <c r="B48" s="87" t="s">
        <v>25</v>
      </c>
      <c r="C48" s="88">
        <v>0.3</v>
      </c>
      <c r="D48" s="91">
        <v>2138.4</v>
      </c>
      <c r="G48" s="9" t="s">
        <v>9</v>
      </c>
      <c r="H48" s="16">
        <v>0.2</v>
      </c>
      <c r="I48" s="18">
        <v>45</v>
      </c>
      <c r="K48" s="19" t="s">
        <v>10</v>
      </c>
      <c r="L48" s="12">
        <v>0.2</v>
      </c>
      <c r="M48" s="18">
        <v>310.78400000000005</v>
      </c>
      <c r="N48" s="3"/>
    </row>
    <row r="49" spans="2:14" ht="16" thickBot="1">
      <c r="B49" s="87" t="s">
        <v>25</v>
      </c>
      <c r="C49" s="88">
        <v>0.3</v>
      </c>
      <c r="D49" s="91">
        <v>195</v>
      </c>
      <c r="G49" s="9" t="s">
        <v>8</v>
      </c>
      <c r="H49" s="16">
        <v>0.2</v>
      </c>
      <c r="I49" s="18">
        <v>60</v>
      </c>
      <c r="K49" s="20" t="s">
        <v>10</v>
      </c>
      <c r="L49" s="22">
        <v>0.3</v>
      </c>
      <c r="M49" s="18">
        <v>2764.7999999999997</v>
      </c>
      <c r="N49" s="3"/>
    </row>
    <row r="50" spans="2:14">
      <c r="B50" s="87" t="s">
        <v>25</v>
      </c>
      <c r="C50" s="88">
        <v>0.3</v>
      </c>
      <c r="D50" s="91">
        <v>2760</v>
      </c>
      <c r="N50" s="1"/>
    </row>
    <row r="51" spans="2:14">
      <c r="B51" s="87" t="s">
        <v>25</v>
      </c>
      <c r="C51" s="88">
        <v>0.3</v>
      </c>
      <c r="D51" s="91">
        <v>90</v>
      </c>
      <c r="N51" s="1"/>
    </row>
    <row r="52" spans="2:14" ht="15">
      <c r="B52" s="90" t="s">
        <v>25</v>
      </c>
      <c r="C52" s="90">
        <v>0.3</v>
      </c>
      <c r="D52" s="95">
        <v>124.8</v>
      </c>
    </row>
    <row r="53" spans="2:14">
      <c r="B53" s="87" t="s">
        <v>25</v>
      </c>
      <c r="C53" s="88">
        <v>0.3</v>
      </c>
      <c r="D53" s="91">
        <v>304.5</v>
      </c>
    </row>
    <row r="54" spans="2:14">
      <c r="B54" s="87" t="s">
        <v>25</v>
      </c>
      <c r="C54" s="88">
        <v>0.3</v>
      </c>
      <c r="D54" s="91">
        <v>1195.2</v>
      </c>
    </row>
    <row r="55" spans="2:14">
      <c r="B55" s="87" t="s">
        <v>25</v>
      </c>
      <c r="C55" s="88">
        <v>0.3</v>
      </c>
      <c r="D55" s="91">
        <v>133.5</v>
      </c>
    </row>
    <row r="56" spans="2:14">
      <c r="B56" s="87" t="s">
        <v>25</v>
      </c>
      <c r="C56" s="88">
        <v>0.3</v>
      </c>
      <c r="D56" s="91">
        <v>435</v>
      </c>
    </row>
    <row r="57" spans="2:14" ht="15">
      <c r="B57" s="90" t="s">
        <v>25</v>
      </c>
      <c r="C57" s="90">
        <v>0.3</v>
      </c>
      <c r="D57" s="95">
        <v>75</v>
      </c>
    </row>
    <row r="58" spans="2:14">
      <c r="B58" s="96" t="s">
        <v>25</v>
      </c>
      <c r="C58" s="97">
        <v>0.3</v>
      </c>
      <c r="D58" s="98">
        <v>600</v>
      </c>
    </row>
    <row r="59" spans="2:14">
      <c r="B59" s="99" t="s">
        <v>2</v>
      </c>
      <c r="C59" s="100">
        <v>0.3</v>
      </c>
      <c r="D59" s="101">
        <v>457.5</v>
      </c>
    </row>
    <row r="60" spans="2:14">
      <c r="B60" s="99" t="s">
        <v>2</v>
      </c>
      <c r="C60" s="100">
        <v>0.3</v>
      </c>
      <c r="D60" s="101">
        <v>375</v>
      </c>
    </row>
  </sheetData>
  <sortState ref="O2:Q25">
    <sortCondition ref="O2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0"/>
  <sheetViews>
    <sheetView topLeftCell="Q16" workbookViewId="0">
      <selection activeCell="Q20" sqref="Q20"/>
    </sheetView>
  </sheetViews>
  <sheetFormatPr baseColWidth="10" defaultColWidth="8.83203125" defaultRowHeight="14" x14ac:dyDescent="0"/>
  <cols>
    <col min="1" max="1" width="19" customWidth="1"/>
    <col min="2" max="2" width="14.33203125" style="124" bestFit="1" customWidth="1"/>
    <col min="4" max="4" width="14.33203125" bestFit="1" customWidth="1"/>
    <col min="5" max="5" width="13.5" customWidth="1"/>
    <col min="7" max="7" width="19" customWidth="1"/>
    <col min="8" max="8" width="14.33203125" bestFit="1" customWidth="1"/>
    <col min="9" max="9" width="12.83203125" customWidth="1"/>
    <col min="10" max="10" width="14.33203125" bestFit="1" customWidth="1"/>
    <col min="11" max="11" width="13.5" customWidth="1"/>
    <col min="13" max="13" width="3.1640625" customWidth="1"/>
    <col min="16" max="16" width="13.83203125" customWidth="1"/>
    <col min="17" max="17" width="13.33203125" customWidth="1"/>
    <col min="18" max="18" width="13.5" customWidth="1"/>
  </cols>
  <sheetData>
    <row r="2" spans="1:18">
      <c r="A2" t="s">
        <v>45</v>
      </c>
      <c r="G2" t="s">
        <v>46</v>
      </c>
    </row>
    <row r="3" spans="1:18">
      <c r="H3" s="124"/>
    </row>
    <row r="4" spans="1:18" ht="15">
      <c r="A4" s="126" t="s">
        <v>47</v>
      </c>
      <c r="B4" s="127" t="s">
        <v>29</v>
      </c>
      <c r="C4" s="128" t="s">
        <v>30</v>
      </c>
      <c r="D4" s="126" t="s">
        <v>31</v>
      </c>
      <c r="E4" s="129" t="s">
        <v>32</v>
      </c>
      <c r="G4" s="142" t="s">
        <v>47</v>
      </c>
      <c r="H4" s="127" t="s">
        <v>29</v>
      </c>
      <c r="I4" s="128" t="s">
        <v>30</v>
      </c>
      <c r="J4" s="126" t="s">
        <v>31</v>
      </c>
      <c r="K4" s="129" t="s">
        <v>32</v>
      </c>
    </row>
    <row r="5" spans="1:18" ht="15">
      <c r="A5" s="136" t="s">
        <v>5</v>
      </c>
      <c r="B5" s="137">
        <v>26500</v>
      </c>
      <c r="C5" s="138">
        <v>0.21886792452830189</v>
      </c>
      <c r="D5" s="137">
        <v>5800</v>
      </c>
      <c r="E5" s="139">
        <v>32300</v>
      </c>
      <c r="G5" s="143" t="s">
        <v>16</v>
      </c>
      <c r="H5" s="137">
        <v>26500</v>
      </c>
      <c r="I5" s="138">
        <v>0.21886792452830189</v>
      </c>
      <c r="J5" s="137">
        <v>5800</v>
      </c>
      <c r="K5" s="139">
        <v>32300</v>
      </c>
    </row>
    <row r="6" spans="1:18" ht="15">
      <c r="A6" s="140" t="s">
        <v>5</v>
      </c>
      <c r="B6" s="137">
        <v>3000</v>
      </c>
      <c r="C6" s="138">
        <v>0.3</v>
      </c>
      <c r="D6" s="137">
        <v>900</v>
      </c>
      <c r="E6" s="139">
        <v>3900</v>
      </c>
      <c r="G6" s="143" t="s">
        <v>16</v>
      </c>
      <c r="H6" s="137">
        <v>3000</v>
      </c>
      <c r="I6" s="138">
        <v>0.3</v>
      </c>
      <c r="J6" s="137">
        <v>900</v>
      </c>
      <c r="K6" s="139">
        <v>3900</v>
      </c>
    </row>
    <row r="7" spans="1:18">
      <c r="A7" s="131" t="s">
        <v>0</v>
      </c>
      <c r="B7" s="132">
        <v>24780</v>
      </c>
      <c r="C7" s="131">
        <v>0.25</v>
      </c>
      <c r="D7" s="132">
        <v>6195</v>
      </c>
      <c r="E7" s="132">
        <f>B7+D7</f>
        <v>30975</v>
      </c>
      <c r="G7" s="143" t="s">
        <v>16</v>
      </c>
      <c r="H7" s="137">
        <v>222</v>
      </c>
      <c r="I7" s="138">
        <v>0.2</v>
      </c>
      <c r="J7" s="137">
        <v>44</v>
      </c>
      <c r="K7" s="137">
        <f t="shared" ref="K7:K18" si="0">H7+J7</f>
        <v>266</v>
      </c>
    </row>
    <row r="8" spans="1:18">
      <c r="A8" s="141" t="s">
        <v>5</v>
      </c>
      <c r="B8" s="137">
        <v>222</v>
      </c>
      <c r="C8" s="138">
        <v>0.2</v>
      </c>
      <c r="D8" s="137">
        <v>44</v>
      </c>
      <c r="E8" s="137">
        <f t="shared" ref="E8:E43" si="1">B8+D8</f>
        <v>266</v>
      </c>
      <c r="G8" s="143" t="s">
        <v>16</v>
      </c>
      <c r="H8" s="137">
        <v>1208</v>
      </c>
      <c r="I8" s="138">
        <v>0.2</v>
      </c>
      <c r="J8" s="137">
        <v>242</v>
      </c>
      <c r="K8" s="137">
        <f t="shared" si="0"/>
        <v>1450</v>
      </c>
    </row>
    <row r="9" spans="1:18">
      <c r="A9" s="131" t="s">
        <v>0</v>
      </c>
      <c r="B9" s="132">
        <v>6830</v>
      </c>
      <c r="C9" s="133">
        <v>3.65</v>
      </c>
      <c r="D9" s="132">
        <v>24930</v>
      </c>
      <c r="E9" s="132">
        <f t="shared" si="1"/>
        <v>31760</v>
      </c>
      <c r="G9" s="143" t="s">
        <v>16</v>
      </c>
      <c r="H9" s="137">
        <v>130</v>
      </c>
      <c r="I9" s="138">
        <v>0.2</v>
      </c>
      <c r="J9" s="137">
        <v>26</v>
      </c>
      <c r="K9" s="137">
        <f t="shared" si="0"/>
        <v>156</v>
      </c>
    </row>
    <row r="10" spans="1:18">
      <c r="A10" s="141" t="s">
        <v>5</v>
      </c>
      <c r="B10" s="137">
        <v>1208</v>
      </c>
      <c r="C10" s="138">
        <v>0.2</v>
      </c>
      <c r="D10" s="137">
        <v>242</v>
      </c>
      <c r="E10" s="137">
        <f t="shared" si="1"/>
        <v>1450</v>
      </c>
      <c r="G10" s="143" t="s">
        <v>16</v>
      </c>
      <c r="H10" s="137">
        <v>320</v>
      </c>
      <c r="I10" s="138">
        <v>0.2</v>
      </c>
      <c r="J10" s="137">
        <v>64</v>
      </c>
      <c r="K10" s="137">
        <f t="shared" si="0"/>
        <v>384</v>
      </c>
    </row>
    <row r="11" spans="1:18">
      <c r="A11" s="141" t="s">
        <v>5</v>
      </c>
      <c r="B11" s="137">
        <v>130</v>
      </c>
      <c r="C11" s="138">
        <v>0.2</v>
      </c>
      <c r="D11" s="137">
        <v>26</v>
      </c>
      <c r="E11" s="137">
        <f t="shared" si="1"/>
        <v>156</v>
      </c>
      <c r="G11" s="143" t="s">
        <v>16</v>
      </c>
      <c r="H11" s="137">
        <v>28455</v>
      </c>
      <c r="I11" s="138">
        <v>0.2</v>
      </c>
      <c r="J11" s="137">
        <v>5691</v>
      </c>
      <c r="K11" s="137">
        <f t="shared" si="0"/>
        <v>34146</v>
      </c>
    </row>
    <row r="12" spans="1:18">
      <c r="A12" s="141" t="s">
        <v>5</v>
      </c>
      <c r="B12" s="137">
        <v>320</v>
      </c>
      <c r="C12" s="138">
        <v>0.2</v>
      </c>
      <c r="D12" s="137">
        <v>64</v>
      </c>
      <c r="E12" s="137">
        <f t="shared" si="1"/>
        <v>384</v>
      </c>
      <c r="G12" s="143" t="s">
        <v>16</v>
      </c>
      <c r="H12" s="137">
        <v>18000</v>
      </c>
      <c r="I12" s="138">
        <v>0.3</v>
      </c>
      <c r="J12" s="137">
        <f t="shared" ref="J12:J18" si="2">H12*I12</f>
        <v>5400</v>
      </c>
      <c r="K12" s="137">
        <f t="shared" si="0"/>
        <v>23400</v>
      </c>
    </row>
    <row r="13" spans="1:18">
      <c r="A13" s="141" t="s">
        <v>5</v>
      </c>
      <c r="B13" s="137">
        <v>28455</v>
      </c>
      <c r="C13" s="138">
        <v>0.2</v>
      </c>
      <c r="D13" s="137">
        <v>5691</v>
      </c>
      <c r="E13" s="137">
        <f t="shared" si="1"/>
        <v>34146</v>
      </c>
      <c r="G13" s="143" t="s">
        <v>16</v>
      </c>
      <c r="H13" s="137">
        <v>2500</v>
      </c>
      <c r="I13" s="138">
        <v>0.4</v>
      </c>
      <c r="J13" s="137">
        <f t="shared" si="2"/>
        <v>1000</v>
      </c>
      <c r="K13" s="137">
        <f t="shared" si="0"/>
        <v>3500</v>
      </c>
    </row>
    <row r="14" spans="1:18">
      <c r="A14" s="131" t="s">
        <v>0</v>
      </c>
      <c r="B14" s="132">
        <v>85500</v>
      </c>
      <c r="C14" s="133">
        <v>0.3</v>
      </c>
      <c r="D14" s="132">
        <v>25650</v>
      </c>
      <c r="E14" s="132">
        <f t="shared" si="1"/>
        <v>111150</v>
      </c>
      <c r="G14" s="143" t="s">
        <v>16</v>
      </c>
      <c r="H14" s="137">
        <v>2137</v>
      </c>
      <c r="I14" s="138">
        <v>0.3</v>
      </c>
      <c r="J14" s="137">
        <f t="shared" si="2"/>
        <v>641.1</v>
      </c>
      <c r="K14" s="137">
        <f t="shared" si="0"/>
        <v>2778.1</v>
      </c>
    </row>
    <row r="15" spans="1:18" ht="15" thickBot="1">
      <c r="A15" s="130" t="s">
        <v>4</v>
      </c>
      <c r="B15" s="134">
        <v>400</v>
      </c>
      <c r="C15" s="135">
        <v>0.4</v>
      </c>
      <c r="D15" s="134">
        <v>160</v>
      </c>
      <c r="E15" s="134">
        <f t="shared" si="1"/>
        <v>560</v>
      </c>
      <c r="G15" s="143" t="s">
        <v>16</v>
      </c>
      <c r="H15" s="137">
        <v>15031</v>
      </c>
      <c r="I15" s="138">
        <v>0.2</v>
      </c>
      <c r="J15" s="137">
        <f t="shared" si="2"/>
        <v>3006.2000000000003</v>
      </c>
      <c r="K15" s="137">
        <f t="shared" si="0"/>
        <v>18037.2</v>
      </c>
    </row>
    <row r="16" spans="1:18">
      <c r="A16" s="130" t="s">
        <v>4</v>
      </c>
      <c r="B16" s="134">
        <v>1650</v>
      </c>
      <c r="C16" s="135">
        <v>0.4</v>
      </c>
      <c r="D16" s="134">
        <f>B16*C16</f>
        <v>660</v>
      </c>
      <c r="E16" s="134">
        <f t="shared" si="1"/>
        <v>2310</v>
      </c>
      <c r="G16" s="143" t="s">
        <v>16</v>
      </c>
      <c r="H16" s="137">
        <v>42604</v>
      </c>
      <c r="I16" s="138">
        <v>0.2</v>
      </c>
      <c r="J16" s="137">
        <f t="shared" si="2"/>
        <v>8520.8000000000011</v>
      </c>
      <c r="K16" s="137">
        <f t="shared" si="0"/>
        <v>51124.800000000003</v>
      </c>
      <c r="N16" s="142" t="s">
        <v>48</v>
      </c>
      <c r="O16" s="158"/>
      <c r="P16" s="158" t="s">
        <v>34</v>
      </c>
      <c r="Q16" s="158" t="s">
        <v>33</v>
      </c>
      <c r="R16" s="159" t="s">
        <v>30</v>
      </c>
    </row>
    <row r="17" spans="1:18">
      <c r="A17" s="141" t="s">
        <v>5</v>
      </c>
      <c r="B17" s="137">
        <v>18000</v>
      </c>
      <c r="C17" s="138">
        <v>0.3</v>
      </c>
      <c r="D17" s="137">
        <f t="shared" ref="D17:D43" si="3">B17*C17</f>
        <v>5400</v>
      </c>
      <c r="E17" s="137">
        <f t="shared" si="1"/>
        <v>23400</v>
      </c>
      <c r="G17" s="143" t="s">
        <v>16</v>
      </c>
      <c r="H17" s="137">
        <v>29613</v>
      </c>
      <c r="I17" s="138">
        <v>0.3</v>
      </c>
      <c r="J17" s="137">
        <f t="shared" si="2"/>
        <v>8883.9</v>
      </c>
      <c r="K17" s="137">
        <f t="shared" si="0"/>
        <v>38496.9</v>
      </c>
      <c r="N17" s="160"/>
      <c r="O17" s="150"/>
      <c r="P17" s="150"/>
      <c r="Q17" s="150"/>
      <c r="R17" s="161"/>
    </row>
    <row r="18" spans="1:18" ht="15" thickBot="1">
      <c r="A18" s="130" t="s">
        <v>4</v>
      </c>
      <c r="B18" s="134">
        <v>3500</v>
      </c>
      <c r="C18" s="135">
        <v>0.3</v>
      </c>
      <c r="D18" s="134">
        <f t="shared" si="3"/>
        <v>1050</v>
      </c>
      <c r="E18" s="134">
        <f t="shared" si="1"/>
        <v>4550</v>
      </c>
      <c r="G18" s="143" t="s">
        <v>16</v>
      </c>
      <c r="H18" s="144">
        <v>2530</v>
      </c>
      <c r="I18" s="145">
        <v>0</v>
      </c>
      <c r="J18" s="144">
        <f t="shared" si="2"/>
        <v>0</v>
      </c>
      <c r="K18" s="144">
        <f t="shared" si="0"/>
        <v>2530</v>
      </c>
      <c r="N18" s="162" t="s">
        <v>16</v>
      </c>
      <c r="O18" s="151"/>
      <c r="P18" s="152">
        <f>H19</f>
        <v>172250</v>
      </c>
      <c r="Q18" s="152">
        <f>J19</f>
        <v>40219</v>
      </c>
      <c r="R18" s="163">
        <f>Q18/P18</f>
        <v>0.23349201741654571</v>
      </c>
    </row>
    <row r="19" spans="1:18">
      <c r="A19" s="130" t="s">
        <v>4</v>
      </c>
      <c r="B19" s="134">
        <v>5000</v>
      </c>
      <c r="C19" s="135">
        <v>0.5</v>
      </c>
      <c r="D19" s="134">
        <f t="shared" si="3"/>
        <v>2500</v>
      </c>
      <c r="E19" s="134">
        <f t="shared" si="1"/>
        <v>7500</v>
      </c>
      <c r="H19" s="124">
        <f>SUM(H5:H18)</f>
        <v>172250</v>
      </c>
      <c r="I19" s="2">
        <f>J19/H19</f>
        <v>0.23349201741654571</v>
      </c>
      <c r="J19" s="124">
        <f>SUM(J5:J18)</f>
        <v>40219</v>
      </c>
      <c r="N19" s="164" t="s">
        <v>35</v>
      </c>
      <c r="O19" s="153"/>
      <c r="P19" s="154">
        <f>H32</f>
        <v>939775</v>
      </c>
      <c r="Q19" s="154">
        <f>J32</f>
        <v>303274.7</v>
      </c>
      <c r="R19" s="165">
        <f t="shared" ref="R19:R20" si="4">Q19/P19</f>
        <v>0.32270990396637494</v>
      </c>
    </row>
    <row r="20" spans="1:18">
      <c r="A20" s="141" t="s">
        <v>5</v>
      </c>
      <c r="B20" s="137">
        <v>2500</v>
      </c>
      <c r="C20" s="138">
        <v>0.4</v>
      </c>
      <c r="D20" s="137">
        <f t="shared" si="3"/>
        <v>1000</v>
      </c>
      <c r="E20" s="137">
        <f t="shared" si="1"/>
        <v>3500</v>
      </c>
      <c r="N20" s="166" t="s">
        <v>0</v>
      </c>
      <c r="O20" s="155"/>
      <c r="P20" s="156">
        <f>H48</f>
        <v>3997260</v>
      </c>
      <c r="Q20" s="156">
        <f>J48</f>
        <v>925198.5</v>
      </c>
      <c r="R20" s="167">
        <f t="shared" si="4"/>
        <v>0.23145817384908662</v>
      </c>
    </row>
    <row r="21" spans="1:18" ht="15" thickBot="1">
      <c r="A21" s="130" t="s">
        <v>4</v>
      </c>
      <c r="B21" s="134">
        <v>3000</v>
      </c>
      <c r="C21" s="135">
        <v>0.3</v>
      </c>
      <c r="D21" s="134">
        <f t="shared" si="3"/>
        <v>900</v>
      </c>
      <c r="E21" s="134">
        <f t="shared" si="1"/>
        <v>3900</v>
      </c>
      <c r="G21" s="130" t="s">
        <v>4</v>
      </c>
      <c r="H21" s="134">
        <v>400</v>
      </c>
      <c r="I21" s="135">
        <v>0.4</v>
      </c>
      <c r="J21" s="134">
        <v>160</v>
      </c>
      <c r="K21" s="134">
        <f t="shared" ref="K21:K31" si="5">H21+J21</f>
        <v>560</v>
      </c>
      <c r="N21" s="168"/>
      <c r="O21" s="169"/>
      <c r="P21" s="169"/>
      <c r="Q21" s="169"/>
      <c r="R21" s="173"/>
    </row>
    <row r="22" spans="1:18" ht="15" thickBot="1">
      <c r="A22" s="130" t="s">
        <v>4</v>
      </c>
      <c r="B22" s="134">
        <v>20000</v>
      </c>
      <c r="C22" s="135">
        <v>0.25</v>
      </c>
      <c r="D22" s="134">
        <f t="shared" si="3"/>
        <v>5000</v>
      </c>
      <c r="E22" s="134">
        <f t="shared" si="1"/>
        <v>25000</v>
      </c>
      <c r="G22" s="130" t="s">
        <v>4</v>
      </c>
      <c r="H22" s="134">
        <v>1650</v>
      </c>
      <c r="I22" s="135">
        <v>0.4</v>
      </c>
      <c r="J22" s="134">
        <f t="shared" ref="J22:J31" si="6">H22*I22</f>
        <v>660</v>
      </c>
      <c r="K22" s="134">
        <f t="shared" si="5"/>
        <v>2310</v>
      </c>
      <c r="N22" s="170" t="s">
        <v>19</v>
      </c>
      <c r="O22" s="171"/>
      <c r="P22" s="172">
        <f>SUM(P18:P20)</f>
        <v>5109285</v>
      </c>
      <c r="Q22" s="172">
        <f>SUM(Q18:Q20)</f>
        <v>1268692.2</v>
      </c>
      <c r="R22" s="187">
        <f>Q22/P22</f>
        <v>0.24831110419559682</v>
      </c>
    </row>
    <row r="23" spans="1:18">
      <c r="A23" s="130" t="s">
        <v>4</v>
      </c>
      <c r="B23" s="134">
        <v>13255</v>
      </c>
      <c r="C23" s="135">
        <v>0.5</v>
      </c>
      <c r="D23" s="134">
        <f t="shared" si="3"/>
        <v>6627.5</v>
      </c>
      <c r="E23" s="134">
        <f t="shared" si="1"/>
        <v>19882.5</v>
      </c>
      <c r="G23" s="130" t="s">
        <v>4</v>
      </c>
      <c r="H23" s="134">
        <v>3500</v>
      </c>
      <c r="I23" s="135">
        <v>0.3</v>
      </c>
      <c r="J23" s="134">
        <f t="shared" si="6"/>
        <v>1050</v>
      </c>
      <c r="K23" s="134">
        <f t="shared" si="5"/>
        <v>4550</v>
      </c>
    </row>
    <row r="24" spans="1:18">
      <c r="A24" s="131" t="s">
        <v>0</v>
      </c>
      <c r="B24" s="132">
        <v>3535</v>
      </c>
      <c r="C24" s="133">
        <v>0.4</v>
      </c>
      <c r="D24" s="132">
        <f t="shared" si="3"/>
        <v>1414</v>
      </c>
      <c r="E24" s="132">
        <f t="shared" si="1"/>
        <v>4949</v>
      </c>
      <c r="G24" s="130" t="s">
        <v>4</v>
      </c>
      <c r="H24" s="134">
        <v>5000</v>
      </c>
      <c r="I24" s="135">
        <v>0.5</v>
      </c>
      <c r="J24" s="134">
        <f t="shared" si="6"/>
        <v>2500</v>
      </c>
      <c r="K24" s="134">
        <f t="shared" si="5"/>
        <v>7500</v>
      </c>
    </row>
    <row r="25" spans="1:18">
      <c r="A25" s="141" t="s">
        <v>5</v>
      </c>
      <c r="B25" s="137">
        <v>2137</v>
      </c>
      <c r="C25" s="138">
        <v>0.3</v>
      </c>
      <c r="D25" s="137">
        <f t="shared" si="3"/>
        <v>641.1</v>
      </c>
      <c r="E25" s="137">
        <f t="shared" si="1"/>
        <v>2778.1</v>
      </c>
      <c r="G25" s="130" t="s">
        <v>4</v>
      </c>
      <c r="H25" s="134">
        <v>3000</v>
      </c>
      <c r="I25" s="135">
        <v>0.3</v>
      </c>
      <c r="J25" s="134">
        <f t="shared" si="6"/>
        <v>900</v>
      </c>
      <c r="K25" s="134">
        <f t="shared" si="5"/>
        <v>3900</v>
      </c>
    </row>
    <row r="26" spans="1:18">
      <c r="A26" s="141" t="s">
        <v>5</v>
      </c>
      <c r="B26" s="137">
        <v>15031</v>
      </c>
      <c r="C26" s="138">
        <v>0.2</v>
      </c>
      <c r="D26" s="137">
        <f t="shared" si="3"/>
        <v>3006.2000000000003</v>
      </c>
      <c r="E26" s="137">
        <f t="shared" si="1"/>
        <v>18037.2</v>
      </c>
      <c r="G26" s="130" t="s">
        <v>4</v>
      </c>
      <c r="H26" s="134">
        <v>20000</v>
      </c>
      <c r="I26" s="135">
        <v>0.25</v>
      </c>
      <c r="J26" s="134">
        <f t="shared" si="6"/>
        <v>5000</v>
      </c>
      <c r="K26" s="134">
        <f t="shared" si="5"/>
        <v>25000</v>
      </c>
    </row>
    <row r="27" spans="1:18">
      <c r="A27" s="130" t="s">
        <v>4</v>
      </c>
      <c r="B27" s="134">
        <v>710408</v>
      </c>
      <c r="C27" s="135">
        <v>0.3</v>
      </c>
      <c r="D27" s="134">
        <f t="shared" si="3"/>
        <v>213122.4</v>
      </c>
      <c r="E27" s="134">
        <f t="shared" si="1"/>
        <v>923530.4</v>
      </c>
      <c r="G27" s="130" t="s">
        <v>4</v>
      </c>
      <c r="H27" s="134">
        <v>13255</v>
      </c>
      <c r="I27" s="135">
        <v>0.5</v>
      </c>
      <c r="J27" s="134">
        <f t="shared" si="6"/>
        <v>6627.5</v>
      </c>
      <c r="K27" s="134">
        <f t="shared" si="5"/>
        <v>19882.5</v>
      </c>
    </row>
    <row r="28" spans="1:18">
      <c r="A28" s="141" t="s">
        <v>5</v>
      </c>
      <c r="B28" s="137">
        <v>42604</v>
      </c>
      <c r="C28" s="138">
        <v>0.2</v>
      </c>
      <c r="D28" s="137">
        <f t="shared" si="3"/>
        <v>8520.8000000000011</v>
      </c>
      <c r="E28" s="137">
        <f t="shared" si="1"/>
        <v>51124.800000000003</v>
      </c>
      <c r="G28" s="130" t="s">
        <v>4</v>
      </c>
      <c r="H28" s="134">
        <v>710408</v>
      </c>
      <c r="I28" s="135">
        <v>0.3</v>
      </c>
      <c r="J28" s="134">
        <f t="shared" si="6"/>
        <v>213122.4</v>
      </c>
      <c r="K28" s="134">
        <f t="shared" si="5"/>
        <v>923530.4</v>
      </c>
    </row>
    <row r="29" spans="1:18">
      <c r="A29" s="131" t="s">
        <v>0</v>
      </c>
      <c r="B29" s="132">
        <v>23250</v>
      </c>
      <c r="C29" s="133">
        <v>0</v>
      </c>
      <c r="D29" s="132">
        <f t="shared" si="3"/>
        <v>0</v>
      </c>
      <c r="E29" s="132">
        <f t="shared" si="1"/>
        <v>23250</v>
      </c>
      <c r="G29" s="130" t="s">
        <v>4</v>
      </c>
      <c r="H29" s="134">
        <v>800</v>
      </c>
      <c r="I29" s="135">
        <v>0</v>
      </c>
      <c r="J29" s="134">
        <f t="shared" si="6"/>
        <v>0</v>
      </c>
      <c r="K29" s="134">
        <f t="shared" si="5"/>
        <v>800</v>
      </c>
    </row>
    <row r="30" spans="1:18">
      <c r="A30" s="131" t="s">
        <v>0</v>
      </c>
      <c r="B30" s="132">
        <v>36000</v>
      </c>
      <c r="C30" s="133">
        <v>0.3</v>
      </c>
      <c r="D30" s="132">
        <f t="shared" si="3"/>
        <v>10800</v>
      </c>
      <c r="E30" s="132">
        <f t="shared" si="1"/>
        <v>46800</v>
      </c>
      <c r="G30" s="130" t="s">
        <v>4</v>
      </c>
      <c r="H30" s="134">
        <v>176262</v>
      </c>
      <c r="I30" s="135">
        <v>0.4</v>
      </c>
      <c r="J30" s="134">
        <f t="shared" si="6"/>
        <v>70504.800000000003</v>
      </c>
      <c r="K30" s="134">
        <f t="shared" si="5"/>
        <v>246766.8</v>
      </c>
    </row>
    <row r="31" spans="1:18" ht="15" thickBot="1">
      <c r="A31" s="131" t="s">
        <v>0</v>
      </c>
      <c r="B31" s="132">
        <v>64800</v>
      </c>
      <c r="C31" s="133">
        <v>0.3</v>
      </c>
      <c r="D31" s="132">
        <f t="shared" si="3"/>
        <v>19440</v>
      </c>
      <c r="E31" s="132">
        <f t="shared" si="1"/>
        <v>84240</v>
      </c>
      <c r="G31" s="146" t="s">
        <v>4</v>
      </c>
      <c r="H31" s="147">
        <v>5500</v>
      </c>
      <c r="I31" s="148">
        <v>0.5</v>
      </c>
      <c r="J31" s="147">
        <f t="shared" si="6"/>
        <v>2750</v>
      </c>
      <c r="K31" s="147">
        <f t="shared" si="5"/>
        <v>8250</v>
      </c>
    </row>
    <row r="32" spans="1:18">
      <c r="A32" s="131" t="s">
        <v>0</v>
      </c>
      <c r="B32" s="132">
        <v>62700</v>
      </c>
      <c r="C32" s="133">
        <v>0.3</v>
      </c>
      <c r="D32" s="132">
        <f t="shared" si="3"/>
        <v>18810</v>
      </c>
      <c r="E32" s="132">
        <f t="shared" si="1"/>
        <v>81510</v>
      </c>
      <c r="H32" s="124">
        <f>SUM(H21:H31)</f>
        <v>939775</v>
      </c>
      <c r="I32" s="2">
        <f>J32/H32</f>
        <v>0.32270990396637494</v>
      </c>
      <c r="J32" s="124">
        <f>SUM(J21:J31)</f>
        <v>303274.7</v>
      </c>
    </row>
    <row r="33" spans="1:11">
      <c r="A33" s="131" t="s">
        <v>0</v>
      </c>
      <c r="B33" s="132">
        <v>2445</v>
      </c>
      <c r="C33" s="133">
        <v>0.3</v>
      </c>
      <c r="D33" s="132">
        <f t="shared" si="3"/>
        <v>733.5</v>
      </c>
      <c r="E33" s="132">
        <f t="shared" si="1"/>
        <v>3178.5</v>
      </c>
    </row>
    <row r="34" spans="1:11">
      <c r="A34" s="131" t="s">
        <v>0</v>
      </c>
      <c r="B34" s="132">
        <v>1000</v>
      </c>
      <c r="C34" s="133">
        <v>0.3</v>
      </c>
      <c r="D34" s="132">
        <f t="shared" si="3"/>
        <v>300</v>
      </c>
      <c r="E34" s="132">
        <f t="shared" si="1"/>
        <v>1300</v>
      </c>
      <c r="G34" s="131" t="s">
        <v>0</v>
      </c>
      <c r="H34" s="132">
        <v>24780</v>
      </c>
      <c r="I34" s="131">
        <v>0.25</v>
      </c>
      <c r="J34" s="132">
        <v>6195</v>
      </c>
      <c r="K34" s="132">
        <f t="shared" ref="K34:K47" si="7">H34+J34</f>
        <v>30975</v>
      </c>
    </row>
    <row r="35" spans="1:11">
      <c r="A35" s="130" t="s">
        <v>4</v>
      </c>
      <c r="B35" s="134">
        <v>800</v>
      </c>
      <c r="C35" s="135">
        <v>0</v>
      </c>
      <c r="D35" s="134">
        <f t="shared" si="3"/>
        <v>0</v>
      </c>
      <c r="E35" s="134">
        <f t="shared" si="1"/>
        <v>800</v>
      </c>
      <c r="G35" s="131" t="s">
        <v>0</v>
      </c>
      <c r="H35" s="132">
        <v>6830</v>
      </c>
      <c r="I35" s="133">
        <v>3.65</v>
      </c>
      <c r="J35" s="132">
        <v>24930</v>
      </c>
      <c r="K35" s="132">
        <f t="shared" si="7"/>
        <v>31760</v>
      </c>
    </row>
    <row r="36" spans="1:11">
      <c r="A36" s="131" t="s">
        <v>0</v>
      </c>
      <c r="B36" s="132">
        <v>2250000</v>
      </c>
      <c r="C36" s="133">
        <v>0.2</v>
      </c>
      <c r="D36" s="132">
        <f t="shared" si="3"/>
        <v>450000</v>
      </c>
      <c r="E36" s="132">
        <f t="shared" si="1"/>
        <v>2700000</v>
      </c>
      <c r="G36" s="131" t="s">
        <v>0</v>
      </c>
      <c r="H36" s="132">
        <v>85500</v>
      </c>
      <c r="I36" s="133">
        <v>0.3</v>
      </c>
      <c r="J36" s="132">
        <v>25650</v>
      </c>
      <c r="K36" s="132">
        <f t="shared" si="7"/>
        <v>111150</v>
      </c>
    </row>
    <row r="37" spans="1:11">
      <c r="A37" s="131" t="s">
        <v>0</v>
      </c>
      <c r="B37" s="132">
        <v>640000</v>
      </c>
      <c r="C37" s="133">
        <v>0.25</v>
      </c>
      <c r="D37" s="132">
        <f t="shared" si="3"/>
        <v>160000</v>
      </c>
      <c r="E37" s="132">
        <f t="shared" si="1"/>
        <v>800000</v>
      </c>
      <c r="G37" s="131" t="s">
        <v>0</v>
      </c>
      <c r="H37" s="132">
        <v>3535</v>
      </c>
      <c r="I37" s="133">
        <v>0.4</v>
      </c>
      <c r="J37" s="132">
        <f t="shared" ref="J37:J47" si="8">H37*I37</f>
        <v>1414</v>
      </c>
      <c r="K37" s="132">
        <f t="shared" si="7"/>
        <v>4949</v>
      </c>
    </row>
    <row r="38" spans="1:11">
      <c r="A38" s="131" t="s">
        <v>0</v>
      </c>
      <c r="B38" s="132">
        <v>640000</v>
      </c>
      <c r="C38" s="133">
        <v>0.25</v>
      </c>
      <c r="D38" s="132">
        <f t="shared" si="3"/>
        <v>160000</v>
      </c>
      <c r="E38" s="132">
        <f t="shared" si="1"/>
        <v>800000</v>
      </c>
      <c r="G38" s="131" t="s">
        <v>0</v>
      </c>
      <c r="H38" s="132">
        <v>23250</v>
      </c>
      <c r="I38" s="133">
        <v>0</v>
      </c>
      <c r="J38" s="132">
        <f t="shared" si="8"/>
        <v>0</v>
      </c>
      <c r="K38" s="132">
        <f t="shared" si="7"/>
        <v>23250</v>
      </c>
    </row>
    <row r="39" spans="1:11">
      <c r="A39" s="130" t="s">
        <v>4</v>
      </c>
      <c r="B39" s="134">
        <v>176262</v>
      </c>
      <c r="C39" s="135">
        <v>0.4</v>
      </c>
      <c r="D39" s="134">
        <f t="shared" si="3"/>
        <v>70504.800000000003</v>
      </c>
      <c r="E39" s="134">
        <f t="shared" si="1"/>
        <v>246766.8</v>
      </c>
      <c r="G39" s="131" t="s">
        <v>0</v>
      </c>
      <c r="H39" s="132">
        <v>36000</v>
      </c>
      <c r="I39" s="133">
        <v>0.3</v>
      </c>
      <c r="J39" s="132">
        <f t="shared" si="8"/>
        <v>10800</v>
      </c>
      <c r="K39" s="132">
        <f t="shared" si="7"/>
        <v>46800</v>
      </c>
    </row>
    <row r="40" spans="1:11">
      <c r="A40" s="131" t="s">
        <v>0</v>
      </c>
      <c r="B40" s="132">
        <v>156420</v>
      </c>
      <c r="C40" s="133">
        <v>0.3</v>
      </c>
      <c r="D40" s="132">
        <f t="shared" si="3"/>
        <v>46926</v>
      </c>
      <c r="E40" s="132">
        <f t="shared" si="1"/>
        <v>203346</v>
      </c>
      <c r="G40" s="131" t="s">
        <v>0</v>
      </c>
      <c r="H40" s="132">
        <v>64800</v>
      </c>
      <c r="I40" s="133">
        <v>0.3</v>
      </c>
      <c r="J40" s="132">
        <f t="shared" si="8"/>
        <v>19440</v>
      </c>
      <c r="K40" s="132">
        <f t="shared" si="7"/>
        <v>84240</v>
      </c>
    </row>
    <row r="41" spans="1:11">
      <c r="A41" s="141" t="s">
        <v>5</v>
      </c>
      <c r="B41" s="137">
        <v>29613</v>
      </c>
      <c r="C41" s="138">
        <v>0.3</v>
      </c>
      <c r="D41" s="137">
        <f t="shared" si="3"/>
        <v>8883.9</v>
      </c>
      <c r="E41" s="137">
        <f t="shared" si="1"/>
        <v>38496.9</v>
      </c>
      <c r="G41" s="131" t="s">
        <v>0</v>
      </c>
      <c r="H41" s="132">
        <v>62700</v>
      </c>
      <c r="I41" s="133">
        <v>0.3</v>
      </c>
      <c r="J41" s="132">
        <f t="shared" si="8"/>
        <v>18810</v>
      </c>
      <c r="K41" s="132">
        <f t="shared" si="7"/>
        <v>81510</v>
      </c>
    </row>
    <row r="42" spans="1:11">
      <c r="A42" s="141" t="s">
        <v>5</v>
      </c>
      <c r="B42" s="137">
        <v>2530</v>
      </c>
      <c r="C42" s="138">
        <v>0</v>
      </c>
      <c r="D42" s="137">
        <f t="shared" si="3"/>
        <v>0</v>
      </c>
      <c r="E42" s="137">
        <f t="shared" si="1"/>
        <v>2530</v>
      </c>
      <c r="G42" s="131" t="s">
        <v>0</v>
      </c>
      <c r="H42" s="132">
        <v>2445</v>
      </c>
      <c r="I42" s="133">
        <v>0.3</v>
      </c>
      <c r="J42" s="132">
        <f t="shared" si="8"/>
        <v>733.5</v>
      </c>
      <c r="K42" s="132">
        <f t="shared" si="7"/>
        <v>3178.5</v>
      </c>
    </row>
    <row r="43" spans="1:11">
      <c r="A43" s="130" t="s">
        <v>4</v>
      </c>
      <c r="B43" s="134">
        <v>5500</v>
      </c>
      <c r="C43" s="135">
        <v>0.5</v>
      </c>
      <c r="D43" s="134">
        <f t="shared" si="3"/>
        <v>2750</v>
      </c>
      <c r="E43" s="134">
        <f t="shared" si="1"/>
        <v>8250</v>
      </c>
      <c r="G43" s="131" t="s">
        <v>0</v>
      </c>
      <c r="H43" s="132">
        <v>1000</v>
      </c>
      <c r="I43" s="133">
        <v>0.3</v>
      </c>
      <c r="J43" s="132">
        <f t="shared" si="8"/>
        <v>300</v>
      </c>
      <c r="K43" s="132">
        <f t="shared" si="7"/>
        <v>1300</v>
      </c>
    </row>
    <row r="44" spans="1:11">
      <c r="G44" s="131" t="s">
        <v>0</v>
      </c>
      <c r="H44" s="132">
        <v>2250000</v>
      </c>
      <c r="I44" s="133">
        <v>0.2</v>
      </c>
      <c r="J44" s="132">
        <f t="shared" si="8"/>
        <v>450000</v>
      </c>
      <c r="K44" s="132">
        <f t="shared" si="7"/>
        <v>2700000</v>
      </c>
    </row>
    <row r="45" spans="1:11">
      <c r="G45" s="131" t="s">
        <v>0</v>
      </c>
      <c r="H45" s="132">
        <v>640000</v>
      </c>
      <c r="I45" s="133">
        <v>0.25</v>
      </c>
      <c r="J45" s="132">
        <f t="shared" si="8"/>
        <v>160000</v>
      </c>
      <c r="K45" s="132">
        <f t="shared" si="7"/>
        <v>800000</v>
      </c>
    </row>
    <row r="46" spans="1:11">
      <c r="B46" s="125">
        <f>SUM(B5:B43)</f>
        <v>5109285</v>
      </c>
      <c r="C46" s="2">
        <f>D46/B46</f>
        <v>0.24831110419559682</v>
      </c>
      <c r="D46" s="123">
        <f>SUM(D5:D43)</f>
        <v>1268692.2</v>
      </c>
      <c r="G46" s="131" t="s">
        <v>0</v>
      </c>
      <c r="H46" s="132">
        <v>640000</v>
      </c>
      <c r="I46" s="133">
        <v>0.25</v>
      </c>
      <c r="J46" s="132">
        <f t="shared" si="8"/>
        <v>160000</v>
      </c>
      <c r="K46" s="132">
        <f t="shared" si="7"/>
        <v>800000</v>
      </c>
    </row>
    <row r="47" spans="1:11">
      <c r="G47" s="131" t="s">
        <v>0</v>
      </c>
      <c r="H47" s="132">
        <v>156420</v>
      </c>
      <c r="I47" s="133">
        <v>0.3</v>
      </c>
      <c r="J47" s="132">
        <f t="shared" si="8"/>
        <v>46926</v>
      </c>
      <c r="K47" s="132">
        <f t="shared" si="7"/>
        <v>203346</v>
      </c>
    </row>
    <row r="48" spans="1:11">
      <c r="H48" s="124">
        <f>SUM(H34:H47)</f>
        <v>3997260</v>
      </c>
      <c r="I48" s="2">
        <f>J48/H48</f>
        <v>0.23145817384908662</v>
      </c>
      <c r="J48" s="124">
        <f>SUM(J34:J47)</f>
        <v>925198.5</v>
      </c>
    </row>
    <row r="49" spans="8:10">
      <c r="H49" s="124"/>
    </row>
    <row r="50" spans="8:10">
      <c r="H50" s="125">
        <f>H19+H32+H48</f>
        <v>5109285</v>
      </c>
      <c r="I50" s="2">
        <f>J50/H50</f>
        <v>0.24831110419559682</v>
      </c>
      <c r="J50" s="125">
        <f>J19+J32+J48</f>
        <v>1268692.2</v>
      </c>
    </row>
  </sheetData>
  <sortState ref="G5:K43">
    <sortCondition ref="G5:G43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41"/>
  <sheetViews>
    <sheetView tabSelected="1" topLeftCell="B12" workbookViewId="0">
      <selection activeCell="B37" sqref="B37"/>
    </sheetView>
  </sheetViews>
  <sheetFormatPr baseColWidth="10" defaultColWidth="12.5" defaultRowHeight="14" x14ac:dyDescent="0"/>
  <cols>
    <col min="1" max="1" width="29.83203125" customWidth="1"/>
    <col min="2" max="2" width="27.5" customWidth="1"/>
    <col min="3" max="3" width="22.5" customWidth="1"/>
    <col min="8" max="8" width="15.5" customWidth="1"/>
    <col min="14" max="14" width="21.6640625" customWidth="1"/>
  </cols>
  <sheetData>
    <row r="1" spans="1:14" ht="16">
      <c r="A1" s="195" t="s">
        <v>38</v>
      </c>
      <c r="B1" s="195"/>
      <c r="C1" s="195"/>
      <c r="D1" s="68"/>
      <c r="E1" s="69"/>
      <c r="F1" t="s">
        <v>20</v>
      </c>
      <c r="G1" t="s">
        <v>11</v>
      </c>
      <c r="H1" t="s">
        <v>21</v>
      </c>
    </row>
    <row r="2" spans="1:14">
      <c r="A2" s="70" t="s">
        <v>37</v>
      </c>
      <c r="B2" s="71" t="s">
        <v>39</v>
      </c>
      <c r="C2" s="72" t="s">
        <v>40</v>
      </c>
      <c r="D2" s="73"/>
      <c r="E2" s="69"/>
    </row>
    <row r="3" spans="1:14">
      <c r="A3" s="181" t="s">
        <v>22</v>
      </c>
      <c r="B3" s="192">
        <f>J32</f>
        <v>0.23904513640109085</v>
      </c>
      <c r="C3" s="182">
        <f>K25</f>
        <v>0.32270990396637494</v>
      </c>
      <c r="D3" s="73"/>
      <c r="E3" s="69"/>
    </row>
    <row r="4" spans="1:14">
      <c r="A4" s="183" t="s">
        <v>23</v>
      </c>
      <c r="B4" s="193">
        <f>J31</f>
        <v>3.1701148631638157E-2</v>
      </c>
      <c r="C4" s="184">
        <f>K24</f>
        <v>0.23349201741654571</v>
      </c>
      <c r="D4" s="73"/>
      <c r="E4" s="69"/>
      <c r="L4" s="4"/>
    </row>
    <row r="5" spans="1:14">
      <c r="A5" s="185" t="s">
        <v>24</v>
      </c>
      <c r="B5" s="194">
        <f>J33</f>
        <v>0.72925371496727109</v>
      </c>
      <c r="C5" s="186">
        <v>0.25</v>
      </c>
      <c r="D5" s="73"/>
      <c r="E5" s="69"/>
      <c r="L5" s="4"/>
    </row>
    <row r="6" spans="1:14">
      <c r="D6" s="73"/>
      <c r="E6" s="69"/>
      <c r="L6" s="4"/>
    </row>
    <row r="7" spans="1:14">
      <c r="A7" s="74" t="s">
        <v>44</v>
      </c>
      <c r="B7" s="75"/>
      <c r="C7" s="76">
        <f>K28</f>
        <v>0.24831110419559682</v>
      </c>
      <c r="D7" s="77"/>
      <c r="E7" s="69"/>
    </row>
    <row r="8" spans="1:14">
      <c r="A8" s="69"/>
      <c r="B8" s="69"/>
      <c r="C8" s="69"/>
      <c r="D8" s="69"/>
      <c r="E8" s="69"/>
    </row>
    <row r="9" spans="1:14">
      <c r="A9" s="69"/>
      <c r="B9" s="69"/>
      <c r="C9" s="69"/>
      <c r="D9" s="69"/>
      <c r="E9" s="69"/>
    </row>
    <row r="10" spans="1:14">
      <c r="A10" s="69"/>
      <c r="B10" s="69"/>
      <c r="C10" s="69"/>
      <c r="D10" s="69"/>
      <c r="E10" s="69"/>
      <c r="F10" s="196"/>
      <c r="M10" s="78"/>
      <c r="N10" s="2"/>
    </row>
    <row r="11" spans="1:14">
      <c r="A11" s="69"/>
      <c r="B11" s="69"/>
      <c r="C11" s="69"/>
      <c r="D11" s="69"/>
      <c r="E11" s="69"/>
      <c r="M11" s="78"/>
      <c r="N11" s="2"/>
    </row>
    <row r="12" spans="1:14">
      <c r="A12" s="69"/>
      <c r="B12" s="69"/>
      <c r="C12" s="69"/>
      <c r="D12" s="69"/>
      <c r="E12" s="69"/>
      <c r="M12" s="78"/>
      <c r="N12" s="2"/>
    </row>
    <row r="13" spans="1:14">
      <c r="A13" s="69"/>
      <c r="B13" s="69"/>
      <c r="C13" s="69"/>
      <c r="D13" s="69"/>
      <c r="E13" s="69"/>
      <c r="G13" t="s">
        <v>16</v>
      </c>
      <c r="J13" s="4">
        <v>0.71328671328671334</v>
      </c>
      <c r="K13" s="2">
        <v>0.25861111111111112</v>
      </c>
    </row>
    <row r="14" spans="1:14">
      <c r="A14" s="69"/>
      <c r="B14" s="69"/>
      <c r="C14" s="69"/>
      <c r="D14" s="69"/>
      <c r="E14" s="69"/>
      <c r="G14" t="s">
        <v>14</v>
      </c>
      <c r="J14" s="4">
        <v>0.13286713286713286</v>
      </c>
      <c r="K14" s="2">
        <v>0.41166666666666663</v>
      </c>
    </row>
    <row r="15" spans="1:14">
      <c r="A15" s="69"/>
      <c r="B15" s="69"/>
      <c r="C15" s="69"/>
      <c r="D15" s="69"/>
      <c r="E15" s="69"/>
      <c r="G15" t="s">
        <v>0</v>
      </c>
      <c r="J15" s="4">
        <v>0.15384615384615385</v>
      </c>
      <c r="K15" s="2">
        <v>1.1953869047619048</v>
      </c>
    </row>
    <row r="16" spans="1:14">
      <c r="A16" s="69"/>
      <c r="B16" s="69"/>
      <c r="C16" s="69"/>
      <c r="D16" s="69"/>
      <c r="E16" s="69"/>
    </row>
    <row r="17" spans="1:14">
      <c r="A17" s="69"/>
      <c r="B17" s="69"/>
      <c r="C17" s="69"/>
      <c r="D17" s="69"/>
      <c r="E17" s="69"/>
      <c r="G17" t="s">
        <v>27</v>
      </c>
      <c r="H17">
        <v>143</v>
      </c>
      <c r="K17" t="s">
        <v>28</v>
      </c>
      <c r="N17" s="196"/>
    </row>
    <row r="18" spans="1:14">
      <c r="A18" s="69"/>
      <c r="B18" s="69"/>
      <c r="C18" s="69"/>
      <c r="D18" s="69"/>
      <c r="E18" s="69"/>
    </row>
    <row r="19" spans="1:14">
      <c r="A19" s="69"/>
      <c r="B19" s="69"/>
      <c r="C19" s="69"/>
      <c r="D19" s="69"/>
      <c r="E19" s="69"/>
    </row>
    <row r="20" spans="1:14">
      <c r="A20" s="69"/>
      <c r="B20" s="69"/>
      <c r="C20" s="69"/>
      <c r="D20" s="69"/>
      <c r="E20" s="69"/>
    </row>
    <row r="21" spans="1:14" ht="15" thickBot="1">
      <c r="A21" s="69"/>
      <c r="B21" s="69"/>
      <c r="C21" s="69"/>
      <c r="D21" s="69"/>
      <c r="E21" s="69"/>
      <c r="G21" t="s">
        <v>36</v>
      </c>
    </row>
    <row r="22" spans="1:14">
      <c r="A22" s="69"/>
      <c r="B22" s="69"/>
      <c r="C22" s="69"/>
      <c r="D22" s="69"/>
      <c r="E22" s="69"/>
      <c r="G22" s="157" t="s">
        <v>47</v>
      </c>
      <c r="H22" s="158"/>
      <c r="I22" s="158" t="s">
        <v>34</v>
      </c>
      <c r="J22" s="158" t="s">
        <v>41</v>
      </c>
      <c r="K22" s="159" t="s">
        <v>42</v>
      </c>
    </row>
    <row r="23" spans="1:14">
      <c r="A23" s="69"/>
      <c r="B23" s="69"/>
      <c r="C23" s="69"/>
      <c r="D23" s="69"/>
      <c r="E23" s="69"/>
      <c r="G23" s="160"/>
      <c r="H23" s="150"/>
      <c r="I23" s="150"/>
      <c r="J23" s="150"/>
      <c r="K23" s="161"/>
    </row>
    <row r="24" spans="1:14">
      <c r="A24" s="69"/>
      <c r="B24" s="69"/>
      <c r="C24" s="69"/>
      <c r="D24" s="69"/>
      <c r="G24" s="162" t="s">
        <v>16</v>
      </c>
      <c r="H24" s="151"/>
      <c r="I24" s="152">
        <v>172250</v>
      </c>
      <c r="J24" s="152">
        <v>40219</v>
      </c>
      <c r="K24" s="163">
        <v>0.23349201741654571</v>
      </c>
    </row>
    <row r="25" spans="1:14">
      <c r="A25" s="69"/>
      <c r="B25" s="69"/>
      <c r="C25" s="69"/>
      <c r="D25" s="69"/>
      <c r="G25" s="164" t="s">
        <v>35</v>
      </c>
      <c r="H25" s="153"/>
      <c r="I25" s="154">
        <v>939775</v>
      </c>
      <c r="J25" s="154">
        <v>303274.7</v>
      </c>
      <c r="K25" s="165">
        <v>0.32270990396637494</v>
      </c>
    </row>
    <row r="26" spans="1:14">
      <c r="A26" s="69"/>
      <c r="B26" s="69"/>
      <c r="C26" s="69"/>
      <c r="D26" s="69"/>
      <c r="G26" s="166" t="s">
        <v>0</v>
      </c>
      <c r="H26" s="155"/>
      <c r="I26" s="156">
        <v>3997260</v>
      </c>
      <c r="J26" s="156">
        <v>925198.5</v>
      </c>
      <c r="K26" s="167">
        <v>0.23</v>
      </c>
    </row>
    <row r="27" spans="1:14" ht="15" thickBot="1">
      <c r="G27" s="168"/>
      <c r="H27" s="169"/>
      <c r="I27" s="169"/>
      <c r="J27" s="169"/>
      <c r="K27" s="173"/>
    </row>
    <row r="28" spans="1:14" ht="15" thickBot="1">
      <c r="G28" s="170" t="s">
        <v>19</v>
      </c>
      <c r="H28" s="171"/>
      <c r="I28" s="172">
        <f>SUM(I24:I26)</f>
        <v>5109285</v>
      </c>
      <c r="J28" s="172">
        <f>SUM(J24:J26)</f>
        <v>1268692.2</v>
      </c>
      <c r="K28" s="191">
        <f>J28/I28</f>
        <v>0.24831110419559682</v>
      </c>
    </row>
    <row r="30" spans="1:14" ht="15" thickBot="1">
      <c r="G30" t="s">
        <v>43</v>
      </c>
    </row>
    <row r="31" spans="1:14">
      <c r="G31" s="174" t="s">
        <v>16</v>
      </c>
      <c r="H31" s="179"/>
      <c r="I31" s="179"/>
      <c r="J31" s="188">
        <f>J24/J28</f>
        <v>3.1701148631638157E-2</v>
      </c>
      <c r="K31" s="180"/>
    </row>
    <row r="32" spans="1:14">
      <c r="G32" s="164" t="s">
        <v>35</v>
      </c>
      <c r="H32" s="177"/>
      <c r="I32" s="177"/>
      <c r="J32" s="189">
        <f>J25/J28</f>
        <v>0.23904513640109085</v>
      </c>
      <c r="K32" s="178"/>
    </row>
    <row r="33" spans="2:18" ht="15" thickBot="1">
      <c r="G33" s="175" t="s">
        <v>0</v>
      </c>
      <c r="H33" s="149"/>
      <c r="I33" s="149"/>
      <c r="J33" s="190">
        <f>J26/J28</f>
        <v>0.72925371496727109</v>
      </c>
      <c r="K33" s="176"/>
    </row>
    <row r="34" spans="2:18">
      <c r="N34" s="162" t="s">
        <v>16</v>
      </c>
      <c r="O34" s="152">
        <v>172250</v>
      </c>
      <c r="P34" s="152">
        <v>40219</v>
      </c>
      <c r="Q34" s="124">
        <f>O34+P34</f>
        <v>212469</v>
      </c>
    </row>
    <row r="35" spans="2:18">
      <c r="N35" s="164" t="s">
        <v>35</v>
      </c>
      <c r="O35" s="154">
        <v>939775</v>
      </c>
      <c r="P35" s="154">
        <v>303274.7</v>
      </c>
      <c r="Q35" s="124">
        <f t="shared" ref="Q35:Q36" si="0">O35+P35</f>
        <v>1243049.7</v>
      </c>
    </row>
    <row r="36" spans="2:18">
      <c r="N36" s="166" t="s">
        <v>0</v>
      </c>
      <c r="O36" s="156">
        <v>3997260</v>
      </c>
      <c r="P36" s="156">
        <v>925198.5</v>
      </c>
      <c r="Q36" s="124">
        <f t="shared" si="0"/>
        <v>4922458.5</v>
      </c>
      <c r="R36">
        <f>P36/O36</f>
        <v>0.23145817384908662</v>
      </c>
    </row>
    <row r="37" spans="2:18">
      <c r="B37" s="196"/>
      <c r="Q37" s="124">
        <f>SUM(Q34:Q36)</f>
        <v>6377977.2000000002</v>
      </c>
    </row>
    <row r="39" spans="2:18">
      <c r="N39" s="162" t="s">
        <v>49</v>
      </c>
      <c r="O39" s="197">
        <v>212469</v>
      </c>
    </row>
    <row r="40" spans="2:18">
      <c r="N40" s="164" t="s">
        <v>50</v>
      </c>
      <c r="O40" s="197">
        <v>1243049.7</v>
      </c>
    </row>
    <row r="41" spans="2:18">
      <c r="N41" s="166" t="s">
        <v>51</v>
      </c>
      <c r="O41" s="197">
        <v>4922458.5</v>
      </c>
    </row>
  </sheetData>
  <mergeCells count="1">
    <mergeCell ref="A1:C1"/>
  </mergeCells>
  <pageMargins left="0.7" right="0.7" top="0.75" bottom="0.75" header="0.3" footer="0.3"/>
  <pageSetup scale="62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items</vt:lpstr>
      <vt:lpstr>weighted data</vt:lpstr>
      <vt:lpstr>Summary 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Stoll, Sean</dc:creator>
  <cp:lastModifiedBy>Ann O'Brien</cp:lastModifiedBy>
  <cp:lastPrinted>2017-07-27T23:42:47Z</cp:lastPrinted>
  <dcterms:created xsi:type="dcterms:W3CDTF">2017-07-27T17:33:31Z</dcterms:created>
  <dcterms:modified xsi:type="dcterms:W3CDTF">2017-07-31T04:36:01Z</dcterms:modified>
</cp:coreProperties>
</file>