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5" yWindow="-105" windowWidth="23250" windowHeight="12570" tabRatio="500" firstSheet="6"/>
  </bookViews>
  <sheets>
    <sheet name="Nav" sheetId="9" r:id="rId1"/>
    <sheet name="FEE Prototype v1" sheetId="1" r:id="rId2"/>
    <sheet name="FEE Pre-Production " sheetId="12" r:id="rId3"/>
    <sheet name="Sampa80" sheetId="17" r:id="rId4"/>
    <sheet name="FEE Production" sheetId="13" r:id="rId5"/>
    <sheet name="Prototype v1-Details" sheetId="10" r:id="rId6"/>
    <sheet name="Pre-Production-Details" sheetId="14" r:id="rId7"/>
    <sheet name="Sampa80-Details" sheetId="18" r:id="rId8"/>
    <sheet name="Production-Details" sheetId="16" r:id="rId9"/>
    <sheet name="Quotations" sheetId="4" r:id="rId10"/>
  </sheets>
  <definedNames>
    <definedName name="_xlnm.Print_Area" localSheetId="6">'Pre-Production-Details'!$A$2:$J$40</definedName>
    <definedName name="_xlnm.Print_Area" localSheetId="8">'Production-Details'!$A$2:$J$46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18" i="16" l="1"/>
  <c r="G29" i="18" l="1"/>
  <c r="G28" i="18"/>
  <c r="G24" i="18"/>
  <c r="F26" i="18"/>
  <c r="F31" i="18" s="1"/>
  <c r="F41" i="16"/>
  <c r="F20" i="16"/>
  <c r="F14" i="16"/>
  <c r="F9" i="16"/>
  <c r="F8" i="16"/>
  <c r="F5" i="16"/>
  <c r="G35" i="16"/>
  <c r="G33" i="16"/>
  <c r="G31" i="18" l="1"/>
  <c r="G26" i="18"/>
  <c r="I7" i="16"/>
  <c r="G36" i="10"/>
  <c r="I27" i="10"/>
  <c r="F8" i="14" l="1"/>
  <c r="F7" i="14"/>
  <c r="F11" i="14"/>
  <c r="F6" i="14"/>
  <c r="F12" i="16" l="1"/>
  <c r="F15" i="16" l="1"/>
  <c r="F13" i="16" l="1"/>
  <c r="F28" i="16"/>
  <c r="F27" i="16"/>
  <c r="F26" i="16"/>
  <c r="F24" i="16"/>
  <c r="F23" i="16"/>
  <c r="I11" i="16" l="1"/>
  <c r="F17" i="14" l="1"/>
  <c r="I15" i="18" l="1"/>
  <c r="I22" i="16" l="1"/>
  <c r="I10" i="18" l="1"/>
  <c r="I8" i="18" l="1"/>
  <c r="I6" i="18"/>
  <c r="M81" i="17" l="1"/>
  <c r="J80" i="17"/>
  <c r="H80" i="17"/>
  <c r="F80" i="17"/>
  <c r="N6" i="17"/>
  <c r="H56" i="10"/>
  <c r="I4" i="18" l="1"/>
  <c r="F46" i="16"/>
  <c r="M81" i="13" s="1"/>
  <c r="G45" i="16"/>
  <c r="G42" i="16"/>
  <c r="G38" i="16"/>
  <c r="G37" i="16"/>
  <c r="F40" i="14"/>
  <c r="M81" i="12" s="1"/>
  <c r="G39" i="14"/>
  <c r="G34" i="14"/>
  <c r="G33" i="14"/>
  <c r="G31" i="14"/>
  <c r="G26" i="14"/>
  <c r="F56" i="10"/>
  <c r="M81" i="1" s="1"/>
  <c r="G53" i="10"/>
  <c r="G50" i="10"/>
  <c r="G49" i="10"/>
  <c r="G48" i="10"/>
  <c r="G43" i="10"/>
  <c r="G41" i="10"/>
  <c r="G31" i="10"/>
  <c r="G46" i="16" l="1"/>
  <c r="G40" i="14"/>
  <c r="J3" i="18"/>
  <c r="F81" i="17" s="1"/>
  <c r="G56" i="10"/>
  <c r="F14" i="10"/>
  <c r="H81" i="17" l="1"/>
  <c r="J81" i="17"/>
  <c r="F8" i="10"/>
  <c r="F6" i="10"/>
  <c r="N6" i="13" l="1"/>
  <c r="N6" i="12"/>
  <c r="H80" i="1" l="1"/>
  <c r="J80" i="13"/>
  <c r="H80" i="13"/>
  <c r="F80" i="13"/>
  <c r="J80" i="12"/>
  <c r="F80" i="12"/>
  <c r="H80" i="12" l="1"/>
  <c r="J80" i="1" l="1"/>
  <c r="F80" i="1"/>
  <c r="I15" i="14" l="1"/>
  <c r="I13" i="14"/>
  <c r="I10" i="14"/>
  <c r="I4" i="14" l="1"/>
  <c r="I4" i="16" l="1"/>
  <c r="I17" i="16"/>
  <c r="J3" i="14"/>
  <c r="F81" i="12" s="1"/>
  <c r="J3" i="16" l="1"/>
  <c r="F81" i="13" s="1"/>
  <c r="H81" i="13" l="1"/>
  <c r="J81" i="13" l="1"/>
  <c r="J81" i="12"/>
  <c r="H81" i="12"/>
  <c r="J3" i="10"/>
  <c r="F81" i="1" s="1"/>
  <c r="J81" i="1" l="1"/>
  <c r="H81" i="1"/>
</calcChain>
</file>

<file path=xl/sharedStrings.xml><?xml version="1.0" encoding="utf-8"?>
<sst xmlns="http://schemas.openxmlformats.org/spreadsheetml/2006/main" count="609" uniqueCount="232">
  <si>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</si>
  <si>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</si>
  <si>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</si>
  <si>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</si>
  <si>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</si>
  <si>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</si>
  <si>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</si>
  <si>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</si>
  <si>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</si>
  <si>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</si>
  <si>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</si>
  <si>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</si>
  <si>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</si>
  <si>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</si>
  <si>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</si>
  <si>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</si>
  <si>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</si>
  <si>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</si>
  <si>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</si>
  <si>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</si>
  <si>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</si>
  <si>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</si>
  <si>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</si>
  <si>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</si>
  <si>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</si>
  <si>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</si>
  <si>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</si>
  <si>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</si>
  <si>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</si>
  <si>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</si>
  <si>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</si>
  <si>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</si>
  <si>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</si>
  <si>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</si>
  <si>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</si>
  <si>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Pending</t>
  </si>
  <si>
    <t>(follow link for detailed summary)</t>
  </si>
  <si>
    <t>X</t>
  </si>
  <si>
    <t>Grand Total</t>
  </si>
  <si>
    <t>TPC FEE</t>
  </si>
  <si>
    <t>TPC FEE Prototype v1</t>
  </si>
  <si>
    <t>TPC FEE Pre-Production</t>
  </si>
  <si>
    <t>TPC FEE Production</t>
  </si>
  <si>
    <t>FEE Prototype v1</t>
  </si>
  <si>
    <t>Takao Sakaguchi</t>
  </si>
  <si>
    <t>FEE Pre-Production</t>
  </si>
  <si>
    <t xml:space="preserve">      Procure TPC FEE prototype v1 components</t>
  </si>
  <si>
    <t>SAMPA chip</t>
  </si>
  <si>
    <t>CERN</t>
  </si>
  <si>
    <t xml:space="preserve">      Fabricate TPC FEE prototype v1 boards</t>
  </si>
  <si>
    <t>Board fabrication</t>
  </si>
  <si>
    <t xml:space="preserve">      Procure TPC FEE prototype v1 LV power supplies</t>
  </si>
  <si>
    <t>MegaPac Chassis (5V)</t>
  </si>
  <si>
    <t>Vicor West Coast</t>
  </si>
  <si>
    <t xml:space="preserve">      Develop TPC FEE Test Stand</t>
  </si>
  <si>
    <t>BNL</t>
  </si>
  <si>
    <t>Pulse distributor</t>
  </si>
  <si>
    <t>Test Pulser (B&amp;K precision 4079B)</t>
  </si>
  <si>
    <t>B&amp;K precision</t>
  </si>
  <si>
    <t>Control PC and parallel I/O card</t>
  </si>
  <si>
    <t>DELL</t>
  </si>
  <si>
    <t xml:space="preserve">      Assemble and test TPC FEE prototype v1</t>
  </si>
  <si>
    <t>Parts mounting initial fee</t>
  </si>
  <si>
    <t>parts mouting on board</t>
  </si>
  <si>
    <t>experience</t>
  </si>
  <si>
    <t>TPC FEE Pre-Prototype</t>
  </si>
  <si>
    <t>FEE Production</t>
  </si>
  <si>
    <t xml:space="preserve">   TPC FEE Pre-Production</t>
  </si>
  <si>
    <t xml:space="preserve">      Procure TPC FEE preproducion prototype components</t>
  </si>
  <si>
    <t xml:space="preserve">      Fabricate TPC FEE preproduction prototype boards</t>
  </si>
  <si>
    <t xml:space="preserve">      Assemble and test TPC FEE preproduction prototype</t>
  </si>
  <si>
    <t xml:space="preserve">      Modify TPC FEE Test Stand</t>
  </si>
  <si>
    <t>Modification of Peripheral</t>
  </si>
  <si>
    <t xml:space="preserve">   TPC FEE Production</t>
  </si>
  <si>
    <t>MegaPac chassis (5V)</t>
  </si>
  <si>
    <t xml:space="preserve">      Fabricate and assemble all TPC Fee boards</t>
  </si>
  <si>
    <t>parts mounting initial fee</t>
  </si>
  <si>
    <t>Parts mounting</t>
  </si>
  <si>
    <t>Xilinx, Digikey</t>
  </si>
  <si>
    <t>Web quote (one dual-pulsers)</t>
  </si>
  <si>
    <r>
      <rPr>
        <b/>
        <u/>
        <sz val="12"/>
        <color theme="1"/>
        <rFont val="Calibri"/>
        <family val="2"/>
        <scheme val="minor"/>
      </rPr>
      <t xml:space="preserve">TECHNICAL SCOPE: </t>
    </r>
    <r>
      <rPr>
        <sz val="12"/>
        <color theme="1"/>
        <rFont val="Calibri"/>
        <family val="2"/>
        <scheme val="minor"/>
      </rPr>
      <t xml:space="preserve">
CONTAINS ALL TASKS WHICH ARE REQUIRED TO DESIGN, PROCURE, FABRICATE AND ASSEMBLE COMPONENTS FOR FEE PROTOTYPE V1.
</t>
    </r>
    <r>
      <rPr>
        <b/>
        <u/>
        <sz val="12"/>
        <color theme="1"/>
        <rFont val="Calibri"/>
        <family val="2"/>
        <scheme val="minor"/>
      </rPr>
      <t xml:space="preserve">WORK STATEMENT: </t>
    </r>
    <r>
      <rPr>
        <sz val="12"/>
        <color theme="1"/>
        <rFont val="Calibri"/>
        <family val="2"/>
        <scheme val="minor"/>
      </rPr>
      <t xml:space="preserve">
PROVIDE MATERIAL/EQUIPMENT TO PRODUCE AND TEST THE FEE PROTOTPYE V1 FOR THE TPC. 
</t>
    </r>
  </si>
  <si>
    <t xml:space="preserve">We assume here that the SAMPA chip develolped for the ALICE experiment will be used as our main amplifier and digitizer device.  We assume that all development costs of that chip will be born by ALICE.  Therefore we only develop a custom board onto which we place the SAMPA chips.  The SAMPA chip will be operated (except during calibration) with the internal DSP active and handling the zero suppression task.  This means that the data will be confined to hits above pedestal only.  As a result the FPGA localed on the FEE board will have very light duty, simply shipping the data off to the DAM module without any significant processing or formatting.  </t>
  </si>
  <si>
    <t>We base this cost on a combination of the ALICE test stand being developed at ORNL and on past experience with development of similar systems at BNL instrumentation.  The cost basis has been done in close collaboration with Joe Mead of the BNL Instrumentation group and frequent colsultation from Tonko Ljubicic from STAR.  STAR is implementing a 2-chip SAMP board with a single FPGA and their experience makes our design tasks immensely simplified.  In particular, we will NOT be investigatin in-chip operational issues since these are already resolved by ALICE and STAR.</t>
  </si>
  <si>
    <r>
      <rPr>
        <b/>
        <u/>
        <sz val="12"/>
        <color theme="1"/>
        <rFont val="Calibri"/>
        <family val="2"/>
        <scheme val="minor"/>
      </rPr>
      <t xml:space="preserve">TECHNICAL SCOPE: </t>
    </r>
    <r>
      <rPr>
        <sz val="12"/>
        <color theme="1"/>
        <rFont val="Calibri"/>
        <family val="2"/>
        <scheme val="minor"/>
      </rPr>
      <t xml:space="preserve">
CONTAINS ALL TASKS WHICH ARE REQUIRED TO DESIGN, PROCURE, FABRICATE AND ASSEMBLE COMPONENTS FOR THE PRE-PRODUCTION FEE.
</t>
    </r>
    <r>
      <rPr>
        <b/>
        <u/>
        <sz val="12"/>
        <color theme="1"/>
        <rFont val="Calibri"/>
        <family val="2"/>
        <scheme val="minor"/>
      </rPr>
      <t xml:space="preserve">WORK STATEMENT: </t>
    </r>
    <r>
      <rPr>
        <sz val="12"/>
        <color theme="1"/>
        <rFont val="Calibri"/>
        <family val="2"/>
        <scheme val="minor"/>
      </rPr>
      <t xml:space="preserve">
PROVIDE MATERIAL/EQUIPMENT TO PRODUCE AND TEST THE PRE-PRODUCTION FEE FOR THE TPC. 
</t>
    </r>
  </si>
  <si>
    <t xml:space="preserve">We assume here that the SAMPA chip develolped for the ALICE experiment will be used as our main amplifier and digitizer device.  We assume that all development costs of that chip will be born by ALICE.  Therefore we only develop a custom board onto which we place the SAMPA chips.  Because of the progress of bothe ALICE and STAR in developing multi-SAMPA FEE cards, we believe that many of the pitfalls already identified will allow us to move directly from the v1 prototype to the pre-production prototype.  </t>
  </si>
  <si>
    <r>
      <rPr>
        <b/>
        <u/>
        <sz val="12"/>
        <color theme="1"/>
        <rFont val="Calibri"/>
        <family val="2"/>
        <scheme val="minor"/>
      </rPr>
      <t xml:space="preserve">TECHNICAL SCOPE: </t>
    </r>
    <r>
      <rPr>
        <sz val="12"/>
        <color theme="1"/>
        <rFont val="Calibri"/>
        <family val="2"/>
        <scheme val="minor"/>
      </rPr>
      <t xml:space="preserve">
CONTAINS ALL TASKS WHICH ARE REQUIRED TO PROCURE, FABRICATE AND ASSEMBLE COMPONENTS FOR FEE PRODUCITON AND PERFORM QA TESTING.
</t>
    </r>
    <r>
      <rPr>
        <b/>
        <u/>
        <sz val="12"/>
        <color theme="1"/>
        <rFont val="Calibri"/>
        <family val="2"/>
        <scheme val="minor"/>
      </rPr>
      <t xml:space="preserve">WORK STATEMENT: </t>
    </r>
    <r>
      <rPr>
        <sz val="12"/>
        <color theme="1"/>
        <rFont val="Calibri"/>
        <family val="2"/>
        <scheme val="minor"/>
      </rPr>
      <t xml:space="preserve">
PROVIDE MATERIAL/EQUIPMENT TO PRODUCE AND TEST THE FEE PRODUCTION FOR THE TPC. 
</t>
    </r>
  </si>
  <si>
    <t xml:space="preserve">
</t>
  </si>
  <si>
    <t>received</t>
  </si>
  <si>
    <t>100 chips received as free samples for the final</t>
  </si>
  <si>
    <t>1.02.05</t>
  </si>
  <si>
    <t>1.02.05.03</t>
  </si>
  <si>
    <t>1.02.05.02</t>
  </si>
  <si>
    <t>1.02.05.01</t>
  </si>
  <si>
    <t>Purchased (Nov, 2016), 1 module</t>
  </si>
  <si>
    <t>Other parts (incl opt mod., connectors)</t>
  </si>
  <si>
    <t>Digikey etc</t>
  </si>
  <si>
    <t>Detailed quote = (quote - $44 (SAMPA)*8)*12</t>
  </si>
  <si>
    <t>pending</t>
  </si>
  <si>
    <t>Board fab (incl initial and shipping)</t>
  </si>
  <si>
    <t>Detailed quote (10 initial + 5 later spare boards)</t>
  </si>
  <si>
    <t>Two chips (with spare of 2) as free samples</t>
  </si>
  <si>
    <t>FPGA (Artix-7) eval board</t>
  </si>
  <si>
    <t>SAMPA test board</t>
  </si>
  <si>
    <t>palpilot</t>
  </si>
  <si>
    <t>experience (25 boards)</t>
  </si>
  <si>
    <t>Pulse distributor board fabrication</t>
  </si>
  <si>
    <t>Completed</t>
  </si>
  <si>
    <t>Purchased</t>
  </si>
  <si>
    <t>Cost Summary (FY17 Direct)</t>
  </si>
  <si>
    <t>Estimate Uncertainty</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</si>
  <si>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  Because of existing relations between STAR and ALICE regarding the SAMPA chip, we feel comfortable applying 15% Estimate Uncertainty to the purchase of the SAMPA chips themselves.  We apply 20% Estimate Uncertainty to standard baord parts, and 40% Estimate Uncertainty to the not-yet-designed PC interface (made from commercial parts).</t>
  </si>
  <si>
    <t>We base this cost on a combination of the ALICE test stand being developed at ORNL and on past experience with development of similar systems at BNL instrumentation.  We continue to assume 15% Estimate Uncertainty for SAMPA chips (which will be bought in bulk), but bump the other component costs to 25% Estimate Uncertainty since this design is further away as compared to present progress than the v1 design.  We additionally account for the liklihood of needing to upgrade the test stand and assign 40% Estimate Uncertainty there since the details of what will be  required are quite vague.</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</si>
  <si>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  The most significant changes to the Estimate Uncertainty as compared to teh v1 round of prototyping are that we bump the parts cost to 25% (the v1 parts list of known at the time of this writing and the pre-production is subject to change) and we assign 40% Estimate Uncertainty to our estimate of "upgrades" required for the test stand.</t>
  </si>
  <si>
    <t>Material</t>
  </si>
  <si>
    <t>Labor</t>
  </si>
  <si>
    <t>Justification</t>
  </si>
  <si>
    <t>Category</t>
  </si>
  <si>
    <t>Hours</t>
  </si>
  <si>
    <t>TOTAL</t>
  </si>
  <si>
    <t>Design TPC FEE protoype v1</t>
  </si>
  <si>
    <t>PROF</t>
  </si>
  <si>
    <t>TECH</t>
  </si>
  <si>
    <t>Develop TPC FEE Test Stand</t>
  </si>
  <si>
    <t>Assemble and test TPC FEE prototype v1</t>
  </si>
  <si>
    <t>SCI</t>
  </si>
  <si>
    <t>Fabricate TPC FEE prototype v1 boards</t>
  </si>
  <si>
    <t>Procure TPC FEE prototype v1 components</t>
  </si>
  <si>
    <t>Write TPC FEE prototype v1 design specification</t>
  </si>
  <si>
    <t>Procure TPC FEE prototype v1 LV power supplies</t>
  </si>
  <si>
    <t>STUD</t>
  </si>
  <si>
    <t>Similar to PHENIX HBD</t>
  </si>
  <si>
    <t>Similar to STAR ITS Upgrade</t>
  </si>
  <si>
    <t>Similar to ALICE ITS Upgrade</t>
  </si>
  <si>
    <t>v2 Design TPC FEE preproduction protoype</t>
  </si>
  <si>
    <t>v2 Assemble and test TPC FEE preproduction prototype</t>
  </si>
  <si>
    <t>v2 Modify TPC FEE Test Stand</t>
  </si>
  <si>
    <t>v2 Fabricate TPC FEE preproduction prototype boards</t>
  </si>
  <si>
    <t>v2 Procure TPC FEE preproducion prototype components</t>
  </si>
  <si>
    <t>Prepare contract to produce TPC FEE Cooling sytem</t>
  </si>
  <si>
    <t>Prepare TPC FEE Cooling system specs</t>
  </si>
  <si>
    <t>Similar to FVTX cooling</t>
  </si>
  <si>
    <t>Procure TPC FEE components - Provide Requirements to Procurement</t>
  </si>
  <si>
    <t>Perform QA Testing on TPC FEE</t>
  </si>
  <si>
    <t>Fabricate and assemble all TPC Fee boards - Provide Requirements to Procurement</t>
  </si>
  <si>
    <t>Procure TPC FEE LV power supplies - Provide Requirements to Procurement</t>
  </si>
  <si>
    <t>1.02.05.04</t>
  </si>
  <si>
    <t>Similar to many PHENIX systems</t>
  </si>
  <si>
    <t>Labor Hours</t>
  </si>
  <si>
    <t>Hours Completed</t>
  </si>
  <si>
    <t>SAMPA chip 80 nsec</t>
  </si>
  <si>
    <t>Sampa 80 nsec</t>
  </si>
  <si>
    <r>
      <rPr>
        <b/>
        <u/>
        <sz val="12"/>
        <color theme="1"/>
        <rFont val="Calibri"/>
        <family val="2"/>
        <scheme val="minor"/>
      </rPr>
      <t xml:space="preserve">TECHNICAL SCOPE: </t>
    </r>
    <r>
      <rPr>
        <sz val="12"/>
        <color theme="1"/>
        <rFont val="Calibri"/>
        <family val="2"/>
        <scheme val="minor"/>
      </rPr>
      <t xml:space="preserve">
CONTAINS ALL TASKS WHICH ARE REQUIRED TO MODIFY THE SAMPA CHIP TO INCLUDE A FASTER SHAPING TIME OPTION
</t>
    </r>
    <r>
      <rPr>
        <b/>
        <u/>
        <sz val="12"/>
        <color theme="1"/>
        <rFont val="Calibri"/>
        <family val="2"/>
        <scheme val="minor"/>
      </rPr>
      <t xml:space="preserve">WORK STATEMENT: </t>
    </r>
    <r>
      <rPr>
        <sz val="12"/>
        <color theme="1"/>
        <rFont val="Calibri"/>
        <family val="2"/>
        <scheme val="minor"/>
      </rPr>
      <t xml:space="preserve">
PROVIDE LABOR/MATERIAL/EQUIPMENT TO PRODUCE AND TEST MODIFIED SAMPA CHIP. 
</t>
    </r>
  </si>
  <si>
    <t>We assume here that the SAMPA chip develolped for the ALICE experiment will be used as our main amplifier and digitizer device.  The original plan for the SAMPA included three possible shaping times 80, 160, and 320 nsec.  We had planned to use the fastest (80 nsec) shaping time.  Recent changes to the SAMPA design eliminated the faster shaping time option (80 nsec) making the chip either 160 nsec or 320 nsec.  This item would involve a design change to the chip so that the two options would instead be 80 nsec and 160 nsec.</t>
  </si>
  <si>
    <t>The price included here is an estimate from ongoing discussions with the chip's original designers.</t>
  </si>
  <si>
    <t>Sao Paulo</t>
  </si>
  <si>
    <t>Discussions with Sao Paulo Group</t>
  </si>
  <si>
    <t>Entries into the detailed Cost Summary (FY17 Direct) have been color coded based upon the appropriate level of Estimate Uncertainty that is applied to the item with green being the lowest Estimate Uncertainty and red being the highest.</t>
  </si>
  <si>
    <t>The Sao Paulo group has generated four versions of the SAMPA chip to date and we therefore feel that their cost estimate is based upon knowledge and experience.</t>
  </si>
  <si>
    <t>Entries into the detailed Cost Summary (FY17 Direct) have been color coded based upon the appropriate level of Estimate Uncertainty that is applied to the item with green being the lowest Estimate Uncertainty and red being the highest.  We have assumed 12 prototype boards since this will allow for 1 R2 module to be fully populated, one board on the bench, and 3 spares.</t>
  </si>
  <si>
    <t>Entries into the detailed Cost Summary (FY17 Direct) have been color coded based upon the appropriate level of Estimate Uncertainty that is applied to the item with green being the lowest Estimate Uncertainty and red being the highest.   This is cheaper than the v1 stage since there will be a re-use of the test stand.</t>
  </si>
  <si>
    <t xml:space="preserve">Entries into the detailed Cost Summary (FY17 Direct) have been color coded based upon the appropriate level of Estimate Uncertainty that is applied to the item with green being the lowest Estimate Uncertainty and red being the highest.  </t>
  </si>
  <si>
    <t>Optical module</t>
  </si>
  <si>
    <t>Avago</t>
  </si>
  <si>
    <t>Optical tranceiver</t>
  </si>
  <si>
    <t>We assume here that the SAMPA chips we will use are successfully developed by minor revision of the working version for the ALICE experiment (SAMPA ver 5). We have detailed estimate in SAMPA80 BOE. The costs of the FEE are dominated by the cost of the optical tranceivers and minor parts that have 20% uncertainties.</t>
  </si>
  <si>
    <t>Production orders are estimated using 30% for additional FEE parts, 15% for DC power (same brand and model as used many times in PHENIX) and 20% fabrication Estimate Uncertainty from experience with the appropriate board house.</t>
  </si>
  <si>
    <t>New SAMPA chip design effort</t>
  </si>
  <si>
    <t xml:space="preserve">      Multi-project wafer run for component testing</t>
  </si>
  <si>
    <t>Wafer production and packaging</t>
  </si>
  <si>
    <t>IMEC</t>
  </si>
  <si>
    <t>IMEC quote</t>
  </si>
  <si>
    <t xml:space="preserve">      Procure Full SAMPA chip design/submission/reception</t>
  </si>
  <si>
    <t xml:space="preserve">      Procure SAMPA 80 nsec development</t>
  </si>
  <si>
    <t>full SAMPA design to reception effort</t>
  </si>
  <si>
    <t xml:space="preserve">      Procure engineering run of Full SAMPA chip</t>
  </si>
  <si>
    <t xml:space="preserve">     Populate  pre-production FEE with full SAMPA chip</t>
  </si>
  <si>
    <t>parts mounting</t>
  </si>
  <si>
    <t>150 chips (ver4) received as free sample</t>
  </si>
  <si>
    <t>MLM mask and 12 wafers</t>
  </si>
  <si>
    <t>additional 36 wafers</t>
  </si>
  <si>
    <t>MOQ (50k pieces) of BGA substrate</t>
  </si>
  <si>
    <t>BGA assemble</t>
  </si>
  <si>
    <t>AA Technology</t>
  </si>
  <si>
    <t xml:space="preserve">      Payment for TPC cooling sytem production</t>
  </si>
  <si>
    <t>Xilinx Artix-7 XC7A200T-1FBG484C</t>
  </si>
  <si>
    <t>Avnet</t>
  </si>
  <si>
    <t>$215.59 per chip</t>
  </si>
  <si>
    <t>Initial quote from IMEC</t>
  </si>
  <si>
    <t>Ordered</t>
  </si>
  <si>
    <t xml:space="preserve">      Procure TPC FEE LV power supply system</t>
  </si>
  <si>
    <t>Copper Plate</t>
  </si>
  <si>
    <t>Heat pipe</t>
  </si>
  <si>
    <t>Screw/Nuts</t>
  </si>
  <si>
    <t>Thermal Gap Pad</t>
  </si>
  <si>
    <t>Alminum Block 1</t>
  </si>
  <si>
    <t>Alminum Block 2</t>
  </si>
  <si>
    <t>AA technology</t>
  </si>
  <si>
    <t>Power distribution  boards</t>
  </si>
  <si>
    <t>in house</t>
  </si>
  <si>
    <t>6AWG welding cable</t>
  </si>
  <si>
    <t>$0.63/ft, 1600ft.</t>
  </si>
  <si>
    <t>6 cond.+shield $0.76/ft, 48000ft.</t>
  </si>
  <si>
    <t>Quote</t>
  </si>
  <si>
    <t>FVTX experience by Steve ($35/FEE * 624 * 3 lines)</t>
  </si>
  <si>
    <t>SAMPA chip Production</t>
  </si>
  <si>
    <t>Quotes</t>
  </si>
  <si>
    <t>Material, engineering estimate</t>
  </si>
  <si>
    <t>M&amp;S Quote and estimate of blazing/machining</t>
  </si>
  <si>
    <t>M&amp;S Quote</t>
  </si>
  <si>
    <t>$28.09/module 20 modules</t>
  </si>
  <si>
    <t>Received</t>
  </si>
  <si>
    <t>Estimate for 2 boards based on Quote</t>
  </si>
  <si>
    <t>16AWG Cables for each FEE</t>
  </si>
  <si>
    <t>Activity #</t>
  </si>
  <si>
    <t>Line Total</t>
  </si>
  <si>
    <t xml:space="preserve">      Assemble and test TPC FEE prototype v1a</t>
  </si>
  <si>
    <t>Assemble and test TPC FEE prototype v1a</t>
  </si>
  <si>
    <t>Activity</t>
  </si>
  <si>
    <t xml:space="preserve">      Procure TPC FEE components - Optical</t>
  </si>
  <si>
    <t xml:space="preserve">      Procure TPC FEE components - all but Optical and SAMPA</t>
  </si>
  <si>
    <t>$28.09/module with 10% spare</t>
  </si>
  <si>
    <t>Estimate from v1a quote with 10% spare</t>
  </si>
  <si>
    <t>manufacture quote (6696 * 12 + 1 spare)</t>
  </si>
  <si>
    <t>20 initial + 610 later + 70 later (incl 10% spare)</t>
  </si>
  <si>
    <t>Test v2 prototype board with 80 nsec full SAMPA chip</t>
  </si>
  <si>
    <t>Review results of SAMPA 80ns full chip performance w/ v2 prototype TPC FEE board</t>
  </si>
  <si>
    <t>Procure layout/simulation/submission/Reception of Full SAMPA chip - Provide requirements to Procurement</t>
  </si>
  <si>
    <t>Procure Engineering Run of Full SAMPA Chip - Provide Requirements to Procurement</t>
  </si>
  <si>
    <t>43 v19</t>
  </si>
  <si>
    <t>P6 still has $163,283</t>
  </si>
  <si>
    <t>Need to fix</t>
  </si>
  <si>
    <t>Board count was 800 not 700 in P6 number</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</si>
</sst>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
  </numFmts>
  <fonts count="25">
    <font>
      <sz val="12"/>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6500"/>
      <name val="Calibri"/>
      <family val="2"/>
      <scheme val="minor"/>
    </font>
    <font>
      <sz val="11"/>
      <name val="Calibri"/>
      <family val="2"/>
      <scheme val="minor"/>
    </font>
    <font>
      <sz val="12"/>
      <name val="Calibri"/>
      <family val="2"/>
      <scheme val="minor"/>
    </font>
    <font>
      <b/>
      <u/>
      <sz val="12"/>
      <color theme="1"/>
      <name val="Calibri"/>
      <family val="2"/>
      <scheme val="minor"/>
    </font>
    <font>
      <sz val="6"/>
      <name val="Calibri"/>
      <family val="3"/>
      <charset val="128"/>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b/>
      <sz val="11"/>
      <color rgb="FF006100"/>
      <name val="Calibri"/>
      <family val="2"/>
      <scheme val="minor"/>
    </font>
    <font>
      <sz val="10"/>
      <color theme="1"/>
      <name val="Arial"/>
      <family val="2"/>
    </font>
    <font>
      <sz val="12"/>
      <color theme="1"/>
      <name val="Calibri"/>
      <family val="2"/>
      <scheme val="minor"/>
    </font>
  </fonts>
  <fills count="14">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EB9C"/>
      </patternFill>
    </fill>
    <fill>
      <patternFill patternType="solid">
        <fgColor theme="4" tint="0.79998168889431442"/>
        <bgColor indexed="64"/>
      </patternFill>
    </fill>
    <fill>
      <patternFill patternType="solid">
        <fgColor theme="1"/>
        <bgColor indexed="64"/>
      </patternFill>
    </fill>
    <fill>
      <patternFill patternType="solid">
        <fgColor theme="8" tint="0.79998168889431442"/>
        <bgColor indexed="64"/>
      </patternFill>
    </fill>
    <fill>
      <patternFill patternType="solid">
        <fgColor rgb="FFC6EFCE"/>
        <bgColor indexed="64"/>
      </patternFill>
    </fill>
    <fill>
      <patternFill patternType="solid">
        <fgColor rgb="FFFFFF00"/>
        <bgColor indexed="64"/>
      </patternFill>
    </fill>
  </fills>
  <borders count="5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s>
  <cellStyleXfs count="10">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12" fillId="7" borderId="0" applyNumberFormat="0" applyBorder="0" applyAlignment="0" applyProtection="0"/>
    <xf numFmtId="0" fontId="13" fillId="8" borderId="0" applyNumberFormat="0" applyBorder="0" applyAlignment="0" applyProtection="0"/>
  </cellStyleXfs>
  <cellXfs count="461">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3"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6" fillId="3" borderId="4" xfId="0" applyFont="1" applyFill="1" applyBorder="1" applyAlignment="1" applyProtection="1">
      <alignment vertical="top"/>
      <protection locked="0"/>
    </xf>
    <xf numFmtId="0" fontId="6" fillId="3" borderId="0" xfId="0" applyFont="1" applyFill="1" applyAlignment="1" applyProtection="1">
      <alignment vertical="top"/>
      <protection locked="0"/>
    </xf>
    <xf numFmtId="0" fontId="6" fillId="3" borderId="5" xfId="0" applyFont="1" applyFill="1" applyBorder="1" applyAlignment="1" applyProtection="1">
      <alignment vertical="top"/>
      <protection locked="0"/>
    </xf>
    <xf numFmtId="0" fontId="8" fillId="4" borderId="9" xfId="0" applyFont="1" applyFill="1" applyBorder="1"/>
    <xf numFmtId="0" fontId="8" fillId="4" borderId="13" xfId="0" applyFont="1" applyFill="1" applyBorder="1"/>
    <xf numFmtId="0" fontId="3" fillId="0" borderId="0" xfId="0" applyFont="1"/>
    <xf numFmtId="0" fontId="10" fillId="0" borderId="0" xfId="0" applyFont="1"/>
    <xf numFmtId="0" fontId="11"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1" fillId="6" borderId="4" xfId="0" applyFont="1" applyFill="1" applyBorder="1"/>
    <xf numFmtId="0" fontId="11" fillId="6" borderId="0" xfId="0" applyFont="1" applyFill="1"/>
    <xf numFmtId="0" fontId="11"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8" fillId="4" borderId="13" xfId="0" applyNumberFormat="1" applyFont="1" applyFill="1" applyBorder="1"/>
    <xf numFmtId="164" fontId="8" fillId="4" borderId="19" xfId="0" applyNumberFormat="1" applyFont="1" applyFill="1" applyBorder="1"/>
    <xf numFmtId="164" fontId="0" fillId="0" borderId="0" xfId="0" applyNumberFormat="1"/>
    <xf numFmtId="0" fontId="3" fillId="6" borderId="0" xfId="0" applyFont="1" applyFill="1"/>
    <xf numFmtId="0" fontId="10" fillId="6" borderId="0" xfId="0" applyFont="1" applyFill="1"/>
    <xf numFmtId="0" fontId="13" fillId="8" borderId="14" xfId="9" applyBorder="1"/>
    <xf numFmtId="164" fontId="13" fillId="8" borderId="14" xfId="9" applyNumberFormat="1" applyBorder="1"/>
    <xf numFmtId="0" fontId="13" fillId="8" borderId="15" xfId="9" applyBorder="1"/>
    <xf numFmtId="164" fontId="13" fillId="8" borderId="15" xfId="9" applyNumberFormat="1" applyBorder="1"/>
    <xf numFmtId="0" fontId="0" fillId="9" borderId="10" xfId="0" applyFill="1" applyBorder="1"/>
    <xf numFmtId="0" fontId="0" fillId="9" borderId="14" xfId="0" applyFill="1" applyBorder="1"/>
    <xf numFmtId="164" fontId="0" fillId="9" borderId="14" xfId="0" applyNumberFormat="1" applyFill="1" applyBorder="1"/>
    <xf numFmtId="0" fontId="0" fillId="9" borderId="13" xfId="0" applyFill="1" applyBorder="1"/>
    <xf numFmtId="164" fontId="0" fillId="9" borderId="13" xfId="0" applyNumberFormat="1" applyFill="1" applyBorder="1"/>
    <xf numFmtId="0" fontId="13" fillId="8" borderId="25" xfId="9" applyBorder="1"/>
    <xf numFmtId="164" fontId="13" fillId="8" borderId="25" xfId="9" applyNumberFormat="1" applyBorder="1"/>
    <xf numFmtId="164" fontId="14" fillId="9" borderId="13" xfId="9" applyNumberFormat="1" applyFont="1" applyFill="1" applyBorder="1"/>
    <xf numFmtId="164" fontId="14" fillId="9" borderId="19" xfId="9" applyNumberFormat="1" applyFont="1" applyFill="1" applyBorder="1"/>
    <xf numFmtId="0" fontId="15" fillId="0" borderId="0" xfId="0" applyFont="1"/>
    <xf numFmtId="164" fontId="15" fillId="9" borderId="14" xfId="0" applyNumberFormat="1" applyFont="1" applyFill="1" applyBorder="1"/>
    <xf numFmtId="164" fontId="15" fillId="9" borderId="21" xfId="0" applyNumberFormat="1" applyFont="1" applyFill="1" applyBorder="1"/>
    <xf numFmtId="164" fontId="15" fillId="0" borderId="0" xfId="0" applyNumberFormat="1" applyFont="1"/>
    <xf numFmtId="0" fontId="8" fillId="0" borderId="0" xfId="0" applyFont="1"/>
    <xf numFmtId="164" fontId="13" fillId="8" borderId="20" xfId="9" applyNumberFormat="1" applyBorder="1"/>
    <xf numFmtId="0" fontId="13" fillId="8" borderId="30" xfId="9" applyBorder="1"/>
    <xf numFmtId="164" fontId="13" fillId="8" borderId="30" xfId="9" applyNumberFormat="1" applyBorder="1"/>
    <xf numFmtId="0" fontId="13" fillId="8" borderId="32" xfId="9" applyBorder="1"/>
    <xf numFmtId="164" fontId="13" fillId="8" borderId="21" xfId="9" applyNumberFormat="1" applyBorder="1"/>
    <xf numFmtId="0" fontId="0" fillId="9" borderId="19" xfId="0" applyFill="1" applyBorder="1"/>
    <xf numFmtId="0" fontId="0" fillId="9" borderId="33" xfId="0" applyFill="1" applyBorder="1"/>
    <xf numFmtId="164" fontId="13" fillId="8" borderId="34" xfId="9" applyNumberFormat="1" applyBorder="1"/>
    <xf numFmtId="164" fontId="14" fillId="9" borderId="13" xfId="8" applyNumberFormat="1" applyFont="1" applyFill="1" applyBorder="1"/>
    <xf numFmtId="164" fontId="14" fillId="9" borderId="19" xfId="8" applyNumberFormat="1" applyFont="1" applyFill="1" applyBorder="1"/>
    <xf numFmtId="0" fontId="4" fillId="8" borderId="30" xfId="7" applyFill="1" applyBorder="1"/>
    <xf numFmtId="0" fontId="4" fillId="8" borderId="15" xfId="7" applyFill="1"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4" fillId="8" borderId="14" xfId="7" applyFill="1" applyBorder="1"/>
    <xf numFmtId="0" fontId="4" fillId="8" borderId="25" xfId="7" applyFill="1" applyBorder="1"/>
    <xf numFmtId="0" fontId="18" fillId="10" borderId="0" xfId="0" applyFont="1" applyFill="1"/>
    <xf numFmtId="164" fontId="18" fillId="10" borderId="0" xfId="0" applyNumberFormat="1" applyFont="1" applyFill="1"/>
    <xf numFmtId="0" fontId="19" fillId="10" borderId="0" xfId="0" applyFont="1" applyFill="1"/>
    <xf numFmtId="164" fontId="19" fillId="10" borderId="0" xfId="0" applyNumberFormat="1" applyFont="1" applyFill="1"/>
    <xf numFmtId="0" fontId="8" fillId="4" borderId="35" xfId="0" applyFont="1" applyFill="1" applyBorder="1"/>
    <xf numFmtId="0" fontId="8" fillId="4" borderId="36" xfId="0" applyFont="1" applyFill="1" applyBorder="1"/>
    <xf numFmtId="0" fontId="8" fillId="4" borderId="0" xfId="0" applyFont="1" applyFill="1"/>
    <xf numFmtId="0" fontId="20" fillId="4" borderId="0" xfId="0" applyFont="1" applyFill="1"/>
    <xf numFmtId="164" fontId="20" fillId="4" borderId="0" xfId="0" applyNumberFormat="1" applyFont="1" applyFill="1"/>
    <xf numFmtId="0" fontId="0" fillId="11" borderId="15" xfId="0" applyFill="1" applyBorder="1" applyAlignment="1">
      <alignment horizontal="center" vertical="top"/>
    </xf>
    <xf numFmtId="1" fontId="0" fillId="11" borderId="15" xfId="0" applyNumberFormat="1" applyFill="1" applyBorder="1" applyAlignment="1">
      <alignment horizontal="center" vertical="top"/>
    </xf>
    <xf numFmtId="0" fontId="0" fillId="11" borderId="13" xfId="0" applyFill="1" applyBorder="1" applyAlignment="1">
      <alignment horizontal="center" vertical="top"/>
    </xf>
    <xf numFmtId="1" fontId="0" fillId="11" borderId="13" xfId="0" applyNumberFormat="1" applyFill="1" applyBorder="1" applyAlignment="1">
      <alignment horizontal="center" vertical="top"/>
    </xf>
    <xf numFmtId="0" fontId="0" fillId="11" borderId="14" xfId="0" applyFill="1" applyBorder="1" applyAlignment="1">
      <alignment horizontal="center" vertical="top"/>
    </xf>
    <xf numFmtId="1" fontId="0" fillId="11" borderId="14" xfId="0" applyNumberFormat="1" applyFill="1" applyBorder="1" applyAlignment="1">
      <alignment horizontal="center" vertical="top"/>
    </xf>
    <xf numFmtId="0" fontId="0" fillId="11" borderId="37" xfId="0" applyFill="1" applyBorder="1" applyAlignment="1">
      <alignment horizontal="left" vertical="top"/>
    </xf>
    <xf numFmtId="0" fontId="0" fillId="11" borderId="38" xfId="0" applyFill="1" applyBorder="1" applyAlignment="1">
      <alignment horizontal="left" vertical="top"/>
    </xf>
    <xf numFmtId="0" fontId="0" fillId="11" borderId="38" xfId="0" applyFill="1" applyBorder="1" applyAlignment="1">
      <alignment horizontal="center" vertical="top"/>
    </xf>
    <xf numFmtId="1" fontId="0" fillId="11" borderId="38" xfId="0" applyNumberFormat="1" applyFill="1" applyBorder="1" applyAlignment="1">
      <alignment horizontal="center" vertical="top"/>
    </xf>
    <xf numFmtId="0" fontId="21" fillId="11" borderId="38" xfId="0" applyFont="1" applyFill="1" applyBorder="1"/>
    <xf numFmtId="0" fontId="21" fillId="11" borderId="38" xfId="0" applyFont="1" applyFill="1" applyBorder="1" applyAlignment="1">
      <alignment horizontal="center"/>
    </xf>
    <xf numFmtId="1" fontId="21" fillId="11" borderId="38" xfId="0" applyNumberFormat="1" applyFont="1" applyFill="1" applyBorder="1" applyAlignment="1">
      <alignment horizontal="center"/>
    </xf>
    <xf numFmtId="0" fontId="0" fillId="11" borderId="38" xfId="0" applyFill="1" applyBorder="1" applyAlignment="1">
      <alignment horizontal="left" vertical="top" wrapText="1"/>
    </xf>
    <xf numFmtId="1" fontId="0" fillId="11" borderId="39" xfId="0" applyNumberFormat="1" applyFill="1" applyBorder="1" applyAlignment="1">
      <alignment horizontal="center" vertical="top"/>
    </xf>
    <xf numFmtId="0" fontId="21" fillId="11" borderId="38" xfId="0" applyFont="1" applyFill="1" applyBorder="1" applyAlignment="1">
      <alignment horizontal="left" vertical="top"/>
    </xf>
    <xf numFmtId="1" fontId="21" fillId="11" borderId="38" xfId="0" applyNumberFormat="1" applyFont="1" applyFill="1" applyBorder="1" applyAlignment="1">
      <alignment horizontal="center" vertical="top"/>
    </xf>
    <xf numFmtId="1" fontId="21" fillId="11" borderId="39" xfId="0" applyNumberFormat="1" applyFont="1" applyFill="1" applyBorder="1" applyAlignment="1">
      <alignment horizontal="center" vertical="top"/>
    </xf>
    <xf numFmtId="0" fontId="21" fillId="11" borderId="37" xfId="0" applyFont="1" applyFill="1" applyBorder="1" applyAlignment="1">
      <alignment horizontal="left" vertical="top"/>
    </xf>
    <xf numFmtId="0" fontId="21" fillId="11" borderId="38" xfId="0" applyFont="1" applyFill="1" applyBorder="1" applyAlignment="1">
      <alignment horizontal="center" vertical="top"/>
    </xf>
    <xf numFmtId="0" fontId="9" fillId="5" borderId="4"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4" fillId="3" borderId="4" xfId="7" applyFill="1" applyBorder="1" applyAlignment="1">
      <alignment horizontal="left"/>
    </xf>
    <xf numFmtId="0" fontId="4" fillId="3" borderId="0" xfId="7" applyFill="1" applyAlignment="1">
      <alignment horizontal="left"/>
    </xf>
    <xf numFmtId="0" fontId="4" fillId="3" borderId="5" xfId="7" applyFill="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12" fillId="7" borderId="15" xfId="8" applyBorder="1"/>
    <xf numFmtId="164" fontId="12" fillId="7" borderId="15" xfId="8" applyNumberFormat="1" applyBorder="1"/>
    <xf numFmtId="164" fontId="12" fillId="7" borderId="20" xfId="8" applyNumberFormat="1" applyBorder="1"/>
    <xf numFmtId="1" fontId="21" fillId="11" borderId="40" xfId="0" applyNumberFormat="1" applyFont="1" applyFill="1" applyBorder="1" applyAlignment="1">
      <alignment horizontal="center"/>
    </xf>
    <xf numFmtId="0" fontId="19" fillId="10" borderId="2" xfId="0" applyFont="1" applyFill="1" applyBorder="1"/>
    <xf numFmtId="164" fontId="19" fillId="10" borderId="2" xfId="0" applyNumberFormat="1" applyFont="1" applyFill="1" applyBorder="1"/>
    <xf numFmtId="1" fontId="12" fillId="7" borderId="15" xfId="8" applyNumberFormat="1" applyBorder="1" applyAlignment="1">
      <alignment horizontal="center" vertical="top"/>
    </xf>
    <xf numFmtId="1" fontId="22" fillId="7" borderId="40" xfId="8" applyNumberFormat="1" applyFont="1" applyBorder="1" applyAlignment="1">
      <alignment horizontal="center"/>
    </xf>
    <xf numFmtId="164" fontId="13" fillId="8" borderId="32" xfId="9" applyNumberFormat="1" applyBorder="1"/>
    <xf numFmtId="164" fontId="13" fillId="8" borderId="41" xfId="9" applyNumberFormat="1" applyBorder="1"/>
    <xf numFmtId="0" fontId="13" fillId="8" borderId="15" xfId="9" applyBorder="1" applyAlignment="1">
      <alignment wrapText="1"/>
    </xf>
    <xf numFmtId="0" fontId="23" fillId="0" borderId="12" xfId="0" applyFont="1" applyBorder="1" applyAlignment="1">
      <alignment horizontal="left"/>
    </xf>
    <xf numFmtId="0" fontId="23" fillId="0" borderId="12" xfId="0" applyFont="1" applyBorder="1" applyAlignment="1">
      <alignment horizontal="right"/>
    </xf>
    <xf numFmtId="0" fontId="13" fillId="8" borderId="0" xfId="9"/>
    <xf numFmtId="164" fontId="15" fillId="9" borderId="13" xfId="9" applyNumberFormat="1" applyFont="1" applyFill="1" applyBorder="1"/>
    <xf numFmtId="0" fontId="0" fillId="0" borderId="42" xfId="0" applyBorder="1"/>
    <xf numFmtId="0" fontId="0" fillId="0" borderId="43" xfId="0" applyBorder="1"/>
    <xf numFmtId="0" fontId="0" fillId="0" borderId="44" xfId="0" applyBorder="1"/>
    <xf numFmtId="0" fontId="0" fillId="0" borderId="45" xfId="0" applyBorder="1"/>
    <xf numFmtId="0" fontId="0" fillId="0" borderId="46" xfId="0" applyBorder="1"/>
    <xf numFmtId="0" fontId="6" fillId="0" borderId="45" xfId="0" applyFont="1" applyBorder="1"/>
    <xf numFmtId="0" fontId="4" fillId="7" borderId="15" xfId="7" applyFill="1" applyBorder="1"/>
    <xf numFmtId="0" fontId="0" fillId="11" borderId="13" xfId="0" applyFill="1" applyBorder="1" applyAlignment="1">
      <alignment horizontal="left" vertical="top" wrapText="1"/>
    </xf>
    <xf numFmtId="0" fontId="8" fillId="4" borderId="33" xfId="0" applyFont="1" applyFill="1" applyBorder="1"/>
    <xf numFmtId="0" fontId="0" fillId="9" borderId="47" xfId="0" applyFill="1" applyBorder="1"/>
    <xf numFmtId="0" fontId="8" fillId="4" borderId="17" xfId="0" applyFont="1" applyFill="1" applyBorder="1"/>
    <xf numFmtId="0" fontId="0" fillId="11" borderId="48" xfId="0" applyFill="1" applyBorder="1" applyAlignment="1">
      <alignment horizontal="left" vertical="top"/>
    </xf>
    <xf numFmtId="164" fontId="12" fillId="9" borderId="13" xfId="8" applyNumberFormat="1" applyFill="1" applyBorder="1"/>
    <xf numFmtId="0" fontId="24" fillId="12" borderId="13" xfId="0" applyFont="1" applyFill="1" applyBorder="1" applyAlignment="1">
      <alignment horizontal="center" vertical="top"/>
    </xf>
    <xf numFmtId="1" fontId="24" fillId="12" borderId="13" xfId="0" applyNumberFormat="1" applyFont="1" applyFill="1" applyBorder="1" applyAlignment="1">
      <alignment horizontal="center" vertical="top"/>
    </xf>
    <xf numFmtId="1" fontId="1" fillId="7" borderId="15" xfId="8" applyNumberFormat="1" applyFont="1" applyBorder="1" applyAlignment="1">
      <alignment horizontal="center" vertical="top"/>
    </xf>
    <xf numFmtId="0" fontId="24" fillId="12" borderId="15" xfId="0" applyFont="1" applyFill="1" applyBorder="1" applyAlignment="1">
      <alignment horizontal="center" vertical="top"/>
    </xf>
    <xf numFmtId="1" fontId="24" fillId="12" borderId="15" xfId="0" applyNumberFormat="1" applyFont="1" applyFill="1" applyBorder="1" applyAlignment="1">
      <alignment horizontal="center" vertical="top"/>
    </xf>
    <xf numFmtId="0" fontId="24" fillId="12" borderId="14" xfId="0" applyFont="1" applyFill="1" applyBorder="1" applyAlignment="1">
      <alignment horizontal="center" vertical="top"/>
    </xf>
    <xf numFmtId="1" fontId="24" fillId="12" borderId="14" xfId="0" applyNumberFormat="1" applyFont="1" applyFill="1" applyBorder="1" applyAlignment="1">
      <alignment horizontal="center" vertical="top"/>
    </xf>
    <xf numFmtId="0" fontId="24" fillId="11" borderId="13" xfId="0" applyFont="1" applyFill="1" applyBorder="1" applyAlignment="1">
      <alignment horizontal="center" vertical="top"/>
    </xf>
    <xf numFmtId="1" fontId="24" fillId="11" borderId="13" xfId="0" applyNumberFormat="1" applyFont="1" applyFill="1" applyBorder="1" applyAlignment="1">
      <alignment horizontal="center" vertical="top"/>
    </xf>
    <xf numFmtId="0" fontId="1" fillId="0" borderId="15" xfId="9" applyFont="1" applyFill="1" applyBorder="1"/>
    <xf numFmtId="0" fontId="24" fillId="11" borderId="15" xfId="0" applyFont="1" applyFill="1" applyBorder="1" applyAlignment="1">
      <alignment horizontal="center" vertical="top"/>
    </xf>
    <xf numFmtId="1" fontId="24" fillId="11" borderId="15" xfId="0" applyNumberFormat="1" applyFont="1" applyFill="1" applyBorder="1" applyAlignment="1">
      <alignment horizontal="center" vertical="top"/>
    </xf>
    <xf numFmtId="0" fontId="24" fillId="0" borderId="15" xfId="0" applyFont="1" applyBorder="1"/>
    <xf numFmtId="0" fontId="24" fillId="11" borderId="14" xfId="0" applyFont="1" applyFill="1" applyBorder="1" applyAlignment="1">
      <alignment horizontal="center" vertical="top"/>
    </xf>
    <xf numFmtId="1" fontId="24" fillId="11" borderId="14" xfId="0" applyNumberFormat="1" applyFont="1" applyFill="1" applyBorder="1" applyAlignment="1">
      <alignment horizontal="center" vertical="top"/>
    </xf>
    <xf numFmtId="0" fontId="1" fillId="7" borderId="13" xfId="8" applyFont="1" applyBorder="1" applyAlignment="1">
      <alignment horizontal="center" vertical="top"/>
    </xf>
    <xf numFmtId="1" fontId="1" fillId="7" borderId="13" xfId="8" applyNumberFormat="1" applyFont="1" applyBorder="1" applyAlignment="1">
      <alignment horizontal="center" vertical="top"/>
    </xf>
    <xf numFmtId="0" fontId="1" fillId="7" borderId="14" xfId="8" applyFont="1" applyBorder="1" applyAlignment="1">
      <alignment horizontal="center" vertical="top"/>
    </xf>
    <xf numFmtId="1" fontId="1" fillId="7" borderId="14" xfId="8" applyNumberFormat="1" applyFont="1" applyBorder="1" applyAlignment="1">
      <alignment horizontal="center" vertical="top"/>
    </xf>
    <xf numFmtId="0" fontId="1" fillId="7" borderId="15" xfId="8" applyFont="1" applyBorder="1" applyAlignment="1">
      <alignment horizontal="center" vertical="top"/>
    </xf>
    <xf numFmtId="0" fontId="24" fillId="12" borderId="38" xfId="0" applyFont="1" applyFill="1" applyBorder="1" applyAlignment="1">
      <alignment horizontal="left" vertical="top"/>
    </xf>
    <xf numFmtId="0" fontId="24" fillId="12" borderId="38" xfId="0" applyFont="1" applyFill="1" applyBorder="1" applyAlignment="1">
      <alignment horizontal="center" vertical="top"/>
    </xf>
    <xf numFmtId="1" fontId="24" fillId="12" borderId="38" xfId="0" applyNumberFormat="1" applyFont="1" applyFill="1" applyBorder="1" applyAlignment="1">
      <alignment horizontal="center" vertical="top"/>
    </xf>
    <xf numFmtId="1" fontId="24" fillId="12" borderId="40" xfId="0" applyNumberFormat="1" applyFont="1" applyFill="1" applyBorder="1" applyAlignment="1">
      <alignment horizontal="center" vertical="top"/>
    </xf>
    <xf numFmtId="0" fontId="1" fillId="12" borderId="38" xfId="8" applyFont="1" applyFill="1" applyBorder="1" applyAlignment="1">
      <alignment horizontal="left" vertical="top"/>
    </xf>
    <xf numFmtId="0" fontId="1" fillId="12" borderId="38" xfId="8" applyFont="1" applyFill="1" applyBorder="1" applyAlignment="1">
      <alignment horizontal="center" vertical="top"/>
    </xf>
    <xf numFmtId="1" fontId="1" fillId="12" borderId="38" xfId="8" applyNumberFormat="1" applyFont="1" applyFill="1" applyBorder="1" applyAlignment="1">
      <alignment horizontal="center" vertical="top"/>
    </xf>
    <xf numFmtId="1" fontId="1" fillId="12" borderId="40" xfId="8" applyNumberFormat="1" applyFont="1" applyFill="1" applyBorder="1" applyAlignment="1">
      <alignment horizontal="center" vertical="top"/>
    </xf>
    <xf numFmtId="1" fontId="1" fillId="7" borderId="38" xfId="8" applyNumberFormat="1" applyFont="1" applyBorder="1" applyAlignment="1">
      <alignment horizontal="center" vertical="top"/>
    </xf>
    <xf numFmtId="0" fontId="0" fillId="12" borderId="13" xfId="0" applyFill="1" applyBorder="1"/>
    <xf numFmtId="164" fontId="0" fillId="12" borderId="13" xfId="0" applyNumberFormat="1" applyFill="1" applyBorder="1"/>
    <xf numFmtId="164" fontId="12" fillId="12" borderId="13" xfId="8" applyNumberFormat="1" applyFill="1" applyBorder="1"/>
    <xf numFmtId="164" fontId="14" fillId="12" borderId="19" xfId="9" applyNumberFormat="1" applyFont="1" applyFill="1" applyBorder="1"/>
    <xf numFmtId="0" fontId="12" fillId="12" borderId="15" xfId="8" applyFill="1" applyBorder="1"/>
    <xf numFmtId="164" fontId="12" fillId="12" borderId="15" xfId="8" applyNumberFormat="1" applyFill="1" applyBorder="1"/>
    <xf numFmtId="164" fontId="12" fillId="12" borderId="20" xfId="8" applyNumberFormat="1" applyFill="1" applyBorder="1"/>
    <xf numFmtId="0" fontId="12" fillId="12" borderId="30" xfId="8" applyFill="1" applyBorder="1"/>
    <xf numFmtId="164" fontId="12" fillId="12" borderId="30" xfId="8" applyNumberFormat="1" applyFill="1" applyBorder="1"/>
    <xf numFmtId="164" fontId="14" fillId="12" borderId="19" xfId="8" applyNumberFormat="1" applyFont="1" applyFill="1" applyBorder="1"/>
    <xf numFmtId="0" fontId="13" fillId="12" borderId="25" xfId="9" applyFill="1" applyBorder="1"/>
    <xf numFmtId="0" fontId="13" fillId="12" borderId="15" xfId="9" applyFill="1" applyBorder="1"/>
    <xf numFmtId="164" fontId="13" fillId="12" borderId="25" xfId="9" applyNumberFormat="1" applyFill="1" applyBorder="1"/>
    <xf numFmtId="0" fontId="4" fillId="12" borderId="30" xfId="7" applyFill="1" applyBorder="1"/>
    <xf numFmtId="164" fontId="13" fillId="12" borderId="15" xfId="9" applyNumberFormat="1" applyFill="1" applyBorder="1"/>
    <xf numFmtId="164" fontId="13" fillId="12" borderId="20" xfId="9" applyNumberFormat="1" applyFill="1" applyBorder="1"/>
    <xf numFmtId="0" fontId="13" fillId="12" borderId="30" xfId="9" applyFill="1" applyBorder="1"/>
    <xf numFmtId="164" fontId="13" fillId="12" borderId="30" xfId="9" applyNumberFormat="1" applyFill="1" applyBorder="1"/>
    <xf numFmtId="164" fontId="13" fillId="12" borderId="34" xfId="9" applyNumberFormat="1" applyFill="1" applyBorder="1"/>
    <xf numFmtId="0" fontId="13" fillId="12" borderId="14" xfId="9" applyFill="1" applyBorder="1"/>
    <xf numFmtId="164" fontId="13" fillId="12" borderId="14" xfId="9" applyNumberFormat="1" applyFill="1" applyBorder="1"/>
    <xf numFmtId="0" fontId="4" fillId="12" borderId="14" xfId="7" applyFill="1" applyBorder="1"/>
    <xf numFmtId="0" fontId="12" fillId="12" borderId="32" xfId="8" applyFill="1" applyBorder="1"/>
    <xf numFmtId="164" fontId="12" fillId="12" borderId="32" xfId="8" applyNumberFormat="1" applyFill="1" applyBorder="1"/>
    <xf numFmtId="0" fontId="12" fillId="12" borderId="14" xfId="8" applyFill="1" applyBorder="1"/>
    <xf numFmtId="0" fontId="13" fillId="12" borderId="32" xfId="9" applyFill="1" applyBorder="1"/>
    <xf numFmtId="0" fontId="4" fillId="12" borderId="25" xfId="7" applyFill="1" applyBorder="1"/>
    <xf numFmtId="164" fontId="13" fillId="12" borderId="21" xfId="9" applyNumberFormat="1" applyFill="1" applyBorder="1"/>
    <xf numFmtId="0" fontId="1" fillId="12" borderId="15" xfId="9" applyFont="1" applyFill="1" applyBorder="1"/>
    <xf numFmtId="164" fontId="1" fillId="12" borderId="25" xfId="9" applyNumberFormat="1" applyFont="1" applyFill="1" applyBorder="1"/>
    <xf numFmtId="0" fontId="1" fillId="12" borderId="25" xfId="9" applyFont="1" applyFill="1" applyBorder="1"/>
    <xf numFmtId="164" fontId="1" fillId="12" borderId="15" xfId="9" applyNumberFormat="1" applyFont="1" applyFill="1" applyBorder="1"/>
    <xf numFmtId="0" fontId="1" fillId="12" borderId="30" xfId="9" applyFont="1" applyFill="1" applyBorder="1"/>
    <xf numFmtId="164" fontId="1" fillId="12" borderId="30" xfId="9" applyNumberFormat="1" applyFont="1" applyFill="1" applyBorder="1"/>
    <xf numFmtId="0" fontId="24" fillId="12" borderId="13" xfId="0" applyFont="1" applyFill="1" applyBorder="1"/>
    <xf numFmtId="164" fontId="24" fillId="12" borderId="13" xfId="0" applyNumberFormat="1" applyFont="1" applyFill="1" applyBorder="1"/>
    <xf numFmtId="0" fontId="1" fillId="12" borderId="14" xfId="9" applyFont="1" applyFill="1" applyBorder="1"/>
    <xf numFmtId="164" fontId="1" fillId="12" borderId="14" xfId="9" applyNumberFormat="1" applyFont="1" applyFill="1" applyBorder="1"/>
    <xf numFmtId="0" fontId="18" fillId="10" borderId="0" xfId="0" applyFont="1" applyFill="1" applyAlignment="1">
      <alignment horizontal="center"/>
    </xf>
    <xf numFmtId="0" fontId="8" fillId="4" borderId="33" xfId="0" applyFont="1" applyFill="1" applyBorder="1" applyAlignment="1">
      <alignment horizontal="center"/>
    </xf>
    <xf numFmtId="0" fontId="0" fillId="9" borderId="47" xfId="0" applyFill="1" applyBorder="1" applyAlignment="1">
      <alignment horizontal="center"/>
    </xf>
    <xf numFmtId="0" fontId="0" fillId="9" borderId="33" xfId="0" applyFill="1" applyBorder="1" applyAlignment="1">
      <alignment horizontal="center"/>
    </xf>
    <xf numFmtId="0" fontId="15" fillId="0" borderId="0" xfId="0" applyFont="1" applyAlignment="1">
      <alignment horizontal="center"/>
    </xf>
    <xf numFmtId="0" fontId="19" fillId="10" borderId="2" xfId="0" applyFont="1" applyFill="1" applyBorder="1" applyAlignment="1">
      <alignment horizontal="center"/>
    </xf>
    <xf numFmtId="0" fontId="8" fillId="4" borderId="17" xfId="0" applyFont="1" applyFill="1" applyBorder="1" applyAlignment="1">
      <alignment horizontal="center"/>
    </xf>
    <xf numFmtId="0" fontId="24" fillId="12" borderId="48" xfId="0" applyFont="1" applyFill="1" applyBorder="1" applyAlignment="1">
      <alignment horizontal="center" vertical="top"/>
    </xf>
    <xf numFmtId="0" fontId="1" fillId="12" borderId="48" xfId="8" applyFont="1" applyFill="1" applyBorder="1" applyAlignment="1">
      <alignment horizontal="center" vertical="top"/>
    </xf>
    <xf numFmtId="0" fontId="21" fillId="11" borderId="48" xfId="0" applyFont="1" applyFill="1" applyBorder="1" applyAlignment="1">
      <alignment horizontal="center"/>
    </xf>
    <xf numFmtId="0" fontId="0" fillId="0" borderId="0" xfId="0" applyAlignment="1">
      <alignment horizontal="center"/>
    </xf>
    <xf numFmtId="0" fontId="18" fillId="10" borderId="0" xfId="0" applyFont="1" applyFill="1" applyAlignment="1">
      <alignment horizontal="center" vertical="center"/>
    </xf>
    <xf numFmtId="0" fontId="8" fillId="4" borderId="9" xfId="0" applyFont="1" applyFill="1" applyBorder="1" applyAlignment="1">
      <alignment horizontal="center" vertical="center"/>
    </xf>
    <xf numFmtId="0" fontId="15" fillId="0" borderId="0" xfId="0" applyFont="1" applyAlignment="1">
      <alignment horizontal="center" vertical="center"/>
    </xf>
    <xf numFmtId="0" fontId="19" fillId="10" borderId="1" xfId="0" applyFont="1" applyFill="1" applyBorder="1" applyAlignment="1">
      <alignment horizontal="center" vertical="center"/>
    </xf>
    <xf numFmtId="0" fontId="8" fillId="4" borderId="35" xfId="0" applyFont="1" applyFill="1" applyBorder="1" applyAlignment="1">
      <alignment horizontal="center" vertical="center"/>
    </xf>
    <xf numFmtId="0" fontId="21" fillId="11" borderId="37" xfId="0" applyFont="1" applyFill="1" applyBorder="1" applyAlignment="1">
      <alignment horizontal="center" vertical="center"/>
    </xf>
    <xf numFmtId="0" fontId="0" fillId="0" borderId="0" xfId="0" applyAlignment="1">
      <alignment horizontal="center" vertical="center"/>
    </xf>
    <xf numFmtId="0" fontId="21" fillId="11" borderId="48" xfId="0" applyFont="1" applyFill="1" applyBorder="1" applyAlignment="1">
      <alignment horizontal="left" vertical="top"/>
    </xf>
    <xf numFmtId="0" fontId="0" fillId="11" borderId="48" xfId="0" applyFill="1" applyBorder="1" applyAlignment="1">
      <alignment horizontal="center" vertical="top"/>
    </xf>
    <xf numFmtId="0" fontId="19" fillId="10" borderId="0" xfId="0" applyFont="1" applyFill="1" applyAlignment="1">
      <alignment horizontal="center"/>
    </xf>
    <xf numFmtId="0" fontId="21" fillId="11" borderId="48" xfId="0" applyFont="1" applyFill="1" applyBorder="1" applyAlignment="1">
      <alignment horizontal="center" vertical="top"/>
    </xf>
    <xf numFmtId="0" fontId="8" fillId="4" borderId="9" xfId="0" applyFont="1" applyFill="1" applyBorder="1" applyAlignment="1">
      <alignment vertical="top"/>
    </xf>
    <xf numFmtId="0" fontId="0" fillId="9" borderId="10" xfId="0" applyFill="1" applyBorder="1" applyAlignment="1">
      <alignment horizontal="center"/>
    </xf>
    <xf numFmtId="0" fontId="8" fillId="4" borderId="24" xfId="0" applyFont="1" applyFill="1" applyBorder="1"/>
    <xf numFmtId="0" fontId="8" fillId="4" borderId="18" xfId="0" applyFont="1" applyFill="1" applyBorder="1"/>
    <xf numFmtId="0" fontId="8" fillId="4" borderId="25" xfId="0" applyFont="1" applyFill="1" applyBorder="1"/>
    <xf numFmtId="0" fontId="0" fillId="11" borderId="32" xfId="0" applyFill="1" applyBorder="1" applyAlignment="1">
      <alignment horizontal="left" vertical="top"/>
    </xf>
    <xf numFmtId="0" fontId="0" fillId="11" borderId="32" xfId="0" applyFill="1" applyBorder="1" applyAlignment="1">
      <alignment horizontal="center" vertical="top"/>
    </xf>
    <xf numFmtId="0" fontId="0" fillId="11" borderId="32" xfId="0" applyFill="1" applyBorder="1" applyAlignment="1">
      <alignment horizontal="left" vertical="top" wrapText="1"/>
    </xf>
    <xf numFmtId="1" fontId="0" fillId="11" borderId="32" xfId="0" applyNumberFormat="1" applyFill="1" applyBorder="1" applyAlignment="1">
      <alignment horizontal="center" vertical="top"/>
    </xf>
    <xf numFmtId="0" fontId="0" fillId="9" borderId="10" xfId="0" applyFill="1" applyBorder="1" applyAlignment="1">
      <alignment horizontal="left" vertical="top"/>
    </xf>
    <xf numFmtId="0" fontId="24" fillId="12" borderId="37" xfId="0" applyFont="1" applyFill="1" applyBorder="1" applyAlignment="1">
      <alignment horizontal="left" vertical="top"/>
    </xf>
    <xf numFmtId="0" fontId="1" fillId="12" borderId="37" xfId="8" applyFont="1" applyFill="1" applyBorder="1" applyAlignment="1">
      <alignment horizontal="left" vertical="top"/>
    </xf>
    <xf numFmtId="0" fontId="0" fillId="13" borderId="0" xfId="0" applyFill="1"/>
    <xf numFmtId="0" fontId="3" fillId="3" borderId="4" xfId="0" applyFont="1" applyFill="1" applyBorder="1" applyAlignment="1">
      <alignment horizontal="left"/>
    </xf>
    <xf numFmtId="0" fontId="3" fillId="3" borderId="0" xfId="0" applyFont="1" applyFill="1" applyAlignment="1">
      <alignment horizontal="left"/>
    </xf>
    <xf numFmtId="0" fontId="3" fillId="3" borderId="5" xfId="0" applyFont="1" applyFill="1" applyBorder="1" applyAlignment="1">
      <alignment horizontal="left"/>
    </xf>
    <xf numFmtId="0" fontId="10" fillId="3" borderId="6" xfId="0" applyFont="1" applyFill="1" applyBorder="1" applyAlignment="1">
      <alignment horizontal="left"/>
    </xf>
    <xf numFmtId="0" fontId="10" fillId="3" borderId="7" xfId="0" applyFont="1" applyFill="1" applyBorder="1" applyAlignment="1">
      <alignment horizontal="left"/>
    </xf>
    <xf numFmtId="0" fontId="10" fillId="3" borderId="8" xfId="0" applyFont="1" applyFill="1" applyBorder="1" applyAlignment="1">
      <alignment horizontal="left"/>
    </xf>
    <xf numFmtId="0" fontId="2" fillId="3" borderId="16" xfId="0" applyFont="1" applyFill="1" applyBorder="1" applyAlignment="1">
      <alignment horizontal="center" vertical="center" wrapText="1"/>
    </xf>
    <xf numFmtId="0" fontId="2" fillId="3" borderId="2"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0" xfId="0" applyFont="1" applyFill="1" applyAlignment="1">
      <alignment horizontal="center" vertical="center"/>
    </xf>
    <xf numFmtId="0" fontId="2" fillId="3" borderId="18"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23" xfId="0" applyFont="1" applyFill="1" applyBorder="1" applyAlignment="1">
      <alignment horizontal="center" vertical="center"/>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11" fillId="0" borderId="26" xfId="0" applyFont="1" applyBorder="1" applyAlignment="1">
      <alignment horizontal="left"/>
    </xf>
    <xf numFmtId="0" fontId="11" fillId="0" borderId="27" xfId="0" applyFont="1" applyBorder="1" applyAlignment="1">
      <alignment horizontal="left"/>
    </xf>
    <xf numFmtId="0" fontId="11" fillId="0" borderId="28" xfId="0" applyFont="1" applyBorder="1" applyAlignment="1">
      <alignment horizontal="left"/>
    </xf>
    <xf numFmtId="0" fontId="9" fillId="5" borderId="4"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9" fillId="5" borderId="8" xfId="0" applyFont="1" applyFill="1" applyBorder="1" applyAlignment="1">
      <alignment horizontal="center" vertical="center" wrapText="1"/>
    </xf>
    <xf numFmtId="0" fontId="4" fillId="3" borderId="4" xfId="7" applyFill="1" applyBorder="1" applyAlignment="1">
      <alignment horizontal="left"/>
    </xf>
    <xf numFmtId="0" fontId="4" fillId="3" borderId="0" xfId="7" applyFill="1" applyAlignment="1">
      <alignment horizontal="left"/>
    </xf>
    <xf numFmtId="0" fontId="4" fillId="3" borderId="5" xfId="7" applyFill="1" applyBorder="1" applyAlignment="1">
      <alignment horizontal="left"/>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3" fillId="3" borderId="1"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3" fillId="3" borderId="1" xfId="0" applyFont="1" applyFill="1" applyBorder="1" applyAlignment="1">
      <alignment horizontal="center" wrapText="1"/>
    </xf>
    <xf numFmtId="0" fontId="3"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7" fillId="3" borderId="1" xfId="0" applyFont="1" applyFill="1" applyBorder="1" applyAlignment="1">
      <alignment horizontal="left" vertical="center" indent="1"/>
    </xf>
    <xf numFmtId="0" fontId="7" fillId="3" borderId="2" xfId="0" applyFont="1" applyFill="1" applyBorder="1" applyAlignment="1">
      <alignment horizontal="left" vertical="center" indent="1"/>
    </xf>
    <xf numFmtId="0" fontId="7" fillId="3" borderId="3" xfId="0" applyFont="1" applyFill="1" applyBorder="1" applyAlignment="1">
      <alignment horizontal="left" vertical="center" indent="1"/>
    </xf>
    <xf numFmtId="0" fontId="7" fillId="3" borderId="4" xfId="0" applyFont="1" applyFill="1" applyBorder="1" applyAlignment="1">
      <alignment horizontal="left" vertical="center" indent="1"/>
    </xf>
    <xf numFmtId="0" fontId="7" fillId="3" borderId="0" xfId="0" applyFont="1" applyFill="1" applyAlignment="1">
      <alignment horizontal="left" vertical="center" indent="1"/>
    </xf>
    <xf numFmtId="0" fontId="7" fillId="3" borderId="5" xfId="0" applyFont="1" applyFill="1" applyBorder="1" applyAlignment="1">
      <alignment horizontal="left" vertical="center" indent="1"/>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4" fillId="3" borderId="0" xfId="7" applyFill="1" applyAlignment="1" applyProtection="1">
      <alignment horizontal="center" vertical="top"/>
      <protection locked="0"/>
    </xf>
    <xf numFmtId="0" fontId="4" fillId="3" borderId="5" xfId="7" applyFill="1" applyBorder="1" applyAlignment="1" applyProtection="1">
      <alignment horizontal="center" vertical="top"/>
      <protection locked="0"/>
    </xf>
    <xf numFmtId="0" fontId="0" fillId="0" borderId="0" xfId="0" applyAlignment="1">
      <alignment horizontal="left" vertical="top" wrapText="1"/>
    </xf>
    <xf numFmtId="0" fontId="0" fillId="0" borderId="5" xfId="0" applyBorder="1" applyAlignment="1">
      <alignment horizontal="left" vertical="top" wrapText="1"/>
    </xf>
    <xf numFmtId="0" fontId="0" fillId="0" borderId="4" xfId="0" applyBorder="1" applyAlignment="1">
      <alignment horizontal="left" vertical="top" wrapText="1"/>
    </xf>
    <xf numFmtId="0" fontId="8" fillId="4" borderId="15" xfId="0" applyFont="1" applyFill="1" applyBorder="1" applyAlignment="1" applyProtection="1">
      <alignment wrapText="1"/>
      <protection locked="0"/>
    </xf>
    <xf numFmtId="0" fontId="8" fillId="4" borderId="15" xfId="0" applyFont="1" applyFill="1" applyBorder="1" applyAlignment="1">
      <alignment wrapText="1"/>
    </xf>
    <xf numFmtId="2" fontId="8" fillId="4" borderId="15" xfId="0" applyNumberFormat="1" applyFont="1" applyFill="1" applyBorder="1"/>
    <xf numFmtId="0" fontId="0" fillId="0" borderId="15" xfId="0" applyBorder="1"/>
    <xf numFmtId="164" fontId="0" fillId="9" borderId="15" xfId="0" applyNumberFormat="1" applyFill="1" applyBorder="1" applyAlignment="1" applyProtection="1">
      <alignment horizontal="right" wrapText="1"/>
      <protection locked="0"/>
    </xf>
    <xf numFmtId="164" fontId="0" fillId="9" borderId="15" xfId="0" applyNumberFormat="1" applyFill="1" applyBorder="1" applyAlignment="1">
      <alignment horizontal="right" wrapText="1"/>
    </xf>
    <xf numFmtId="164" fontId="0" fillId="9" borderId="15" xfId="0" applyNumberFormat="1" applyFill="1" applyBorder="1" applyAlignment="1" applyProtection="1">
      <alignment wrapText="1"/>
      <protection locked="0"/>
    </xf>
    <xf numFmtId="164" fontId="0" fillId="9" borderId="15" xfId="0" applyNumberFormat="1" applyFill="1" applyBorder="1" applyAlignment="1">
      <alignment wrapText="1"/>
    </xf>
    <xf numFmtId="2" fontId="15" fillId="9" borderId="15" xfId="0" applyNumberFormat="1" applyFont="1" applyFill="1" applyBorder="1"/>
    <xf numFmtId="0" fontId="3" fillId="3" borderId="1" xfId="0" applyFont="1" applyFill="1" applyBorder="1" applyAlignment="1">
      <alignment horizontal="left" vertical="center" indent="1"/>
    </xf>
    <xf numFmtId="0" fontId="3" fillId="3" borderId="2" xfId="0" applyFont="1" applyFill="1" applyBorder="1" applyAlignment="1">
      <alignment horizontal="left" vertical="center" indent="1"/>
    </xf>
    <xf numFmtId="0" fontId="3" fillId="3" borderId="3" xfId="0" applyFont="1" applyFill="1" applyBorder="1" applyAlignment="1">
      <alignment horizontal="left" vertical="center" indent="1"/>
    </xf>
    <xf numFmtId="0" fontId="3" fillId="3" borderId="4" xfId="0" applyFont="1" applyFill="1" applyBorder="1" applyAlignment="1">
      <alignment horizontal="left" vertical="center" indent="1"/>
    </xf>
    <xf numFmtId="0" fontId="3" fillId="3" borderId="0" xfId="0" applyFont="1" applyFill="1" applyAlignment="1">
      <alignment horizontal="left" vertical="center" indent="1"/>
    </xf>
    <xf numFmtId="0" fontId="3" fillId="3" borderId="5" xfId="0" applyFont="1" applyFill="1" applyBorder="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1" fontId="8" fillId="4" borderId="15" xfId="0" applyNumberFormat="1" applyFont="1" applyFill="1" applyBorder="1" applyAlignment="1" applyProtection="1">
      <alignment horizontal="center" wrapText="1"/>
      <protection locked="0"/>
    </xf>
    <xf numFmtId="1" fontId="8" fillId="4" borderId="15" xfId="0" applyNumberFormat="1" applyFont="1" applyFill="1" applyBorder="1" applyAlignment="1">
      <alignment horizontal="center" wrapText="1"/>
    </xf>
    <xf numFmtId="1" fontId="0" fillId="9" borderId="15" xfId="0" applyNumberFormat="1" applyFill="1" applyBorder="1" applyAlignment="1" applyProtection="1">
      <alignment horizontal="center" wrapText="1"/>
      <protection locked="0"/>
    </xf>
    <xf numFmtId="1" fontId="0" fillId="9" borderId="15" xfId="0" applyNumberFormat="1" applyFill="1" applyBorder="1" applyAlignment="1">
      <alignment horizontal="center" wrapText="1"/>
    </xf>
    <xf numFmtId="1" fontId="1" fillId="7" borderId="36" xfId="8" applyNumberFormat="1" applyFont="1" applyBorder="1" applyAlignment="1">
      <alignment horizontal="center" vertical="top"/>
    </xf>
    <xf numFmtId="1" fontId="1" fillId="7" borderId="25" xfId="8" applyNumberFormat="1" applyFont="1" applyBorder="1" applyAlignment="1">
      <alignment horizontal="center" vertical="top"/>
    </xf>
    <xf numFmtId="1" fontId="1" fillId="7" borderId="49" xfId="8" applyNumberFormat="1" applyFont="1" applyBorder="1" applyAlignment="1">
      <alignment horizontal="center" vertical="top"/>
    </xf>
    <xf numFmtId="1" fontId="24" fillId="12" borderId="36" xfId="0" applyNumberFormat="1" applyFont="1" applyFill="1" applyBorder="1" applyAlignment="1">
      <alignment horizontal="center" vertical="top"/>
    </xf>
    <xf numFmtId="1" fontId="24" fillId="12" borderId="25" xfId="0" applyNumberFormat="1" applyFont="1" applyFill="1" applyBorder="1" applyAlignment="1">
      <alignment horizontal="center" vertical="top"/>
    </xf>
    <xf numFmtId="1" fontId="24" fillId="12" borderId="49" xfId="0" applyNumberFormat="1" applyFont="1" applyFill="1" applyBorder="1" applyAlignment="1">
      <alignment horizontal="center" vertical="top"/>
    </xf>
    <xf numFmtId="1" fontId="24" fillId="11" borderId="36" xfId="0" applyNumberFormat="1" applyFont="1" applyFill="1" applyBorder="1" applyAlignment="1">
      <alignment horizontal="center" vertical="top"/>
    </xf>
    <xf numFmtId="1" fontId="24" fillId="11" borderId="25" xfId="0" applyNumberFormat="1" applyFont="1" applyFill="1" applyBorder="1" applyAlignment="1">
      <alignment horizontal="center" vertical="top"/>
    </xf>
    <xf numFmtId="1" fontId="24" fillId="11" borderId="49" xfId="0" applyNumberFormat="1" applyFont="1" applyFill="1" applyBorder="1" applyAlignment="1">
      <alignment horizontal="center" vertical="top"/>
    </xf>
    <xf numFmtId="0" fontId="0" fillId="12" borderId="36" xfId="0" applyFill="1" applyBorder="1" applyAlignment="1">
      <alignment horizontal="center" vertical="top"/>
    </xf>
    <xf numFmtId="0" fontId="0" fillId="12" borderId="25" xfId="0" applyFill="1" applyBorder="1" applyAlignment="1">
      <alignment horizontal="center" vertical="top"/>
    </xf>
    <xf numFmtId="0" fontId="0" fillId="12" borderId="49" xfId="0" applyFill="1" applyBorder="1" applyAlignment="1">
      <alignment horizontal="center" vertical="top"/>
    </xf>
    <xf numFmtId="0" fontId="12" fillId="7" borderId="9" xfId="8" applyBorder="1" applyAlignment="1">
      <alignment horizontal="left" vertical="top"/>
    </xf>
    <xf numFmtId="0" fontId="12" fillId="7" borderId="11" xfId="8" applyBorder="1" applyAlignment="1">
      <alignment horizontal="left" vertical="top"/>
    </xf>
    <xf numFmtId="0" fontId="12" fillId="7" borderId="10" xfId="8" applyBorder="1" applyAlignment="1">
      <alignment horizontal="left" vertical="top"/>
    </xf>
    <xf numFmtId="0" fontId="0" fillId="12" borderId="35" xfId="0" applyFill="1" applyBorder="1" applyAlignment="1">
      <alignment horizontal="left" vertical="top"/>
    </xf>
    <xf numFmtId="0" fontId="0" fillId="12" borderId="24" xfId="0" applyFill="1" applyBorder="1" applyAlignment="1">
      <alignment horizontal="left" vertical="top"/>
    </xf>
    <xf numFmtId="0" fontId="0" fillId="12" borderId="31" xfId="0" applyFill="1" applyBorder="1" applyAlignment="1">
      <alignment horizontal="left" vertical="top"/>
    </xf>
    <xf numFmtId="0" fontId="0" fillId="12" borderId="29" xfId="0" applyFill="1" applyBorder="1" applyAlignment="1">
      <alignment horizontal="left" vertical="top"/>
    </xf>
    <xf numFmtId="0" fontId="0" fillId="12" borderId="50" xfId="0" applyFill="1" applyBorder="1" applyAlignment="1">
      <alignment horizontal="left" vertical="top"/>
    </xf>
    <xf numFmtId="0" fontId="1" fillId="12" borderId="35" xfId="8" applyFont="1" applyFill="1" applyBorder="1" applyAlignment="1">
      <alignment horizontal="left" vertical="top"/>
    </xf>
    <xf numFmtId="0" fontId="1" fillId="12" borderId="24" xfId="8" applyFont="1" applyFill="1" applyBorder="1" applyAlignment="1">
      <alignment horizontal="left" vertical="top"/>
    </xf>
    <xf numFmtId="0" fontId="1" fillId="12" borderId="50" xfId="8" applyFont="1" applyFill="1" applyBorder="1" applyAlignment="1">
      <alignment horizontal="left" vertical="top"/>
    </xf>
    <xf numFmtId="0" fontId="24" fillId="12" borderId="13" xfId="0" applyFont="1" applyFill="1" applyBorder="1" applyAlignment="1">
      <alignment horizontal="left" vertical="top"/>
    </xf>
    <xf numFmtId="0" fontId="24" fillId="12" borderId="15" xfId="0" applyFont="1" applyFill="1" applyBorder="1" applyAlignment="1">
      <alignment horizontal="left" vertical="top"/>
    </xf>
    <xf numFmtId="0" fontId="24" fillId="12" borderId="14" xfId="0" applyFont="1" applyFill="1" applyBorder="1" applyAlignment="1">
      <alignment horizontal="left" vertical="top"/>
    </xf>
    <xf numFmtId="0" fontId="1" fillId="7" borderId="9" xfId="8" applyFont="1" applyBorder="1" applyAlignment="1">
      <alignment horizontal="left" vertical="top"/>
    </xf>
    <xf numFmtId="0" fontId="1" fillId="7" borderId="10" xfId="8" applyFont="1" applyBorder="1" applyAlignment="1">
      <alignment horizontal="left" vertical="top"/>
    </xf>
    <xf numFmtId="0" fontId="1" fillId="7" borderId="13" xfId="8" applyFont="1" applyBorder="1" applyAlignment="1">
      <alignment horizontal="left" vertical="top"/>
    </xf>
    <xf numFmtId="0" fontId="1" fillId="7" borderId="14" xfId="8" applyFont="1" applyBorder="1" applyAlignment="1">
      <alignment horizontal="left" vertical="top"/>
    </xf>
    <xf numFmtId="0" fontId="24" fillId="12" borderId="36" xfId="0" applyFont="1" applyFill="1" applyBorder="1" applyAlignment="1">
      <alignment horizontal="center" vertical="top"/>
    </xf>
    <xf numFmtId="0" fontId="24" fillId="12" borderId="25" xfId="0" applyFont="1" applyFill="1" applyBorder="1" applyAlignment="1">
      <alignment horizontal="center" vertical="top"/>
    </xf>
    <xf numFmtId="0" fontId="24" fillId="12" borderId="49" xfId="0" applyFont="1" applyFill="1" applyBorder="1" applyAlignment="1">
      <alignment horizontal="center" vertical="top"/>
    </xf>
    <xf numFmtId="0" fontId="1" fillId="7" borderId="36" xfId="8" applyFont="1" applyBorder="1" applyAlignment="1">
      <alignment horizontal="center" vertical="top"/>
    </xf>
    <xf numFmtId="0" fontId="1" fillId="7" borderId="49" xfId="8" applyFont="1" applyBorder="1" applyAlignment="1">
      <alignment horizontal="center" vertical="top"/>
    </xf>
    <xf numFmtId="0" fontId="24" fillId="11" borderId="9" xfId="0" applyFont="1" applyFill="1" applyBorder="1" applyAlignment="1">
      <alignment horizontal="left" vertical="top"/>
    </xf>
    <xf numFmtId="0" fontId="24" fillId="11" borderId="11" xfId="0" applyFont="1" applyFill="1" applyBorder="1" applyAlignment="1">
      <alignment horizontal="left" vertical="top"/>
    </xf>
    <xf numFmtId="0" fontId="24" fillId="11" borderId="10" xfId="0" applyFont="1" applyFill="1" applyBorder="1" applyAlignment="1">
      <alignment horizontal="left" vertical="top"/>
    </xf>
    <xf numFmtId="0" fontId="24" fillId="11" borderId="36" xfId="0" applyFont="1" applyFill="1" applyBorder="1" applyAlignment="1">
      <alignment horizontal="center" vertical="top"/>
    </xf>
    <xf numFmtId="0" fontId="24" fillId="11" borderId="25" xfId="0" applyFont="1" applyFill="1" applyBorder="1" applyAlignment="1">
      <alignment horizontal="center" vertical="top"/>
    </xf>
    <xf numFmtId="0" fontId="24" fillId="11" borderId="49" xfId="0" applyFont="1" applyFill="1" applyBorder="1" applyAlignment="1">
      <alignment horizontal="center" vertical="top"/>
    </xf>
    <xf numFmtId="0" fontId="24" fillId="11" borderId="13" xfId="0" applyFont="1" applyFill="1" applyBorder="1" applyAlignment="1">
      <alignment horizontal="left" vertical="top"/>
    </xf>
    <xf numFmtId="0" fontId="24" fillId="11" borderId="15" xfId="0" applyFont="1" applyFill="1" applyBorder="1" applyAlignment="1">
      <alignment horizontal="left" vertical="top"/>
    </xf>
    <xf numFmtId="0" fontId="24" fillId="11" borderId="14" xfId="0" applyFont="1" applyFill="1" applyBorder="1" applyAlignment="1">
      <alignment horizontal="left" vertical="top"/>
    </xf>
    <xf numFmtId="0" fontId="1" fillId="7" borderId="11" xfId="8" applyFont="1" applyBorder="1" applyAlignment="1">
      <alignment horizontal="left" vertical="top"/>
    </xf>
    <xf numFmtId="0" fontId="1" fillId="7" borderId="15" xfId="8" applyFont="1" applyBorder="1" applyAlignment="1">
      <alignment horizontal="left" vertical="top"/>
    </xf>
    <xf numFmtId="0" fontId="24" fillId="12" borderId="9" xfId="0" applyFont="1" applyFill="1" applyBorder="1" applyAlignment="1">
      <alignment horizontal="left" vertical="top"/>
    </xf>
    <xf numFmtId="0" fontId="24" fillId="12" borderId="11" xfId="0" applyFont="1" applyFill="1" applyBorder="1" applyAlignment="1">
      <alignment horizontal="left" vertical="top"/>
    </xf>
    <xf numFmtId="0" fontId="24" fillId="12" borderId="10" xfId="0" applyFont="1" applyFill="1" applyBorder="1" applyAlignment="1">
      <alignment horizontal="left" vertical="top"/>
    </xf>
    <xf numFmtId="0" fontId="1" fillId="7" borderId="25" xfId="8" applyFont="1" applyBorder="1" applyAlignment="1">
      <alignment horizontal="center" vertical="top"/>
    </xf>
    <xf numFmtId="1" fontId="0" fillId="11" borderId="51" xfId="0" applyNumberFormat="1" applyFill="1" applyBorder="1" applyAlignment="1">
      <alignment horizontal="center" vertical="top"/>
    </xf>
    <xf numFmtId="1" fontId="0" fillId="11" borderId="53" xfId="0" applyNumberFormat="1" applyFill="1" applyBorder="1" applyAlignment="1">
      <alignment horizontal="center" vertical="top"/>
    </xf>
    <xf numFmtId="1" fontId="0" fillId="11" borderId="52" xfId="0" applyNumberFormat="1" applyFill="1" applyBorder="1" applyAlignment="1">
      <alignment horizontal="center" vertical="top"/>
    </xf>
    <xf numFmtId="0" fontId="0" fillId="9" borderId="2" xfId="0" applyFill="1" applyBorder="1" applyAlignment="1">
      <alignment horizontal="left" vertical="top"/>
    </xf>
    <xf numFmtId="0" fontId="0" fillId="9" borderId="0" xfId="0" applyFill="1" applyAlignment="1">
      <alignment horizontal="left" vertical="top"/>
    </xf>
    <xf numFmtId="0" fontId="0" fillId="9" borderId="7" xfId="0" applyFill="1" applyBorder="1" applyAlignment="1">
      <alignment horizontal="left" vertical="top"/>
    </xf>
    <xf numFmtId="0" fontId="0" fillId="9" borderId="17" xfId="0" applyFill="1" applyBorder="1" applyAlignment="1">
      <alignment horizontal="center" vertical="top"/>
    </xf>
    <xf numFmtId="0" fontId="0" fillId="9" borderId="18" xfId="0" applyFill="1" applyBorder="1" applyAlignment="1">
      <alignment horizontal="center" vertical="top"/>
    </xf>
    <xf numFmtId="0" fontId="0" fillId="9" borderId="23" xfId="0" applyFill="1" applyBorder="1" applyAlignment="1">
      <alignment horizontal="center" vertical="top"/>
    </xf>
    <xf numFmtId="0" fontId="0" fillId="11" borderId="36" xfId="0" applyFill="1" applyBorder="1" applyAlignment="1">
      <alignment horizontal="center" vertical="top"/>
    </xf>
    <xf numFmtId="0" fontId="0" fillId="11" borderId="25" xfId="0" applyFill="1" applyBorder="1" applyAlignment="1">
      <alignment horizontal="center" vertical="top"/>
    </xf>
    <xf numFmtId="0" fontId="0" fillId="11" borderId="49" xfId="0" applyFill="1" applyBorder="1" applyAlignment="1">
      <alignment horizontal="center" vertical="top"/>
    </xf>
    <xf numFmtId="0" fontId="0" fillId="11" borderId="9" xfId="0" applyFill="1" applyBorder="1" applyAlignment="1">
      <alignment horizontal="left" vertical="top"/>
    </xf>
    <xf numFmtId="0" fontId="0" fillId="11" borderId="11" xfId="0" applyFill="1" applyBorder="1" applyAlignment="1">
      <alignment horizontal="left" vertical="top"/>
    </xf>
    <xf numFmtId="0" fontId="0" fillId="11" borderId="10" xfId="0" applyFill="1" applyBorder="1" applyAlignment="1">
      <alignment horizontal="left" vertical="top"/>
    </xf>
    <xf numFmtId="0" fontId="0" fillId="11" borderId="13" xfId="0" applyFill="1" applyBorder="1" applyAlignment="1">
      <alignment horizontal="left" vertical="top"/>
    </xf>
    <xf numFmtId="0" fontId="0" fillId="11" borderId="15" xfId="0" applyFill="1" applyBorder="1" applyAlignment="1">
      <alignment horizontal="left" vertical="top"/>
    </xf>
    <xf numFmtId="0" fontId="0" fillId="11" borderId="14" xfId="0" applyFill="1" applyBorder="1" applyAlignment="1">
      <alignment horizontal="left" vertical="top"/>
    </xf>
    <xf numFmtId="0" fontId="0" fillId="11" borderId="13" xfId="0" applyFill="1" applyBorder="1" applyAlignment="1">
      <alignment horizontal="left" vertical="top" wrapText="1"/>
    </xf>
    <xf numFmtId="0" fontId="0" fillId="11" borderId="15" xfId="0" applyFill="1" applyBorder="1" applyAlignment="1">
      <alignment horizontal="left" vertical="top" wrapText="1"/>
    </xf>
    <xf numFmtId="0" fontId="0" fillId="11" borderId="14" xfId="0" applyFill="1" applyBorder="1" applyAlignment="1">
      <alignment horizontal="left" vertical="top" wrapText="1"/>
    </xf>
    <xf numFmtId="0" fontId="0" fillId="9" borderId="36" xfId="0" applyFill="1" applyBorder="1" applyAlignment="1">
      <alignment horizontal="center" vertical="top"/>
    </xf>
    <xf numFmtId="0" fontId="0" fillId="9" borderId="49" xfId="0" applyFill="1" applyBorder="1" applyAlignment="1">
      <alignment horizontal="center" vertical="top"/>
    </xf>
    <xf numFmtId="0" fontId="0" fillId="9" borderId="25" xfId="0" applyFill="1" applyBorder="1" applyAlignment="1">
      <alignment horizontal="center" vertical="top"/>
    </xf>
    <xf numFmtId="0" fontId="0" fillId="9" borderId="32" xfId="0" applyFill="1" applyBorder="1" applyAlignment="1">
      <alignment horizontal="center" vertical="top"/>
    </xf>
    <xf numFmtId="0" fontId="0" fillId="11" borderId="36" xfId="0" applyFill="1" applyBorder="1" applyAlignment="1">
      <alignment horizontal="left" vertical="top" wrapText="1"/>
    </xf>
    <xf numFmtId="0" fontId="0" fillId="11" borderId="49" xfId="0" applyFill="1" applyBorder="1" applyAlignment="1">
      <alignment horizontal="left" vertical="top" wrapText="1"/>
    </xf>
    <xf numFmtId="0" fontId="0" fillId="11" borderId="35" xfId="0" applyFill="1" applyBorder="1" applyAlignment="1">
      <alignment horizontal="left" vertical="top"/>
    </xf>
    <xf numFmtId="0" fontId="0" fillId="11" borderId="50" xfId="0" applyFill="1" applyBorder="1" applyAlignment="1">
      <alignment horizontal="left" vertical="top"/>
    </xf>
    <xf numFmtId="0" fontId="0" fillId="11" borderId="36" xfId="0" applyFill="1" applyBorder="1" applyAlignment="1">
      <alignment horizontal="left" vertical="top"/>
    </xf>
    <xf numFmtId="0" fontId="0" fillId="11" borderId="49" xfId="0" applyFill="1" applyBorder="1" applyAlignment="1">
      <alignment horizontal="left" vertical="top"/>
    </xf>
    <xf numFmtId="0" fontId="0" fillId="9" borderId="35" xfId="0" applyFill="1" applyBorder="1" applyAlignment="1">
      <alignment horizontal="left" vertical="top"/>
    </xf>
    <xf numFmtId="0" fontId="0" fillId="9" borderId="50" xfId="0" applyFill="1" applyBorder="1" applyAlignment="1">
      <alignment horizontal="left" vertical="top"/>
    </xf>
    <xf numFmtId="0" fontId="0" fillId="9" borderId="24" xfId="0" applyFill="1" applyBorder="1" applyAlignment="1">
      <alignment horizontal="left" vertical="top"/>
    </xf>
    <xf numFmtId="0" fontId="0" fillId="9" borderId="31" xfId="0" applyFill="1" applyBorder="1" applyAlignment="1">
      <alignment horizontal="left" vertical="top"/>
    </xf>
    <xf numFmtId="0" fontId="0" fillId="9" borderId="35" xfId="0" applyFill="1" applyBorder="1" applyAlignment="1">
      <alignment horizontal="center" vertical="top"/>
    </xf>
    <xf numFmtId="0" fontId="0" fillId="9" borderId="24" xfId="0" applyFill="1" applyBorder="1" applyAlignment="1">
      <alignment horizontal="center" vertical="top"/>
    </xf>
    <xf numFmtId="0" fontId="0" fillId="9" borderId="50" xfId="0" applyFill="1" applyBorder="1" applyAlignment="1">
      <alignment horizontal="center" vertical="top"/>
    </xf>
  </cellXfs>
  <cellStyles count="10">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9" builtinId="28"/>
    <cellStyle name="Normal" xfId="0" builtinId="0"/>
  </cellStyles>
  <dxfs count="0"/>
  <tableStyles count="0" defaultTableStyle="TableStyleMedium9" defaultPivotStyle="PivotStyleMedium4"/>
  <colors>
    <mruColors>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image" Target="../media/image9.png"/><Relationship Id="rId13" Type="http://schemas.openxmlformats.org/officeDocument/2006/relationships/image" Target="../media/image14.png"/><Relationship Id="rId18" Type="http://schemas.openxmlformats.org/officeDocument/2006/relationships/image" Target="../media/image19.png"/><Relationship Id="rId3" Type="http://schemas.openxmlformats.org/officeDocument/2006/relationships/image" Target="../media/image4.png"/><Relationship Id="rId21" Type="http://schemas.openxmlformats.org/officeDocument/2006/relationships/image" Target="../media/image22.png"/><Relationship Id="rId7" Type="http://schemas.openxmlformats.org/officeDocument/2006/relationships/image" Target="../media/image8.png"/><Relationship Id="rId12" Type="http://schemas.openxmlformats.org/officeDocument/2006/relationships/image" Target="../media/image13.png"/><Relationship Id="rId17" Type="http://schemas.openxmlformats.org/officeDocument/2006/relationships/image" Target="../media/image18.png"/><Relationship Id="rId2" Type="http://schemas.openxmlformats.org/officeDocument/2006/relationships/image" Target="../media/image3.png"/><Relationship Id="rId16" Type="http://schemas.openxmlformats.org/officeDocument/2006/relationships/image" Target="../media/image17.png"/><Relationship Id="rId20" Type="http://schemas.openxmlformats.org/officeDocument/2006/relationships/image" Target="../media/image21.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5" Type="http://schemas.openxmlformats.org/officeDocument/2006/relationships/image" Target="../media/image6.png"/><Relationship Id="rId15" Type="http://schemas.openxmlformats.org/officeDocument/2006/relationships/image" Target="../media/image16.png"/><Relationship Id="rId23" Type="http://schemas.openxmlformats.org/officeDocument/2006/relationships/image" Target="../media/image24.png"/><Relationship Id="rId10" Type="http://schemas.openxmlformats.org/officeDocument/2006/relationships/image" Target="../media/image11.png"/><Relationship Id="rId19" Type="http://schemas.openxmlformats.org/officeDocument/2006/relationships/image" Target="../media/image20.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5.png"/><Relationship Id="rId22" Type="http://schemas.openxmlformats.org/officeDocument/2006/relationships/image" Target="../media/image2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619125</xdr:colOff>
      <xdr:row>21</xdr:row>
      <xdr:rowOff>64224</xdr:rowOff>
    </xdr:to>
    <xdr:pic>
      <xdr:nvPicPr>
        <xdr:cNvPr id="4" name="Picture 3">
          <a:extLst>
            <a:ext uri="{FF2B5EF4-FFF2-40B4-BE49-F238E27FC236}">
              <a16:creationId xmlns:a16="http://schemas.microsoft.com/office/drawing/2014/main" xmlns="" id="{00000000-0008-0000-09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7477125" cy="440874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76200</xdr:colOff>
          <xdr:row>23</xdr:row>
          <xdr:rowOff>76200</xdr:rowOff>
        </xdr:from>
        <xdr:to>
          <xdr:col>9</xdr:col>
          <xdr:colOff>66675</xdr:colOff>
          <xdr:row>63</xdr:row>
          <xdr:rowOff>19050</xdr:rowOff>
        </xdr:to>
        <xdr:sp macro="" textlink="">
          <xdr:nvSpPr>
            <xdr:cNvPr id="1025" name="Object 1"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xdr:twoCellAnchor editAs="oneCell">
    <xdr:from>
      <xdr:col>0</xdr:col>
      <xdr:colOff>171450</xdr:colOff>
      <xdr:row>64</xdr:row>
      <xdr:rowOff>38100</xdr:rowOff>
    </xdr:from>
    <xdr:to>
      <xdr:col>12</xdr:col>
      <xdr:colOff>567315</xdr:colOff>
      <xdr:row>87</xdr:row>
      <xdr:rowOff>1</xdr:rowOff>
    </xdr:to>
    <xdr:pic>
      <xdr:nvPicPr>
        <xdr:cNvPr id="14" name="Picture 13">
          <a:extLst>
            <a:ext uri="{FF2B5EF4-FFF2-40B4-BE49-F238E27FC236}">
              <a16:creationId xmlns:a16="http://schemas.microsoft.com/office/drawing/2014/main" xmlns="" id="{00000000-0008-0000-0900-00000E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71450" y="12839700"/>
          <a:ext cx="8511165" cy="4562475"/>
        </a:xfrm>
        <a:prstGeom prst="rect">
          <a:avLst/>
        </a:prstGeom>
      </xdr:spPr>
    </xdr:pic>
    <xdr:clientData/>
  </xdr:twoCellAnchor>
  <xdr:twoCellAnchor editAs="oneCell">
    <xdr:from>
      <xdr:col>0</xdr:col>
      <xdr:colOff>33617</xdr:colOff>
      <xdr:row>87</xdr:row>
      <xdr:rowOff>33057</xdr:rowOff>
    </xdr:from>
    <xdr:to>
      <xdr:col>13</xdr:col>
      <xdr:colOff>537882</xdr:colOff>
      <xdr:row>118</xdr:row>
      <xdr:rowOff>89647</xdr:rowOff>
    </xdr:to>
    <xdr:pic>
      <xdr:nvPicPr>
        <xdr:cNvPr id="15" name="Picture 14">
          <a:extLst>
            <a:ext uri="{FF2B5EF4-FFF2-40B4-BE49-F238E27FC236}">
              <a16:creationId xmlns:a16="http://schemas.microsoft.com/office/drawing/2014/main" xmlns="" id="{00000000-0008-0000-0900-00000F000000}"/>
            </a:ext>
          </a:extLst>
        </xdr:cNvPr>
        <xdr:cNvPicPr>
          <a:picLocks noChangeAspect="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5295" t="11644" r="6160" b="12244"/>
        <a:stretch/>
      </xdr:blipFill>
      <xdr:spPr>
        <a:xfrm>
          <a:off x="33617" y="17749557"/>
          <a:ext cx="9244853" cy="6309472"/>
        </a:xfrm>
        <a:prstGeom prst="rect">
          <a:avLst/>
        </a:prstGeom>
      </xdr:spPr>
    </xdr:pic>
    <xdr:clientData/>
  </xdr:twoCellAnchor>
  <xdr:twoCellAnchor editAs="oneCell">
    <xdr:from>
      <xdr:col>0</xdr:col>
      <xdr:colOff>476250</xdr:colOff>
      <xdr:row>119</xdr:row>
      <xdr:rowOff>95250</xdr:rowOff>
    </xdr:from>
    <xdr:to>
      <xdr:col>9</xdr:col>
      <xdr:colOff>601841</xdr:colOff>
      <xdr:row>155</xdr:row>
      <xdr:rowOff>180975</xdr:rowOff>
    </xdr:to>
    <xdr:pic>
      <xdr:nvPicPr>
        <xdr:cNvPr id="16" name="Picture 15">
          <a:extLst>
            <a:ext uri="{FF2B5EF4-FFF2-40B4-BE49-F238E27FC236}">
              <a16:creationId xmlns:a16="http://schemas.microsoft.com/office/drawing/2014/main" xmlns="" id="{00000000-0008-0000-0900-000010000000}"/>
            </a:ext>
          </a:extLst>
        </xdr:cNvPr>
        <xdr:cNvPicPr>
          <a:picLocks noChangeAspect="1"/>
        </xdr:cNvPicPr>
      </xdr:nvPicPr>
      <xdr:blipFill rotWithShape="1">
        <a:blip xmlns:r="http://schemas.openxmlformats.org/officeDocument/2006/relationships" r:embed="rId4">
          <a:extLst>
            <a:ext uri="{28A0092B-C50C-407E-A947-70E740481C1C}">
              <a14:useLocalDpi xmlns:a14="http://schemas.microsoft.com/office/drawing/2010/main" val="0"/>
            </a:ext>
          </a:extLst>
        </a:blip>
        <a:srcRect b="18357"/>
        <a:stretch/>
      </xdr:blipFill>
      <xdr:spPr>
        <a:xfrm>
          <a:off x="476250" y="23898225"/>
          <a:ext cx="6212066" cy="7286625"/>
        </a:xfrm>
        <a:prstGeom prst="rect">
          <a:avLst/>
        </a:prstGeom>
      </xdr:spPr>
    </xdr:pic>
    <xdr:clientData/>
  </xdr:twoCellAnchor>
  <xdr:twoCellAnchor editAs="oneCell">
    <xdr:from>
      <xdr:col>17</xdr:col>
      <xdr:colOff>61634</xdr:colOff>
      <xdr:row>153</xdr:row>
      <xdr:rowOff>76761</xdr:rowOff>
    </xdr:from>
    <xdr:to>
      <xdr:col>26</xdr:col>
      <xdr:colOff>145678</xdr:colOff>
      <xdr:row>192</xdr:row>
      <xdr:rowOff>22413</xdr:rowOff>
    </xdr:to>
    <xdr:pic>
      <xdr:nvPicPr>
        <xdr:cNvPr id="19" name="Picture 18">
          <a:extLst>
            <a:ext uri="{FF2B5EF4-FFF2-40B4-BE49-F238E27FC236}">
              <a16:creationId xmlns:a16="http://schemas.microsoft.com/office/drawing/2014/main" xmlns="" id="{00000000-0008-0000-0900-000013000000}"/>
            </a:ext>
          </a:extLst>
        </xdr:cNvPr>
        <xdr:cNvPicPr>
          <a:picLocks noChangeAspect="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b="11302"/>
        <a:stretch/>
      </xdr:blipFill>
      <xdr:spPr>
        <a:xfrm>
          <a:off x="11491634" y="31105849"/>
          <a:ext cx="6135220" cy="7812182"/>
        </a:xfrm>
        <a:prstGeom prst="rect">
          <a:avLst/>
        </a:prstGeom>
      </xdr:spPr>
    </xdr:pic>
    <xdr:clientData/>
  </xdr:twoCellAnchor>
  <xdr:twoCellAnchor>
    <xdr:from>
      <xdr:col>0</xdr:col>
      <xdr:colOff>156883</xdr:colOff>
      <xdr:row>157</xdr:row>
      <xdr:rowOff>22410</xdr:rowOff>
    </xdr:from>
    <xdr:to>
      <xdr:col>14</xdr:col>
      <xdr:colOff>612826</xdr:colOff>
      <xdr:row>198</xdr:row>
      <xdr:rowOff>127185</xdr:rowOff>
    </xdr:to>
    <xdr:grpSp>
      <xdr:nvGrpSpPr>
        <xdr:cNvPr id="21" name="Group 20">
          <a:extLst>
            <a:ext uri="{FF2B5EF4-FFF2-40B4-BE49-F238E27FC236}">
              <a16:creationId xmlns:a16="http://schemas.microsoft.com/office/drawing/2014/main" xmlns="" id="{00000000-0008-0000-0900-000015000000}"/>
            </a:ext>
          </a:extLst>
        </xdr:cNvPr>
        <xdr:cNvGrpSpPr/>
      </xdr:nvGrpSpPr>
      <xdr:grpSpPr>
        <a:xfrm>
          <a:off x="156883" y="31147869"/>
          <a:ext cx="9994390" cy="8190940"/>
          <a:chOff x="0" y="13668375"/>
          <a:chExt cx="10057143" cy="8305800"/>
        </a:xfrm>
      </xdr:grpSpPr>
      <xdr:pic>
        <xdr:nvPicPr>
          <xdr:cNvPr id="22" name="Picture 21">
            <a:extLst>
              <a:ext uri="{FF2B5EF4-FFF2-40B4-BE49-F238E27FC236}">
                <a16:creationId xmlns:a16="http://schemas.microsoft.com/office/drawing/2014/main" xmlns="" id="{00000000-0008-0000-0900-000016000000}"/>
              </a:ext>
            </a:extLst>
          </xdr:cNvPr>
          <xdr:cNvPicPr>
            <a:picLocks noChangeAspect="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t="11153" b="14328"/>
          <a:stretch/>
        </xdr:blipFill>
        <xdr:spPr>
          <a:xfrm>
            <a:off x="0" y="13668375"/>
            <a:ext cx="10057143" cy="5791200"/>
          </a:xfrm>
          <a:prstGeom prst="rect">
            <a:avLst/>
          </a:prstGeom>
        </xdr:spPr>
      </xdr:pic>
      <xdr:pic>
        <xdr:nvPicPr>
          <xdr:cNvPr id="23" name="Picture 22">
            <a:extLst>
              <a:ext uri="{FF2B5EF4-FFF2-40B4-BE49-F238E27FC236}">
                <a16:creationId xmlns:a16="http://schemas.microsoft.com/office/drawing/2014/main" xmlns="" id="{00000000-0008-0000-0900-000017000000}"/>
              </a:ext>
            </a:extLst>
          </xdr:cNvPr>
          <xdr:cNvPicPr>
            <a:picLocks noChangeAspect="1"/>
          </xdr:cNvPicPr>
        </xdr:nvPicPr>
        <xdr:blipFill rotWithShape="1">
          <a:blip xmlns:r="http://schemas.openxmlformats.org/officeDocument/2006/relationships" r:embed="rId7">
            <a:extLst>
              <a:ext uri="{28A0092B-C50C-407E-A947-70E740481C1C}">
                <a14:useLocalDpi xmlns:a14="http://schemas.microsoft.com/office/drawing/2010/main" val="0"/>
              </a:ext>
            </a:extLst>
          </a:blip>
          <a:srcRect t="11644" b="55999"/>
          <a:stretch/>
        </xdr:blipFill>
        <xdr:spPr>
          <a:xfrm>
            <a:off x="0" y="19459575"/>
            <a:ext cx="10057143" cy="2514600"/>
          </a:xfrm>
          <a:prstGeom prst="rect">
            <a:avLst/>
          </a:prstGeom>
        </xdr:spPr>
      </xdr:pic>
    </xdr:grpSp>
    <xdr:clientData/>
  </xdr:twoCellAnchor>
  <xdr:twoCellAnchor editAs="oneCell">
    <xdr:from>
      <xdr:col>16</xdr:col>
      <xdr:colOff>44824</xdr:colOff>
      <xdr:row>56</xdr:row>
      <xdr:rowOff>44824</xdr:rowOff>
    </xdr:from>
    <xdr:to>
      <xdr:col>30</xdr:col>
      <xdr:colOff>153693</xdr:colOff>
      <xdr:row>111</xdr:row>
      <xdr:rowOff>174841</xdr:rowOff>
    </xdr:to>
    <xdr:pic>
      <xdr:nvPicPr>
        <xdr:cNvPr id="3" name="Picture 2">
          <a:extLst>
            <a:ext uri="{FF2B5EF4-FFF2-40B4-BE49-F238E27FC236}">
              <a16:creationId xmlns:a16="http://schemas.microsoft.com/office/drawing/2014/main" xmlns="" id="{00000000-0008-0000-0900-000003000000}"/>
            </a:ext>
          </a:extLst>
        </xdr:cNvPr>
        <xdr:cNvPicPr>
          <a:picLocks noChangeAspect="1"/>
        </xdr:cNvPicPr>
      </xdr:nvPicPr>
      <xdr:blipFill rotWithShape="1">
        <a:blip xmlns:r="http://schemas.openxmlformats.org/officeDocument/2006/relationships" r:embed="rId8">
          <a:extLst>
            <a:ext uri="{28A0092B-C50C-407E-A947-70E740481C1C}">
              <a14:useLocalDpi xmlns:a14="http://schemas.microsoft.com/office/drawing/2010/main" val="0"/>
            </a:ext>
          </a:extLst>
        </a:blip>
        <a:srcRect l="7754" t="6629" r="8179" b="33929"/>
        <a:stretch/>
      </xdr:blipFill>
      <xdr:spPr>
        <a:xfrm>
          <a:off x="10802471" y="11508442"/>
          <a:ext cx="9521810" cy="11223840"/>
        </a:xfrm>
        <a:prstGeom prst="rect">
          <a:avLst/>
        </a:prstGeom>
      </xdr:spPr>
    </xdr:pic>
    <xdr:clientData/>
  </xdr:twoCellAnchor>
  <xdr:twoCellAnchor editAs="oneCell">
    <xdr:from>
      <xdr:col>16</xdr:col>
      <xdr:colOff>67234</xdr:colOff>
      <xdr:row>2</xdr:row>
      <xdr:rowOff>112058</xdr:rowOff>
    </xdr:from>
    <xdr:to>
      <xdr:col>26</xdr:col>
      <xdr:colOff>456399</xdr:colOff>
      <xdr:row>52</xdr:row>
      <xdr:rowOff>85164</xdr:rowOff>
    </xdr:to>
    <xdr:pic>
      <xdr:nvPicPr>
        <xdr:cNvPr id="2" name="Picture 1">
          <a:extLst>
            <a:ext uri="{FF2B5EF4-FFF2-40B4-BE49-F238E27FC236}">
              <a16:creationId xmlns:a16="http://schemas.microsoft.com/office/drawing/2014/main" xmlns="" id="{00000000-0008-0000-0900-000002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10824881" y="526676"/>
          <a:ext cx="7112694" cy="10058400"/>
        </a:xfrm>
        <a:prstGeom prst="rect">
          <a:avLst/>
        </a:prstGeom>
      </xdr:spPr>
    </xdr:pic>
    <xdr:clientData/>
  </xdr:twoCellAnchor>
  <xdr:twoCellAnchor editAs="oneCell">
    <xdr:from>
      <xdr:col>27</xdr:col>
      <xdr:colOff>425825</xdr:colOff>
      <xdr:row>1</xdr:row>
      <xdr:rowOff>67236</xdr:rowOff>
    </xdr:from>
    <xdr:to>
      <xdr:col>38</xdr:col>
      <xdr:colOff>141193</xdr:colOff>
      <xdr:row>50</xdr:row>
      <xdr:rowOff>107577</xdr:rowOff>
    </xdr:to>
    <xdr:pic>
      <xdr:nvPicPr>
        <xdr:cNvPr id="7" name="Picture 6">
          <a:extLst>
            <a:ext uri="{FF2B5EF4-FFF2-40B4-BE49-F238E27FC236}">
              <a16:creationId xmlns:a16="http://schemas.microsoft.com/office/drawing/2014/main" xmlns="" id="{00000000-0008-0000-0900-000007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8579354" y="280148"/>
          <a:ext cx="7111251" cy="10058400"/>
        </a:xfrm>
        <a:prstGeom prst="rect">
          <a:avLst/>
        </a:prstGeom>
      </xdr:spPr>
    </xdr:pic>
    <xdr:clientData/>
  </xdr:twoCellAnchor>
  <xdr:twoCellAnchor editAs="oneCell">
    <xdr:from>
      <xdr:col>16</xdr:col>
      <xdr:colOff>89647</xdr:colOff>
      <xdr:row>113</xdr:row>
      <xdr:rowOff>67234</xdr:rowOff>
    </xdr:from>
    <xdr:to>
      <xdr:col>27</xdr:col>
      <xdr:colOff>466065</xdr:colOff>
      <xdr:row>151</xdr:row>
      <xdr:rowOff>156882</xdr:rowOff>
    </xdr:to>
    <xdr:pic>
      <xdr:nvPicPr>
        <xdr:cNvPr id="8" name="Picture 7">
          <a:extLst>
            <a:ext uri="{FF2B5EF4-FFF2-40B4-BE49-F238E27FC236}">
              <a16:creationId xmlns:a16="http://schemas.microsoft.com/office/drawing/2014/main" xmlns="" id="{00000000-0008-0000-0900-000008000000}"/>
            </a:ext>
          </a:extLst>
        </xdr:cNvPr>
        <xdr:cNvPicPr>
          <a:picLocks noChangeAspect="1"/>
        </xdr:cNvPicPr>
      </xdr:nvPicPr>
      <xdr:blipFill rotWithShape="1">
        <a:blip xmlns:r="http://schemas.openxmlformats.org/officeDocument/2006/relationships" r:embed="rId11">
          <a:extLst>
            <a:ext uri="{28A0092B-C50C-407E-A947-70E740481C1C}">
              <a14:useLocalDpi xmlns:a14="http://schemas.microsoft.com/office/drawing/2010/main" val="0"/>
            </a:ext>
          </a:extLst>
        </a:blip>
        <a:srcRect t="18494" b="4410"/>
        <a:stretch/>
      </xdr:blipFill>
      <xdr:spPr>
        <a:xfrm>
          <a:off x="10847294" y="23028087"/>
          <a:ext cx="7772300" cy="7754471"/>
        </a:xfrm>
        <a:prstGeom prst="rect">
          <a:avLst/>
        </a:prstGeom>
      </xdr:spPr>
    </xdr:pic>
    <xdr:clientData/>
  </xdr:twoCellAnchor>
  <xdr:twoCellAnchor editAs="oneCell">
    <xdr:from>
      <xdr:col>1</xdr:col>
      <xdr:colOff>0</xdr:colOff>
      <xdr:row>202</xdr:row>
      <xdr:rowOff>0</xdr:rowOff>
    </xdr:from>
    <xdr:to>
      <xdr:col>10</xdr:col>
      <xdr:colOff>38100</xdr:colOff>
      <xdr:row>240</xdr:row>
      <xdr:rowOff>189781</xdr:rowOff>
    </xdr:to>
    <xdr:pic>
      <xdr:nvPicPr>
        <xdr:cNvPr id="18" name="Picture 17">
          <a:extLst>
            <a:ext uri="{FF2B5EF4-FFF2-40B4-BE49-F238E27FC236}">
              <a16:creationId xmlns:a16="http://schemas.microsoft.com/office/drawing/2014/main" xmlns="" id="{00000000-0008-0000-0900-000012000000}"/>
            </a:ext>
          </a:extLst>
        </xdr:cNvPr>
        <xdr:cNvPicPr>
          <a:picLocks noChangeAspect="1"/>
        </xdr:cNvPicPr>
      </xdr:nvPicPr>
      <xdr:blipFill rotWithShape="1">
        <a:blip xmlns:r="http://schemas.openxmlformats.org/officeDocument/2006/relationships" r:embed="rId12">
          <a:extLst>
            <a:ext uri="{28A0092B-C50C-407E-A947-70E740481C1C}">
              <a14:useLocalDpi xmlns:a14="http://schemas.microsoft.com/office/drawing/2010/main" val="0"/>
            </a:ext>
          </a:extLst>
        </a:blip>
        <a:srcRect b="11364"/>
        <a:stretch/>
      </xdr:blipFill>
      <xdr:spPr>
        <a:xfrm>
          <a:off x="672353" y="40912676"/>
          <a:ext cx="6089276" cy="7854605"/>
        </a:xfrm>
        <a:prstGeom prst="rect">
          <a:avLst/>
        </a:prstGeom>
      </xdr:spPr>
    </xdr:pic>
    <xdr:clientData/>
  </xdr:twoCellAnchor>
  <xdr:twoCellAnchor editAs="oneCell">
    <xdr:from>
      <xdr:col>31</xdr:col>
      <xdr:colOff>123264</xdr:colOff>
      <xdr:row>56</xdr:row>
      <xdr:rowOff>123265</xdr:rowOff>
    </xdr:from>
    <xdr:to>
      <xdr:col>42</xdr:col>
      <xdr:colOff>499781</xdr:colOff>
      <xdr:row>90</xdr:row>
      <xdr:rowOff>145677</xdr:rowOff>
    </xdr:to>
    <xdr:pic>
      <xdr:nvPicPr>
        <xdr:cNvPr id="9" name="Picture 8">
          <a:extLst>
            <a:ext uri="{FF2B5EF4-FFF2-40B4-BE49-F238E27FC236}">
              <a16:creationId xmlns:a16="http://schemas.microsoft.com/office/drawing/2014/main" xmlns="" id="{00000000-0008-0000-0900-000009000000}"/>
            </a:ext>
          </a:extLst>
        </xdr:cNvPr>
        <xdr:cNvPicPr>
          <a:picLocks noChangeAspect="1"/>
        </xdr:cNvPicPr>
      </xdr:nvPicPr>
      <xdr:blipFill rotWithShape="1">
        <a:blip xmlns:r="http://schemas.openxmlformats.org/officeDocument/2006/relationships" r:embed="rId13">
          <a:extLst>
            <a:ext uri="{28A0092B-C50C-407E-A947-70E740481C1C}">
              <a14:useLocalDpi xmlns:a14="http://schemas.microsoft.com/office/drawing/2010/main" val="0"/>
            </a:ext>
          </a:extLst>
        </a:blip>
        <a:srcRect t="18611" b="12963"/>
        <a:stretch/>
      </xdr:blipFill>
      <xdr:spPr>
        <a:xfrm>
          <a:off x="20966205" y="11586883"/>
          <a:ext cx="7772400" cy="6880412"/>
        </a:xfrm>
        <a:prstGeom prst="rect">
          <a:avLst/>
        </a:prstGeom>
      </xdr:spPr>
    </xdr:pic>
    <xdr:clientData/>
  </xdr:twoCellAnchor>
  <xdr:twoCellAnchor editAs="oneCell">
    <xdr:from>
      <xdr:col>31</xdr:col>
      <xdr:colOff>100852</xdr:colOff>
      <xdr:row>100</xdr:row>
      <xdr:rowOff>89647</xdr:rowOff>
    </xdr:from>
    <xdr:to>
      <xdr:col>42</xdr:col>
      <xdr:colOff>477369</xdr:colOff>
      <xdr:row>121</xdr:row>
      <xdr:rowOff>78440</xdr:rowOff>
    </xdr:to>
    <xdr:pic>
      <xdr:nvPicPr>
        <xdr:cNvPr id="10" name="Picture 9">
          <a:extLst>
            <a:ext uri="{FF2B5EF4-FFF2-40B4-BE49-F238E27FC236}">
              <a16:creationId xmlns:a16="http://schemas.microsoft.com/office/drawing/2014/main" xmlns="" id="{00000000-0008-0000-0900-00000A000000}"/>
            </a:ext>
          </a:extLst>
        </xdr:cNvPr>
        <xdr:cNvPicPr>
          <a:picLocks noChangeAspect="1"/>
        </xdr:cNvPicPr>
      </xdr:nvPicPr>
      <xdr:blipFill rotWithShape="1">
        <a:blip xmlns:r="http://schemas.openxmlformats.org/officeDocument/2006/relationships" r:embed="rId14">
          <a:extLst>
            <a:ext uri="{28A0092B-C50C-407E-A947-70E740481C1C}">
              <a14:useLocalDpi xmlns:a14="http://schemas.microsoft.com/office/drawing/2010/main" val="0"/>
            </a:ext>
          </a:extLst>
        </a:blip>
        <a:srcRect t="6797" b="51196"/>
        <a:stretch/>
      </xdr:blipFill>
      <xdr:spPr>
        <a:xfrm>
          <a:off x="20943793" y="20428323"/>
          <a:ext cx="7772400" cy="4224617"/>
        </a:xfrm>
        <a:prstGeom prst="rect">
          <a:avLst/>
        </a:prstGeom>
      </xdr:spPr>
    </xdr:pic>
    <xdr:clientData/>
  </xdr:twoCellAnchor>
  <xdr:twoCellAnchor editAs="oneCell">
    <xdr:from>
      <xdr:col>30</xdr:col>
      <xdr:colOff>100854</xdr:colOff>
      <xdr:row>123</xdr:row>
      <xdr:rowOff>100851</xdr:rowOff>
    </xdr:from>
    <xdr:to>
      <xdr:col>41</xdr:col>
      <xdr:colOff>477371</xdr:colOff>
      <xdr:row>163</xdr:row>
      <xdr:rowOff>190499</xdr:rowOff>
    </xdr:to>
    <xdr:pic>
      <xdr:nvPicPr>
        <xdr:cNvPr id="11" name="Picture 10">
          <a:extLst>
            <a:ext uri="{FF2B5EF4-FFF2-40B4-BE49-F238E27FC236}">
              <a16:creationId xmlns:a16="http://schemas.microsoft.com/office/drawing/2014/main" xmlns="" id="{00000000-0008-0000-0900-00000B000000}"/>
            </a:ext>
          </a:extLst>
        </xdr:cNvPr>
        <xdr:cNvPicPr>
          <a:picLocks noChangeAspect="1"/>
        </xdr:cNvPicPr>
      </xdr:nvPicPr>
      <xdr:blipFill rotWithShape="1">
        <a:blip xmlns:r="http://schemas.openxmlformats.org/officeDocument/2006/relationships" r:embed="rId15">
          <a:extLst>
            <a:ext uri="{28A0092B-C50C-407E-A947-70E740481C1C}">
              <a14:useLocalDpi xmlns:a14="http://schemas.microsoft.com/office/drawing/2010/main" val="0"/>
            </a:ext>
          </a:extLst>
        </a:blip>
        <a:srcRect t="4681" b="14188"/>
        <a:stretch/>
      </xdr:blipFill>
      <xdr:spPr>
        <a:xfrm>
          <a:off x="20271442" y="25078763"/>
          <a:ext cx="7772400" cy="8157883"/>
        </a:xfrm>
        <a:prstGeom prst="rect">
          <a:avLst/>
        </a:prstGeom>
      </xdr:spPr>
    </xdr:pic>
    <xdr:clientData/>
  </xdr:twoCellAnchor>
  <xdr:twoCellAnchor editAs="oneCell">
    <xdr:from>
      <xdr:col>17</xdr:col>
      <xdr:colOff>100853</xdr:colOff>
      <xdr:row>194</xdr:row>
      <xdr:rowOff>67236</xdr:rowOff>
    </xdr:from>
    <xdr:to>
      <xdr:col>25</xdr:col>
      <xdr:colOff>519393</xdr:colOff>
      <xdr:row>227</xdr:row>
      <xdr:rowOff>123265</xdr:rowOff>
    </xdr:to>
    <xdr:pic>
      <xdr:nvPicPr>
        <xdr:cNvPr id="12" name="Picture 11">
          <a:extLst>
            <a:ext uri="{FF2B5EF4-FFF2-40B4-BE49-F238E27FC236}">
              <a16:creationId xmlns:a16="http://schemas.microsoft.com/office/drawing/2014/main" xmlns="" id="{00000000-0008-0000-0900-00000C000000}"/>
            </a:ext>
          </a:extLst>
        </xdr:cNvPr>
        <xdr:cNvPicPr>
          <a:picLocks noChangeAspect="1"/>
        </xdr:cNvPicPr>
      </xdr:nvPicPr>
      <xdr:blipFill rotWithShape="1">
        <a:blip xmlns:r="http://schemas.openxmlformats.org/officeDocument/2006/relationships" r:embed="rId16">
          <a:extLst>
            <a:ext uri="{28A0092B-C50C-407E-A947-70E740481C1C}">
              <a14:useLocalDpi xmlns:a14="http://schemas.microsoft.com/office/drawing/2010/main" val="0"/>
            </a:ext>
          </a:extLst>
        </a:blip>
        <a:srcRect t="4680" b="5852"/>
        <a:stretch/>
      </xdr:blipFill>
      <xdr:spPr>
        <a:xfrm>
          <a:off x="11530853" y="39366265"/>
          <a:ext cx="5797364" cy="6712324"/>
        </a:xfrm>
        <a:prstGeom prst="rect">
          <a:avLst/>
        </a:prstGeom>
      </xdr:spPr>
    </xdr:pic>
    <xdr:clientData/>
  </xdr:twoCellAnchor>
  <xdr:twoCellAnchor editAs="oneCell">
    <xdr:from>
      <xdr:col>27</xdr:col>
      <xdr:colOff>123266</xdr:colOff>
      <xdr:row>166</xdr:row>
      <xdr:rowOff>100851</xdr:rowOff>
    </xdr:from>
    <xdr:to>
      <xdr:col>36</xdr:col>
      <xdr:colOff>403412</xdr:colOff>
      <xdr:row>209</xdr:row>
      <xdr:rowOff>145675</xdr:rowOff>
    </xdr:to>
    <xdr:pic>
      <xdr:nvPicPr>
        <xdr:cNvPr id="13" name="Picture 12">
          <a:extLst>
            <a:ext uri="{FF2B5EF4-FFF2-40B4-BE49-F238E27FC236}">
              <a16:creationId xmlns:a16="http://schemas.microsoft.com/office/drawing/2014/main" xmlns="" id="{00000000-0008-0000-0900-00000D000000}"/>
            </a:ext>
          </a:extLst>
        </xdr:cNvPr>
        <xdr:cNvPicPr>
          <a:picLocks noChangeAspect="1"/>
        </xdr:cNvPicPr>
      </xdr:nvPicPr>
      <xdr:blipFill rotWithShape="1">
        <a:blip xmlns:r="http://schemas.openxmlformats.org/officeDocument/2006/relationships" r:embed="rId17">
          <a:extLst>
            <a:ext uri="{28A0092B-C50C-407E-A947-70E740481C1C}">
              <a14:useLocalDpi xmlns:a14="http://schemas.microsoft.com/office/drawing/2010/main" val="0"/>
            </a:ext>
          </a:extLst>
        </a:blip>
        <a:srcRect l="10237" t="6574" r="8298" b="6744"/>
        <a:stretch/>
      </xdr:blipFill>
      <xdr:spPr>
        <a:xfrm>
          <a:off x="18276795" y="33752116"/>
          <a:ext cx="6331323" cy="8718177"/>
        </a:xfrm>
        <a:prstGeom prst="rect">
          <a:avLst/>
        </a:prstGeom>
      </xdr:spPr>
    </xdr:pic>
    <xdr:clientData/>
  </xdr:twoCellAnchor>
  <xdr:twoCellAnchor editAs="oneCell">
    <xdr:from>
      <xdr:col>17</xdr:col>
      <xdr:colOff>89647</xdr:colOff>
      <xdr:row>230</xdr:row>
      <xdr:rowOff>56029</xdr:rowOff>
    </xdr:from>
    <xdr:to>
      <xdr:col>28</xdr:col>
      <xdr:colOff>199465</xdr:colOff>
      <xdr:row>277</xdr:row>
      <xdr:rowOff>24652</xdr:rowOff>
    </xdr:to>
    <xdr:pic>
      <xdr:nvPicPr>
        <xdr:cNvPr id="17" name="Picture 16">
          <a:extLst>
            <a:ext uri="{FF2B5EF4-FFF2-40B4-BE49-F238E27FC236}">
              <a16:creationId xmlns:a16="http://schemas.microsoft.com/office/drawing/2014/main" xmlns="" id="{00000000-0008-0000-0900-000011000000}"/>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11519647" y="46616470"/>
          <a:ext cx="7505700" cy="9448800"/>
        </a:xfrm>
        <a:prstGeom prst="rect">
          <a:avLst/>
        </a:prstGeom>
      </xdr:spPr>
    </xdr:pic>
    <xdr:clientData/>
  </xdr:twoCellAnchor>
  <xdr:twoCellAnchor editAs="oneCell">
    <xdr:from>
      <xdr:col>29</xdr:col>
      <xdr:colOff>67236</xdr:colOff>
      <xdr:row>230</xdr:row>
      <xdr:rowOff>67235</xdr:rowOff>
    </xdr:from>
    <xdr:to>
      <xdr:col>40</xdr:col>
      <xdr:colOff>443753</xdr:colOff>
      <xdr:row>269</xdr:row>
      <xdr:rowOff>57517</xdr:rowOff>
    </xdr:to>
    <xdr:pic>
      <xdr:nvPicPr>
        <xdr:cNvPr id="20" name="Picture 19">
          <a:extLst>
            <a:ext uri="{FF2B5EF4-FFF2-40B4-BE49-F238E27FC236}">
              <a16:creationId xmlns:a16="http://schemas.microsoft.com/office/drawing/2014/main" xmlns="" id="{00000000-0008-0000-0900-000014000000}"/>
            </a:ext>
          </a:extLst>
        </xdr:cNvPr>
        <xdr:cNvPicPr>
          <a:picLocks noChangeAspect="1"/>
        </xdr:cNvPicPr>
      </xdr:nvPicPr>
      <xdr:blipFill>
        <a:blip xmlns:r="http://schemas.openxmlformats.org/officeDocument/2006/relationships" r:embed="rId19">
          <a:extLst>
            <a:ext uri="{28A0092B-C50C-407E-A947-70E740481C1C}">
              <a14:useLocalDpi xmlns:a14="http://schemas.microsoft.com/office/drawing/2010/main" val="0"/>
            </a:ext>
          </a:extLst>
        </a:blip>
        <a:stretch>
          <a:fillRect/>
        </a:stretch>
      </xdr:blipFill>
      <xdr:spPr>
        <a:xfrm>
          <a:off x="19565471" y="46627676"/>
          <a:ext cx="7772400" cy="7856812"/>
        </a:xfrm>
        <a:prstGeom prst="rect">
          <a:avLst/>
        </a:prstGeom>
      </xdr:spPr>
    </xdr:pic>
    <xdr:clientData/>
  </xdr:twoCellAnchor>
  <xdr:twoCellAnchor editAs="oneCell">
    <xdr:from>
      <xdr:col>17</xdr:col>
      <xdr:colOff>100853</xdr:colOff>
      <xdr:row>278</xdr:row>
      <xdr:rowOff>78441</xdr:rowOff>
    </xdr:from>
    <xdr:to>
      <xdr:col>28</xdr:col>
      <xdr:colOff>391575</xdr:colOff>
      <xdr:row>328</xdr:row>
      <xdr:rowOff>51547</xdr:rowOff>
    </xdr:to>
    <xdr:pic>
      <xdr:nvPicPr>
        <xdr:cNvPr id="25" name="Picture 24">
          <a:extLst>
            <a:ext uri="{FF2B5EF4-FFF2-40B4-BE49-F238E27FC236}">
              <a16:creationId xmlns:a16="http://schemas.microsoft.com/office/drawing/2014/main" xmlns="" id="{00000000-0008-0000-0900-000019000000}"/>
            </a:ext>
          </a:extLst>
        </xdr:cNvPr>
        <xdr:cNvPicPr>
          <a:picLocks noChangeAspect="1"/>
        </xdr:cNvPicPr>
      </xdr:nvPicPr>
      <xdr:blipFill>
        <a:blip xmlns:r="http://schemas.openxmlformats.org/officeDocument/2006/relationships" r:embed="rId20">
          <a:extLst>
            <a:ext uri="{28A0092B-C50C-407E-A947-70E740481C1C}">
              <a14:useLocalDpi xmlns:a14="http://schemas.microsoft.com/office/drawing/2010/main" val="0"/>
            </a:ext>
          </a:extLst>
        </a:blip>
        <a:stretch>
          <a:fillRect/>
        </a:stretch>
      </xdr:blipFill>
      <xdr:spPr>
        <a:xfrm>
          <a:off x="11530853" y="56320765"/>
          <a:ext cx="7686604" cy="10058400"/>
        </a:xfrm>
        <a:prstGeom prst="rect">
          <a:avLst/>
        </a:prstGeom>
      </xdr:spPr>
    </xdr:pic>
    <xdr:clientData/>
  </xdr:twoCellAnchor>
  <xdr:twoCellAnchor editAs="oneCell">
    <xdr:from>
      <xdr:col>29</xdr:col>
      <xdr:colOff>123265</xdr:colOff>
      <xdr:row>278</xdr:row>
      <xdr:rowOff>56029</xdr:rowOff>
    </xdr:from>
    <xdr:to>
      <xdr:col>39</xdr:col>
      <xdr:colOff>514213</xdr:colOff>
      <xdr:row>328</xdr:row>
      <xdr:rowOff>29135</xdr:rowOff>
    </xdr:to>
    <xdr:pic>
      <xdr:nvPicPr>
        <xdr:cNvPr id="26" name="Picture 25">
          <a:extLst>
            <a:ext uri="{FF2B5EF4-FFF2-40B4-BE49-F238E27FC236}">
              <a16:creationId xmlns:a16="http://schemas.microsoft.com/office/drawing/2014/main" xmlns="" id="{00000000-0008-0000-0900-00001A000000}"/>
            </a:ext>
          </a:extLst>
        </xdr:cNvPr>
        <xdr:cNvPicPr>
          <a:picLocks noChangeAspect="1"/>
        </xdr:cNvPicPr>
      </xdr:nvPicPr>
      <xdr:blipFill>
        <a:blip xmlns:r="http://schemas.openxmlformats.org/officeDocument/2006/relationships" r:embed="rId21">
          <a:extLst>
            <a:ext uri="{28A0092B-C50C-407E-A947-70E740481C1C}">
              <a14:useLocalDpi xmlns:a14="http://schemas.microsoft.com/office/drawing/2010/main" val="0"/>
            </a:ext>
          </a:extLst>
        </a:blip>
        <a:stretch>
          <a:fillRect/>
        </a:stretch>
      </xdr:blipFill>
      <xdr:spPr>
        <a:xfrm>
          <a:off x="19621500" y="56298353"/>
          <a:ext cx="7114478" cy="10058400"/>
        </a:xfrm>
        <a:prstGeom prst="rect">
          <a:avLst/>
        </a:prstGeom>
      </xdr:spPr>
    </xdr:pic>
    <xdr:clientData/>
  </xdr:twoCellAnchor>
  <xdr:twoCellAnchor editAs="oneCell">
    <xdr:from>
      <xdr:col>1</xdr:col>
      <xdr:colOff>0</xdr:colOff>
      <xdr:row>244</xdr:row>
      <xdr:rowOff>0</xdr:rowOff>
    </xdr:from>
    <xdr:to>
      <xdr:col>11</xdr:col>
      <xdr:colOff>389335</xdr:colOff>
      <xdr:row>293</xdr:row>
      <xdr:rowOff>174812</xdr:rowOff>
    </xdr:to>
    <xdr:pic>
      <xdr:nvPicPr>
        <xdr:cNvPr id="27" name="Picture 26">
          <a:extLst>
            <a:ext uri="{FF2B5EF4-FFF2-40B4-BE49-F238E27FC236}">
              <a16:creationId xmlns:a16="http://schemas.microsoft.com/office/drawing/2014/main" xmlns="" id="{00000000-0008-0000-0900-00001B000000}"/>
            </a:ext>
          </a:extLst>
        </xdr:cNvPr>
        <xdr:cNvPicPr>
          <a:picLocks noChangeAspect="1"/>
        </xdr:cNvPicPr>
      </xdr:nvPicPr>
      <xdr:blipFill>
        <a:blip xmlns:r="http://schemas.openxmlformats.org/officeDocument/2006/relationships" r:embed="rId22">
          <a:extLst>
            <a:ext uri="{28A0092B-C50C-407E-A947-70E740481C1C}">
              <a14:useLocalDpi xmlns:a14="http://schemas.microsoft.com/office/drawing/2010/main" val="0"/>
            </a:ext>
          </a:extLst>
        </a:blip>
        <a:stretch>
          <a:fillRect/>
        </a:stretch>
      </xdr:blipFill>
      <xdr:spPr>
        <a:xfrm>
          <a:off x="672353" y="49384324"/>
          <a:ext cx="7112864" cy="10058400"/>
        </a:xfrm>
        <a:prstGeom prst="rect">
          <a:avLst/>
        </a:prstGeom>
      </xdr:spPr>
    </xdr:pic>
    <xdr:clientData/>
  </xdr:twoCellAnchor>
  <xdr:twoCellAnchor editAs="oneCell">
    <xdr:from>
      <xdr:col>1</xdr:col>
      <xdr:colOff>0</xdr:colOff>
      <xdr:row>294</xdr:row>
      <xdr:rowOff>56030</xdr:rowOff>
    </xdr:from>
    <xdr:to>
      <xdr:col>11</xdr:col>
      <xdr:colOff>389165</xdr:colOff>
      <xdr:row>344</xdr:row>
      <xdr:rowOff>29136</xdr:rowOff>
    </xdr:to>
    <xdr:pic>
      <xdr:nvPicPr>
        <xdr:cNvPr id="28" name="Picture 27">
          <a:extLst>
            <a:ext uri="{FF2B5EF4-FFF2-40B4-BE49-F238E27FC236}">
              <a16:creationId xmlns:a16="http://schemas.microsoft.com/office/drawing/2014/main" xmlns="" id="{00000000-0008-0000-0900-00001C000000}"/>
            </a:ext>
          </a:extLst>
        </xdr:cNvPr>
        <xdr:cNvPicPr>
          <a:picLocks noChangeAspect="1"/>
        </xdr:cNvPicPr>
      </xdr:nvPicPr>
      <xdr:blipFill>
        <a:blip xmlns:r="http://schemas.openxmlformats.org/officeDocument/2006/relationships" r:embed="rId23">
          <a:extLst>
            <a:ext uri="{28A0092B-C50C-407E-A947-70E740481C1C}">
              <a14:useLocalDpi xmlns:a14="http://schemas.microsoft.com/office/drawing/2010/main" val="0"/>
            </a:ext>
          </a:extLst>
        </a:blip>
        <a:stretch>
          <a:fillRect/>
        </a:stretch>
      </xdr:blipFill>
      <xdr:spPr>
        <a:xfrm>
          <a:off x="672353" y="59525648"/>
          <a:ext cx="7112694" cy="100584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7.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1"/>
  <sheetViews>
    <sheetView tabSelected="1" workbookViewId="0">
      <selection activeCell="K14" sqref="K14"/>
    </sheetView>
  </sheetViews>
  <sheetFormatPr defaultColWidth="8.875" defaultRowHeight="15.75"/>
  <cols>
    <col min="1" max="1" width="4.375" customWidth="1"/>
  </cols>
  <sheetData>
    <row r="1" spans="2:16" ht="16.5" thickBot="1"/>
    <row r="2" spans="2:16">
      <c r="B2" s="22"/>
      <c r="C2" s="23"/>
      <c r="D2" s="23"/>
      <c r="E2" s="23"/>
      <c r="F2" s="257" t="s">
        <v>18</v>
      </c>
      <c r="G2" s="258"/>
      <c r="H2" s="258"/>
      <c r="I2" s="258"/>
      <c r="J2" s="258"/>
      <c r="K2" s="258"/>
      <c r="L2" s="259"/>
      <c r="M2" s="23"/>
      <c r="N2" s="23"/>
      <c r="O2" s="23"/>
      <c r="P2" s="24"/>
    </row>
    <row r="3" spans="2:16">
      <c r="B3" s="25"/>
      <c r="C3" s="26"/>
      <c r="D3" s="26"/>
      <c r="E3" s="26"/>
      <c r="F3" s="260"/>
      <c r="G3" s="261"/>
      <c r="H3" s="261"/>
      <c r="I3" s="261"/>
      <c r="J3" s="261"/>
      <c r="K3" s="261"/>
      <c r="L3" s="262"/>
      <c r="M3" s="26"/>
      <c r="N3" s="26"/>
      <c r="O3" s="26"/>
      <c r="P3" s="27"/>
    </row>
    <row r="4" spans="2:16">
      <c r="B4" s="25"/>
      <c r="C4" s="26"/>
      <c r="D4" s="26"/>
      <c r="E4" s="26"/>
      <c r="F4" s="260"/>
      <c r="G4" s="261"/>
      <c r="H4" s="261"/>
      <c r="I4" s="261"/>
      <c r="J4" s="261"/>
      <c r="K4" s="261"/>
      <c r="L4" s="262"/>
      <c r="M4" s="26"/>
      <c r="N4" s="26"/>
      <c r="O4" s="26"/>
      <c r="P4" s="27"/>
    </row>
    <row r="5" spans="2:16">
      <c r="B5" s="25"/>
      <c r="C5" s="26"/>
      <c r="D5" s="26"/>
      <c r="E5" s="26"/>
      <c r="F5" s="260"/>
      <c r="G5" s="261"/>
      <c r="H5" s="261"/>
      <c r="I5" s="261"/>
      <c r="J5" s="261"/>
      <c r="K5" s="261"/>
      <c r="L5" s="262"/>
      <c r="M5" s="26"/>
      <c r="N5" s="26"/>
      <c r="O5" s="26"/>
      <c r="P5" s="27"/>
    </row>
    <row r="6" spans="2:16">
      <c r="B6" s="25"/>
      <c r="C6" s="26"/>
      <c r="D6" s="26"/>
      <c r="E6" s="26"/>
      <c r="F6" s="260"/>
      <c r="G6" s="261"/>
      <c r="H6" s="261"/>
      <c r="I6" s="261"/>
      <c r="J6" s="261"/>
      <c r="K6" s="261"/>
      <c r="L6" s="262"/>
      <c r="M6" s="26"/>
      <c r="N6" s="26"/>
      <c r="O6" s="26"/>
      <c r="P6" s="27"/>
    </row>
    <row r="7" spans="2:16" ht="16.5" thickBot="1">
      <c r="B7" s="28"/>
      <c r="C7" s="29"/>
      <c r="D7" s="29"/>
      <c r="E7" s="29"/>
      <c r="F7" s="263"/>
      <c r="G7" s="264"/>
      <c r="H7" s="264"/>
      <c r="I7" s="264"/>
      <c r="J7" s="264"/>
      <c r="K7" s="264"/>
      <c r="L7" s="265"/>
      <c r="M7" s="29"/>
      <c r="N7" s="29"/>
      <c r="O7" s="29"/>
      <c r="P7" s="30"/>
    </row>
    <row r="8" spans="2:16" s="19" customFormat="1" ht="18.75">
      <c r="B8" s="251" t="s">
        <v>22</v>
      </c>
      <c r="C8" s="252"/>
      <c r="D8" s="252"/>
      <c r="E8" s="253"/>
      <c r="F8" s="251" t="s">
        <v>23</v>
      </c>
      <c r="G8" s="252"/>
      <c r="H8" s="253"/>
      <c r="I8" s="43"/>
      <c r="J8" s="251" t="s">
        <v>24</v>
      </c>
      <c r="K8" s="252"/>
      <c r="L8" s="252"/>
      <c r="M8" s="253"/>
      <c r="N8" s="251" t="s">
        <v>25</v>
      </c>
      <c r="O8" s="252"/>
      <c r="P8" s="253"/>
    </row>
    <row r="9" spans="2:16" s="20" customFormat="1" ht="21.75" thickBot="1">
      <c r="B9" s="254" t="s">
        <v>26</v>
      </c>
      <c r="C9" s="255"/>
      <c r="D9" s="255"/>
      <c r="E9" s="256"/>
      <c r="F9" s="254">
        <v>1.02</v>
      </c>
      <c r="G9" s="255"/>
      <c r="H9" s="256"/>
      <c r="I9" s="44"/>
      <c r="J9" s="254" t="s">
        <v>39</v>
      </c>
      <c r="K9" s="255"/>
      <c r="L9" s="255"/>
      <c r="M9" s="256"/>
      <c r="N9" s="254" t="s">
        <v>89</v>
      </c>
      <c r="O9" s="255"/>
      <c r="P9" s="256"/>
    </row>
    <row r="10" spans="2:16" ht="16.5" thickBot="1">
      <c r="B10" s="31"/>
      <c r="C10" s="32"/>
      <c r="D10" s="32"/>
      <c r="E10" s="32"/>
      <c r="F10" s="32"/>
      <c r="G10" s="32"/>
      <c r="H10" s="32"/>
      <c r="I10" s="32"/>
      <c r="J10" s="32"/>
      <c r="K10" s="32"/>
      <c r="L10" s="32"/>
      <c r="M10" s="32"/>
      <c r="N10" s="32"/>
      <c r="O10" s="32"/>
      <c r="P10" s="33"/>
    </row>
    <row r="11" spans="2:16" s="21" customFormat="1" ht="21.75" thickBot="1">
      <c r="B11" s="34"/>
      <c r="C11" s="35"/>
      <c r="D11" s="272" t="s">
        <v>27</v>
      </c>
      <c r="E11" s="273"/>
      <c r="F11" s="273"/>
      <c r="G11" s="274"/>
      <c r="H11" s="272" t="s">
        <v>28</v>
      </c>
      <c r="I11" s="273"/>
      <c r="J11" s="274"/>
      <c r="K11" s="272" t="s">
        <v>29</v>
      </c>
      <c r="L11" s="273"/>
      <c r="M11" s="273"/>
      <c r="N11" s="274"/>
      <c r="O11" s="35"/>
      <c r="P11" s="36"/>
    </row>
    <row r="12" spans="2:16">
      <c r="B12" s="31"/>
      <c r="C12" s="32"/>
      <c r="D12" s="266" t="s">
        <v>40</v>
      </c>
      <c r="E12" s="267"/>
      <c r="F12" s="267"/>
      <c r="G12" s="268"/>
      <c r="H12" s="275" t="s">
        <v>92</v>
      </c>
      <c r="I12" s="276"/>
      <c r="J12" s="277"/>
      <c r="K12" s="281" t="s">
        <v>43</v>
      </c>
      <c r="L12" s="282"/>
      <c r="M12" s="282"/>
      <c r="N12" s="283"/>
      <c r="O12" s="32"/>
      <c r="P12" s="33"/>
    </row>
    <row r="13" spans="2:16">
      <c r="B13" s="31"/>
      <c r="C13" s="32"/>
      <c r="D13" s="266" t="s">
        <v>41</v>
      </c>
      <c r="E13" s="267"/>
      <c r="F13" s="267"/>
      <c r="G13" s="268"/>
      <c r="H13" s="275" t="s">
        <v>91</v>
      </c>
      <c r="I13" s="276"/>
      <c r="J13" s="277"/>
      <c r="K13" s="281" t="s">
        <v>45</v>
      </c>
      <c r="L13" s="282"/>
      <c r="M13" s="282"/>
      <c r="N13" s="283"/>
      <c r="O13" s="32"/>
      <c r="P13" s="33"/>
    </row>
    <row r="14" spans="2:16">
      <c r="B14" s="31"/>
      <c r="C14" s="32"/>
      <c r="D14" s="118" t="s">
        <v>149</v>
      </c>
      <c r="E14" s="119"/>
      <c r="F14" s="119"/>
      <c r="G14" s="120"/>
      <c r="H14" s="112"/>
      <c r="I14" s="113" t="s">
        <v>90</v>
      </c>
      <c r="J14" s="114"/>
      <c r="K14" s="115" t="s">
        <v>150</v>
      </c>
      <c r="L14" s="116"/>
      <c r="M14" s="116"/>
      <c r="N14" s="117"/>
      <c r="O14" s="32"/>
      <c r="P14" s="33"/>
    </row>
    <row r="15" spans="2:16">
      <c r="B15" s="31"/>
      <c r="C15" s="32"/>
      <c r="D15" s="266" t="s">
        <v>42</v>
      </c>
      <c r="E15" s="267"/>
      <c r="F15" s="267"/>
      <c r="G15" s="268"/>
      <c r="H15" s="275" t="s">
        <v>145</v>
      </c>
      <c r="I15" s="276"/>
      <c r="J15" s="277"/>
      <c r="K15" s="281" t="s">
        <v>66</v>
      </c>
      <c r="L15" s="282"/>
      <c r="M15" s="282"/>
      <c r="N15" s="283"/>
      <c r="O15" s="32"/>
      <c r="P15" s="33"/>
    </row>
    <row r="16" spans="2:16">
      <c r="B16" s="31"/>
      <c r="C16" s="32"/>
      <c r="D16" s="266"/>
      <c r="E16" s="267"/>
      <c r="F16" s="267"/>
      <c r="G16" s="268"/>
      <c r="H16" s="275"/>
      <c r="I16" s="276"/>
      <c r="J16" s="277"/>
      <c r="K16" s="266"/>
      <c r="L16" s="267"/>
      <c r="M16" s="267"/>
      <c r="N16" s="268"/>
      <c r="O16" s="32"/>
      <c r="P16" s="33"/>
    </row>
    <row r="17" spans="2:16">
      <c r="B17" s="31"/>
      <c r="C17" s="32"/>
      <c r="D17" s="266"/>
      <c r="E17" s="267"/>
      <c r="F17" s="267"/>
      <c r="G17" s="268"/>
      <c r="H17" s="275"/>
      <c r="I17" s="276"/>
      <c r="J17" s="277"/>
      <c r="K17" s="266"/>
      <c r="L17" s="267"/>
      <c r="M17" s="267"/>
      <c r="N17" s="268"/>
      <c r="O17" s="32"/>
      <c r="P17" s="33"/>
    </row>
    <row r="18" spans="2:16">
      <c r="B18" s="31"/>
      <c r="C18" s="32"/>
      <c r="D18" s="266"/>
      <c r="E18" s="267"/>
      <c r="F18" s="267"/>
      <c r="G18" s="268"/>
      <c r="H18" s="275"/>
      <c r="I18" s="276"/>
      <c r="J18" s="277"/>
      <c r="K18" s="266"/>
      <c r="L18" s="267"/>
      <c r="M18" s="267"/>
      <c r="N18" s="268"/>
      <c r="O18" s="32"/>
      <c r="P18" s="33"/>
    </row>
    <row r="19" spans="2:16">
      <c r="B19" s="31"/>
      <c r="C19" s="32"/>
      <c r="D19" s="266"/>
      <c r="E19" s="267"/>
      <c r="F19" s="267"/>
      <c r="G19" s="268"/>
      <c r="H19" s="275"/>
      <c r="I19" s="276"/>
      <c r="J19" s="277"/>
      <c r="K19" s="266"/>
      <c r="L19" s="267"/>
      <c r="M19" s="267"/>
      <c r="N19" s="268"/>
      <c r="O19" s="32"/>
      <c r="P19" s="33"/>
    </row>
    <row r="20" spans="2:16" ht="16.5" thickBot="1">
      <c r="B20" s="31"/>
      <c r="C20" s="32"/>
      <c r="D20" s="269"/>
      <c r="E20" s="270"/>
      <c r="F20" s="270"/>
      <c r="G20" s="271"/>
      <c r="H20" s="278"/>
      <c r="I20" s="279"/>
      <c r="J20" s="280"/>
      <c r="K20" s="269"/>
      <c r="L20" s="270"/>
      <c r="M20" s="270"/>
      <c r="N20" s="271"/>
      <c r="O20" s="32"/>
      <c r="P20" s="33"/>
    </row>
    <row r="21" spans="2:16" ht="16.5" thickBot="1">
      <c r="B21" s="37"/>
      <c r="C21" s="38"/>
      <c r="D21" s="38"/>
      <c r="E21" s="38"/>
      <c r="F21" s="38"/>
      <c r="G21" s="38"/>
      <c r="H21" s="38"/>
      <c r="I21" s="38"/>
      <c r="J21" s="38"/>
      <c r="K21" s="38"/>
      <c r="L21" s="38"/>
      <c r="M21" s="38"/>
      <c r="N21" s="38"/>
      <c r="O21" s="38"/>
      <c r="P21" s="39"/>
    </row>
  </sheetData>
  <mergeCells count="36">
    <mergeCell ref="K20:N20"/>
    <mergeCell ref="H19:J19"/>
    <mergeCell ref="H20:J20"/>
    <mergeCell ref="K11:N11"/>
    <mergeCell ref="K12:N12"/>
    <mergeCell ref="K13:N13"/>
    <mergeCell ref="K15:N15"/>
    <mergeCell ref="K16:N16"/>
    <mergeCell ref="K17:N17"/>
    <mergeCell ref="K18:N18"/>
    <mergeCell ref="K19:N19"/>
    <mergeCell ref="D18:G18"/>
    <mergeCell ref="D19:G19"/>
    <mergeCell ref="D20:G20"/>
    <mergeCell ref="H11:J11"/>
    <mergeCell ref="H12:J12"/>
    <mergeCell ref="H13:J13"/>
    <mergeCell ref="H15:J15"/>
    <mergeCell ref="H16:J16"/>
    <mergeCell ref="H17:J17"/>
    <mergeCell ref="H18:J18"/>
    <mergeCell ref="D11:G11"/>
    <mergeCell ref="D12:G12"/>
    <mergeCell ref="D13:G13"/>
    <mergeCell ref="D15:G15"/>
    <mergeCell ref="D16:G16"/>
    <mergeCell ref="D17:G17"/>
    <mergeCell ref="N8:P8"/>
    <mergeCell ref="N9:P9"/>
    <mergeCell ref="F2:L7"/>
    <mergeCell ref="B8:E8"/>
    <mergeCell ref="B9:E9"/>
    <mergeCell ref="F8:H8"/>
    <mergeCell ref="F9:H9"/>
    <mergeCell ref="J8:M8"/>
    <mergeCell ref="J9:M9"/>
  </mergeCells>
  <phoneticPr fontId="17"/>
  <hyperlinks>
    <hyperlink ref="K12:N12" location="'FEE Prototype v1'!A1" display="FEE Prototype v1"/>
    <hyperlink ref="K13:N13" location="'FEE Pre-Production '!A1" display="FEE Pre-Production"/>
    <hyperlink ref="K15:N15" location="'FEE Production'!A1" display="FEE Production"/>
    <hyperlink ref="K14" location="Sampa80!A1" display="Sampa 80 nse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76" zoomScaleNormal="76" workbookViewId="0">
      <selection activeCell="N6" sqref="N6:Q7"/>
    </sheetView>
  </sheetViews>
  <sheetFormatPr defaultColWidth="10.875" defaultRowHeight="15.7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row r="2" spans="2:17" ht="26.1" customHeight="1">
      <c r="B2" s="1"/>
      <c r="C2" s="2"/>
      <c r="D2" s="2"/>
      <c r="E2" s="2"/>
      <c r="F2" s="284" t="s">
        <v>18</v>
      </c>
      <c r="G2" s="258"/>
      <c r="H2" s="258"/>
      <c r="I2" s="258"/>
      <c r="J2" s="258"/>
      <c r="K2" s="258"/>
      <c r="L2" s="285"/>
      <c r="M2" s="293" t="s">
        <v>1</v>
      </c>
      <c r="N2" s="288">
        <v>43549</v>
      </c>
      <c r="O2" s="289"/>
      <c r="P2" s="289"/>
      <c r="Q2" s="290"/>
    </row>
    <row r="3" spans="2:17" ht="15.95" customHeight="1" thickBot="1">
      <c r="B3" s="3"/>
      <c r="C3" s="4"/>
      <c r="D3" s="4"/>
      <c r="E3" s="4"/>
      <c r="F3" s="286"/>
      <c r="G3" s="261"/>
      <c r="H3" s="261"/>
      <c r="I3" s="261"/>
      <c r="J3" s="261"/>
      <c r="K3" s="261"/>
      <c r="L3" s="287"/>
      <c r="M3" s="294"/>
      <c r="N3" s="291"/>
      <c r="O3" s="291"/>
      <c r="P3" s="291"/>
      <c r="Q3" s="292"/>
    </row>
    <row r="4" spans="2:17" ht="18" customHeight="1">
      <c r="B4" s="3"/>
      <c r="C4" s="4"/>
      <c r="D4" s="4"/>
      <c r="E4" s="4"/>
      <c r="F4" s="286"/>
      <c r="G4" s="261"/>
      <c r="H4" s="261"/>
      <c r="I4" s="261"/>
      <c r="J4" s="261"/>
      <c r="K4" s="261"/>
      <c r="L4" s="287"/>
      <c r="M4" s="293" t="s">
        <v>0</v>
      </c>
      <c r="N4" s="289" t="s">
        <v>44</v>
      </c>
      <c r="O4" s="289"/>
      <c r="P4" s="289"/>
      <c r="Q4" s="290"/>
    </row>
    <row r="5" spans="2:17" ht="16.5" thickBot="1">
      <c r="B5" s="3"/>
      <c r="C5" s="4"/>
      <c r="D5" s="4"/>
      <c r="E5" s="4"/>
      <c r="F5" s="286"/>
      <c r="G5" s="261"/>
      <c r="H5" s="261"/>
      <c r="I5" s="261"/>
      <c r="J5" s="261"/>
      <c r="K5" s="261"/>
      <c r="L5" s="287"/>
      <c r="M5" s="295"/>
      <c r="N5" s="296"/>
      <c r="O5" s="296"/>
      <c r="P5" s="296"/>
      <c r="Q5" s="297"/>
    </row>
    <row r="6" spans="2:17" ht="21" customHeight="1">
      <c r="B6" s="3"/>
      <c r="C6" s="4"/>
      <c r="D6" s="4"/>
      <c r="E6" s="4"/>
      <c r="F6" s="286"/>
      <c r="G6" s="261"/>
      <c r="H6" s="261"/>
      <c r="I6" s="261"/>
      <c r="J6" s="261"/>
      <c r="K6" s="261"/>
      <c r="L6" s="261"/>
      <c r="M6" s="298" t="s">
        <v>2</v>
      </c>
      <c r="N6" s="300" t="s">
        <v>228</v>
      </c>
      <c r="O6" s="301"/>
      <c r="P6" s="301"/>
      <c r="Q6" s="302"/>
    </row>
    <row r="7" spans="2:17" ht="16.5" thickBot="1">
      <c r="B7" s="3"/>
      <c r="C7" s="4"/>
      <c r="D7" s="4"/>
      <c r="E7" s="4"/>
      <c r="F7" s="286"/>
      <c r="G7" s="264"/>
      <c r="H7" s="264"/>
      <c r="I7" s="264"/>
      <c r="J7" s="264"/>
      <c r="K7" s="264"/>
      <c r="L7" s="264"/>
      <c r="M7" s="299"/>
      <c r="N7" s="303"/>
      <c r="O7" s="304"/>
      <c r="P7" s="304"/>
      <c r="Q7" s="305"/>
    </row>
    <row r="8" spans="2:17" s="13" customFormat="1" ht="27" customHeight="1">
      <c r="B8" s="347" t="s">
        <v>19</v>
      </c>
      <c r="C8" s="348"/>
      <c r="D8" s="348"/>
      <c r="E8" s="348"/>
      <c r="F8" s="349"/>
      <c r="G8" s="347" t="s">
        <v>20</v>
      </c>
      <c r="H8" s="348"/>
      <c r="I8" s="348"/>
      <c r="J8" s="348"/>
      <c r="K8" s="348"/>
      <c r="L8" s="348"/>
      <c r="M8" s="352"/>
      <c r="N8" s="350" t="s">
        <v>21</v>
      </c>
      <c r="O8" s="351"/>
      <c r="P8" s="351"/>
      <c r="Q8" s="352"/>
    </row>
    <row r="9" spans="2:17">
      <c r="B9" s="363" t="s">
        <v>40</v>
      </c>
      <c r="C9" s="364"/>
      <c r="D9" s="364"/>
      <c r="E9" s="364"/>
      <c r="F9" s="365"/>
      <c r="G9" s="363" t="s">
        <v>92</v>
      </c>
      <c r="H9" s="364"/>
      <c r="I9" s="364"/>
      <c r="J9" s="364"/>
      <c r="K9" s="364"/>
      <c r="L9" s="364"/>
      <c r="M9" s="365"/>
      <c r="N9" s="353"/>
      <c r="O9" s="354"/>
      <c r="P9" s="354"/>
      <c r="Q9" s="355"/>
    </row>
    <row r="10" spans="2:17" ht="16.5" thickBot="1">
      <c r="B10" s="366"/>
      <c r="C10" s="367"/>
      <c r="D10" s="367"/>
      <c r="E10" s="367"/>
      <c r="F10" s="368"/>
      <c r="G10" s="366"/>
      <c r="H10" s="367"/>
      <c r="I10" s="367"/>
      <c r="J10" s="367"/>
      <c r="K10" s="367"/>
      <c r="L10" s="367"/>
      <c r="M10" s="368"/>
      <c r="N10" s="356"/>
      <c r="O10" s="357"/>
      <c r="P10" s="357"/>
      <c r="Q10" s="358"/>
    </row>
    <row r="11" spans="2:17" s="13" customFormat="1" ht="27" customHeight="1">
      <c r="B11" s="347" t="s">
        <v>3</v>
      </c>
      <c r="C11" s="348"/>
      <c r="D11" s="348"/>
      <c r="E11" s="348"/>
      <c r="F11" s="348"/>
      <c r="G11" s="348"/>
      <c r="H11" s="348"/>
      <c r="I11" s="348"/>
      <c r="J11" s="348"/>
      <c r="K11" s="348"/>
      <c r="L11" s="348"/>
      <c r="M11" s="348"/>
      <c r="N11" s="348"/>
      <c r="O11" s="348"/>
      <c r="P11" s="348"/>
      <c r="Q11" s="349"/>
    </row>
    <row r="12" spans="2:17" ht="18" customHeight="1">
      <c r="B12" s="359" t="s">
        <v>80</v>
      </c>
      <c r="C12" s="360"/>
      <c r="D12" s="360"/>
      <c r="E12" s="360"/>
      <c r="F12" s="360"/>
      <c r="G12" s="360"/>
      <c r="H12" s="360"/>
      <c r="I12" s="360"/>
      <c r="J12" s="360"/>
      <c r="K12" s="360"/>
      <c r="L12" s="360"/>
      <c r="M12" s="360"/>
      <c r="N12" s="360"/>
      <c r="O12" s="360"/>
      <c r="P12" s="360"/>
      <c r="Q12" s="361"/>
    </row>
    <row r="13" spans="2:17" ht="18" customHeight="1">
      <c r="B13" s="362"/>
      <c r="C13" s="360"/>
      <c r="D13" s="360"/>
      <c r="E13" s="360"/>
      <c r="F13" s="360"/>
      <c r="G13" s="360"/>
      <c r="H13" s="360"/>
      <c r="I13" s="360"/>
      <c r="J13" s="360"/>
      <c r="K13" s="360"/>
      <c r="L13" s="360"/>
      <c r="M13" s="360"/>
      <c r="N13" s="360"/>
      <c r="O13" s="360"/>
      <c r="P13" s="360"/>
      <c r="Q13" s="361"/>
    </row>
    <row r="14" spans="2:17" ht="18" customHeight="1">
      <c r="B14" s="362"/>
      <c r="C14" s="360"/>
      <c r="D14" s="360"/>
      <c r="E14" s="360"/>
      <c r="F14" s="360"/>
      <c r="G14" s="360"/>
      <c r="H14" s="360"/>
      <c r="I14" s="360"/>
      <c r="J14" s="360"/>
      <c r="K14" s="360"/>
      <c r="L14" s="360"/>
      <c r="M14" s="360"/>
      <c r="N14" s="360"/>
      <c r="O14" s="360"/>
      <c r="P14" s="360"/>
      <c r="Q14" s="361"/>
    </row>
    <row r="15" spans="2:17">
      <c r="B15" s="362"/>
      <c r="C15" s="360"/>
      <c r="D15" s="360"/>
      <c r="E15" s="360"/>
      <c r="F15" s="360"/>
      <c r="G15" s="360"/>
      <c r="H15" s="360"/>
      <c r="I15" s="360"/>
      <c r="J15" s="360"/>
      <c r="K15" s="360"/>
      <c r="L15" s="360"/>
      <c r="M15" s="360"/>
      <c r="N15" s="360"/>
      <c r="O15" s="360"/>
      <c r="P15" s="360"/>
      <c r="Q15" s="361"/>
    </row>
    <row r="16" spans="2:17">
      <c r="B16" s="362"/>
      <c r="C16" s="360"/>
      <c r="D16" s="360"/>
      <c r="E16" s="360"/>
      <c r="F16" s="360"/>
      <c r="G16" s="360"/>
      <c r="H16" s="360"/>
      <c r="I16" s="360"/>
      <c r="J16" s="360"/>
      <c r="K16" s="360"/>
      <c r="L16" s="360"/>
      <c r="M16" s="360"/>
      <c r="N16" s="360"/>
      <c r="O16" s="360"/>
      <c r="P16" s="360"/>
      <c r="Q16" s="361"/>
    </row>
    <row r="17" spans="2:17">
      <c r="B17" s="362"/>
      <c r="C17" s="360"/>
      <c r="D17" s="360"/>
      <c r="E17" s="360"/>
      <c r="F17" s="360"/>
      <c r="G17" s="360"/>
      <c r="H17" s="360"/>
      <c r="I17" s="360"/>
      <c r="J17" s="360"/>
      <c r="K17" s="360"/>
      <c r="L17" s="360"/>
      <c r="M17" s="360"/>
      <c r="N17" s="360"/>
      <c r="O17" s="360"/>
      <c r="P17" s="360"/>
      <c r="Q17" s="361"/>
    </row>
    <row r="18" spans="2:17" ht="16.5" thickBot="1">
      <c r="B18" s="362"/>
      <c r="C18" s="360"/>
      <c r="D18" s="360"/>
      <c r="E18" s="360"/>
      <c r="F18" s="360"/>
      <c r="G18" s="360"/>
      <c r="H18" s="360"/>
      <c r="I18" s="360"/>
      <c r="J18" s="360"/>
      <c r="K18" s="360"/>
      <c r="L18" s="360"/>
      <c r="M18" s="360"/>
      <c r="N18" s="360"/>
      <c r="O18" s="360"/>
      <c r="P18" s="360"/>
      <c r="Q18" s="361"/>
    </row>
    <row r="19" spans="2:17" s="13" customFormat="1" ht="27" customHeight="1">
      <c r="B19" s="347" t="s">
        <v>4</v>
      </c>
      <c r="C19" s="348"/>
      <c r="D19" s="348"/>
      <c r="E19" s="348"/>
      <c r="F19" s="348"/>
      <c r="G19" s="348"/>
      <c r="H19" s="348"/>
      <c r="I19" s="348"/>
      <c r="J19" s="348"/>
      <c r="K19" s="348"/>
      <c r="L19" s="348"/>
      <c r="M19" s="348"/>
      <c r="N19" s="348"/>
      <c r="O19" s="348"/>
      <c r="P19" s="348"/>
      <c r="Q19" s="349"/>
    </row>
    <row r="20" spans="2:17">
      <c r="B20" s="5"/>
      <c r="Q20" s="7"/>
    </row>
    <row r="21" spans="2:17">
      <c r="B21" s="5"/>
      <c r="Q21" s="7"/>
    </row>
    <row r="22" spans="2:17" ht="19.5" thickBot="1">
      <c r="B22" s="5"/>
      <c r="C22" s="12"/>
      <c r="D22" s="11" t="s">
        <v>5</v>
      </c>
      <c r="Q22" s="7"/>
    </row>
    <row r="23" spans="2:17" ht="19.5" thickBot="1">
      <c r="B23" s="5"/>
      <c r="C23" s="12"/>
      <c r="D23" s="11" t="s">
        <v>6</v>
      </c>
      <c r="Q23" s="7"/>
    </row>
    <row r="24" spans="2:17" ht="19.5" thickBot="1">
      <c r="B24" s="5"/>
      <c r="C24" s="12" t="s">
        <v>37</v>
      </c>
      <c r="D24" s="11" t="s">
        <v>7</v>
      </c>
      <c r="Q24" s="7"/>
    </row>
    <row r="25" spans="2:17" ht="19.5" thickBot="1">
      <c r="B25" s="5"/>
      <c r="C25" s="12" t="s">
        <v>37</v>
      </c>
      <c r="D25" s="11" t="s">
        <v>8</v>
      </c>
      <c r="Q25" s="7"/>
    </row>
    <row r="26" spans="2:17" ht="19.5" thickBot="1">
      <c r="B26" s="5"/>
      <c r="C26" s="12" t="s">
        <v>37</v>
      </c>
      <c r="D26" s="11" t="s">
        <v>9</v>
      </c>
      <c r="Q26" s="7"/>
    </row>
    <row r="27" spans="2:17" ht="19.5" thickBot="1">
      <c r="B27" s="5"/>
      <c r="C27" s="12" t="s">
        <v>37</v>
      </c>
      <c r="D27" s="11" t="s">
        <v>10</v>
      </c>
      <c r="Q27" s="7"/>
    </row>
    <row r="28" spans="2:17" ht="19.5" thickBot="1">
      <c r="B28" s="5"/>
      <c r="C28" s="12" t="s">
        <v>37</v>
      </c>
      <c r="D28" s="11" t="s">
        <v>11</v>
      </c>
      <c r="Q28" s="7"/>
    </row>
    <row r="29" spans="2:17" ht="19.5" thickBot="1">
      <c r="B29" s="5"/>
      <c r="C29" s="12" t="s">
        <v>37</v>
      </c>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thickBot="1">
      <c r="B32" s="306" t="s">
        <v>13</v>
      </c>
      <c r="C32" s="307"/>
      <c r="D32" s="307"/>
      <c r="E32" s="307"/>
      <c r="F32" s="307"/>
      <c r="G32" s="307"/>
      <c r="H32" s="307"/>
      <c r="I32" s="307"/>
      <c r="J32" s="307"/>
      <c r="K32" s="307"/>
      <c r="L32" s="307"/>
      <c r="M32" s="307"/>
      <c r="N32" s="307"/>
      <c r="O32" s="307"/>
      <c r="P32" s="307"/>
      <c r="Q32" s="308"/>
    </row>
    <row r="33" spans="2:17">
      <c r="B33" s="318" t="s">
        <v>86</v>
      </c>
      <c r="C33" s="319"/>
      <c r="D33" s="319"/>
      <c r="E33" s="319"/>
      <c r="F33" s="319"/>
      <c r="G33" s="319"/>
      <c r="H33" s="319"/>
      <c r="I33" s="319"/>
      <c r="J33" s="319"/>
      <c r="K33" s="319"/>
      <c r="L33" s="319"/>
      <c r="M33" s="319"/>
      <c r="N33" s="319"/>
      <c r="O33" s="319"/>
      <c r="P33" s="319"/>
      <c r="Q33" s="320"/>
    </row>
    <row r="34" spans="2:17">
      <c r="B34" s="321"/>
      <c r="C34" s="322"/>
      <c r="D34" s="322"/>
      <c r="E34" s="322"/>
      <c r="F34" s="322"/>
      <c r="G34" s="322"/>
      <c r="H34" s="322"/>
      <c r="I34" s="322"/>
      <c r="J34" s="322"/>
      <c r="K34" s="322"/>
      <c r="L34" s="322"/>
      <c r="M34" s="322"/>
      <c r="N34" s="322"/>
      <c r="O34" s="322"/>
      <c r="P34" s="322"/>
      <c r="Q34" s="323"/>
    </row>
    <row r="35" spans="2:17">
      <c r="B35" s="321"/>
      <c r="C35" s="322"/>
      <c r="D35" s="322"/>
      <c r="E35" s="322"/>
      <c r="F35" s="322"/>
      <c r="G35" s="322"/>
      <c r="H35" s="322"/>
      <c r="I35" s="322"/>
      <c r="J35" s="322"/>
      <c r="K35" s="322"/>
      <c r="L35" s="322"/>
      <c r="M35" s="322"/>
      <c r="N35" s="322"/>
      <c r="O35" s="322"/>
      <c r="P35" s="322"/>
      <c r="Q35" s="323"/>
    </row>
    <row r="36" spans="2:17">
      <c r="B36" s="321"/>
      <c r="C36" s="322"/>
      <c r="D36" s="322"/>
      <c r="E36" s="322"/>
      <c r="F36" s="322"/>
      <c r="G36" s="322"/>
      <c r="H36" s="322"/>
      <c r="I36" s="322"/>
      <c r="J36" s="322"/>
      <c r="K36" s="322"/>
      <c r="L36" s="322"/>
      <c r="M36" s="322"/>
      <c r="N36" s="322"/>
      <c r="O36" s="322"/>
      <c r="P36" s="322"/>
      <c r="Q36" s="323"/>
    </row>
    <row r="37" spans="2:17">
      <c r="B37" s="321"/>
      <c r="C37" s="322"/>
      <c r="D37" s="322"/>
      <c r="E37" s="322"/>
      <c r="F37" s="322"/>
      <c r="G37" s="322"/>
      <c r="H37" s="322"/>
      <c r="I37" s="322"/>
      <c r="J37" s="322"/>
      <c r="K37" s="322"/>
      <c r="L37" s="322"/>
      <c r="M37" s="322"/>
      <c r="N37" s="322"/>
      <c r="O37" s="322"/>
      <c r="P37" s="322"/>
      <c r="Q37" s="323"/>
    </row>
    <row r="38" spans="2:17">
      <c r="B38" s="321"/>
      <c r="C38" s="322"/>
      <c r="D38" s="322"/>
      <c r="E38" s="322"/>
      <c r="F38" s="322"/>
      <c r="G38" s="322"/>
      <c r="H38" s="322"/>
      <c r="I38" s="322"/>
      <c r="J38" s="322"/>
      <c r="K38" s="322"/>
      <c r="L38" s="322"/>
      <c r="M38" s="322"/>
      <c r="N38" s="322"/>
      <c r="O38" s="322"/>
      <c r="P38" s="322"/>
      <c r="Q38" s="323"/>
    </row>
    <row r="39" spans="2:17">
      <c r="B39" s="321"/>
      <c r="C39" s="322"/>
      <c r="D39" s="322"/>
      <c r="E39" s="322"/>
      <c r="F39" s="322"/>
      <c r="G39" s="322"/>
      <c r="H39" s="322"/>
      <c r="I39" s="322"/>
      <c r="J39" s="322"/>
      <c r="K39" s="322"/>
      <c r="L39" s="322"/>
      <c r="M39" s="322"/>
      <c r="N39" s="322"/>
      <c r="O39" s="322"/>
      <c r="P39" s="322"/>
      <c r="Q39" s="323"/>
    </row>
    <row r="40" spans="2:17">
      <c r="B40" s="321"/>
      <c r="C40" s="322"/>
      <c r="D40" s="322"/>
      <c r="E40" s="322"/>
      <c r="F40" s="322"/>
      <c r="G40" s="322"/>
      <c r="H40" s="322"/>
      <c r="I40" s="322"/>
      <c r="J40" s="322"/>
      <c r="K40" s="322"/>
      <c r="L40" s="322"/>
      <c r="M40" s="322"/>
      <c r="N40" s="322"/>
      <c r="O40" s="322"/>
      <c r="P40" s="322"/>
      <c r="Q40" s="323"/>
    </row>
    <row r="41" spans="2:17">
      <c r="B41" s="321"/>
      <c r="C41" s="322"/>
      <c r="D41" s="322"/>
      <c r="E41" s="322"/>
      <c r="F41" s="322"/>
      <c r="G41" s="322"/>
      <c r="H41" s="322"/>
      <c r="I41" s="322"/>
      <c r="J41" s="322"/>
      <c r="K41" s="322"/>
      <c r="L41" s="322"/>
      <c r="M41" s="322"/>
      <c r="N41" s="322"/>
      <c r="O41" s="322"/>
      <c r="P41" s="322"/>
      <c r="Q41" s="323"/>
    </row>
    <row r="42" spans="2:17">
      <c r="B42" s="321"/>
      <c r="C42" s="322"/>
      <c r="D42" s="322"/>
      <c r="E42" s="322"/>
      <c r="F42" s="322"/>
      <c r="G42" s="322"/>
      <c r="H42" s="322"/>
      <c r="I42" s="322"/>
      <c r="J42" s="322"/>
      <c r="K42" s="322"/>
      <c r="L42" s="322"/>
      <c r="M42" s="322"/>
      <c r="N42" s="322"/>
      <c r="O42" s="322"/>
      <c r="P42" s="322"/>
      <c r="Q42" s="323"/>
    </row>
    <row r="43" spans="2:17">
      <c r="B43" s="321"/>
      <c r="C43" s="322"/>
      <c r="D43" s="322"/>
      <c r="E43" s="322"/>
      <c r="F43" s="322"/>
      <c r="G43" s="322"/>
      <c r="H43" s="322"/>
      <c r="I43" s="322"/>
      <c r="J43" s="322"/>
      <c r="K43" s="322"/>
      <c r="L43" s="322"/>
      <c r="M43" s="322"/>
      <c r="N43" s="322"/>
      <c r="O43" s="322"/>
      <c r="P43" s="322"/>
      <c r="Q43" s="323"/>
    </row>
    <row r="44" spans="2:17" ht="16.5" thickBot="1">
      <c r="B44" s="324"/>
      <c r="C44" s="325"/>
      <c r="D44" s="325"/>
      <c r="E44" s="325"/>
      <c r="F44" s="325"/>
      <c r="G44" s="325"/>
      <c r="H44" s="325"/>
      <c r="I44" s="325"/>
      <c r="J44" s="325"/>
      <c r="K44" s="325"/>
      <c r="L44" s="325"/>
      <c r="M44" s="325"/>
      <c r="N44" s="325"/>
      <c r="O44" s="325"/>
      <c r="P44" s="325"/>
      <c r="Q44" s="326"/>
    </row>
    <row r="45" spans="2:17">
      <c r="B45" s="306" t="s">
        <v>14</v>
      </c>
      <c r="C45" s="307"/>
      <c r="D45" s="307"/>
      <c r="E45" s="307"/>
      <c r="F45" s="307"/>
      <c r="G45" s="307"/>
      <c r="H45" s="307"/>
      <c r="I45" s="307"/>
      <c r="J45" s="307"/>
      <c r="K45" s="307"/>
      <c r="L45" s="307"/>
      <c r="M45" s="307"/>
      <c r="N45" s="307"/>
      <c r="O45" s="307"/>
      <c r="P45" s="307"/>
      <c r="Q45" s="308"/>
    </row>
    <row r="46" spans="2:17">
      <c r="B46" s="309"/>
      <c r="C46" s="310"/>
      <c r="D46" s="310"/>
      <c r="E46" s="310"/>
      <c r="F46" s="310"/>
      <c r="G46" s="310"/>
      <c r="H46" s="310"/>
      <c r="I46" s="310"/>
      <c r="J46" s="310"/>
      <c r="K46" s="310"/>
      <c r="L46" s="310"/>
      <c r="M46" s="310"/>
      <c r="N46" s="310"/>
      <c r="O46" s="310"/>
      <c r="P46" s="310"/>
      <c r="Q46" s="311"/>
    </row>
    <row r="47" spans="2:17">
      <c r="B47" s="327" t="s">
        <v>81</v>
      </c>
      <c r="C47" s="328"/>
      <c r="D47" s="328"/>
      <c r="E47" s="328"/>
      <c r="F47" s="328"/>
      <c r="G47" s="328"/>
      <c r="H47" s="328"/>
      <c r="I47" s="328"/>
      <c r="J47" s="328"/>
      <c r="K47" s="328"/>
      <c r="L47" s="328"/>
      <c r="M47" s="328"/>
      <c r="N47" s="328"/>
      <c r="O47" s="328"/>
      <c r="P47" s="328"/>
      <c r="Q47" s="329"/>
    </row>
    <row r="48" spans="2:17">
      <c r="B48" s="327"/>
      <c r="C48" s="328"/>
      <c r="D48" s="328"/>
      <c r="E48" s="328"/>
      <c r="F48" s="328"/>
      <c r="G48" s="328"/>
      <c r="H48" s="328"/>
      <c r="I48" s="328"/>
      <c r="J48" s="328"/>
      <c r="K48" s="328"/>
      <c r="L48" s="328"/>
      <c r="M48" s="328"/>
      <c r="N48" s="328"/>
      <c r="O48" s="328"/>
      <c r="P48" s="328"/>
      <c r="Q48" s="329"/>
    </row>
    <row r="49" spans="2:17">
      <c r="B49" s="327"/>
      <c r="C49" s="328"/>
      <c r="D49" s="328"/>
      <c r="E49" s="328"/>
      <c r="F49" s="328"/>
      <c r="G49" s="328"/>
      <c r="H49" s="328"/>
      <c r="I49" s="328"/>
      <c r="J49" s="328"/>
      <c r="K49" s="328"/>
      <c r="L49" s="328"/>
      <c r="M49" s="328"/>
      <c r="N49" s="328"/>
      <c r="O49" s="328"/>
      <c r="P49" s="328"/>
      <c r="Q49" s="329"/>
    </row>
    <row r="50" spans="2:17">
      <c r="B50" s="327"/>
      <c r="C50" s="328"/>
      <c r="D50" s="328"/>
      <c r="E50" s="328"/>
      <c r="F50" s="328"/>
      <c r="G50" s="328"/>
      <c r="H50" s="328"/>
      <c r="I50" s="328"/>
      <c r="J50" s="328"/>
      <c r="K50" s="328"/>
      <c r="L50" s="328"/>
      <c r="M50" s="328"/>
      <c r="N50" s="328"/>
      <c r="O50" s="328"/>
      <c r="P50" s="328"/>
      <c r="Q50" s="329"/>
    </row>
    <row r="51" spans="2:17">
      <c r="B51" s="327"/>
      <c r="C51" s="328"/>
      <c r="D51" s="328"/>
      <c r="E51" s="328"/>
      <c r="F51" s="328"/>
      <c r="G51" s="328"/>
      <c r="H51" s="328"/>
      <c r="I51" s="328"/>
      <c r="J51" s="328"/>
      <c r="K51" s="328"/>
      <c r="L51" s="328"/>
      <c r="M51" s="328"/>
      <c r="N51" s="328"/>
      <c r="O51" s="328"/>
      <c r="P51" s="328"/>
      <c r="Q51" s="329"/>
    </row>
    <row r="52" spans="2:17">
      <c r="B52" s="327"/>
      <c r="C52" s="328"/>
      <c r="D52" s="328"/>
      <c r="E52" s="328"/>
      <c r="F52" s="328"/>
      <c r="G52" s="328"/>
      <c r="H52" s="328"/>
      <c r="I52" s="328"/>
      <c r="J52" s="328"/>
      <c r="K52" s="328"/>
      <c r="L52" s="328"/>
      <c r="M52" s="328"/>
      <c r="N52" s="328"/>
      <c r="O52" s="328"/>
      <c r="P52" s="328"/>
      <c r="Q52" s="329"/>
    </row>
    <row r="53" spans="2:17">
      <c r="B53" s="327"/>
      <c r="C53" s="328"/>
      <c r="D53" s="328"/>
      <c r="E53" s="328"/>
      <c r="F53" s="328"/>
      <c r="G53" s="328"/>
      <c r="H53" s="328"/>
      <c r="I53" s="328"/>
      <c r="J53" s="328"/>
      <c r="K53" s="328"/>
      <c r="L53" s="328"/>
      <c r="M53" s="328"/>
      <c r="N53" s="328"/>
      <c r="O53" s="328"/>
      <c r="P53" s="328"/>
      <c r="Q53" s="329"/>
    </row>
    <row r="54" spans="2:17">
      <c r="B54" s="327"/>
      <c r="C54" s="328"/>
      <c r="D54" s="328"/>
      <c r="E54" s="328"/>
      <c r="F54" s="328"/>
      <c r="G54" s="328"/>
      <c r="H54" s="328"/>
      <c r="I54" s="328"/>
      <c r="J54" s="328"/>
      <c r="K54" s="328"/>
      <c r="L54" s="328"/>
      <c r="M54" s="328"/>
      <c r="N54" s="328"/>
      <c r="O54" s="328"/>
      <c r="P54" s="328"/>
      <c r="Q54" s="329"/>
    </row>
    <row r="55" spans="2:17">
      <c r="B55" s="327"/>
      <c r="C55" s="328"/>
      <c r="D55" s="328"/>
      <c r="E55" s="328"/>
      <c r="F55" s="328"/>
      <c r="G55" s="328"/>
      <c r="H55" s="328"/>
      <c r="I55" s="328"/>
      <c r="J55" s="328"/>
      <c r="K55" s="328"/>
      <c r="L55" s="328"/>
      <c r="M55" s="328"/>
      <c r="N55" s="328"/>
      <c r="O55" s="328"/>
      <c r="P55" s="328"/>
      <c r="Q55" s="329"/>
    </row>
    <row r="56" spans="2:17">
      <c r="B56" s="327"/>
      <c r="C56" s="328"/>
      <c r="D56" s="328"/>
      <c r="E56" s="328"/>
      <c r="F56" s="328"/>
      <c r="G56" s="328"/>
      <c r="H56" s="328"/>
      <c r="I56" s="328"/>
      <c r="J56" s="328"/>
      <c r="K56" s="328"/>
      <c r="L56" s="328"/>
      <c r="M56" s="328"/>
      <c r="N56" s="328"/>
      <c r="O56" s="328"/>
      <c r="P56" s="328"/>
      <c r="Q56" s="329"/>
    </row>
    <row r="57" spans="2:17">
      <c r="B57" s="327"/>
      <c r="C57" s="328"/>
      <c r="D57" s="328"/>
      <c r="E57" s="328"/>
      <c r="F57" s="328"/>
      <c r="G57" s="328"/>
      <c r="H57" s="328"/>
      <c r="I57" s="328"/>
      <c r="J57" s="328"/>
      <c r="K57" s="328"/>
      <c r="L57" s="328"/>
      <c r="M57" s="328"/>
      <c r="N57" s="328"/>
      <c r="O57" s="328"/>
      <c r="P57" s="328"/>
      <c r="Q57" s="329"/>
    </row>
    <row r="58" spans="2:17">
      <c r="B58" s="327"/>
      <c r="C58" s="328"/>
      <c r="D58" s="328"/>
      <c r="E58" s="328"/>
      <c r="F58" s="328"/>
      <c r="G58" s="328"/>
      <c r="H58" s="328"/>
      <c r="I58" s="328"/>
      <c r="J58" s="328"/>
      <c r="K58" s="328"/>
      <c r="L58" s="328"/>
      <c r="M58" s="328"/>
      <c r="N58" s="328"/>
      <c r="O58" s="328"/>
      <c r="P58" s="328"/>
      <c r="Q58" s="329"/>
    </row>
    <row r="59" spans="2:17">
      <c r="B59" s="327"/>
      <c r="C59" s="328"/>
      <c r="D59" s="328"/>
      <c r="E59" s="328"/>
      <c r="F59" s="328"/>
      <c r="G59" s="328"/>
      <c r="H59" s="328"/>
      <c r="I59" s="328"/>
      <c r="J59" s="328"/>
      <c r="K59" s="328"/>
      <c r="L59" s="328"/>
      <c r="M59" s="328"/>
      <c r="N59" s="328"/>
      <c r="O59" s="328"/>
      <c r="P59" s="328"/>
      <c r="Q59" s="329"/>
    </row>
    <row r="60" spans="2:17">
      <c r="B60" s="327"/>
      <c r="C60" s="328"/>
      <c r="D60" s="328"/>
      <c r="E60" s="328"/>
      <c r="F60" s="328"/>
      <c r="G60" s="328"/>
      <c r="H60" s="328"/>
      <c r="I60" s="328"/>
      <c r="J60" s="328"/>
      <c r="K60" s="328"/>
      <c r="L60" s="328"/>
      <c r="M60" s="328"/>
      <c r="N60" s="328"/>
      <c r="O60" s="328"/>
      <c r="P60" s="328"/>
      <c r="Q60" s="329"/>
    </row>
    <row r="61" spans="2:17">
      <c r="B61" s="327"/>
      <c r="C61" s="328"/>
      <c r="D61" s="328"/>
      <c r="E61" s="328"/>
      <c r="F61" s="328"/>
      <c r="G61" s="328"/>
      <c r="H61" s="328"/>
      <c r="I61" s="328"/>
      <c r="J61" s="328"/>
      <c r="K61" s="328"/>
      <c r="L61" s="328"/>
      <c r="M61" s="328"/>
      <c r="N61" s="328"/>
      <c r="O61" s="328"/>
      <c r="P61" s="328"/>
      <c r="Q61" s="329"/>
    </row>
    <row r="62" spans="2:17" ht="16.5" thickBot="1">
      <c r="B62" s="330"/>
      <c r="C62" s="331"/>
      <c r="D62" s="331"/>
      <c r="E62" s="331"/>
      <c r="F62" s="331"/>
      <c r="G62" s="331"/>
      <c r="H62" s="331"/>
      <c r="I62" s="331"/>
      <c r="J62" s="331"/>
      <c r="K62" s="331"/>
      <c r="L62" s="331"/>
      <c r="M62" s="331"/>
      <c r="N62" s="331"/>
      <c r="O62" s="331"/>
      <c r="P62" s="331"/>
      <c r="Q62" s="332"/>
    </row>
    <row r="63" spans="2:17">
      <c r="B63" s="306" t="s">
        <v>15</v>
      </c>
      <c r="C63" s="307"/>
      <c r="D63" s="307"/>
      <c r="E63" s="307"/>
      <c r="F63" s="307"/>
      <c r="G63" s="307"/>
      <c r="H63" s="307"/>
      <c r="I63" s="307"/>
      <c r="J63" s="307"/>
      <c r="K63" s="307"/>
      <c r="L63" s="307"/>
      <c r="M63" s="307"/>
      <c r="N63" s="307"/>
      <c r="O63" s="307"/>
      <c r="P63" s="307"/>
      <c r="Q63" s="308"/>
    </row>
    <row r="64" spans="2:17">
      <c r="B64" s="309"/>
      <c r="C64" s="310"/>
      <c r="D64" s="310"/>
      <c r="E64" s="310"/>
      <c r="F64" s="310"/>
      <c r="G64" s="310"/>
      <c r="H64" s="310"/>
      <c r="I64" s="310"/>
      <c r="J64" s="310"/>
      <c r="K64" s="310"/>
      <c r="L64" s="310"/>
      <c r="M64" s="310"/>
      <c r="N64" s="310"/>
      <c r="O64" s="310"/>
      <c r="P64" s="310"/>
      <c r="Q64" s="311"/>
    </row>
    <row r="65" spans="2:17" ht="15.6" customHeight="1">
      <c r="B65" s="14"/>
      <c r="C65" s="15"/>
      <c r="D65" s="333"/>
      <c r="E65" s="333"/>
      <c r="F65" s="333"/>
      <c r="G65" s="333"/>
      <c r="H65" s="333"/>
      <c r="I65" s="333"/>
      <c r="J65" s="333"/>
      <c r="K65" s="333"/>
      <c r="L65" s="333"/>
      <c r="M65" s="333"/>
      <c r="N65" s="333"/>
      <c r="O65" s="333"/>
      <c r="P65" s="333"/>
      <c r="Q65" s="334"/>
    </row>
    <row r="66" spans="2:17" ht="15.6" customHeight="1">
      <c r="B66" s="327" t="s">
        <v>82</v>
      </c>
      <c r="C66" s="328"/>
      <c r="D66" s="328"/>
      <c r="E66" s="328"/>
      <c r="F66" s="328"/>
      <c r="G66" s="328"/>
      <c r="H66" s="328"/>
      <c r="I66" s="328"/>
      <c r="J66" s="328"/>
      <c r="K66" s="328"/>
      <c r="L66" s="328"/>
      <c r="M66" s="328"/>
      <c r="N66" s="328"/>
      <c r="O66" s="328"/>
      <c r="P66" s="328"/>
      <c r="Q66" s="329"/>
    </row>
    <row r="67" spans="2:17" ht="15.6" customHeight="1">
      <c r="B67" s="327"/>
      <c r="C67" s="328"/>
      <c r="D67" s="328"/>
      <c r="E67" s="328"/>
      <c r="F67" s="328"/>
      <c r="G67" s="328"/>
      <c r="H67" s="328"/>
      <c r="I67" s="328"/>
      <c r="J67" s="328"/>
      <c r="K67" s="328"/>
      <c r="L67" s="328"/>
      <c r="M67" s="328"/>
      <c r="N67" s="328"/>
      <c r="O67" s="328"/>
      <c r="P67" s="328"/>
      <c r="Q67" s="329"/>
    </row>
    <row r="68" spans="2:17" ht="15.6" customHeight="1">
      <c r="B68" s="327"/>
      <c r="C68" s="328"/>
      <c r="D68" s="328"/>
      <c r="E68" s="328"/>
      <c r="F68" s="328"/>
      <c r="G68" s="328"/>
      <c r="H68" s="328"/>
      <c r="I68" s="328"/>
      <c r="J68" s="328"/>
      <c r="K68" s="328"/>
      <c r="L68" s="328"/>
      <c r="M68" s="328"/>
      <c r="N68" s="328"/>
      <c r="O68" s="328"/>
      <c r="P68" s="328"/>
      <c r="Q68" s="329"/>
    </row>
    <row r="69" spans="2:17" ht="15.6" customHeight="1">
      <c r="B69" s="327"/>
      <c r="C69" s="328"/>
      <c r="D69" s="328"/>
      <c r="E69" s="328"/>
      <c r="F69" s="328"/>
      <c r="G69" s="328"/>
      <c r="H69" s="328"/>
      <c r="I69" s="328"/>
      <c r="J69" s="328"/>
      <c r="K69" s="328"/>
      <c r="L69" s="328"/>
      <c r="M69" s="328"/>
      <c r="N69" s="328"/>
      <c r="O69" s="328"/>
      <c r="P69" s="328"/>
      <c r="Q69" s="329"/>
    </row>
    <row r="70" spans="2:17" ht="15.6" customHeight="1">
      <c r="B70" s="327"/>
      <c r="C70" s="328"/>
      <c r="D70" s="328"/>
      <c r="E70" s="328"/>
      <c r="F70" s="328"/>
      <c r="G70" s="328"/>
      <c r="H70" s="328"/>
      <c r="I70" s="328"/>
      <c r="J70" s="328"/>
      <c r="K70" s="328"/>
      <c r="L70" s="328"/>
      <c r="M70" s="328"/>
      <c r="N70" s="328"/>
      <c r="O70" s="328"/>
      <c r="P70" s="328"/>
      <c r="Q70" s="329"/>
    </row>
    <row r="71" spans="2:17" ht="15.6" customHeight="1">
      <c r="B71" s="327"/>
      <c r="C71" s="328"/>
      <c r="D71" s="328"/>
      <c r="E71" s="328"/>
      <c r="F71" s="328"/>
      <c r="G71" s="328"/>
      <c r="H71" s="328"/>
      <c r="I71" s="328"/>
      <c r="J71" s="328"/>
      <c r="K71" s="328"/>
      <c r="L71" s="328"/>
      <c r="M71" s="328"/>
      <c r="N71" s="328"/>
      <c r="O71" s="328"/>
      <c r="P71" s="328"/>
      <c r="Q71" s="329"/>
    </row>
    <row r="72" spans="2:17" ht="15.6" customHeight="1">
      <c r="B72" s="327"/>
      <c r="C72" s="328"/>
      <c r="D72" s="328"/>
      <c r="E72" s="328"/>
      <c r="F72" s="328"/>
      <c r="G72" s="328"/>
      <c r="H72" s="328"/>
      <c r="I72" s="328"/>
      <c r="J72" s="328"/>
      <c r="K72" s="328"/>
      <c r="L72" s="328"/>
      <c r="M72" s="328"/>
      <c r="N72" s="328"/>
      <c r="O72" s="328"/>
      <c r="P72" s="328"/>
      <c r="Q72" s="329"/>
    </row>
    <row r="73" spans="2:17" ht="15.6" customHeight="1">
      <c r="B73" s="327"/>
      <c r="C73" s="328"/>
      <c r="D73" s="328"/>
      <c r="E73" s="328"/>
      <c r="F73" s="328"/>
      <c r="G73" s="328"/>
      <c r="H73" s="328"/>
      <c r="I73" s="328"/>
      <c r="J73" s="328"/>
      <c r="K73" s="328"/>
      <c r="L73" s="328"/>
      <c r="M73" s="328"/>
      <c r="N73" s="328"/>
      <c r="O73" s="328"/>
      <c r="P73" s="328"/>
      <c r="Q73" s="329"/>
    </row>
    <row r="74" spans="2:17" ht="15.95" customHeight="1" thickBot="1">
      <c r="B74" s="330"/>
      <c r="C74" s="331"/>
      <c r="D74" s="331"/>
      <c r="E74" s="331"/>
      <c r="F74" s="331"/>
      <c r="G74" s="331"/>
      <c r="H74" s="331"/>
      <c r="I74" s="331"/>
      <c r="J74" s="331"/>
      <c r="K74" s="331"/>
      <c r="L74" s="331"/>
      <c r="M74" s="331"/>
      <c r="N74" s="331"/>
      <c r="O74" s="331"/>
      <c r="P74" s="331"/>
      <c r="Q74" s="332"/>
    </row>
    <row r="75" spans="2:17">
      <c r="B75" s="306" t="s">
        <v>108</v>
      </c>
      <c r="C75" s="307"/>
      <c r="D75" s="307"/>
      <c r="E75" s="307"/>
      <c r="F75" s="307"/>
      <c r="G75" s="307"/>
      <c r="H75" s="307"/>
      <c r="I75" s="307"/>
      <c r="J75" s="307"/>
      <c r="K75" s="307"/>
      <c r="L75" s="307"/>
      <c r="M75" s="307"/>
      <c r="N75" s="307"/>
      <c r="O75" s="307"/>
      <c r="P75" s="307"/>
      <c r="Q75" s="308"/>
    </row>
    <row r="76" spans="2:17" ht="24.95" customHeight="1">
      <c r="B76" s="309"/>
      <c r="C76" s="310"/>
      <c r="D76" s="310"/>
      <c r="E76" s="310"/>
      <c r="F76" s="310"/>
      <c r="G76" s="310"/>
      <c r="H76" s="310"/>
      <c r="I76" s="310"/>
      <c r="J76" s="310"/>
      <c r="K76" s="310"/>
      <c r="L76" s="310"/>
      <c r="M76" s="310"/>
      <c r="N76" s="310"/>
      <c r="O76" s="310"/>
      <c r="P76" s="310"/>
      <c r="Q76" s="311"/>
    </row>
    <row r="77" spans="2:17" ht="24.95" customHeight="1">
      <c r="B77" s="14"/>
      <c r="C77" s="333" t="s">
        <v>36</v>
      </c>
      <c r="D77" s="333"/>
      <c r="E77" s="333"/>
      <c r="F77" s="333"/>
      <c r="G77" s="333"/>
      <c r="H77" s="333"/>
      <c r="I77" s="333"/>
      <c r="J77" s="333"/>
      <c r="K77" s="333"/>
      <c r="L77" s="333"/>
      <c r="M77" s="333"/>
      <c r="N77" s="333"/>
      <c r="O77" s="333"/>
      <c r="P77" s="333"/>
      <c r="Q77" s="16"/>
    </row>
    <row r="78" spans="2:17" ht="24.95" customHeight="1">
      <c r="B78" s="327" t="s">
        <v>158</v>
      </c>
      <c r="C78" s="335"/>
      <c r="D78" s="335"/>
      <c r="E78" s="335"/>
      <c r="F78" s="335"/>
      <c r="G78" s="335"/>
      <c r="H78" s="335"/>
      <c r="I78" s="335"/>
      <c r="J78" s="335"/>
      <c r="K78" s="335"/>
      <c r="L78" s="335"/>
      <c r="M78" s="335"/>
      <c r="N78" s="335"/>
      <c r="O78" s="335"/>
      <c r="P78" s="335"/>
      <c r="Q78" s="336"/>
    </row>
    <row r="79" spans="2:17" ht="24.95" customHeight="1">
      <c r="B79" s="337"/>
      <c r="C79" s="335"/>
      <c r="D79" s="335"/>
      <c r="E79" s="335"/>
      <c r="F79" s="335"/>
      <c r="G79" s="335"/>
      <c r="H79" s="335"/>
      <c r="I79" s="335"/>
      <c r="J79" s="335"/>
      <c r="K79" s="335"/>
      <c r="L79" s="335"/>
      <c r="M79" s="335"/>
      <c r="N79" s="335"/>
      <c r="O79" s="335"/>
      <c r="P79" s="335"/>
      <c r="Q79" s="336"/>
    </row>
    <row r="80" spans="2:17" ht="24.95" customHeight="1">
      <c r="B80" s="75"/>
      <c r="C80" s="76"/>
      <c r="D80" s="76"/>
      <c r="E80" s="76"/>
      <c r="F80" s="338" t="str">
        <f>'Prototype v1-Details'!J2</f>
        <v>Grand Total</v>
      </c>
      <c r="G80" s="339"/>
      <c r="H80" s="340" t="e">
        <f>'Prototype v1-Details'!#REF!</f>
        <v>#REF!</v>
      </c>
      <c r="I80" s="341"/>
      <c r="J80" s="338" t="e">
        <f>'Prototype v1-Details'!#REF!</f>
        <v>#REF!</v>
      </c>
      <c r="K80" s="338"/>
      <c r="L80" s="339"/>
      <c r="M80" s="369" t="s">
        <v>147</v>
      </c>
      <c r="N80" s="369"/>
      <c r="O80" s="370"/>
      <c r="P80" s="76"/>
      <c r="Q80" s="77"/>
    </row>
    <row r="81" spans="2:17" ht="24.95" customHeight="1">
      <c r="B81" s="75"/>
      <c r="C81" s="76"/>
      <c r="D81" s="76"/>
      <c r="E81" s="76"/>
      <c r="F81" s="344">
        <f>'Prototype v1-Details'!J3</f>
        <v>3150</v>
      </c>
      <c r="G81" s="345"/>
      <c r="H81" s="346" t="e">
        <f>'Prototype v1-Details'!#REF!</f>
        <v>#REF!</v>
      </c>
      <c r="I81" s="341"/>
      <c r="J81" s="342" t="e">
        <f>'Prototype v1-Details'!#REF!</f>
        <v>#REF!</v>
      </c>
      <c r="K81" s="342"/>
      <c r="L81" s="343"/>
      <c r="M81" s="371">
        <f>'Prototype v1-Details'!F56</f>
        <v>480</v>
      </c>
      <c r="N81" s="371"/>
      <c r="O81" s="372"/>
      <c r="P81" s="76"/>
      <c r="Q81" s="77"/>
    </row>
    <row r="82" spans="2:17" ht="24.95" customHeight="1">
      <c r="B82" s="75"/>
      <c r="C82" s="76"/>
      <c r="D82" s="76"/>
      <c r="E82" s="76"/>
      <c r="F82" s="76"/>
      <c r="G82" s="76"/>
      <c r="H82" s="76"/>
      <c r="I82" s="76"/>
      <c r="J82" s="76"/>
      <c r="K82" s="76"/>
      <c r="L82" s="76"/>
      <c r="M82" s="76"/>
      <c r="N82" s="76"/>
      <c r="O82" s="76"/>
      <c r="P82" s="76"/>
      <c r="Q82" s="77"/>
    </row>
    <row r="83" spans="2:17" ht="24.95" customHeight="1">
      <c r="B83" s="75"/>
      <c r="C83" s="76"/>
      <c r="D83" s="76"/>
      <c r="E83" s="76"/>
      <c r="F83" s="76"/>
      <c r="G83" s="76"/>
      <c r="H83" s="76"/>
      <c r="I83" s="76"/>
      <c r="J83" s="76"/>
      <c r="K83" s="76"/>
      <c r="L83" s="76"/>
      <c r="M83" s="76"/>
      <c r="N83" s="76"/>
      <c r="O83" s="76"/>
      <c r="P83" s="76"/>
      <c r="Q83" s="77"/>
    </row>
    <row r="84" spans="2:17" ht="15.6" customHeight="1">
      <c r="B84" s="75"/>
      <c r="C84" s="76"/>
      <c r="D84" s="76"/>
      <c r="E84" s="76"/>
      <c r="F84" s="76"/>
      <c r="G84" s="76"/>
      <c r="H84" s="76"/>
      <c r="I84" s="76"/>
      <c r="J84" s="76"/>
      <c r="K84" s="76"/>
      <c r="L84" s="76"/>
      <c r="M84" s="76"/>
      <c r="N84" s="76"/>
      <c r="O84" s="76"/>
      <c r="P84" s="76"/>
      <c r="Q84" s="77"/>
    </row>
    <row r="85" spans="2:17" ht="15.95" customHeight="1" thickBot="1">
      <c r="B85" s="78"/>
      <c r="C85" s="79"/>
      <c r="D85" s="79"/>
      <c r="E85" s="79"/>
      <c r="F85" s="79"/>
      <c r="G85" s="79"/>
      <c r="H85" s="79"/>
      <c r="I85" s="79"/>
      <c r="J85" s="79"/>
      <c r="K85" s="79"/>
      <c r="L85" s="79"/>
      <c r="M85" s="79"/>
      <c r="N85" s="79"/>
      <c r="O85" s="79"/>
      <c r="P85" s="79"/>
      <c r="Q85" s="80"/>
    </row>
    <row r="86" spans="2:17">
      <c r="B86" s="306" t="s">
        <v>109</v>
      </c>
      <c r="C86" s="307"/>
      <c r="D86" s="307"/>
      <c r="E86" s="307"/>
      <c r="F86" s="307"/>
      <c r="G86" s="307"/>
      <c r="H86" s="307"/>
      <c r="I86" s="307"/>
      <c r="J86" s="307"/>
      <c r="K86" s="307"/>
      <c r="L86" s="307"/>
      <c r="M86" s="307"/>
      <c r="N86" s="307"/>
      <c r="O86" s="307"/>
      <c r="P86" s="307"/>
      <c r="Q86" s="308"/>
    </row>
    <row r="87" spans="2:17">
      <c r="B87" s="309"/>
      <c r="C87" s="310"/>
      <c r="D87" s="310"/>
      <c r="E87" s="310"/>
      <c r="F87" s="310"/>
      <c r="G87" s="310"/>
      <c r="H87" s="310"/>
      <c r="I87" s="310"/>
      <c r="J87" s="310"/>
      <c r="K87" s="310"/>
      <c r="L87" s="310"/>
      <c r="M87" s="310"/>
      <c r="N87" s="310"/>
      <c r="O87" s="310"/>
      <c r="P87" s="310"/>
      <c r="Q87" s="311"/>
    </row>
    <row r="88" spans="2:17" ht="24.95" customHeight="1">
      <c r="B88" s="312" t="s">
        <v>110</v>
      </c>
      <c r="C88" s="313"/>
      <c r="D88" s="313"/>
      <c r="E88" s="313"/>
      <c r="F88" s="313"/>
      <c r="G88" s="313"/>
      <c r="H88" s="313"/>
      <c r="I88" s="313"/>
      <c r="J88" s="313"/>
      <c r="K88" s="313"/>
      <c r="L88" s="313"/>
      <c r="M88" s="313"/>
      <c r="N88" s="313"/>
      <c r="O88" s="313"/>
      <c r="P88" s="313"/>
      <c r="Q88" s="314"/>
    </row>
    <row r="89" spans="2:17">
      <c r="B89" s="312"/>
      <c r="C89" s="313"/>
      <c r="D89" s="313"/>
      <c r="E89" s="313"/>
      <c r="F89" s="313"/>
      <c r="G89" s="313"/>
      <c r="H89" s="313"/>
      <c r="I89" s="313"/>
      <c r="J89" s="313"/>
      <c r="K89" s="313"/>
      <c r="L89" s="313"/>
      <c r="M89" s="313"/>
      <c r="N89" s="313"/>
      <c r="O89" s="313"/>
      <c r="P89" s="313"/>
      <c r="Q89" s="314"/>
    </row>
    <row r="90" spans="2:17">
      <c r="B90" s="312"/>
      <c r="C90" s="313"/>
      <c r="D90" s="313"/>
      <c r="E90" s="313"/>
      <c r="F90" s="313"/>
      <c r="G90" s="313"/>
      <c r="H90" s="313"/>
      <c r="I90" s="313"/>
      <c r="J90" s="313"/>
      <c r="K90" s="313"/>
      <c r="L90" s="313"/>
      <c r="M90" s="313"/>
      <c r="N90" s="313"/>
      <c r="O90" s="313"/>
      <c r="P90" s="313"/>
      <c r="Q90" s="314"/>
    </row>
    <row r="91" spans="2:17">
      <c r="B91" s="312"/>
      <c r="C91" s="313"/>
      <c r="D91" s="313"/>
      <c r="E91" s="313"/>
      <c r="F91" s="313"/>
      <c r="G91" s="313"/>
      <c r="H91" s="313"/>
      <c r="I91" s="313"/>
      <c r="J91" s="313"/>
      <c r="K91" s="313"/>
      <c r="L91" s="313"/>
      <c r="M91" s="313"/>
      <c r="N91" s="313"/>
      <c r="O91" s="313"/>
      <c r="P91" s="313"/>
      <c r="Q91" s="314"/>
    </row>
    <row r="92" spans="2:17">
      <c r="B92" s="312"/>
      <c r="C92" s="313"/>
      <c r="D92" s="313"/>
      <c r="E92" s="313"/>
      <c r="F92" s="313"/>
      <c r="G92" s="313"/>
      <c r="H92" s="313"/>
      <c r="I92" s="313"/>
      <c r="J92" s="313"/>
      <c r="K92" s="313"/>
      <c r="L92" s="313"/>
      <c r="M92" s="313"/>
      <c r="N92" s="313"/>
      <c r="O92" s="313"/>
      <c r="P92" s="313"/>
      <c r="Q92" s="314"/>
    </row>
    <row r="93" spans="2:17">
      <c r="B93" s="312"/>
      <c r="C93" s="313"/>
      <c r="D93" s="313"/>
      <c r="E93" s="313"/>
      <c r="F93" s="313"/>
      <c r="G93" s="313"/>
      <c r="H93" s="313"/>
      <c r="I93" s="313"/>
      <c r="J93" s="313"/>
      <c r="K93" s="313"/>
      <c r="L93" s="313"/>
      <c r="M93" s="313"/>
      <c r="N93" s="313"/>
      <c r="O93" s="313"/>
      <c r="P93" s="313"/>
      <c r="Q93" s="314"/>
    </row>
    <row r="94" spans="2:17">
      <c r="B94" s="312"/>
      <c r="C94" s="313"/>
      <c r="D94" s="313"/>
      <c r="E94" s="313"/>
      <c r="F94" s="313"/>
      <c r="G94" s="313"/>
      <c r="H94" s="313"/>
      <c r="I94" s="313"/>
      <c r="J94" s="313"/>
      <c r="K94" s="313"/>
      <c r="L94" s="313"/>
      <c r="M94" s="313"/>
      <c r="N94" s="313"/>
      <c r="O94" s="313"/>
      <c r="P94" s="313"/>
      <c r="Q94" s="314"/>
    </row>
    <row r="95" spans="2:17">
      <c r="B95" s="312"/>
      <c r="C95" s="313"/>
      <c r="D95" s="313"/>
      <c r="E95" s="313"/>
      <c r="F95" s="313"/>
      <c r="G95" s="313"/>
      <c r="H95" s="313"/>
      <c r="I95" s="313"/>
      <c r="J95" s="313"/>
      <c r="K95" s="313"/>
      <c r="L95" s="313"/>
      <c r="M95" s="313"/>
      <c r="N95" s="313"/>
      <c r="O95" s="313"/>
      <c r="P95" s="313"/>
      <c r="Q95" s="314"/>
    </row>
    <row r="96" spans="2:17">
      <c r="B96" s="312"/>
      <c r="C96" s="313"/>
      <c r="D96" s="313"/>
      <c r="E96" s="313"/>
      <c r="F96" s="313"/>
      <c r="G96" s="313"/>
      <c r="H96" s="313"/>
      <c r="I96" s="313"/>
      <c r="J96" s="313"/>
      <c r="K96" s="313"/>
      <c r="L96" s="313"/>
      <c r="M96" s="313"/>
      <c r="N96" s="313"/>
      <c r="O96" s="313"/>
      <c r="P96" s="313"/>
      <c r="Q96" s="314"/>
    </row>
    <row r="97" spans="2:17">
      <c r="B97" s="312"/>
      <c r="C97" s="313"/>
      <c r="D97" s="313"/>
      <c r="E97" s="313"/>
      <c r="F97" s="313"/>
      <c r="G97" s="313"/>
      <c r="H97" s="313"/>
      <c r="I97" s="313"/>
      <c r="J97" s="313"/>
      <c r="K97" s="313"/>
      <c r="L97" s="313"/>
      <c r="M97" s="313"/>
      <c r="N97" s="313"/>
      <c r="O97" s="313"/>
      <c r="P97" s="313"/>
      <c r="Q97" s="314"/>
    </row>
    <row r="98" spans="2:17" ht="21" customHeight="1">
      <c r="B98" s="312"/>
      <c r="C98" s="313"/>
      <c r="D98" s="313"/>
      <c r="E98" s="313"/>
      <c r="F98" s="313"/>
      <c r="G98" s="313"/>
      <c r="H98" s="313"/>
      <c r="I98" s="313"/>
      <c r="J98" s="313"/>
      <c r="K98" s="313"/>
      <c r="L98" s="313"/>
      <c r="M98" s="313"/>
      <c r="N98" s="313"/>
      <c r="O98" s="313"/>
      <c r="P98" s="313"/>
      <c r="Q98" s="314"/>
    </row>
    <row r="99" spans="2:17">
      <c r="B99" s="312"/>
      <c r="C99" s="313"/>
      <c r="D99" s="313"/>
      <c r="E99" s="313"/>
      <c r="F99" s="313"/>
      <c r="G99" s="313"/>
      <c r="H99" s="313"/>
      <c r="I99" s="313"/>
      <c r="J99" s="313"/>
      <c r="K99" s="313"/>
      <c r="L99" s="313"/>
      <c r="M99" s="313"/>
      <c r="N99" s="313"/>
      <c r="O99" s="313"/>
      <c r="P99" s="313"/>
      <c r="Q99" s="314"/>
    </row>
    <row r="100" spans="2:17" ht="16.5" thickBot="1">
      <c r="B100" s="315"/>
      <c r="C100" s="316"/>
      <c r="D100" s="316"/>
      <c r="E100" s="316"/>
      <c r="F100" s="316"/>
      <c r="G100" s="316"/>
      <c r="H100" s="316"/>
      <c r="I100" s="316"/>
      <c r="J100" s="316"/>
      <c r="K100" s="316"/>
      <c r="L100" s="316"/>
      <c r="M100" s="316"/>
      <c r="N100" s="316"/>
      <c r="O100" s="316"/>
      <c r="P100" s="316"/>
      <c r="Q100" s="317"/>
    </row>
  </sheetData>
  <mergeCells count="36">
    <mergeCell ref="H81:I81"/>
    <mergeCell ref="B8:F8"/>
    <mergeCell ref="N8:Q8"/>
    <mergeCell ref="N9:Q10"/>
    <mergeCell ref="B11:Q11"/>
    <mergeCell ref="B12:Q18"/>
    <mergeCell ref="B19:Q19"/>
    <mergeCell ref="B32:Q32"/>
    <mergeCell ref="B9:F10"/>
    <mergeCell ref="G8:M8"/>
    <mergeCell ref="G9:M10"/>
    <mergeCell ref="M80:O80"/>
    <mergeCell ref="M81:O81"/>
    <mergeCell ref="B86:Q87"/>
    <mergeCell ref="B88:Q100"/>
    <mergeCell ref="B63:Q64"/>
    <mergeCell ref="B33:Q44"/>
    <mergeCell ref="B47:Q62"/>
    <mergeCell ref="D65:Q65"/>
    <mergeCell ref="B66:Q74"/>
    <mergeCell ref="C77:P77"/>
    <mergeCell ref="B75:Q76"/>
    <mergeCell ref="B78:Q79"/>
    <mergeCell ref="F80:G80"/>
    <mergeCell ref="H80:I80"/>
    <mergeCell ref="J80:L80"/>
    <mergeCell ref="J81:L81"/>
    <mergeCell ref="B45:Q46"/>
    <mergeCell ref="F81:G81"/>
    <mergeCell ref="F2:L7"/>
    <mergeCell ref="N2:Q3"/>
    <mergeCell ref="M2:M3"/>
    <mergeCell ref="M4:M5"/>
    <mergeCell ref="N4:Q5"/>
    <mergeCell ref="M6:M7"/>
    <mergeCell ref="N6:Q7"/>
  </mergeCells>
  <phoneticPr fontId="17"/>
  <hyperlinks>
    <hyperlink ref="C77" location="'v1 Field Cage--Details'!A1" display="(follow link for detailed summary)"/>
    <hyperlink ref="C77:P77" location="'Prototype v1-Details'!A1" display="(follow link for detailed summary)"/>
  </hyperlinks>
  <pageMargins left="0.75" right="0.75" top="1" bottom="1" header="0.5" footer="0.5"/>
  <pageSetup orientation="portrait" horizontalDpi="4294967292" verticalDpi="4294967292"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100"/>
  <sheetViews>
    <sheetView zoomScale="81" zoomScaleNormal="81" workbookViewId="0">
      <selection activeCell="N4" sqref="N4:Q5"/>
    </sheetView>
  </sheetViews>
  <sheetFormatPr defaultColWidth="10.875" defaultRowHeight="15.7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row r="2" spans="2:17" ht="26.1" customHeight="1">
      <c r="B2" s="1"/>
      <c r="C2" s="2"/>
      <c r="D2" s="2"/>
      <c r="E2" s="2"/>
      <c r="F2" s="284" t="s">
        <v>18</v>
      </c>
      <c r="G2" s="258"/>
      <c r="H2" s="258"/>
      <c r="I2" s="258"/>
      <c r="J2" s="258"/>
      <c r="K2" s="258"/>
      <c r="L2" s="285"/>
      <c r="M2" s="293" t="s">
        <v>1</v>
      </c>
      <c r="N2" s="288">
        <v>43549</v>
      </c>
      <c r="O2" s="289"/>
      <c r="P2" s="289"/>
      <c r="Q2" s="290"/>
    </row>
    <row r="3" spans="2:17" ht="15.95" customHeight="1" thickBot="1">
      <c r="B3" s="3"/>
      <c r="C3" s="4"/>
      <c r="D3" s="4"/>
      <c r="E3" s="4"/>
      <c r="F3" s="286"/>
      <c r="G3" s="261"/>
      <c r="H3" s="261"/>
      <c r="I3" s="261"/>
      <c r="J3" s="261"/>
      <c r="K3" s="261"/>
      <c r="L3" s="287"/>
      <c r="M3" s="294"/>
      <c r="N3" s="291"/>
      <c r="O3" s="291"/>
      <c r="P3" s="291"/>
      <c r="Q3" s="292"/>
    </row>
    <row r="4" spans="2:17" ht="18" customHeight="1">
      <c r="B4" s="3"/>
      <c r="C4" s="4"/>
      <c r="D4" s="4"/>
      <c r="E4" s="4"/>
      <c r="F4" s="286"/>
      <c r="G4" s="261"/>
      <c r="H4" s="261"/>
      <c r="I4" s="261"/>
      <c r="J4" s="261"/>
      <c r="K4" s="261"/>
      <c r="L4" s="287"/>
      <c r="M4" s="293" t="s">
        <v>0</v>
      </c>
      <c r="N4" s="289" t="s">
        <v>44</v>
      </c>
      <c r="O4" s="289"/>
      <c r="P4" s="289"/>
      <c r="Q4" s="290"/>
    </row>
    <row r="5" spans="2:17" ht="16.5" thickBot="1">
      <c r="B5" s="3"/>
      <c r="C5" s="4"/>
      <c r="D5" s="4"/>
      <c r="E5" s="4"/>
      <c r="F5" s="286"/>
      <c r="G5" s="261"/>
      <c r="H5" s="261"/>
      <c r="I5" s="261"/>
      <c r="J5" s="261"/>
      <c r="K5" s="261"/>
      <c r="L5" s="287"/>
      <c r="M5" s="295"/>
      <c r="N5" s="296"/>
      <c r="O5" s="296"/>
      <c r="P5" s="296"/>
      <c r="Q5" s="297"/>
    </row>
    <row r="6" spans="2:17" ht="21" customHeight="1">
      <c r="B6" s="3"/>
      <c r="C6" s="4"/>
      <c r="D6" s="4"/>
      <c r="E6" s="4"/>
      <c r="F6" s="286"/>
      <c r="G6" s="261"/>
      <c r="H6" s="261"/>
      <c r="I6" s="261"/>
      <c r="J6" s="261"/>
      <c r="K6" s="261"/>
      <c r="L6" s="261"/>
      <c r="M6" s="298" t="s">
        <v>2</v>
      </c>
      <c r="N6" s="300" t="str">
        <f>'FEE Prototype v1'!N6:Q7</f>
        <v>43 v19</v>
      </c>
      <c r="O6" s="301"/>
      <c r="P6" s="301"/>
      <c r="Q6" s="302"/>
    </row>
    <row r="7" spans="2:17" ht="16.5" thickBot="1">
      <c r="B7" s="3"/>
      <c r="C7" s="4"/>
      <c r="D7" s="4"/>
      <c r="E7" s="4"/>
      <c r="F7" s="286"/>
      <c r="G7" s="264"/>
      <c r="H7" s="264"/>
      <c r="I7" s="264"/>
      <c r="J7" s="264"/>
      <c r="K7" s="264"/>
      <c r="L7" s="264"/>
      <c r="M7" s="299"/>
      <c r="N7" s="303"/>
      <c r="O7" s="304"/>
      <c r="P7" s="304"/>
      <c r="Q7" s="305"/>
    </row>
    <row r="8" spans="2:17" s="13" customFormat="1" ht="27" customHeight="1">
      <c r="B8" s="347" t="s">
        <v>19</v>
      </c>
      <c r="C8" s="348"/>
      <c r="D8" s="348"/>
      <c r="E8" s="348"/>
      <c r="F8" s="349"/>
      <c r="G8" s="347" t="s">
        <v>20</v>
      </c>
      <c r="H8" s="348"/>
      <c r="I8" s="348"/>
      <c r="J8" s="348"/>
      <c r="K8" s="348"/>
      <c r="L8" s="348"/>
      <c r="M8" s="352"/>
      <c r="N8" s="350" t="s">
        <v>21</v>
      </c>
      <c r="O8" s="351"/>
      <c r="P8" s="351"/>
      <c r="Q8" s="352"/>
    </row>
    <row r="9" spans="2:17">
      <c r="B9" s="363" t="s">
        <v>65</v>
      </c>
      <c r="C9" s="364"/>
      <c r="D9" s="364"/>
      <c r="E9" s="364"/>
      <c r="F9" s="365"/>
      <c r="G9" s="363" t="s">
        <v>91</v>
      </c>
      <c r="H9" s="364"/>
      <c r="I9" s="364"/>
      <c r="J9" s="364"/>
      <c r="K9" s="364"/>
      <c r="L9" s="364"/>
      <c r="M9" s="365"/>
      <c r="N9" s="353"/>
      <c r="O9" s="354"/>
      <c r="P9" s="354"/>
      <c r="Q9" s="355"/>
    </row>
    <row r="10" spans="2:17" ht="16.5" thickBot="1">
      <c r="B10" s="366"/>
      <c r="C10" s="367"/>
      <c r="D10" s="367"/>
      <c r="E10" s="367"/>
      <c r="F10" s="368"/>
      <c r="G10" s="366"/>
      <c r="H10" s="367"/>
      <c r="I10" s="367"/>
      <c r="J10" s="367"/>
      <c r="K10" s="367"/>
      <c r="L10" s="367"/>
      <c r="M10" s="368"/>
      <c r="N10" s="356"/>
      <c r="O10" s="357"/>
      <c r="P10" s="357"/>
      <c r="Q10" s="358"/>
    </row>
    <row r="11" spans="2:17" s="13" customFormat="1" ht="27" customHeight="1">
      <c r="B11" s="347" t="s">
        <v>3</v>
      </c>
      <c r="C11" s="348"/>
      <c r="D11" s="348"/>
      <c r="E11" s="348"/>
      <c r="F11" s="348"/>
      <c r="G11" s="348"/>
      <c r="H11" s="348"/>
      <c r="I11" s="348"/>
      <c r="J11" s="348"/>
      <c r="K11" s="348"/>
      <c r="L11" s="348"/>
      <c r="M11" s="348"/>
      <c r="N11" s="348"/>
      <c r="O11" s="348"/>
      <c r="P11" s="348"/>
      <c r="Q11" s="349"/>
    </row>
    <row r="12" spans="2:17" ht="18" customHeight="1">
      <c r="B12" s="359" t="s">
        <v>83</v>
      </c>
      <c r="C12" s="360"/>
      <c r="D12" s="360"/>
      <c r="E12" s="360"/>
      <c r="F12" s="360"/>
      <c r="G12" s="360"/>
      <c r="H12" s="360"/>
      <c r="I12" s="360"/>
      <c r="J12" s="360"/>
      <c r="K12" s="360"/>
      <c r="L12" s="360"/>
      <c r="M12" s="360"/>
      <c r="N12" s="360"/>
      <c r="O12" s="360"/>
      <c r="P12" s="360"/>
      <c r="Q12" s="361"/>
    </row>
    <row r="13" spans="2:17" ht="18" customHeight="1">
      <c r="B13" s="362"/>
      <c r="C13" s="360"/>
      <c r="D13" s="360"/>
      <c r="E13" s="360"/>
      <c r="F13" s="360"/>
      <c r="G13" s="360"/>
      <c r="H13" s="360"/>
      <c r="I13" s="360"/>
      <c r="J13" s="360"/>
      <c r="K13" s="360"/>
      <c r="L13" s="360"/>
      <c r="M13" s="360"/>
      <c r="N13" s="360"/>
      <c r="O13" s="360"/>
      <c r="P13" s="360"/>
      <c r="Q13" s="361"/>
    </row>
    <row r="14" spans="2:17" ht="18" customHeight="1">
      <c r="B14" s="362"/>
      <c r="C14" s="360"/>
      <c r="D14" s="360"/>
      <c r="E14" s="360"/>
      <c r="F14" s="360"/>
      <c r="G14" s="360"/>
      <c r="H14" s="360"/>
      <c r="I14" s="360"/>
      <c r="J14" s="360"/>
      <c r="K14" s="360"/>
      <c r="L14" s="360"/>
      <c r="M14" s="360"/>
      <c r="N14" s="360"/>
      <c r="O14" s="360"/>
      <c r="P14" s="360"/>
      <c r="Q14" s="361"/>
    </row>
    <row r="15" spans="2:17">
      <c r="B15" s="362"/>
      <c r="C15" s="360"/>
      <c r="D15" s="360"/>
      <c r="E15" s="360"/>
      <c r="F15" s="360"/>
      <c r="G15" s="360"/>
      <c r="H15" s="360"/>
      <c r="I15" s="360"/>
      <c r="J15" s="360"/>
      <c r="K15" s="360"/>
      <c r="L15" s="360"/>
      <c r="M15" s="360"/>
      <c r="N15" s="360"/>
      <c r="O15" s="360"/>
      <c r="P15" s="360"/>
      <c r="Q15" s="361"/>
    </row>
    <row r="16" spans="2:17">
      <c r="B16" s="362"/>
      <c r="C16" s="360"/>
      <c r="D16" s="360"/>
      <c r="E16" s="360"/>
      <c r="F16" s="360"/>
      <c r="G16" s="360"/>
      <c r="H16" s="360"/>
      <c r="I16" s="360"/>
      <c r="J16" s="360"/>
      <c r="K16" s="360"/>
      <c r="L16" s="360"/>
      <c r="M16" s="360"/>
      <c r="N16" s="360"/>
      <c r="O16" s="360"/>
      <c r="P16" s="360"/>
      <c r="Q16" s="361"/>
    </row>
    <row r="17" spans="2:17">
      <c r="B17" s="362"/>
      <c r="C17" s="360"/>
      <c r="D17" s="360"/>
      <c r="E17" s="360"/>
      <c r="F17" s="360"/>
      <c r="G17" s="360"/>
      <c r="H17" s="360"/>
      <c r="I17" s="360"/>
      <c r="J17" s="360"/>
      <c r="K17" s="360"/>
      <c r="L17" s="360"/>
      <c r="M17" s="360"/>
      <c r="N17" s="360"/>
      <c r="O17" s="360"/>
      <c r="P17" s="360"/>
      <c r="Q17" s="361"/>
    </row>
    <row r="18" spans="2:17" ht="16.5" thickBot="1">
      <c r="B18" s="362"/>
      <c r="C18" s="360"/>
      <c r="D18" s="360"/>
      <c r="E18" s="360"/>
      <c r="F18" s="360"/>
      <c r="G18" s="360"/>
      <c r="H18" s="360"/>
      <c r="I18" s="360"/>
      <c r="J18" s="360"/>
      <c r="K18" s="360"/>
      <c r="L18" s="360"/>
      <c r="M18" s="360"/>
      <c r="N18" s="360"/>
      <c r="O18" s="360"/>
      <c r="P18" s="360"/>
      <c r="Q18" s="361"/>
    </row>
    <row r="19" spans="2:17" s="13" customFormat="1" ht="27" customHeight="1">
      <c r="B19" s="347" t="s">
        <v>4</v>
      </c>
      <c r="C19" s="348"/>
      <c r="D19" s="348"/>
      <c r="E19" s="348"/>
      <c r="F19" s="348"/>
      <c r="G19" s="348"/>
      <c r="H19" s="348"/>
      <c r="I19" s="348"/>
      <c r="J19" s="348"/>
      <c r="K19" s="348"/>
      <c r="L19" s="348"/>
      <c r="M19" s="348"/>
      <c r="N19" s="348"/>
      <c r="O19" s="348"/>
      <c r="P19" s="348"/>
      <c r="Q19" s="349"/>
    </row>
    <row r="20" spans="2:17">
      <c r="B20" s="5"/>
      <c r="Q20" s="7"/>
    </row>
    <row r="21" spans="2:17">
      <c r="B21" s="5"/>
      <c r="Q21" s="7"/>
    </row>
    <row r="22" spans="2:17" ht="19.5" thickBot="1">
      <c r="B22" s="5"/>
      <c r="C22" s="12"/>
      <c r="D22" s="11" t="s">
        <v>5</v>
      </c>
      <c r="Q22" s="7"/>
    </row>
    <row r="23" spans="2:17" ht="19.5" thickBot="1">
      <c r="B23" s="5"/>
      <c r="C23" s="12"/>
      <c r="D23" s="11" t="s">
        <v>6</v>
      </c>
      <c r="Q23" s="7"/>
    </row>
    <row r="24" spans="2:17" ht="19.5" thickBot="1">
      <c r="B24" s="5"/>
      <c r="C24" s="12" t="s">
        <v>37</v>
      </c>
      <c r="D24" s="11" t="s">
        <v>7</v>
      </c>
      <c r="Q24" s="7"/>
    </row>
    <row r="25" spans="2:17" ht="19.5" thickBot="1">
      <c r="B25" s="5"/>
      <c r="C25" s="12" t="s">
        <v>37</v>
      </c>
      <c r="D25" s="11" t="s">
        <v>8</v>
      </c>
      <c r="Q25" s="7"/>
    </row>
    <row r="26" spans="2:17" ht="19.5" thickBot="1">
      <c r="B26" s="5"/>
      <c r="C26" s="12" t="s">
        <v>37</v>
      </c>
      <c r="D26" s="11" t="s">
        <v>9</v>
      </c>
      <c r="Q26" s="7"/>
    </row>
    <row r="27" spans="2:17" ht="19.5" thickBot="1">
      <c r="B27" s="5"/>
      <c r="C27" s="12" t="s">
        <v>37</v>
      </c>
      <c r="D27" s="11" t="s">
        <v>10</v>
      </c>
      <c r="Q27" s="7"/>
    </row>
    <row r="28" spans="2:17" ht="19.5" thickBot="1">
      <c r="B28" s="5"/>
      <c r="C28" s="12" t="s">
        <v>37</v>
      </c>
      <c r="D28" s="11" t="s">
        <v>11</v>
      </c>
      <c r="Q28" s="7"/>
    </row>
    <row r="29" spans="2:17" ht="19.5" thickBot="1">
      <c r="B29" s="5"/>
      <c r="C29" s="12" t="s">
        <v>37</v>
      </c>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thickBot="1">
      <c r="B32" s="306" t="s">
        <v>13</v>
      </c>
      <c r="C32" s="307"/>
      <c r="D32" s="307"/>
      <c r="E32" s="307"/>
      <c r="F32" s="307"/>
      <c r="G32" s="307"/>
      <c r="H32" s="307"/>
      <c r="I32" s="307"/>
      <c r="J32" s="307"/>
      <c r="K32" s="307"/>
      <c r="L32" s="307"/>
      <c r="M32" s="307"/>
      <c r="N32" s="307"/>
      <c r="O32" s="307"/>
      <c r="P32" s="307"/>
      <c r="Q32" s="308"/>
    </row>
    <row r="33" spans="2:17">
      <c r="B33" s="318" t="s">
        <v>86</v>
      </c>
      <c r="C33" s="319"/>
      <c r="D33" s="319"/>
      <c r="E33" s="319"/>
      <c r="F33" s="319"/>
      <c r="G33" s="319"/>
      <c r="H33" s="319"/>
      <c r="I33" s="319"/>
      <c r="J33" s="319"/>
      <c r="K33" s="319"/>
      <c r="L33" s="319"/>
      <c r="M33" s="319"/>
      <c r="N33" s="319"/>
      <c r="O33" s="319"/>
      <c r="P33" s="319"/>
      <c r="Q33" s="320"/>
    </row>
    <row r="34" spans="2:17">
      <c r="B34" s="321"/>
      <c r="C34" s="322"/>
      <c r="D34" s="322"/>
      <c r="E34" s="322"/>
      <c r="F34" s="322"/>
      <c r="G34" s="322"/>
      <c r="H34" s="322"/>
      <c r="I34" s="322"/>
      <c r="J34" s="322"/>
      <c r="K34" s="322"/>
      <c r="L34" s="322"/>
      <c r="M34" s="322"/>
      <c r="N34" s="322"/>
      <c r="O34" s="322"/>
      <c r="P34" s="322"/>
      <c r="Q34" s="323"/>
    </row>
    <row r="35" spans="2:17">
      <c r="B35" s="321"/>
      <c r="C35" s="322"/>
      <c r="D35" s="322"/>
      <c r="E35" s="322"/>
      <c r="F35" s="322"/>
      <c r="G35" s="322"/>
      <c r="H35" s="322"/>
      <c r="I35" s="322"/>
      <c r="J35" s="322"/>
      <c r="K35" s="322"/>
      <c r="L35" s="322"/>
      <c r="M35" s="322"/>
      <c r="N35" s="322"/>
      <c r="O35" s="322"/>
      <c r="P35" s="322"/>
      <c r="Q35" s="323"/>
    </row>
    <row r="36" spans="2:17">
      <c r="B36" s="321"/>
      <c r="C36" s="322"/>
      <c r="D36" s="322"/>
      <c r="E36" s="322"/>
      <c r="F36" s="322"/>
      <c r="G36" s="322"/>
      <c r="H36" s="322"/>
      <c r="I36" s="322"/>
      <c r="J36" s="322"/>
      <c r="K36" s="322"/>
      <c r="L36" s="322"/>
      <c r="M36" s="322"/>
      <c r="N36" s="322"/>
      <c r="O36" s="322"/>
      <c r="P36" s="322"/>
      <c r="Q36" s="323"/>
    </row>
    <row r="37" spans="2:17">
      <c r="B37" s="321"/>
      <c r="C37" s="322"/>
      <c r="D37" s="322"/>
      <c r="E37" s="322"/>
      <c r="F37" s="322"/>
      <c r="G37" s="322"/>
      <c r="H37" s="322"/>
      <c r="I37" s="322"/>
      <c r="J37" s="322"/>
      <c r="K37" s="322"/>
      <c r="L37" s="322"/>
      <c r="M37" s="322"/>
      <c r="N37" s="322"/>
      <c r="O37" s="322"/>
      <c r="P37" s="322"/>
      <c r="Q37" s="323"/>
    </row>
    <row r="38" spans="2:17">
      <c r="B38" s="321"/>
      <c r="C38" s="322"/>
      <c r="D38" s="322"/>
      <c r="E38" s="322"/>
      <c r="F38" s="322"/>
      <c r="G38" s="322"/>
      <c r="H38" s="322"/>
      <c r="I38" s="322"/>
      <c r="J38" s="322"/>
      <c r="K38" s="322"/>
      <c r="L38" s="322"/>
      <c r="M38" s="322"/>
      <c r="N38" s="322"/>
      <c r="O38" s="322"/>
      <c r="P38" s="322"/>
      <c r="Q38" s="323"/>
    </row>
    <row r="39" spans="2:17">
      <c r="B39" s="321"/>
      <c r="C39" s="322"/>
      <c r="D39" s="322"/>
      <c r="E39" s="322"/>
      <c r="F39" s="322"/>
      <c r="G39" s="322"/>
      <c r="H39" s="322"/>
      <c r="I39" s="322"/>
      <c r="J39" s="322"/>
      <c r="K39" s="322"/>
      <c r="L39" s="322"/>
      <c r="M39" s="322"/>
      <c r="N39" s="322"/>
      <c r="O39" s="322"/>
      <c r="P39" s="322"/>
      <c r="Q39" s="323"/>
    </row>
    <row r="40" spans="2:17">
      <c r="B40" s="321"/>
      <c r="C40" s="322"/>
      <c r="D40" s="322"/>
      <c r="E40" s="322"/>
      <c r="F40" s="322"/>
      <c r="G40" s="322"/>
      <c r="H40" s="322"/>
      <c r="I40" s="322"/>
      <c r="J40" s="322"/>
      <c r="K40" s="322"/>
      <c r="L40" s="322"/>
      <c r="M40" s="322"/>
      <c r="N40" s="322"/>
      <c r="O40" s="322"/>
      <c r="P40" s="322"/>
      <c r="Q40" s="323"/>
    </row>
    <row r="41" spans="2:17">
      <c r="B41" s="321"/>
      <c r="C41" s="322"/>
      <c r="D41" s="322"/>
      <c r="E41" s="322"/>
      <c r="F41" s="322"/>
      <c r="G41" s="322"/>
      <c r="H41" s="322"/>
      <c r="I41" s="322"/>
      <c r="J41" s="322"/>
      <c r="K41" s="322"/>
      <c r="L41" s="322"/>
      <c r="M41" s="322"/>
      <c r="N41" s="322"/>
      <c r="O41" s="322"/>
      <c r="P41" s="322"/>
      <c r="Q41" s="323"/>
    </row>
    <row r="42" spans="2:17">
      <c r="B42" s="321"/>
      <c r="C42" s="322"/>
      <c r="D42" s="322"/>
      <c r="E42" s="322"/>
      <c r="F42" s="322"/>
      <c r="G42" s="322"/>
      <c r="H42" s="322"/>
      <c r="I42" s="322"/>
      <c r="J42" s="322"/>
      <c r="K42" s="322"/>
      <c r="L42" s="322"/>
      <c r="M42" s="322"/>
      <c r="N42" s="322"/>
      <c r="O42" s="322"/>
      <c r="P42" s="322"/>
      <c r="Q42" s="323"/>
    </row>
    <row r="43" spans="2:17">
      <c r="B43" s="321"/>
      <c r="C43" s="322"/>
      <c r="D43" s="322"/>
      <c r="E43" s="322"/>
      <c r="F43" s="322"/>
      <c r="G43" s="322"/>
      <c r="H43" s="322"/>
      <c r="I43" s="322"/>
      <c r="J43" s="322"/>
      <c r="K43" s="322"/>
      <c r="L43" s="322"/>
      <c r="M43" s="322"/>
      <c r="N43" s="322"/>
      <c r="O43" s="322"/>
      <c r="P43" s="322"/>
      <c r="Q43" s="323"/>
    </row>
    <row r="44" spans="2:17" ht="16.5" thickBot="1">
      <c r="B44" s="324"/>
      <c r="C44" s="325"/>
      <c r="D44" s="325"/>
      <c r="E44" s="325"/>
      <c r="F44" s="325"/>
      <c r="G44" s="325"/>
      <c r="H44" s="325"/>
      <c r="I44" s="325"/>
      <c r="J44" s="325"/>
      <c r="K44" s="325"/>
      <c r="L44" s="325"/>
      <c r="M44" s="325"/>
      <c r="N44" s="325"/>
      <c r="O44" s="325"/>
      <c r="P44" s="325"/>
      <c r="Q44" s="326"/>
    </row>
    <row r="45" spans="2:17" ht="15.6" customHeight="1">
      <c r="B45" s="306" t="s">
        <v>14</v>
      </c>
      <c r="C45" s="307"/>
      <c r="D45" s="307"/>
      <c r="E45" s="307"/>
      <c r="F45" s="307"/>
      <c r="G45" s="307"/>
      <c r="H45" s="307"/>
      <c r="I45" s="307"/>
      <c r="J45" s="307"/>
      <c r="K45" s="307"/>
      <c r="L45" s="307"/>
      <c r="M45" s="307"/>
      <c r="N45" s="307"/>
      <c r="O45" s="307"/>
      <c r="P45" s="307"/>
      <c r="Q45" s="308"/>
    </row>
    <row r="46" spans="2:17" ht="15.6" customHeight="1">
      <c r="B46" s="309"/>
      <c r="C46" s="310"/>
      <c r="D46" s="310"/>
      <c r="E46" s="310"/>
      <c r="F46" s="310"/>
      <c r="G46" s="310"/>
      <c r="H46" s="310"/>
      <c r="I46" s="310"/>
      <c r="J46" s="310"/>
      <c r="K46" s="310"/>
      <c r="L46" s="310"/>
      <c r="M46" s="310"/>
      <c r="N46" s="310"/>
      <c r="O46" s="310"/>
      <c r="P46" s="310"/>
      <c r="Q46" s="311"/>
    </row>
    <row r="47" spans="2:17">
      <c r="B47" s="327" t="s">
        <v>84</v>
      </c>
      <c r="C47" s="328"/>
      <c r="D47" s="328"/>
      <c r="E47" s="328"/>
      <c r="F47" s="328"/>
      <c r="G47" s="328"/>
      <c r="H47" s="328"/>
      <c r="I47" s="328"/>
      <c r="J47" s="328"/>
      <c r="K47" s="328"/>
      <c r="L47" s="328"/>
      <c r="M47" s="328"/>
      <c r="N47" s="328"/>
      <c r="O47" s="328"/>
      <c r="P47" s="328"/>
      <c r="Q47" s="329"/>
    </row>
    <row r="48" spans="2:17">
      <c r="B48" s="327"/>
      <c r="C48" s="328"/>
      <c r="D48" s="328"/>
      <c r="E48" s="328"/>
      <c r="F48" s="328"/>
      <c r="G48" s="328"/>
      <c r="H48" s="328"/>
      <c r="I48" s="328"/>
      <c r="J48" s="328"/>
      <c r="K48" s="328"/>
      <c r="L48" s="328"/>
      <c r="M48" s="328"/>
      <c r="N48" s="328"/>
      <c r="O48" s="328"/>
      <c r="P48" s="328"/>
      <c r="Q48" s="329"/>
    </row>
    <row r="49" spans="2:17">
      <c r="B49" s="327"/>
      <c r="C49" s="328"/>
      <c r="D49" s="328"/>
      <c r="E49" s="328"/>
      <c r="F49" s="328"/>
      <c r="G49" s="328"/>
      <c r="H49" s="328"/>
      <c r="I49" s="328"/>
      <c r="J49" s="328"/>
      <c r="K49" s="328"/>
      <c r="L49" s="328"/>
      <c r="M49" s="328"/>
      <c r="N49" s="328"/>
      <c r="O49" s="328"/>
      <c r="P49" s="328"/>
      <c r="Q49" s="329"/>
    </row>
    <row r="50" spans="2:17">
      <c r="B50" s="327"/>
      <c r="C50" s="328"/>
      <c r="D50" s="328"/>
      <c r="E50" s="328"/>
      <c r="F50" s="328"/>
      <c r="G50" s="328"/>
      <c r="H50" s="328"/>
      <c r="I50" s="328"/>
      <c r="J50" s="328"/>
      <c r="K50" s="328"/>
      <c r="L50" s="328"/>
      <c r="M50" s="328"/>
      <c r="N50" s="328"/>
      <c r="O50" s="328"/>
      <c r="P50" s="328"/>
      <c r="Q50" s="329"/>
    </row>
    <row r="51" spans="2:17">
      <c r="B51" s="327"/>
      <c r="C51" s="328"/>
      <c r="D51" s="328"/>
      <c r="E51" s="328"/>
      <c r="F51" s="328"/>
      <c r="G51" s="328"/>
      <c r="H51" s="328"/>
      <c r="I51" s="328"/>
      <c r="J51" s="328"/>
      <c r="K51" s="328"/>
      <c r="L51" s="328"/>
      <c r="M51" s="328"/>
      <c r="N51" s="328"/>
      <c r="O51" s="328"/>
      <c r="P51" s="328"/>
      <c r="Q51" s="329"/>
    </row>
    <row r="52" spans="2:17">
      <c r="B52" s="327"/>
      <c r="C52" s="328"/>
      <c r="D52" s="328"/>
      <c r="E52" s="328"/>
      <c r="F52" s="328"/>
      <c r="G52" s="328"/>
      <c r="H52" s="328"/>
      <c r="I52" s="328"/>
      <c r="J52" s="328"/>
      <c r="K52" s="328"/>
      <c r="L52" s="328"/>
      <c r="M52" s="328"/>
      <c r="N52" s="328"/>
      <c r="O52" s="328"/>
      <c r="P52" s="328"/>
      <c r="Q52" s="329"/>
    </row>
    <row r="53" spans="2:17">
      <c r="B53" s="327"/>
      <c r="C53" s="328"/>
      <c r="D53" s="328"/>
      <c r="E53" s="328"/>
      <c r="F53" s="328"/>
      <c r="G53" s="328"/>
      <c r="H53" s="328"/>
      <c r="I53" s="328"/>
      <c r="J53" s="328"/>
      <c r="K53" s="328"/>
      <c r="L53" s="328"/>
      <c r="M53" s="328"/>
      <c r="N53" s="328"/>
      <c r="O53" s="328"/>
      <c r="P53" s="328"/>
      <c r="Q53" s="329"/>
    </row>
    <row r="54" spans="2:17">
      <c r="B54" s="327"/>
      <c r="C54" s="328"/>
      <c r="D54" s="328"/>
      <c r="E54" s="328"/>
      <c r="F54" s="328"/>
      <c r="G54" s="328"/>
      <c r="H54" s="328"/>
      <c r="I54" s="328"/>
      <c r="J54" s="328"/>
      <c r="K54" s="328"/>
      <c r="L54" s="328"/>
      <c r="M54" s="328"/>
      <c r="N54" s="328"/>
      <c r="O54" s="328"/>
      <c r="P54" s="328"/>
      <c r="Q54" s="329"/>
    </row>
    <row r="55" spans="2:17">
      <c r="B55" s="327"/>
      <c r="C55" s="328"/>
      <c r="D55" s="328"/>
      <c r="E55" s="328"/>
      <c r="F55" s="328"/>
      <c r="G55" s="328"/>
      <c r="H55" s="328"/>
      <c r="I55" s="328"/>
      <c r="J55" s="328"/>
      <c r="K55" s="328"/>
      <c r="L55" s="328"/>
      <c r="M55" s="328"/>
      <c r="N55" s="328"/>
      <c r="O55" s="328"/>
      <c r="P55" s="328"/>
      <c r="Q55" s="329"/>
    </row>
    <row r="56" spans="2:17">
      <c r="B56" s="327"/>
      <c r="C56" s="328"/>
      <c r="D56" s="328"/>
      <c r="E56" s="328"/>
      <c r="F56" s="328"/>
      <c r="G56" s="328"/>
      <c r="H56" s="328"/>
      <c r="I56" s="328"/>
      <c r="J56" s="328"/>
      <c r="K56" s="328"/>
      <c r="L56" s="328"/>
      <c r="M56" s="328"/>
      <c r="N56" s="328"/>
      <c r="O56" s="328"/>
      <c r="P56" s="328"/>
      <c r="Q56" s="329"/>
    </row>
    <row r="57" spans="2:17">
      <c r="B57" s="327"/>
      <c r="C57" s="328"/>
      <c r="D57" s="328"/>
      <c r="E57" s="328"/>
      <c r="F57" s="328"/>
      <c r="G57" s="328"/>
      <c r="H57" s="328"/>
      <c r="I57" s="328"/>
      <c r="J57" s="328"/>
      <c r="K57" s="328"/>
      <c r="L57" s="328"/>
      <c r="M57" s="328"/>
      <c r="N57" s="328"/>
      <c r="O57" s="328"/>
      <c r="P57" s="328"/>
      <c r="Q57" s="329"/>
    </row>
    <row r="58" spans="2:17">
      <c r="B58" s="327"/>
      <c r="C58" s="328"/>
      <c r="D58" s="328"/>
      <c r="E58" s="328"/>
      <c r="F58" s="328"/>
      <c r="G58" s="328"/>
      <c r="H58" s="328"/>
      <c r="I58" s="328"/>
      <c r="J58" s="328"/>
      <c r="K58" s="328"/>
      <c r="L58" s="328"/>
      <c r="M58" s="328"/>
      <c r="N58" s="328"/>
      <c r="O58" s="328"/>
      <c r="P58" s="328"/>
      <c r="Q58" s="329"/>
    </row>
    <row r="59" spans="2:17">
      <c r="B59" s="327"/>
      <c r="C59" s="328"/>
      <c r="D59" s="328"/>
      <c r="E59" s="328"/>
      <c r="F59" s="328"/>
      <c r="G59" s="328"/>
      <c r="H59" s="328"/>
      <c r="I59" s="328"/>
      <c r="J59" s="328"/>
      <c r="K59" s="328"/>
      <c r="L59" s="328"/>
      <c r="M59" s="328"/>
      <c r="N59" s="328"/>
      <c r="O59" s="328"/>
      <c r="P59" s="328"/>
      <c r="Q59" s="329"/>
    </row>
    <row r="60" spans="2:17">
      <c r="B60" s="327"/>
      <c r="C60" s="328"/>
      <c r="D60" s="328"/>
      <c r="E60" s="328"/>
      <c r="F60" s="328"/>
      <c r="G60" s="328"/>
      <c r="H60" s="328"/>
      <c r="I60" s="328"/>
      <c r="J60" s="328"/>
      <c r="K60" s="328"/>
      <c r="L60" s="328"/>
      <c r="M60" s="328"/>
      <c r="N60" s="328"/>
      <c r="O60" s="328"/>
      <c r="P60" s="328"/>
      <c r="Q60" s="329"/>
    </row>
    <row r="61" spans="2:17">
      <c r="B61" s="327"/>
      <c r="C61" s="328"/>
      <c r="D61" s="328"/>
      <c r="E61" s="328"/>
      <c r="F61" s="328"/>
      <c r="G61" s="328"/>
      <c r="H61" s="328"/>
      <c r="I61" s="328"/>
      <c r="J61" s="328"/>
      <c r="K61" s="328"/>
      <c r="L61" s="328"/>
      <c r="M61" s="328"/>
      <c r="N61" s="328"/>
      <c r="O61" s="328"/>
      <c r="P61" s="328"/>
      <c r="Q61" s="329"/>
    </row>
    <row r="62" spans="2:17" ht="16.5" thickBot="1">
      <c r="B62" s="330"/>
      <c r="C62" s="331"/>
      <c r="D62" s="331"/>
      <c r="E62" s="331"/>
      <c r="F62" s="331"/>
      <c r="G62" s="331"/>
      <c r="H62" s="331"/>
      <c r="I62" s="331"/>
      <c r="J62" s="331"/>
      <c r="K62" s="331"/>
      <c r="L62" s="331"/>
      <c r="M62" s="331"/>
      <c r="N62" s="331"/>
      <c r="O62" s="331"/>
      <c r="P62" s="331"/>
      <c r="Q62" s="332"/>
    </row>
    <row r="63" spans="2:17" ht="15.6" customHeight="1">
      <c r="B63" s="306" t="s">
        <v>15</v>
      </c>
      <c r="C63" s="307"/>
      <c r="D63" s="307"/>
      <c r="E63" s="307"/>
      <c r="F63" s="307"/>
      <c r="G63" s="307"/>
      <c r="H63" s="307"/>
      <c r="I63" s="307"/>
      <c r="J63" s="307"/>
      <c r="K63" s="307"/>
      <c r="L63" s="307"/>
      <c r="M63" s="307"/>
      <c r="N63" s="307"/>
      <c r="O63" s="307"/>
      <c r="P63" s="307"/>
      <c r="Q63" s="308"/>
    </row>
    <row r="64" spans="2:17" ht="15.6" customHeight="1">
      <c r="B64" s="309"/>
      <c r="C64" s="310"/>
      <c r="D64" s="310"/>
      <c r="E64" s="310"/>
      <c r="F64" s="310"/>
      <c r="G64" s="310"/>
      <c r="H64" s="310"/>
      <c r="I64" s="310"/>
      <c r="J64" s="310"/>
      <c r="K64" s="310"/>
      <c r="L64" s="310"/>
      <c r="M64" s="310"/>
      <c r="N64" s="310"/>
      <c r="O64" s="310"/>
      <c r="P64" s="310"/>
      <c r="Q64" s="311"/>
    </row>
    <row r="65" spans="2:17" ht="15.6" customHeight="1">
      <c r="B65" s="14"/>
      <c r="C65" s="15"/>
      <c r="D65" s="333"/>
      <c r="E65" s="333"/>
      <c r="F65" s="333"/>
      <c r="G65" s="333"/>
      <c r="H65" s="333"/>
      <c r="I65" s="333"/>
      <c r="J65" s="333"/>
      <c r="K65" s="333"/>
      <c r="L65" s="333"/>
      <c r="M65" s="333"/>
      <c r="N65" s="333"/>
      <c r="O65" s="333"/>
      <c r="P65" s="333"/>
      <c r="Q65" s="334"/>
    </row>
    <row r="66" spans="2:17" ht="15.6" customHeight="1">
      <c r="B66" s="327" t="s">
        <v>111</v>
      </c>
      <c r="C66" s="328"/>
      <c r="D66" s="328"/>
      <c r="E66" s="328"/>
      <c r="F66" s="328"/>
      <c r="G66" s="328"/>
      <c r="H66" s="328"/>
      <c r="I66" s="328"/>
      <c r="J66" s="328"/>
      <c r="K66" s="328"/>
      <c r="L66" s="328"/>
      <c r="M66" s="328"/>
      <c r="N66" s="328"/>
      <c r="O66" s="328"/>
      <c r="P66" s="328"/>
      <c r="Q66" s="329"/>
    </row>
    <row r="67" spans="2:17" ht="15.6" customHeight="1">
      <c r="B67" s="327"/>
      <c r="C67" s="328"/>
      <c r="D67" s="328"/>
      <c r="E67" s="328"/>
      <c r="F67" s="328"/>
      <c r="G67" s="328"/>
      <c r="H67" s="328"/>
      <c r="I67" s="328"/>
      <c r="J67" s="328"/>
      <c r="K67" s="328"/>
      <c r="L67" s="328"/>
      <c r="M67" s="328"/>
      <c r="N67" s="328"/>
      <c r="O67" s="328"/>
      <c r="P67" s="328"/>
      <c r="Q67" s="329"/>
    </row>
    <row r="68" spans="2:17" ht="15.6" customHeight="1">
      <c r="B68" s="327"/>
      <c r="C68" s="328"/>
      <c r="D68" s="328"/>
      <c r="E68" s="328"/>
      <c r="F68" s="328"/>
      <c r="G68" s="328"/>
      <c r="H68" s="328"/>
      <c r="I68" s="328"/>
      <c r="J68" s="328"/>
      <c r="K68" s="328"/>
      <c r="L68" s="328"/>
      <c r="M68" s="328"/>
      <c r="N68" s="328"/>
      <c r="O68" s="328"/>
      <c r="P68" s="328"/>
      <c r="Q68" s="329"/>
    </row>
    <row r="69" spans="2:17" ht="15.6" customHeight="1">
      <c r="B69" s="327"/>
      <c r="C69" s="328"/>
      <c r="D69" s="328"/>
      <c r="E69" s="328"/>
      <c r="F69" s="328"/>
      <c r="G69" s="328"/>
      <c r="H69" s="328"/>
      <c r="I69" s="328"/>
      <c r="J69" s="328"/>
      <c r="K69" s="328"/>
      <c r="L69" s="328"/>
      <c r="M69" s="328"/>
      <c r="N69" s="328"/>
      <c r="O69" s="328"/>
      <c r="P69" s="328"/>
      <c r="Q69" s="329"/>
    </row>
    <row r="70" spans="2:17" ht="15.6" customHeight="1">
      <c r="B70" s="327"/>
      <c r="C70" s="328"/>
      <c r="D70" s="328"/>
      <c r="E70" s="328"/>
      <c r="F70" s="328"/>
      <c r="G70" s="328"/>
      <c r="H70" s="328"/>
      <c r="I70" s="328"/>
      <c r="J70" s="328"/>
      <c r="K70" s="328"/>
      <c r="L70" s="328"/>
      <c r="M70" s="328"/>
      <c r="N70" s="328"/>
      <c r="O70" s="328"/>
      <c r="P70" s="328"/>
      <c r="Q70" s="329"/>
    </row>
    <row r="71" spans="2:17" ht="15.6" customHeight="1">
      <c r="B71" s="327"/>
      <c r="C71" s="328"/>
      <c r="D71" s="328"/>
      <c r="E71" s="328"/>
      <c r="F71" s="328"/>
      <c r="G71" s="328"/>
      <c r="H71" s="328"/>
      <c r="I71" s="328"/>
      <c r="J71" s="328"/>
      <c r="K71" s="328"/>
      <c r="L71" s="328"/>
      <c r="M71" s="328"/>
      <c r="N71" s="328"/>
      <c r="O71" s="328"/>
      <c r="P71" s="328"/>
      <c r="Q71" s="329"/>
    </row>
    <row r="72" spans="2:17" ht="15.6" customHeight="1">
      <c r="B72" s="327"/>
      <c r="C72" s="328"/>
      <c r="D72" s="328"/>
      <c r="E72" s="328"/>
      <c r="F72" s="328"/>
      <c r="G72" s="328"/>
      <c r="H72" s="328"/>
      <c r="I72" s="328"/>
      <c r="J72" s="328"/>
      <c r="K72" s="328"/>
      <c r="L72" s="328"/>
      <c r="M72" s="328"/>
      <c r="N72" s="328"/>
      <c r="O72" s="328"/>
      <c r="P72" s="328"/>
      <c r="Q72" s="329"/>
    </row>
    <row r="73" spans="2:17" ht="15.6" customHeight="1">
      <c r="B73" s="327"/>
      <c r="C73" s="328"/>
      <c r="D73" s="328"/>
      <c r="E73" s="328"/>
      <c r="F73" s="328"/>
      <c r="G73" s="328"/>
      <c r="H73" s="328"/>
      <c r="I73" s="328"/>
      <c r="J73" s="328"/>
      <c r="K73" s="328"/>
      <c r="L73" s="328"/>
      <c r="M73" s="328"/>
      <c r="N73" s="328"/>
      <c r="O73" s="328"/>
      <c r="P73" s="328"/>
      <c r="Q73" s="329"/>
    </row>
    <row r="74" spans="2:17" ht="15.95" customHeight="1" thickBot="1">
      <c r="B74" s="330"/>
      <c r="C74" s="331"/>
      <c r="D74" s="331"/>
      <c r="E74" s="331"/>
      <c r="F74" s="331"/>
      <c r="G74" s="331"/>
      <c r="H74" s="331"/>
      <c r="I74" s="331"/>
      <c r="J74" s="331"/>
      <c r="K74" s="331"/>
      <c r="L74" s="331"/>
      <c r="M74" s="331"/>
      <c r="N74" s="331"/>
      <c r="O74" s="331"/>
      <c r="P74" s="331"/>
      <c r="Q74" s="332"/>
    </row>
    <row r="75" spans="2:17" ht="15.6" customHeight="1">
      <c r="B75" s="306" t="s">
        <v>108</v>
      </c>
      <c r="C75" s="307"/>
      <c r="D75" s="307"/>
      <c r="E75" s="307"/>
      <c r="F75" s="307"/>
      <c r="G75" s="307"/>
      <c r="H75" s="307"/>
      <c r="I75" s="307"/>
      <c r="J75" s="307"/>
      <c r="K75" s="307"/>
      <c r="L75" s="307"/>
      <c r="M75" s="307"/>
      <c r="N75" s="307"/>
      <c r="O75" s="307"/>
      <c r="P75" s="307"/>
      <c r="Q75" s="308"/>
    </row>
    <row r="76" spans="2:17" ht="24.95" customHeight="1">
      <c r="B76" s="309"/>
      <c r="C76" s="310"/>
      <c r="D76" s="310"/>
      <c r="E76" s="310"/>
      <c r="F76" s="310"/>
      <c r="G76" s="310"/>
      <c r="H76" s="310"/>
      <c r="I76" s="310"/>
      <c r="J76" s="310"/>
      <c r="K76" s="310"/>
      <c r="L76" s="310"/>
      <c r="M76" s="310"/>
      <c r="N76" s="310"/>
      <c r="O76" s="310"/>
      <c r="P76" s="310"/>
      <c r="Q76" s="311"/>
    </row>
    <row r="77" spans="2:17" ht="24.95" customHeight="1">
      <c r="B77" s="14"/>
      <c r="C77" s="333" t="s">
        <v>36</v>
      </c>
      <c r="D77" s="333"/>
      <c r="E77" s="333"/>
      <c r="F77" s="333"/>
      <c r="G77" s="333"/>
      <c r="H77" s="333"/>
      <c r="I77" s="333"/>
      <c r="J77" s="333"/>
      <c r="K77" s="333"/>
      <c r="L77" s="333"/>
      <c r="M77" s="333"/>
      <c r="N77" s="333"/>
      <c r="O77" s="333"/>
      <c r="P77" s="333"/>
      <c r="Q77" s="16"/>
    </row>
    <row r="78" spans="2:17" ht="24.95" customHeight="1">
      <c r="B78" s="327" t="s">
        <v>159</v>
      </c>
      <c r="C78" s="335"/>
      <c r="D78" s="335"/>
      <c r="E78" s="335"/>
      <c r="F78" s="335"/>
      <c r="G78" s="335"/>
      <c r="H78" s="335"/>
      <c r="I78" s="335"/>
      <c r="J78" s="335"/>
      <c r="K78" s="335"/>
      <c r="L78" s="335"/>
      <c r="M78" s="335"/>
      <c r="N78" s="335"/>
      <c r="O78" s="335"/>
      <c r="P78" s="335"/>
      <c r="Q78" s="336"/>
    </row>
    <row r="79" spans="2:17" ht="24.95" customHeight="1">
      <c r="B79" s="337"/>
      <c r="C79" s="335"/>
      <c r="D79" s="335"/>
      <c r="E79" s="335"/>
      <c r="F79" s="335"/>
      <c r="G79" s="335"/>
      <c r="H79" s="335"/>
      <c r="I79" s="335"/>
      <c r="J79" s="335"/>
      <c r="K79" s="335"/>
      <c r="L79" s="335"/>
      <c r="M79" s="335"/>
      <c r="N79" s="335"/>
      <c r="O79" s="335"/>
      <c r="P79" s="335"/>
      <c r="Q79" s="336"/>
    </row>
    <row r="80" spans="2:17" ht="24.95" customHeight="1">
      <c r="B80" s="75"/>
      <c r="C80" s="76"/>
      <c r="D80" s="76"/>
      <c r="E80" s="76"/>
      <c r="F80" s="338" t="str">
        <f>'Pre-Production-Details'!J2</f>
        <v>Grand Total</v>
      </c>
      <c r="G80" s="339"/>
      <c r="H80" s="340" t="e">
        <f>'Pre-Production-Details'!#REF!</f>
        <v>#REF!</v>
      </c>
      <c r="I80" s="341"/>
      <c r="J80" s="338" t="e">
        <f>'Pre-Production-Details'!#REF!</f>
        <v>#REF!</v>
      </c>
      <c r="K80" s="338"/>
      <c r="L80" s="339"/>
      <c r="M80" s="369" t="s">
        <v>147</v>
      </c>
      <c r="N80" s="369"/>
      <c r="O80" s="370"/>
      <c r="P80" s="76"/>
      <c r="Q80" s="77"/>
    </row>
    <row r="81" spans="2:17" ht="24.95" customHeight="1">
      <c r="B81" s="75"/>
      <c r="C81" s="76"/>
      <c r="D81" s="76"/>
      <c r="E81" s="76"/>
      <c r="F81" s="344">
        <f>'Pre-Production-Details'!J3</f>
        <v>20977.05</v>
      </c>
      <c r="G81" s="345"/>
      <c r="H81" s="346" t="e">
        <f>'Pre-Production-Details'!#REF!</f>
        <v>#REF!</v>
      </c>
      <c r="I81" s="341"/>
      <c r="J81" s="342" t="e">
        <f>'Pre-Production-Details'!#REF!</f>
        <v>#REF!</v>
      </c>
      <c r="K81" s="342"/>
      <c r="L81" s="343"/>
      <c r="M81" s="371">
        <f>'Pre-Production-Details'!F40</f>
        <v>2624</v>
      </c>
      <c r="N81" s="371"/>
      <c r="O81" s="372"/>
      <c r="P81" s="76"/>
      <c r="Q81" s="77"/>
    </row>
    <row r="82" spans="2:17" ht="24.95" customHeight="1">
      <c r="B82" s="75"/>
      <c r="C82" s="76"/>
      <c r="D82" s="76"/>
      <c r="E82" s="76"/>
      <c r="F82" s="76"/>
      <c r="G82" s="76"/>
      <c r="H82" s="76"/>
      <c r="I82" s="76"/>
      <c r="J82" s="76"/>
      <c r="K82" s="76"/>
      <c r="L82" s="76"/>
      <c r="M82" s="76"/>
      <c r="N82" s="76"/>
      <c r="O82" s="76"/>
      <c r="P82" s="76"/>
      <c r="Q82" s="77"/>
    </row>
    <row r="83" spans="2:17" ht="24.95" customHeight="1">
      <c r="B83" s="75"/>
      <c r="C83" s="76"/>
      <c r="D83" s="76"/>
      <c r="E83" s="76"/>
      <c r="F83" s="76"/>
      <c r="G83" s="76"/>
      <c r="H83" s="76"/>
      <c r="I83" s="76"/>
      <c r="J83" s="76"/>
      <c r="K83" s="76"/>
      <c r="L83" s="76"/>
      <c r="M83" s="76"/>
      <c r="N83" s="76"/>
      <c r="O83" s="76"/>
      <c r="P83" s="76"/>
      <c r="Q83" s="77"/>
    </row>
    <row r="84" spans="2:17" ht="15.6" customHeight="1">
      <c r="B84" s="75"/>
      <c r="C84" s="76"/>
      <c r="D84" s="76"/>
      <c r="E84" s="76"/>
      <c r="F84" s="76"/>
      <c r="G84" s="76"/>
      <c r="H84" s="76"/>
      <c r="I84" s="76"/>
      <c r="J84" s="76"/>
      <c r="K84" s="76"/>
      <c r="L84" s="76"/>
      <c r="M84" s="76"/>
      <c r="N84" s="76"/>
      <c r="O84" s="76"/>
      <c r="P84" s="76"/>
      <c r="Q84" s="77"/>
    </row>
    <row r="85" spans="2:17" ht="15.95" customHeight="1" thickBot="1">
      <c r="B85" s="78"/>
      <c r="C85" s="79"/>
      <c r="D85" s="79"/>
      <c r="E85" s="79"/>
      <c r="F85" s="79"/>
      <c r="G85" s="79"/>
      <c r="H85" s="79"/>
      <c r="I85" s="79"/>
      <c r="J85" s="79"/>
      <c r="K85" s="79"/>
      <c r="L85" s="79"/>
      <c r="M85" s="79"/>
      <c r="N85" s="79"/>
      <c r="O85" s="79"/>
      <c r="P85" s="79"/>
      <c r="Q85" s="80"/>
    </row>
    <row r="86" spans="2:17" ht="15.6" customHeight="1">
      <c r="B86" s="306" t="s">
        <v>109</v>
      </c>
      <c r="C86" s="307"/>
      <c r="D86" s="307"/>
      <c r="E86" s="307"/>
      <c r="F86" s="307"/>
      <c r="G86" s="307"/>
      <c r="H86" s="307"/>
      <c r="I86" s="307"/>
      <c r="J86" s="307"/>
      <c r="K86" s="307"/>
      <c r="L86" s="307"/>
      <c r="M86" s="307"/>
      <c r="N86" s="307"/>
      <c r="O86" s="307"/>
      <c r="P86" s="307"/>
      <c r="Q86" s="308"/>
    </row>
    <row r="87" spans="2:17" ht="15.6" customHeight="1">
      <c r="B87" s="309"/>
      <c r="C87" s="310"/>
      <c r="D87" s="310"/>
      <c r="E87" s="310"/>
      <c r="F87" s="310"/>
      <c r="G87" s="310"/>
      <c r="H87" s="310"/>
      <c r="I87" s="310"/>
      <c r="J87" s="310"/>
      <c r="K87" s="310"/>
      <c r="L87" s="310"/>
      <c r="M87" s="310"/>
      <c r="N87" s="310"/>
      <c r="O87" s="310"/>
      <c r="P87" s="310"/>
      <c r="Q87" s="311"/>
    </row>
    <row r="88" spans="2:17" ht="24.95" customHeight="1">
      <c r="B88" s="312" t="s">
        <v>112</v>
      </c>
      <c r="C88" s="313"/>
      <c r="D88" s="313"/>
      <c r="E88" s="313"/>
      <c r="F88" s="313"/>
      <c r="G88" s="313"/>
      <c r="H88" s="313"/>
      <c r="I88" s="313"/>
      <c r="J88" s="313"/>
      <c r="K88" s="313"/>
      <c r="L88" s="313"/>
      <c r="M88" s="313"/>
      <c r="N88" s="313"/>
      <c r="O88" s="313"/>
      <c r="P88" s="313"/>
      <c r="Q88" s="314"/>
    </row>
    <row r="89" spans="2:17">
      <c r="B89" s="312"/>
      <c r="C89" s="313"/>
      <c r="D89" s="313"/>
      <c r="E89" s="313"/>
      <c r="F89" s="313"/>
      <c r="G89" s="313"/>
      <c r="H89" s="313"/>
      <c r="I89" s="313"/>
      <c r="J89" s="313"/>
      <c r="K89" s="313"/>
      <c r="L89" s="313"/>
      <c r="M89" s="313"/>
      <c r="N89" s="313"/>
      <c r="O89" s="313"/>
      <c r="P89" s="313"/>
      <c r="Q89" s="314"/>
    </row>
    <row r="90" spans="2:17">
      <c r="B90" s="312"/>
      <c r="C90" s="313"/>
      <c r="D90" s="313"/>
      <c r="E90" s="313"/>
      <c r="F90" s="313"/>
      <c r="G90" s="313"/>
      <c r="H90" s="313"/>
      <c r="I90" s="313"/>
      <c r="J90" s="313"/>
      <c r="K90" s="313"/>
      <c r="L90" s="313"/>
      <c r="M90" s="313"/>
      <c r="N90" s="313"/>
      <c r="O90" s="313"/>
      <c r="P90" s="313"/>
      <c r="Q90" s="314"/>
    </row>
    <row r="91" spans="2:17">
      <c r="B91" s="312"/>
      <c r="C91" s="313"/>
      <c r="D91" s="313"/>
      <c r="E91" s="313"/>
      <c r="F91" s="313"/>
      <c r="G91" s="313"/>
      <c r="H91" s="313"/>
      <c r="I91" s="313"/>
      <c r="J91" s="313"/>
      <c r="K91" s="313"/>
      <c r="L91" s="313"/>
      <c r="M91" s="313"/>
      <c r="N91" s="313"/>
      <c r="O91" s="313"/>
      <c r="P91" s="313"/>
      <c r="Q91" s="314"/>
    </row>
    <row r="92" spans="2:17">
      <c r="B92" s="312"/>
      <c r="C92" s="313"/>
      <c r="D92" s="313"/>
      <c r="E92" s="313"/>
      <c r="F92" s="313"/>
      <c r="G92" s="313"/>
      <c r="H92" s="313"/>
      <c r="I92" s="313"/>
      <c r="J92" s="313"/>
      <c r="K92" s="313"/>
      <c r="L92" s="313"/>
      <c r="M92" s="313"/>
      <c r="N92" s="313"/>
      <c r="O92" s="313"/>
      <c r="P92" s="313"/>
      <c r="Q92" s="314"/>
    </row>
    <row r="93" spans="2:17">
      <c r="B93" s="312"/>
      <c r="C93" s="313"/>
      <c r="D93" s="313"/>
      <c r="E93" s="313"/>
      <c r="F93" s="313"/>
      <c r="G93" s="313"/>
      <c r="H93" s="313"/>
      <c r="I93" s="313"/>
      <c r="J93" s="313"/>
      <c r="K93" s="313"/>
      <c r="L93" s="313"/>
      <c r="M93" s="313"/>
      <c r="N93" s="313"/>
      <c r="O93" s="313"/>
      <c r="P93" s="313"/>
      <c r="Q93" s="314"/>
    </row>
    <row r="94" spans="2:17">
      <c r="B94" s="312"/>
      <c r="C94" s="313"/>
      <c r="D94" s="313"/>
      <c r="E94" s="313"/>
      <c r="F94" s="313"/>
      <c r="G94" s="313"/>
      <c r="H94" s="313"/>
      <c r="I94" s="313"/>
      <c r="J94" s="313"/>
      <c r="K94" s="313"/>
      <c r="L94" s="313"/>
      <c r="M94" s="313"/>
      <c r="N94" s="313"/>
      <c r="O94" s="313"/>
      <c r="P94" s="313"/>
      <c r="Q94" s="314"/>
    </row>
    <row r="95" spans="2:17">
      <c r="B95" s="312"/>
      <c r="C95" s="313"/>
      <c r="D95" s="313"/>
      <c r="E95" s="313"/>
      <c r="F95" s="313"/>
      <c r="G95" s="313"/>
      <c r="H95" s="313"/>
      <c r="I95" s="313"/>
      <c r="J95" s="313"/>
      <c r="K95" s="313"/>
      <c r="L95" s="313"/>
      <c r="M95" s="313"/>
      <c r="N95" s="313"/>
      <c r="O95" s="313"/>
      <c r="P95" s="313"/>
      <c r="Q95" s="314"/>
    </row>
    <row r="96" spans="2:17">
      <c r="B96" s="312"/>
      <c r="C96" s="313"/>
      <c r="D96" s="313"/>
      <c r="E96" s="313"/>
      <c r="F96" s="313"/>
      <c r="G96" s="313"/>
      <c r="H96" s="313"/>
      <c r="I96" s="313"/>
      <c r="J96" s="313"/>
      <c r="K96" s="313"/>
      <c r="L96" s="313"/>
      <c r="M96" s="313"/>
      <c r="N96" s="313"/>
      <c r="O96" s="313"/>
      <c r="P96" s="313"/>
      <c r="Q96" s="314"/>
    </row>
    <row r="97" spans="2:17">
      <c r="B97" s="312"/>
      <c r="C97" s="313"/>
      <c r="D97" s="313"/>
      <c r="E97" s="313"/>
      <c r="F97" s="313"/>
      <c r="G97" s="313"/>
      <c r="H97" s="313"/>
      <c r="I97" s="313"/>
      <c r="J97" s="313"/>
      <c r="K97" s="313"/>
      <c r="L97" s="313"/>
      <c r="M97" s="313"/>
      <c r="N97" s="313"/>
      <c r="O97" s="313"/>
      <c r="P97" s="313"/>
      <c r="Q97" s="314"/>
    </row>
    <row r="98" spans="2:17" ht="21" customHeight="1">
      <c r="B98" s="312"/>
      <c r="C98" s="313"/>
      <c r="D98" s="313"/>
      <c r="E98" s="313"/>
      <c r="F98" s="313"/>
      <c r="G98" s="313"/>
      <c r="H98" s="313"/>
      <c r="I98" s="313"/>
      <c r="J98" s="313"/>
      <c r="K98" s="313"/>
      <c r="L98" s="313"/>
      <c r="M98" s="313"/>
      <c r="N98" s="313"/>
      <c r="O98" s="313"/>
      <c r="P98" s="313"/>
      <c r="Q98" s="314"/>
    </row>
    <row r="99" spans="2:17">
      <c r="B99" s="312"/>
      <c r="C99" s="313"/>
      <c r="D99" s="313"/>
      <c r="E99" s="313"/>
      <c r="F99" s="313"/>
      <c r="G99" s="313"/>
      <c r="H99" s="313"/>
      <c r="I99" s="313"/>
      <c r="J99" s="313"/>
      <c r="K99" s="313"/>
      <c r="L99" s="313"/>
      <c r="M99" s="313"/>
      <c r="N99" s="313"/>
      <c r="O99" s="313"/>
      <c r="P99" s="313"/>
      <c r="Q99" s="314"/>
    </row>
    <row r="100" spans="2:17" ht="16.5" thickBot="1">
      <c r="B100" s="315"/>
      <c r="C100" s="316"/>
      <c r="D100" s="316"/>
      <c r="E100" s="316"/>
      <c r="F100" s="316"/>
      <c r="G100" s="316"/>
      <c r="H100" s="316"/>
      <c r="I100" s="316"/>
      <c r="J100" s="316"/>
      <c r="K100" s="316"/>
      <c r="L100" s="316"/>
      <c r="M100" s="316"/>
      <c r="N100" s="316"/>
      <c r="O100" s="316"/>
      <c r="P100" s="316"/>
      <c r="Q100" s="317"/>
    </row>
  </sheetData>
  <mergeCells count="36">
    <mergeCell ref="M81:O81"/>
    <mergeCell ref="B86:Q87"/>
    <mergeCell ref="B88:Q100"/>
    <mergeCell ref="B47:Q62"/>
    <mergeCell ref="B63:Q64"/>
    <mergeCell ref="D65:Q65"/>
    <mergeCell ref="B66:Q74"/>
    <mergeCell ref="B75:Q76"/>
    <mergeCell ref="C77:P77"/>
    <mergeCell ref="B78:Q79"/>
    <mergeCell ref="F80:G80"/>
    <mergeCell ref="H80:I80"/>
    <mergeCell ref="J80:L80"/>
    <mergeCell ref="F81:G81"/>
    <mergeCell ref="H81:I81"/>
    <mergeCell ref="J81:L81"/>
    <mergeCell ref="M80:O80"/>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phoneticPr fontId="17"/>
  <hyperlinks>
    <hyperlink ref="C77" location="'v1 Field Cage--Details'!A1" display="(follow link for detailed summary)"/>
    <hyperlink ref="C77:P77" location="'Pre-Production-Details'!A1" display="(follow link for detailed summary)"/>
  </hyperlinks>
  <pageMargins left="0.7" right="0.7" top="0.75" bottom="0.75" header="0.3" footer="0.3"/>
  <pageSetup scale="10" fitToWidth="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workbookViewId="0">
      <selection activeCell="N4" sqref="N4:Q5"/>
    </sheetView>
  </sheetViews>
  <sheetFormatPr defaultColWidth="10.875" defaultRowHeight="15.7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row r="2" spans="2:17" ht="26.1" customHeight="1">
      <c r="B2" s="1"/>
      <c r="C2" s="2"/>
      <c r="D2" s="2"/>
      <c r="E2" s="2"/>
      <c r="F2" s="284" t="s">
        <v>18</v>
      </c>
      <c r="G2" s="258"/>
      <c r="H2" s="258"/>
      <c r="I2" s="258"/>
      <c r="J2" s="258"/>
      <c r="K2" s="258"/>
      <c r="L2" s="285"/>
      <c r="M2" s="293" t="s">
        <v>1</v>
      </c>
      <c r="N2" s="288">
        <v>43549</v>
      </c>
      <c r="O2" s="289"/>
      <c r="P2" s="289"/>
      <c r="Q2" s="290"/>
    </row>
    <row r="3" spans="2:17" ht="15.95" customHeight="1" thickBot="1">
      <c r="B3" s="3"/>
      <c r="C3" s="4"/>
      <c r="D3" s="4"/>
      <c r="E3" s="4"/>
      <c r="F3" s="286"/>
      <c r="G3" s="261"/>
      <c r="H3" s="261"/>
      <c r="I3" s="261"/>
      <c r="J3" s="261"/>
      <c r="K3" s="261"/>
      <c r="L3" s="287"/>
      <c r="M3" s="294"/>
      <c r="N3" s="291"/>
      <c r="O3" s="291"/>
      <c r="P3" s="291"/>
      <c r="Q3" s="292"/>
    </row>
    <row r="4" spans="2:17" ht="18" customHeight="1">
      <c r="B4" s="3"/>
      <c r="C4" s="4"/>
      <c r="D4" s="4"/>
      <c r="E4" s="4"/>
      <c r="F4" s="286"/>
      <c r="G4" s="261"/>
      <c r="H4" s="261"/>
      <c r="I4" s="261"/>
      <c r="J4" s="261"/>
      <c r="K4" s="261"/>
      <c r="L4" s="287"/>
      <c r="M4" s="293" t="s">
        <v>0</v>
      </c>
      <c r="N4" s="289" t="s">
        <v>44</v>
      </c>
      <c r="O4" s="289"/>
      <c r="P4" s="289"/>
      <c r="Q4" s="290"/>
    </row>
    <row r="5" spans="2:17" ht="16.5" thickBot="1">
      <c r="B5" s="3"/>
      <c r="C5" s="4"/>
      <c r="D5" s="4"/>
      <c r="E5" s="4"/>
      <c r="F5" s="286"/>
      <c r="G5" s="261"/>
      <c r="H5" s="261"/>
      <c r="I5" s="261"/>
      <c r="J5" s="261"/>
      <c r="K5" s="261"/>
      <c r="L5" s="287"/>
      <c r="M5" s="295"/>
      <c r="N5" s="296"/>
      <c r="O5" s="296"/>
      <c r="P5" s="296"/>
      <c r="Q5" s="297"/>
    </row>
    <row r="6" spans="2:17" ht="21" customHeight="1">
      <c r="B6" s="3"/>
      <c r="C6" s="4"/>
      <c r="D6" s="4"/>
      <c r="E6" s="4"/>
      <c r="F6" s="286"/>
      <c r="G6" s="261"/>
      <c r="H6" s="261"/>
      <c r="I6" s="261"/>
      <c r="J6" s="261"/>
      <c r="K6" s="261"/>
      <c r="L6" s="261"/>
      <c r="M6" s="298" t="s">
        <v>2</v>
      </c>
      <c r="N6" s="300" t="str">
        <f>'FEE Prototype v1'!N6:Q7</f>
        <v>43 v19</v>
      </c>
      <c r="O6" s="301"/>
      <c r="P6" s="301"/>
      <c r="Q6" s="302"/>
    </row>
    <row r="7" spans="2:17" ht="16.5" thickBot="1">
      <c r="B7" s="3"/>
      <c r="C7" s="4"/>
      <c r="D7" s="4"/>
      <c r="E7" s="4"/>
      <c r="F7" s="286"/>
      <c r="G7" s="264"/>
      <c r="H7" s="264"/>
      <c r="I7" s="264"/>
      <c r="J7" s="264"/>
      <c r="K7" s="264"/>
      <c r="L7" s="264"/>
      <c r="M7" s="299"/>
      <c r="N7" s="303"/>
      <c r="O7" s="304"/>
      <c r="P7" s="304"/>
      <c r="Q7" s="305"/>
    </row>
    <row r="8" spans="2:17" s="13" customFormat="1" ht="27" customHeight="1">
      <c r="B8" s="347" t="s">
        <v>19</v>
      </c>
      <c r="C8" s="348"/>
      <c r="D8" s="348"/>
      <c r="E8" s="348"/>
      <c r="F8" s="349"/>
      <c r="G8" s="347" t="s">
        <v>20</v>
      </c>
      <c r="H8" s="348"/>
      <c r="I8" s="348"/>
      <c r="J8" s="348"/>
      <c r="K8" s="348"/>
      <c r="L8" s="348"/>
      <c r="M8" s="352"/>
      <c r="N8" s="350" t="s">
        <v>21</v>
      </c>
      <c r="O8" s="351"/>
      <c r="P8" s="351"/>
      <c r="Q8" s="352"/>
    </row>
    <row r="9" spans="2:17">
      <c r="B9" s="363" t="s">
        <v>42</v>
      </c>
      <c r="C9" s="364"/>
      <c r="D9" s="364"/>
      <c r="E9" s="364"/>
      <c r="F9" s="365"/>
      <c r="G9" s="363" t="s">
        <v>90</v>
      </c>
      <c r="H9" s="364"/>
      <c r="I9" s="364"/>
      <c r="J9" s="364"/>
      <c r="K9" s="364"/>
      <c r="L9" s="364"/>
      <c r="M9" s="365"/>
      <c r="N9" s="353"/>
      <c r="O9" s="354"/>
      <c r="P9" s="354"/>
      <c r="Q9" s="355"/>
    </row>
    <row r="10" spans="2:17" ht="16.5" thickBot="1">
      <c r="B10" s="366"/>
      <c r="C10" s="367"/>
      <c r="D10" s="367"/>
      <c r="E10" s="367"/>
      <c r="F10" s="368"/>
      <c r="G10" s="366"/>
      <c r="H10" s="367"/>
      <c r="I10" s="367"/>
      <c r="J10" s="367"/>
      <c r="K10" s="367"/>
      <c r="L10" s="367"/>
      <c r="M10" s="368"/>
      <c r="N10" s="356"/>
      <c r="O10" s="357"/>
      <c r="P10" s="357"/>
      <c r="Q10" s="358"/>
    </row>
    <row r="11" spans="2:17" s="13" customFormat="1" ht="27" customHeight="1">
      <c r="B11" s="347" t="s">
        <v>3</v>
      </c>
      <c r="C11" s="348"/>
      <c r="D11" s="348"/>
      <c r="E11" s="348"/>
      <c r="F11" s="348"/>
      <c r="G11" s="348"/>
      <c r="H11" s="348"/>
      <c r="I11" s="348"/>
      <c r="J11" s="348"/>
      <c r="K11" s="348"/>
      <c r="L11" s="348"/>
      <c r="M11" s="348"/>
      <c r="N11" s="348"/>
      <c r="O11" s="348"/>
      <c r="P11" s="348"/>
      <c r="Q11" s="349"/>
    </row>
    <row r="12" spans="2:17" ht="18" customHeight="1">
      <c r="B12" s="359" t="s">
        <v>151</v>
      </c>
      <c r="C12" s="360"/>
      <c r="D12" s="360"/>
      <c r="E12" s="360"/>
      <c r="F12" s="360"/>
      <c r="G12" s="360"/>
      <c r="H12" s="360"/>
      <c r="I12" s="360"/>
      <c r="J12" s="360"/>
      <c r="K12" s="360"/>
      <c r="L12" s="360"/>
      <c r="M12" s="360"/>
      <c r="N12" s="360"/>
      <c r="O12" s="360"/>
      <c r="P12" s="360"/>
      <c r="Q12" s="361"/>
    </row>
    <row r="13" spans="2:17" ht="18" customHeight="1">
      <c r="B13" s="362"/>
      <c r="C13" s="360"/>
      <c r="D13" s="360"/>
      <c r="E13" s="360"/>
      <c r="F13" s="360"/>
      <c r="G13" s="360"/>
      <c r="H13" s="360"/>
      <c r="I13" s="360"/>
      <c r="J13" s="360"/>
      <c r="K13" s="360"/>
      <c r="L13" s="360"/>
      <c r="M13" s="360"/>
      <c r="N13" s="360"/>
      <c r="O13" s="360"/>
      <c r="P13" s="360"/>
      <c r="Q13" s="361"/>
    </row>
    <row r="14" spans="2:17" ht="18" customHeight="1">
      <c r="B14" s="362"/>
      <c r="C14" s="360"/>
      <c r="D14" s="360"/>
      <c r="E14" s="360"/>
      <c r="F14" s="360"/>
      <c r="G14" s="360"/>
      <c r="H14" s="360"/>
      <c r="I14" s="360"/>
      <c r="J14" s="360"/>
      <c r="K14" s="360"/>
      <c r="L14" s="360"/>
      <c r="M14" s="360"/>
      <c r="N14" s="360"/>
      <c r="O14" s="360"/>
      <c r="P14" s="360"/>
      <c r="Q14" s="361"/>
    </row>
    <row r="15" spans="2:17">
      <c r="B15" s="362"/>
      <c r="C15" s="360"/>
      <c r="D15" s="360"/>
      <c r="E15" s="360"/>
      <c r="F15" s="360"/>
      <c r="G15" s="360"/>
      <c r="H15" s="360"/>
      <c r="I15" s="360"/>
      <c r="J15" s="360"/>
      <c r="K15" s="360"/>
      <c r="L15" s="360"/>
      <c r="M15" s="360"/>
      <c r="N15" s="360"/>
      <c r="O15" s="360"/>
      <c r="P15" s="360"/>
      <c r="Q15" s="361"/>
    </row>
    <row r="16" spans="2:17">
      <c r="B16" s="362"/>
      <c r="C16" s="360"/>
      <c r="D16" s="360"/>
      <c r="E16" s="360"/>
      <c r="F16" s="360"/>
      <c r="G16" s="360"/>
      <c r="H16" s="360"/>
      <c r="I16" s="360"/>
      <c r="J16" s="360"/>
      <c r="K16" s="360"/>
      <c r="L16" s="360"/>
      <c r="M16" s="360"/>
      <c r="N16" s="360"/>
      <c r="O16" s="360"/>
      <c r="P16" s="360"/>
      <c r="Q16" s="361"/>
    </row>
    <row r="17" spans="2:17">
      <c r="B17" s="362"/>
      <c r="C17" s="360"/>
      <c r="D17" s="360"/>
      <c r="E17" s="360"/>
      <c r="F17" s="360"/>
      <c r="G17" s="360"/>
      <c r="H17" s="360"/>
      <c r="I17" s="360"/>
      <c r="J17" s="360"/>
      <c r="K17" s="360"/>
      <c r="L17" s="360"/>
      <c r="M17" s="360"/>
      <c r="N17" s="360"/>
      <c r="O17" s="360"/>
      <c r="P17" s="360"/>
      <c r="Q17" s="361"/>
    </row>
    <row r="18" spans="2:17" ht="16.5" thickBot="1">
      <c r="B18" s="362"/>
      <c r="C18" s="360"/>
      <c r="D18" s="360"/>
      <c r="E18" s="360"/>
      <c r="F18" s="360"/>
      <c r="G18" s="360"/>
      <c r="H18" s="360"/>
      <c r="I18" s="360"/>
      <c r="J18" s="360"/>
      <c r="K18" s="360"/>
      <c r="L18" s="360"/>
      <c r="M18" s="360"/>
      <c r="N18" s="360"/>
      <c r="O18" s="360"/>
      <c r="P18" s="360"/>
      <c r="Q18" s="361"/>
    </row>
    <row r="19" spans="2:17" s="13" customFormat="1" ht="27" customHeight="1">
      <c r="B19" s="347" t="s">
        <v>4</v>
      </c>
      <c r="C19" s="348"/>
      <c r="D19" s="348"/>
      <c r="E19" s="348"/>
      <c r="F19" s="348"/>
      <c r="G19" s="348"/>
      <c r="H19" s="348"/>
      <c r="I19" s="348"/>
      <c r="J19" s="348"/>
      <c r="K19" s="348"/>
      <c r="L19" s="348"/>
      <c r="M19" s="348"/>
      <c r="N19" s="348"/>
      <c r="O19" s="348"/>
      <c r="P19" s="348"/>
      <c r="Q19" s="349"/>
    </row>
    <row r="20" spans="2:17">
      <c r="B20" s="5"/>
      <c r="Q20" s="7"/>
    </row>
    <row r="21" spans="2:17">
      <c r="B21" s="5"/>
      <c r="Q21" s="7"/>
    </row>
    <row r="22" spans="2:17" ht="19.5" thickBot="1">
      <c r="B22" s="5"/>
      <c r="C22" s="12"/>
      <c r="D22" s="11" t="s">
        <v>5</v>
      </c>
      <c r="Q22" s="7"/>
    </row>
    <row r="23" spans="2:17" ht="19.5" thickBot="1">
      <c r="B23" s="5"/>
      <c r="C23" s="12"/>
      <c r="D23" s="11" t="s">
        <v>6</v>
      </c>
      <c r="Q23" s="7"/>
    </row>
    <row r="24" spans="2:17" ht="19.5" thickBot="1">
      <c r="B24" s="5"/>
      <c r="C24" s="12"/>
      <c r="D24" s="11" t="s">
        <v>7</v>
      </c>
      <c r="Q24" s="7"/>
    </row>
    <row r="25" spans="2:17" ht="19.5" thickBot="1">
      <c r="B25" s="5"/>
      <c r="C25" s="12"/>
      <c r="D25" s="11" t="s">
        <v>8</v>
      </c>
      <c r="Q25" s="7"/>
    </row>
    <row r="26" spans="2:17" ht="19.5" thickBot="1">
      <c r="B26" s="5"/>
      <c r="C26" s="12" t="s">
        <v>37</v>
      </c>
      <c r="D26" s="11" t="s">
        <v>9</v>
      </c>
      <c r="Q26" s="7"/>
    </row>
    <row r="27" spans="2:17" ht="19.5" thickBot="1">
      <c r="B27" s="5"/>
      <c r="C27" s="12" t="s">
        <v>37</v>
      </c>
      <c r="D27" s="11" t="s">
        <v>10</v>
      </c>
      <c r="Q27" s="7"/>
    </row>
    <row r="28" spans="2:17" ht="19.5" thickBot="1">
      <c r="B28" s="5"/>
      <c r="C28" s="12" t="s">
        <v>37</v>
      </c>
      <c r="D28" s="11" t="s">
        <v>11</v>
      </c>
      <c r="Q28" s="7"/>
    </row>
    <row r="29" spans="2:17" ht="19.5" thickBot="1">
      <c r="B29" s="5"/>
      <c r="C29" s="12" t="s">
        <v>37</v>
      </c>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thickBot="1">
      <c r="B32" s="306" t="s">
        <v>13</v>
      </c>
      <c r="C32" s="307"/>
      <c r="D32" s="307"/>
      <c r="E32" s="307"/>
      <c r="F32" s="307"/>
      <c r="G32" s="307"/>
      <c r="H32" s="307"/>
      <c r="I32" s="307"/>
      <c r="J32" s="307"/>
      <c r="K32" s="307"/>
      <c r="L32" s="307"/>
      <c r="M32" s="307"/>
      <c r="N32" s="307"/>
      <c r="O32" s="307"/>
      <c r="P32" s="307"/>
      <c r="Q32" s="308"/>
    </row>
    <row r="33" spans="2:17">
      <c r="B33" s="318" t="s">
        <v>86</v>
      </c>
      <c r="C33" s="319"/>
      <c r="D33" s="319"/>
      <c r="E33" s="319"/>
      <c r="F33" s="319"/>
      <c r="G33" s="319"/>
      <c r="H33" s="319"/>
      <c r="I33" s="319"/>
      <c r="J33" s="319"/>
      <c r="K33" s="319"/>
      <c r="L33" s="319"/>
      <c r="M33" s="319"/>
      <c r="N33" s="319"/>
      <c r="O33" s="319"/>
      <c r="P33" s="319"/>
      <c r="Q33" s="320"/>
    </row>
    <row r="34" spans="2:17">
      <c r="B34" s="321"/>
      <c r="C34" s="322"/>
      <c r="D34" s="322"/>
      <c r="E34" s="322"/>
      <c r="F34" s="322"/>
      <c r="G34" s="322"/>
      <c r="H34" s="322"/>
      <c r="I34" s="322"/>
      <c r="J34" s="322"/>
      <c r="K34" s="322"/>
      <c r="L34" s="322"/>
      <c r="M34" s="322"/>
      <c r="N34" s="322"/>
      <c r="O34" s="322"/>
      <c r="P34" s="322"/>
      <c r="Q34" s="323"/>
    </row>
    <row r="35" spans="2:17">
      <c r="B35" s="321"/>
      <c r="C35" s="322"/>
      <c r="D35" s="322"/>
      <c r="E35" s="322"/>
      <c r="F35" s="322"/>
      <c r="G35" s="322"/>
      <c r="H35" s="322"/>
      <c r="I35" s="322"/>
      <c r="J35" s="322"/>
      <c r="K35" s="322"/>
      <c r="L35" s="322"/>
      <c r="M35" s="322"/>
      <c r="N35" s="322"/>
      <c r="O35" s="322"/>
      <c r="P35" s="322"/>
      <c r="Q35" s="323"/>
    </row>
    <row r="36" spans="2:17">
      <c r="B36" s="321"/>
      <c r="C36" s="322"/>
      <c r="D36" s="322"/>
      <c r="E36" s="322"/>
      <c r="F36" s="322"/>
      <c r="G36" s="322"/>
      <c r="H36" s="322"/>
      <c r="I36" s="322"/>
      <c r="J36" s="322"/>
      <c r="K36" s="322"/>
      <c r="L36" s="322"/>
      <c r="M36" s="322"/>
      <c r="N36" s="322"/>
      <c r="O36" s="322"/>
      <c r="P36" s="322"/>
      <c r="Q36" s="323"/>
    </row>
    <row r="37" spans="2:17">
      <c r="B37" s="321"/>
      <c r="C37" s="322"/>
      <c r="D37" s="322"/>
      <c r="E37" s="322"/>
      <c r="F37" s="322"/>
      <c r="G37" s="322"/>
      <c r="H37" s="322"/>
      <c r="I37" s="322"/>
      <c r="J37" s="322"/>
      <c r="K37" s="322"/>
      <c r="L37" s="322"/>
      <c r="M37" s="322"/>
      <c r="N37" s="322"/>
      <c r="O37" s="322"/>
      <c r="P37" s="322"/>
      <c r="Q37" s="323"/>
    </row>
    <row r="38" spans="2:17">
      <c r="B38" s="321"/>
      <c r="C38" s="322"/>
      <c r="D38" s="322"/>
      <c r="E38" s="322"/>
      <c r="F38" s="322"/>
      <c r="G38" s="322"/>
      <c r="H38" s="322"/>
      <c r="I38" s="322"/>
      <c r="J38" s="322"/>
      <c r="K38" s="322"/>
      <c r="L38" s="322"/>
      <c r="M38" s="322"/>
      <c r="N38" s="322"/>
      <c r="O38" s="322"/>
      <c r="P38" s="322"/>
      <c r="Q38" s="323"/>
    </row>
    <row r="39" spans="2:17">
      <c r="B39" s="321"/>
      <c r="C39" s="322"/>
      <c r="D39" s="322"/>
      <c r="E39" s="322"/>
      <c r="F39" s="322"/>
      <c r="G39" s="322"/>
      <c r="H39" s="322"/>
      <c r="I39" s="322"/>
      <c r="J39" s="322"/>
      <c r="K39" s="322"/>
      <c r="L39" s="322"/>
      <c r="M39" s="322"/>
      <c r="N39" s="322"/>
      <c r="O39" s="322"/>
      <c r="P39" s="322"/>
      <c r="Q39" s="323"/>
    </row>
    <row r="40" spans="2:17">
      <c r="B40" s="321"/>
      <c r="C40" s="322"/>
      <c r="D40" s="322"/>
      <c r="E40" s="322"/>
      <c r="F40" s="322"/>
      <c r="G40" s="322"/>
      <c r="H40" s="322"/>
      <c r="I40" s="322"/>
      <c r="J40" s="322"/>
      <c r="K40" s="322"/>
      <c r="L40" s="322"/>
      <c r="M40" s="322"/>
      <c r="N40" s="322"/>
      <c r="O40" s="322"/>
      <c r="P40" s="322"/>
      <c r="Q40" s="323"/>
    </row>
    <row r="41" spans="2:17">
      <c r="B41" s="321"/>
      <c r="C41" s="322"/>
      <c r="D41" s="322"/>
      <c r="E41" s="322"/>
      <c r="F41" s="322"/>
      <c r="G41" s="322"/>
      <c r="H41" s="322"/>
      <c r="I41" s="322"/>
      <c r="J41" s="322"/>
      <c r="K41" s="322"/>
      <c r="L41" s="322"/>
      <c r="M41" s="322"/>
      <c r="N41" s="322"/>
      <c r="O41" s="322"/>
      <c r="P41" s="322"/>
      <c r="Q41" s="323"/>
    </row>
    <row r="42" spans="2:17">
      <c r="B42" s="321"/>
      <c r="C42" s="322"/>
      <c r="D42" s="322"/>
      <c r="E42" s="322"/>
      <c r="F42" s="322"/>
      <c r="G42" s="322"/>
      <c r="H42" s="322"/>
      <c r="I42" s="322"/>
      <c r="J42" s="322"/>
      <c r="K42" s="322"/>
      <c r="L42" s="322"/>
      <c r="M42" s="322"/>
      <c r="N42" s="322"/>
      <c r="O42" s="322"/>
      <c r="P42" s="322"/>
      <c r="Q42" s="323"/>
    </row>
    <row r="43" spans="2:17">
      <c r="B43" s="321"/>
      <c r="C43" s="322"/>
      <c r="D43" s="322"/>
      <c r="E43" s="322"/>
      <c r="F43" s="322"/>
      <c r="G43" s="322"/>
      <c r="H43" s="322"/>
      <c r="I43" s="322"/>
      <c r="J43" s="322"/>
      <c r="K43" s="322"/>
      <c r="L43" s="322"/>
      <c r="M43" s="322"/>
      <c r="N43" s="322"/>
      <c r="O43" s="322"/>
      <c r="P43" s="322"/>
      <c r="Q43" s="323"/>
    </row>
    <row r="44" spans="2:17" ht="16.5" thickBot="1">
      <c r="B44" s="324"/>
      <c r="C44" s="325"/>
      <c r="D44" s="325"/>
      <c r="E44" s="325"/>
      <c r="F44" s="325"/>
      <c r="G44" s="325"/>
      <c r="H44" s="325"/>
      <c r="I44" s="325"/>
      <c r="J44" s="325"/>
      <c r="K44" s="325"/>
      <c r="L44" s="325"/>
      <c r="M44" s="325"/>
      <c r="N44" s="325"/>
      <c r="O44" s="325"/>
      <c r="P44" s="325"/>
      <c r="Q44" s="326"/>
    </row>
    <row r="45" spans="2:17" ht="15.6" customHeight="1">
      <c r="B45" s="306" t="s">
        <v>14</v>
      </c>
      <c r="C45" s="307"/>
      <c r="D45" s="307"/>
      <c r="E45" s="307"/>
      <c r="F45" s="307"/>
      <c r="G45" s="307"/>
      <c r="H45" s="307"/>
      <c r="I45" s="307"/>
      <c r="J45" s="307"/>
      <c r="K45" s="307"/>
      <c r="L45" s="307"/>
      <c r="M45" s="307"/>
      <c r="N45" s="307"/>
      <c r="O45" s="307"/>
      <c r="P45" s="307"/>
      <c r="Q45" s="308"/>
    </row>
    <row r="46" spans="2:17" ht="15.6" customHeight="1">
      <c r="B46" s="309"/>
      <c r="C46" s="310"/>
      <c r="D46" s="310"/>
      <c r="E46" s="310"/>
      <c r="F46" s="310"/>
      <c r="G46" s="310"/>
      <c r="H46" s="310"/>
      <c r="I46" s="310"/>
      <c r="J46" s="310"/>
      <c r="K46" s="310"/>
      <c r="L46" s="310"/>
      <c r="M46" s="310"/>
      <c r="N46" s="310"/>
      <c r="O46" s="310"/>
      <c r="P46" s="310"/>
      <c r="Q46" s="311"/>
    </row>
    <row r="47" spans="2:17">
      <c r="B47" s="327" t="s">
        <v>152</v>
      </c>
      <c r="C47" s="328"/>
      <c r="D47" s="328"/>
      <c r="E47" s="328"/>
      <c r="F47" s="328"/>
      <c r="G47" s="328"/>
      <c r="H47" s="328"/>
      <c r="I47" s="328"/>
      <c r="J47" s="328"/>
      <c r="K47" s="328"/>
      <c r="L47" s="328"/>
      <c r="M47" s="328"/>
      <c r="N47" s="328"/>
      <c r="O47" s="328"/>
      <c r="P47" s="328"/>
      <c r="Q47" s="329"/>
    </row>
    <row r="48" spans="2:17">
      <c r="B48" s="327"/>
      <c r="C48" s="328"/>
      <c r="D48" s="328"/>
      <c r="E48" s="328"/>
      <c r="F48" s="328"/>
      <c r="G48" s="328"/>
      <c r="H48" s="328"/>
      <c r="I48" s="328"/>
      <c r="J48" s="328"/>
      <c r="K48" s="328"/>
      <c r="L48" s="328"/>
      <c r="M48" s="328"/>
      <c r="N48" s="328"/>
      <c r="O48" s="328"/>
      <c r="P48" s="328"/>
      <c r="Q48" s="329"/>
    </row>
    <row r="49" spans="2:17">
      <c r="B49" s="327"/>
      <c r="C49" s="328"/>
      <c r="D49" s="328"/>
      <c r="E49" s="328"/>
      <c r="F49" s="328"/>
      <c r="G49" s="328"/>
      <c r="H49" s="328"/>
      <c r="I49" s="328"/>
      <c r="J49" s="328"/>
      <c r="K49" s="328"/>
      <c r="L49" s="328"/>
      <c r="M49" s="328"/>
      <c r="N49" s="328"/>
      <c r="O49" s="328"/>
      <c r="P49" s="328"/>
      <c r="Q49" s="329"/>
    </row>
    <row r="50" spans="2:17">
      <c r="B50" s="327"/>
      <c r="C50" s="328"/>
      <c r="D50" s="328"/>
      <c r="E50" s="328"/>
      <c r="F50" s="328"/>
      <c r="G50" s="328"/>
      <c r="H50" s="328"/>
      <c r="I50" s="328"/>
      <c r="J50" s="328"/>
      <c r="K50" s="328"/>
      <c r="L50" s="328"/>
      <c r="M50" s="328"/>
      <c r="N50" s="328"/>
      <c r="O50" s="328"/>
      <c r="P50" s="328"/>
      <c r="Q50" s="329"/>
    </row>
    <row r="51" spans="2:17">
      <c r="B51" s="327"/>
      <c r="C51" s="328"/>
      <c r="D51" s="328"/>
      <c r="E51" s="328"/>
      <c r="F51" s="328"/>
      <c r="G51" s="328"/>
      <c r="H51" s="328"/>
      <c r="I51" s="328"/>
      <c r="J51" s="328"/>
      <c r="K51" s="328"/>
      <c r="L51" s="328"/>
      <c r="M51" s="328"/>
      <c r="N51" s="328"/>
      <c r="O51" s="328"/>
      <c r="P51" s="328"/>
      <c r="Q51" s="329"/>
    </row>
    <row r="52" spans="2:17">
      <c r="B52" s="327"/>
      <c r="C52" s="328"/>
      <c r="D52" s="328"/>
      <c r="E52" s="328"/>
      <c r="F52" s="328"/>
      <c r="G52" s="328"/>
      <c r="H52" s="328"/>
      <c r="I52" s="328"/>
      <c r="J52" s="328"/>
      <c r="K52" s="328"/>
      <c r="L52" s="328"/>
      <c r="M52" s="328"/>
      <c r="N52" s="328"/>
      <c r="O52" s="328"/>
      <c r="P52" s="328"/>
      <c r="Q52" s="329"/>
    </row>
    <row r="53" spans="2:17">
      <c r="B53" s="327"/>
      <c r="C53" s="328"/>
      <c r="D53" s="328"/>
      <c r="E53" s="328"/>
      <c r="F53" s="328"/>
      <c r="G53" s="328"/>
      <c r="H53" s="328"/>
      <c r="I53" s="328"/>
      <c r="J53" s="328"/>
      <c r="K53" s="328"/>
      <c r="L53" s="328"/>
      <c r="M53" s="328"/>
      <c r="N53" s="328"/>
      <c r="O53" s="328"/>
      <c r="P53" s="328"/>
      <c r="Q53" s="329"/>
    </row>
    <row r="54" spans="2:17">
      <c r="B54" s="327"/>
      <c r="C54" s="328"/>
      <c r="D54" s="328"/>
      <c r="E54" s="328"/>
      <c r="F54" s="328"/>
      <c r="G54" s="328"/>
      <c r="H54" s="328"/>
      <c r="I54" s="328"/>
      <c r="J54" s="328"/>
      <c r="K54" s="328"/>
      <c r="L54" s="328"/>
      <c r="M54" s="328"/>
      <c r="N54" s="328"/>
      <c r="O54" s="328"/>
      <c r="P54" s="328"/>
      <c r="Q54" s="329"/>
    </row>
    <row r="55" spans="2:17">
      <c r="B55" s="327"/>
      <c r="C55" s="328"/>
      <c r="D55" s="328"/>
      <c r="E55" s="328"/>
      <c r="F55" s="328"/>
      <c r="G55" s="328"/>
      <c r="H55" s="328"/>
      <c r="I55" s="328"/>
      <c r="J55" s="328"/>
      <c r="K55" s="328"/>
      <c r="L55" s="328"/>
      <c r="M55" s="328"/>
      <c r="N55" s="328"/>
      <c r="O55" s="328"/>
      <c r="P55" s="328"/>
      <c r="Q55" s="329"/>
    </row>
    <row r="56" spans="2:17">
      <c r="B56" s="327"/>
      <c r="C56" s="328"/>
      <c r="D56" s="328"/>
      <c r="E56" s="328"/>
      <c r="F56" s="328"/>
      <c r="G56" s="328"/>
      <c r="H56" s="328"/>
      <c r="I56" s="328"/>
      <c r="J56" s="328"/>
      <c r="K56" s="328"/>
      <c r="L56" s="328"/>
      <c r="M56" s="328"/>
      <c r="N56" s="328"/>
      <c r="O56" s="328"/>
      <c r="P56" s="328"/>
      <c r="Q56" s="329"/>
    </row>
    <row r="57" spans="2:17">
      <c r="B57" s="327"/>
      <c r="C57" s="328"/>
      <c r="D57" s="328"/>
      <c r="E57" s="328"/>
      <c r="F57" s="328"/>
      <c r="G57" s="328"/>
      <c r="H57" s="328"/>
      <c r="I57" s="328"/>
      <c r="J57" s="328"/>
      <c r="K57" s="328"/>
      <c r="L57" s="328"/>
      <c r="M57" s="328"/>
      <c r="N57" s="328"/>
      <c r="O57" s="328"/>
      <c r="P57" s="328"/>
      <c r="Q57" s="329"/>
    </row>
    <row r="58" spans="2:17">
      <c r="B58" s="327"/>
      <c r="C58" s="328"/>
      <c r="D58" s="328"/>
      <c r="E58" s="328"/>
      <c r="F58" s="328"/>
      <c r="G58" s="328"/>
      <c r="H58" s="328"/>
      <c r="I58" s="328"/>
      <c r="J58" s="328"/>
      <c r="K58" s="328"/>
      <c r="L58" s="328"/>
      <c r="M58" s="328"/>
      <c r="N58" s="328"/>
      <c r="O58" s="328"/>
      <c r="P58" s="328"/>
      <c r="Q58" s="329"/>
    </row>
    <row r="59" spans="2:17">
      <c r="B59" s="327"/>
      <c r="C59" s="328"/>
      <c r="D59" s="328"/>
      <c r="E59" s="328"/>
      <c r="F59" s="328"/>
      <c r="G59" s="328"/>
      <c r="H59" s="328"/>
      <c r="I59" s="328"/>
      <c r="J59" s="328"/>
      <c r="K59" s="328"/>
      <c r="L59" s="328"/>
      <c r="M59" s="328"/>
      <c r="N59" s="328"/>
      <c r="O59" s="328"/>
      <c r="P59" s="328"/>
      <c r="Q59" s="329"/>
    </row>
    <row r="60" spans="2:17">
      <c r="B60" s="327"/>
      <c r="C60" s="328"/>
      <c r="D60" s="328"/>
      <c r="E60" s="328"/>
      <c r="F60" s="328"/>
      <c r="G60" s="328"/>
      <c r="H60" s="328"/>
      <c r="I60" s="328"/>
      <c r="J60" s="328"/>
      <c r="K60" s="328"/>
      <c r="L60" s="328"/>
      <c r="M60" s="328"/>
      <c r="N60" s="328"/>
      <c r="O60" s="328"/>
      <c r="P60" s="328"/>
      <c r="Q60" s="329"/>
    </row>
    <row r="61" spans="2:17">
      <c r="B61" s="327"/>
      <c r="C61" s="328"/>
      <c r="D61" s="328"/>
      <c r="E61" s="328"/>
      <c r="F61" s="328"/>
      <c r="G61" s="328"/>
      <c r="H61" s="328"/>
      <c r="I61" s="328"/>
      <c r="J61" s="328"/>
      <c r="K61" s="328"/>
      <c r="L61" s="328"/>
      <c r="M61" s="328"/>
      <c r="N61" s="328"/>
      <c r="O61" s="328"/>
      <c r="P61" s="328"/>
      <c r="Q61" s="329"/>
    </row>
    <row r="62" spans="2:17" ht="16.5" thickBot="1">
      <c r="B62" s="330"/>
      <c r="C62" s="331"/>
      <c r="D62" s="331"/>
      <c r="E62" s="331"/>
      <c r="F62" s="331"/>
      <c r="G62" s="331"/>
      <c r="H62" s="331"/>
      <c r="I62" s="331"/>
      <c r="J62" s="331"/>
      <c r="K62" s="331"/>
      <c r="L62" s="331"/>
      <c r="M62" s="331"/>
      <c r="N62" s="331"/>
      <c r="O62" s="331"/>
      <c r="P62" s="331"/>
      <c r="Q62" s="332"/>
    </row>
    <row r="63" spans="2:17" ht="15.6" customHeight="1">
      <c r="B63" s="306" t="s">
        <v>15</v>
      </c>
      <c r="C63" s="307"/>
      <c r="D63" s="307"/>
      <c r="E63" s="307"/>
      <c r="F63" s="307"/>
      <c r="G63" s="307"/>
      <c r="H63" s="307"/>
      <c r="I63" s="307"/>
      <c r="J63" s="307"/>
      <c r="K63" s="307"/>
      <c r="L63" s="307"/>
      <c r="M63" s="307"/>
      <c r="N63" s="307"/>
      <c r="O63" s="307"/>
      <c r="P63" s="307"/>
      <c r="Q63" s="308"/>
    </row>
    <row r="64" spans="2:17" ht="15.6" customHeight="1">
      <c r="B64" s="309"/>
      <c r="C64" s="310"/>
      <c r="D64" s="310"/>
      <c r="E64" s="310"/>
      <c r="F64" s="310"/>
      <c r="G64" s="310"/>
      <c r="H64" s="310"/>
      <c r="I64" s="310"/>
      <c r="J64" s="310"/>
      <c r="K64" s="310"/>
      <c r="L64" s="310"/>
      <c r="M64" s="310"/>
      <c r="N64" s="310"/>
      <c r="O64" s="310"/>
      <c r="P64" s="310"/>
      <c r="Q64" s="311"/>
    </row>
    <row r="65" spans="2:17" ht="15.6" customHeight="1">
      <c r="B65" s="14"/>
      <c r="C65" s="15"/>
      <c r="D65" s="333"/>
      <c r="E65" s="333"/>
      <c r="F65" s="333"/>
      <c r="G65" s="333"/>
      <c r="H65" s="333"/>
      <c r="I65" s="333"/>
      <c r="J65" s="333"/>
      <c r="K65" s="333"/>
      <c r="L65" s="333"/>
      <c r="M65" s="333"/>
      <c r="N65" s="333"/>
      <c r="O65" s="333"/>
      <c r="P65" s="333"/>
      <c r="Q65" s="334"/>
    </row>
    <row r="66" spans="2:17" ht="15.6" customHeight="1">
      <c r="B66" s="327" t="s">
        <v>153</v>
      </c>
      <c r="C66" s="328"/>
      <c r="D66" s="328"/>
      <c r="E66" s="328"/>
      <c r="F66" s="328"/>
      <c r="G66" s="328"/>
      <c r="H66" s="328"/>
      <c r="I66" s="328"/>
      <c r="J66" s="328"/>
      <c r="K66" s="328"/>
      <c r="L66" s="328"/>
      <c r="M66" s="328"/>
      <c r="N66" s="328"/>
      <c r="O66" s="328"/>
      <c r="P66" s="328"/>
      <c r="Q66" s="329"/>
    </row>
    <row r="67" spans="2:17" ht="15.6" customHeight="1">
      <c r="B67" s="327"/>
      <c r="C67" s="328"/>
      <c r="D67" s="328"/>
      <c r="E67" s="328"/>
      <c r="F67" s="328"/>
      <c r="G67" s="328"/>
      <c r="H67" s="328"/>
      <c r="I67" s="328"/>
      <c r="J67" s="328"/>
      <c r="K67" s="328"/>
      <c r="L67" s="328"/>
      <c r="M67" s="328"/>
      <c r="N67" s="328"/>
      <c r="O67" s="328"/>
      <c r="P67" s="328"/>
      <c r="Q67" s="329"/>
    </row>
    <row r="68" spans="2:17" ht="15.6" customHeight="1">
      <c r="B68" s="327"/>
      <c r="C68" s="328"/>
      <c r="D68" s="328"/>
      <c r="E68" s="328"/>
      <c r="F68" s="328"/>
      <c r="G68" s="328"/>
      <c r="H68" s="328"/>
      <c r="I68" s="328"/>
      <c r="J68" s="328"/>
      <c r="K68" s="328"/>
      <c r="L68" s="328"/>
      <c r="M68" s="328"/>
      <c r="N68" s="328"/>
      <c r="O68" s="328"/>
      <c r="P68" s="328"/>
      <c r="Q68" s="329"/>
    </row>
    <row r="69" spans="2:17" ht="15.6" customHeight="1">
      <c r="B69" s="327"/>
      <c r="C69" s="328"/>
      <c r="D69" s="328"/>
      <c r="E69" s="328"/>
      <c r="F69" s="328"/>
      <c r="G69" s="328"/>
      <c r="H69" s="328"/>
      <c r="I69" s="328"/>
      <c r="J69" s="328"/>
      <c r="K69" s="328"/>
      <c r="L69" s="328"/>
      <c r="M69" s="328"/>
      <c r="N69" s="328"/>
      <c r="O69" s="328"/>
      <c r="P69" s="328"/>
      <c r="Q69" s="329"/>
    </row>
    <row r="70" spans="2:17" ht="15.6" customHeight="1">
      <c r="B70" s="327"/>
      <c r="C70" s="328"/>
      <c r="D70" s="328"/>
      <c r="E70" s="328"/>
      <c r="F70" s="328"/>
      <c r="G70" s="328"/>
      <c r="H70" s="328"/>
      <c r="I70" s="328"/>
      <c r="J70" s="328"/>
      <c r="K70" s="328"/>
      <c r="L70" s="328"/>
      <c r="M70" s="328"/>
      <c r="N70" s="328"/>
      <c r="O70" s="328"/>
      <c r="P70" s="328"/>
      <c r="Q70" s="329"/>
    </row>
    <row r="71" spans="2:17" ht="15.6" customHeight="1">
      <c r="B71" s="327"/>
      <c r="C71" s="328"/>
      <c r="D71" s="328"/>
      <c r="E71" s="328"/>
      <c r="F71" s="328"/>
      <c r="G71" s="328"/>
      <c r="H71" s="328"/>
      <c r="I71" s="328"/>
      <c r="J71" s="328"/>
      <c r="K71" s="328"/>
      <c r="L71" s="328"/>
      <c r="M71" s="328"/>
      <c r="N71" s="328"/>
      <c r="O71" s="328"/>
      <c r="P71" s="328"/>
      <c r="Q71" s="329"/>
    </row>
    <row r="72" spans="2:17" ht="15.6" customHeight="1">
      <c r="B72" s="327"/>
      <c r="C72" s="328"/>
      <c r="D72" s="328"/>
      <c r="E72" s="328"/>
      <c r="F72" s="328"/>
      <c r="G72" s="328"/>
      <c r="H72" s="328"/>
      <c r="I72" s="328"/>
      <c r="J72" s="328"/>
      <c r="K72" s="328"/>
      <c r="L72" s="328"/>
      <c r="M72" s="328"/>
      <c r="N72" s="328"/>
      <c r="O72" s="328"/>
      <c r="P72" s="328"/>
      <c r="Q72" s="329"/>
    </row>
    <row r="73" spans="2:17" ht="15.6" customHeight="1">
      <c r="B73" s="327"/>
      <c r="C73" s="328"/>
      <c r="D73" s="328"/>
      <c r="E73" s="328"/>
      <c r="F73" s="328"/>
      <c r="G73" s="328"/>
      <c r="H73" s="328"/>
      <c r="I73" s="328"/>
      <c r="J73" s="328"/>
      <c r="K73" s="328"/>
      <c r="L73" s="328"/>
      <c r="M73" s="328"/>
      <c r="N73" s="328"/>
      <c r="O73" s="328"/>
      <c r="P73" s="328"/>
      <c r="Q73" s="329"/>
    </row>
    <row r="74" spans="2:17" ht="15.95" customHeight="1" thickBot="1">
      <c r="B74" s="330"/>
      <c r="C74" s="331"/>
      <c r="D74" s="331"/>
      <c r="E74" s="331"/>
      <c r="F74" s="331"/>
      <c r="G74" s="331"/>
      <c r="H74" s="331"/>
      <c r="I74" s="331"/>
      <c r="J74" s="331"/>
      <c r="K74" s="331"/>
      <c r="L74" s="331"/>
      <c r="M74" s="331"/>
      <c r="N74" s="331"/>
      <c r="O74" s="331"/>
      <c r="P74" s="331"/>
      <c r="Q74" s="332"/>
    </row>
    <row r="75" spans="2:17" ht="15.6" customHeight="1">
      <c r="B75" s="306" t="s">
        <v>108</v>
      </c>
      <c r="C75" s="307"/>
      <c r="D75" s="307"/>
      <c r="E75" s="307"/>
      <c r="F75" s="307"/>
      <c r="G75" s="307"/>
      <c r="H75" s="307"/>
      <c r="I75" s="307"/>
      <c r="J75" s="307"/>
      <c r="K75" s="307"/>
      <c r="L75" s="307"/>
      <c r="M75" s="307"/>
      <c r="N75" s="307"/>
      <c r="O75" s="307"/>
      <c r="P75" s="307"/>
      <c r="Q75" s="308"/>
    </row>
    <row r="76" spans="2:17" ht="24.95" customHeight="1">
      <c r="B76" s="309"/>
      <c r="C76" s="310"/>
      <c r="D76" s="310"/>
      <c r="E76" s="310"/>
      <c r="F76" s="310"/>
      <c r="G76" s="310"/>
      <c r="H76" s="310"/>
      <c r="I76" s="310"/>
      <c r="J76" s="310"/>
      <c r="K76" s="310"/>
      <c r="L76" s="310"/>
      <c r="M76" s="310"/>
      <c r="N76" s="310"/>
      <c r="O76" s="310"/>
      <c r="P76" s="310"/>
      <c r="Q76" s="311"/>
    </row>
    <row r="77" spans="2:17" ht="24.95" customHeight="1">
      <c r="B77" s="14"/>
      <c r="C77" s="333" t="s">
        <v>36</v>
      </c>
      <c r="D77" s="333"/>
      <c r="E77" s="333"/>
      <c r="F77" s="333"/>
      <c r="G77" s="333"/>
      <c r="H77" s="333"/>
      <c r="I77" s="333"/>
      <c r="J77" s="333"/>
      <c r="K77" s="333"/>
      <c r="L77" s="333"/>
      <c r="M77" s="333"/>
      <c r="N77" s="333"/>
      <c r="O77" s="333"/>
      <c r="P77" s="333"/>
      <c r="Q77" s="16"/>
    </row>
    <row r="78" spans="2:17" ht="24.95" customHeight="1">
      <c r="B78" s="327" t="s">
        <v>156</v>
      </c>
      <c r="C78" s="335"/>
      <c r="D78" s="335"/>
      <c r="E78" s="335"/>
      <c r="F78" s="335"/>
      <c r="G78" s="335"/>
      <c r="H78" s="335"/>
      <c r="I78" s="335"/>
      <c r="J78" s="335"/>
      <c r="K78" s="335"/>
      <c r="L78" s="335"/>
      <c r="M78" s="335"/>
      <c r="N78" s="335"/>
      <c r="O78" s="335"/>
      <c r="P78" s="335"/>
      <c r="Q78" s="336"/>
    </row>
    <row r="79" spans="2:17" ht="24.95" customHeight="1">
      <c r="B79" s="337"/>
      <c r="C79" s="335"/>
      <c r="D79" s="335"/>
      <c r="E79" s="335"/>
      <c r="F79" s="335"/>
      <c r="G79" s="335"/>
      <c r="H79" s="335"/>
      <c r="I79" s="335"/>
      <c r="J79" s="335"/>
      <c r="K79" s="335"/>
      <c r="L79" s="335"/>
      <c r="M79" s="335"/>
      <c r="N79" s="335"/>
      <c r="O79" s="335"/>
      <c r="P79" s="335"/>
      <c r="Q79" s="336"/>
    </row>
    <row r="80" spans="2:17" ht="24.95" customHeight="1">
      <c r="B80" s="75"/>
      <c r="C80" s="76"/>
      <c r="D80" s="76"/>
      <c r="E80" s="76"/>
      <c r="F80" s="338" t="str">
        <f>'Production-Details'!J2</f>
        <v>Grand Total</v>
      </c>
      <c r="G80" s="339"/>
      <c r="H80" s="340" t="e">
        <f>'Production-Details'!#REF!</f>
        <v>#REF!</v>
      </c>
      <c r="I80" s="341"/>
      <c r="J80" s="338" t="e">
        <f>'Production-Details'!#REF!</f>
        <v>#REF!</v>
      </c>
      <c r="K80" s="338"/>
      <c r="L80" s="339"/>
      <c r="M80" s="369" t="s">
        <v>147</v>
      </c>
      <c r="N80" s="369"/>
      <c r="O80" s="370"/>
      <c r="P80" s="76"/>
      <c r="Q80" s="77"/>
    </row>
    <row r="81" spans="2:17" ht="24.95" customHeight="1">
      <c r="B81" s="75"/>
      <c r="C81" s="76"/>
      <c r="D81" s="76"/>
      <c r="E81" s="76"/>
      <c r="F81" s="344">
        <f>'Sampa80-Details'!J3</f>
        <v>711151</v>
      </c>
      <c r="G81" s="345"/>
      <c r="H81" s="346" t="e">
        <f>'Sampa80-Details'!#REF!</f>
        <v>#REF!</v>
      </c>
      <c r="I81" s="341"/>
      <c r="J81" s="342" t="e">
        <f>'Sampa80-Details'!#REF!</f>
        <v>#REF!</v>
      </c>
      <c r="K81" s="342"/>
      <c r="L81" s="343"/>
      <c r="M81" s="371">
        <f>'Sampa80-Details'!F31</f>
        <v>745</v>
      </c>
      <c r="N81" s="371"/>
      <c r="O81" s="372"/>
      <c r="P81" s="76"/>
      <c r="Q81" s="77"/>
    </row>
    <row r="82" spans="2:17" ht="24.95" customHeight="1">
      <c r="B82" s="75"/>
      <c r="C82" s="76"/>
      <c r="D82" s="76"/>
      <c r="E82" s="76"/>
      <c r="F82" s="76"/>
      <c r="G82" s="76"/>
      <c r="H82" s="76"/>
      <c r="I82" s="76"/>
      <c r="J82" s="76"/>
      <c r="K82" s="76"/>
      <c r="L82" s="76"/>
      <c r="M82" s="76"/>
      <c r="N82" s="76"/>
      <c r="O82" s="76"/>
      <c r="P82" s="76"/>
      <c r="Q82" s="77"/>
    </row>
    <row r="83" spans="2:17" ht="24.95" customHeight="1">
      <c r="B83" s="75"/>
      <c r="C83" s="76"/>
      <c r="D83" s="76"/>
      <c r="E83" s="76"/>
      <c r="F83" s="76"/>
      <c r="G83" s="76"/>
      <c r="H83" s="76"/>
      <c r="I83" s="76"/>
      <c r="J83" s="76"/>
      <c r="K83" s="76"/>
      <c r="L83" s="76"/>
      <c r="M83" s="76"/>
      <c r="N83" s="76"/>
      <c r="O83" s="76"/>
      <c r="P83" s="76"/>
      <c r="Q83" s="77"/>
    </row>
    <row r="84" spans="2:17" ht="15.6" customHeight="1">
      <c r="B84" s="75"/>
      <c r="C84" s="76"/>
      <c r="D84" s="76"/>
      <c r="E84" s="76"/>
      <c r="F84" s="76"/>
      <c r="G84" s="76"/>
      <c r="H84" s="76"/>
      <c r="I84" s="76"/>
      <c r="J84" s="76"/>
      <c r="K84" s="76"/>
      <c r="L84" s="76"/>
      <c r="M84" s="76"/>
      <c r="N84" s="76"/>
      <c r="O84" s="76"/>
      <c r="P84" s="76"/>
      <c r="Q84" s="77"/>
    </row>
    <row r="85" spans="2:17" ht="15.95" customHeight="1" thickBot="1">
      <c r="B85" s="78"/>
      <c r="C85" s="79"/>
      <c r="D85" s="79"/>
      <c r="E85" s="79"/>
      <c r="F85" s="79"/>
      <c r="G85" s="79"/>
      <c r="H85" s="79"/>
      <c r="I85" s="79"/>
      <c r="J85" s="79"/>
      <c r="K85" s="79"/>
      <c r="L85" s="79"/>
      <c r="M85" s="79"/>
      <c r="N85" s="79"/>
      <c r="O85" s="79"/>
      <c r="P85" s="79"/>
      <c r="Q85" s="80"/>
    </row>
    <row r="86" spans="2:17" ht="15.6" customHeight="1">
      <c r="B86" s="306" t="s">
        <v>109</v>
      </c>
      <c r="C86" s="307"/>
      <c r="D86" s="307"/>
      <c r="E86" s="307"/>
      <c r="F86" s="307"/>
      <c r="G86" s="307"/>
      <c r="H86" s="307"/>
      <c r="I86" s="307"/>
      <c r="J86" s="307"/>
      <c r="K86" s="307"/>
      <c r="L86" s="307"/>
      <c r="M86" s="307"/>
      <c r="N86" s="307"/>
      <c r="O86" s="307"/>
      <c r="P86" s="307"/>
      <c r="Q86" s="308"/>
    </row>
    <row r="87" spans="2:17" ht="15.6" customHeight="1">
      <c r="B87" s="309"/>
      <c r="C87" s="310"/>
      <c r="D87" s="310"/>
      <c r="E87" s="310"/>
      <c r="F87" s="310"/>
      <c r="G87" s="310"/>
      <c r="H87" s="310"/>
      <c r="I87" s="310"/>
      <c r="J87" s="310"/>
      <c r="K87" s="310"/>
      <c r="L87" s="310"/>
      <c r="M87" s="310"/>
      <c r="N87" s="310"/>
      <c r="O87" s="310"/>
      <c r="P87" s="310"/>
      <c r="Q87" s="311"/>
    </row>
    <row r="88" spans="2:17" ht="24.95" customHeight="1">
      <c r="B88" s="312" t="s">
        <v>157</v>
      </c>
      <c r="C88" s="313"/>
      <c r="D88" s="313"/>
      <c r="E88" s="313"/>
      <c r="F88" s="313"/>
      <c r="G88" s="313"/>
      <c r="H88" s="313"/>
      <c r="I88" s="313"/>
      <c r="J88" s="313"/>
      <c r="K88" s="313"/>
      <c r="L88" s="313"/>
      <c r="M88" s="313"/>
      <c r="N88" s="313"/>
      <c r="O88" s="313"/>
      <c r="P88" s="313"/>
      <c r="Q88" s="314"/>
    </row>
    <row r="89" spans="2:17">
      <c r="B89" s="312"/>
      <c r="C89" s="313"/>
      <c r="D89" s="313"/>
      <c r="E89" s="313"/>
      <c r="F89" s="313"/>
      <c r="G89" s="313"/>
      <c r="H89" s="313"/>
      <c r="I89" s="313"/>
      <c r="J89" s="313"/>
      <c r="K89" s="313"/>
      <c r="L89" s="313"/>
      <c r="M89" s="313"/>
      <c r="N89" s="313"/>
      <c r="O89" s="313"/>
      <c r="P89" s="313"/>
      <c r="Q89" s="314"/>
    </row>
    <row r="90" spans="2:17">
      <c r="B90" s="312"/>
      <c r="C90" s="313"/>
      <c r="D90" s="313"/>
      <c r="E90" s="313"/>
      <c r="F90" s="313"/>
      <c r="G90" s="313"/>
      <c r="H90" s="313"/>
      <c r="I90" s="313"/>
      <c r="J90" s="313"/>
      <c r="K90" s="313"/>
      <c r="L90" s="313"/>
      <c r="M90" s="313"/>
      <c r="N90" s="313"/>
      <c r="O90" s="313"/>
      <c r="P90" s="313"/>
      <c r="Q90" s="314"/>
    </row>
    <row r="91" spans="2:17">
      <c r="B91" s="312"/>
      <c r="C91" s="313"/>
      <c r="D91" s="313"/>
      <c r="E91" s="313"/>
      <c r="F91" s="313"/>
      <c r="G91" s="313"/>
      <c r="H91" s="313"/>
      <c r="I91" s="313"/>
      <c r="J91" s="313"/>
      <c r="K91" s="313"/>
      <c r="L91" s="313"/>
      <c r="M91" s="313"/>
      <c r="N91" s="313"/>
      <c r="O91" s="313"/>
      <c r="P91" s="313"/>
      <c r="Q91" s="314"/>
    </row>
    <row r="92" spans="2:17">
      <c r="B92" s="312"/>
      <c r="C92" s="313"/>
      <c r="D92" s="313"/>
      <c r="E92" s="313"/>
      <c r="F92" s="313"/>
      <c r="G92" s="313"/>
      <c r="H92" s="313"/>
      <c r="I92" s="313"/>
      <c r="J92" s="313"/>
      <c r="K92" s="313"/>
      <c r="L92" s="313"/>
      <c r="M92" s="313"/>
      <c r="N92" s="313"/>
      <c r="O92" s="313"/>
      <c r="P92" s="313"/>
      <c r="Q92" s="314"/>
    </row>
    <row r="93" spans="2:17">
      <c r="B93" s="312"/>
      <c r="C93" s="313"/>
      <c r="D93" s="313"/>
      <c r="E93" s="313"/>
      <c r="F93" s="313"/>
      <c r="G93" s="313"/>
      <c r="H93" s="313"/>
      <c r="I93" s="313"/>
      <c r="J93" s="313"/>
      <c r="K93" s="313"/>
      <c r="L93" s="313"/>
      <c r="M93" s="313"/>
      <c r="N93" s="313"/>
      <c r="O93" s="313"/>
      <c r="P93" s="313"/>
      <c r="Q93" s="314"/>
    </row>
    <row r="94" spans="2:17">
      <c r="B94" s="312"/>
      <c r="C94" s="313"/>
      <c r="D94" s="313"/>
      <c r="E94" s="313"/>
      <c r="F94" s="313"/>
      <c r="G94" s="313"/>
      <c r="H94" s="313"/>
      <c r="I94" s="313"/>
      <c r="J94" s="313"/>
      <c r="K94" s="313"/>
      <c r="L94" s="313"/>
      <c r="M94" s="313"/>
      <c r="N94" s="313"/>
      <c r="O94" s="313"/>
      <c r="P94" s="313"/>
      <c r="Q94" s="314"/>
    </row>
    <row r="95" spans="2:17">
      <c r="B95" s="312"/>
      <c r="C95" s="313"/>
      <c r="D95" s="313"/>
      <c r="E95" s="313"/>
      <c r="F95" s="313"/>
      <c r="G95" s="313"/>
      <c r="H95" s="313"/>
      <c r="I95" s="313"/>
      <c r="J95" s="313"/>
      <c r="K95" s="313"/>
      <c r="L95" s="313"/>
      <c r="M95" s="313"/>
      <c r="N95" s="313"/>
      <c r="O95" s="313"/>
      <c r="P95" s="313"/>
      <c r="Q95" s="314"/>
    </row>
    <row r="96" spans="2:17">
      <c r="B96" s="312"/>
      <c r="C96" s="313"/>
      <c r="D96" s="313"/>
      <c r="E96" s="313"/>
      <c r="F96" s="313"/>
      <c r="G96" s="313"/>
      <c r="H96" s="313"/>
      <c r="I96" s="313"/>
      <c r="J96" s="313"/>
      <c r="K96" s="313"/>
      <c r="L96" s="313"/>
      <c r="M96" s="313"/>
      <c r="N96" s="313"/>
      <c r="O96" s="313"/>
      <c r="P96" s="313"/>
      <c r="Q96" s="314"/>
    </row>
    <row r="97" spans="2:17">
      <c r="B97" s="312"/>
      <c r="C97" s="313"/>
      <c r="D97" s="313"/>
      <c r="E97" s="313"/>
      <c r="F97" s="313"/>
      <c r="G97" s="313"/>
      <c r="H97" s="313"/>
      <c r="I97" s="313"/>
      <c r="J97" s="313"/>
      <c r="K97" s="313"/>
      <c r="L97" s="313"/>
      <c r="M97" s="313"/>
      <c r="N97" s="313"/>
      <c r="O97" s="313"/>
      <c r="P97" s="313"/>
      <c r="Q97" s="314"/>
    </row>
    <row r="98" spans="2:17" ht="21" customHeight="1">
      <c r="B98" s="312"/>
      <c r="C98" s="313"/>
      <c r="D98" s="313"/>
      <c r="E98" s="313"/>
      <c r="F98" s="313"/>
      <c r="G98" s="313"/>
      <c r="H98" s="313"/>
      <c r="I98" s="313"/>
      <c r="J98" s="313"/>
      <c r="K98" s="313"/>
      <c r="L98" s="313"/>
      <c r="M98" s="313"/>
      <c r="N98" s="313"/>
      <c r="O98" s="313"/>
      <c r="P98" s="313"/>
      <c r="Q98" s="314"/>
    </row>
    <row r="99" spans="2:17">
      <c r="B99" s="312"/>
      <c r="C99" s="313"/>
      <c r="D99" s="313"/>
      <c r="E99" s="313"/>
      <c r="F99" s="313"/>
      <c r="G99" s="313"/>
      <c r="H99" s="313"/>
      <c r="I99" s="313"/>
      <c r="J99" s="313"/>
      <c r="K99" s="313"/>
      <c r="L99" s="313"/>
      <c r="M99" s="313"/>
      <c r="N99" s="313"/>
      <c r="O99" s="313"/>
      <c r="P99" s="313"/>
      <c r="Q99" s="314"/>
    </row>
    <row r="100" spans="2:17" ht="16.5" thickBot="1">
      <c r="B100" s="315"/>
      <c r="C100" s="316"/>
      <c r="D100" s="316"/>
      <c r="E100" s="316"/>
      <c r="F100" s="316"/>
      <c r="G100" s="316"/>
      <c r="H100" s="316"/>
      <c r="I100" s="316"/>
      <c r="J100" s="316"/>
      <c r="K100" s="316"/>
      <c r="L100" s="316"/>
      <c r="M100" s="316"/>
      <c r="N100" s="316"/>
      <c r="O100" s="316"/>
      <c r="P100" s="316"/>
      <c r="Q100" s="317"/>
    </row>
  </sheetData>
  <mergeCells count="36">
    <mergeCell ref="B86:Q87"/>
    <mergeCell ref="B88:Q100"/>
    <mergeCell ref="B78:Q79"/>
    <mergeCell ref="F80:G80"/>
    <mergeCell ref="H80:I80"/>
    <mergeCell ref="J80:L80"/>
    <mergeCell ref="M80:O80"/>
    <mergeCell ref="F81:G81"/>
    <mergeCell ref="H81:I81"/>
    <mergeCell ref="J81:L81"/>
    <mergeCell ref="M81:O81"/>
    <mergeCell ref="C77:P77"/>
    <mergeCell ref="B11:Q11"/>
    <mergeCell ref="B12:Q18"/>
    <mergeCell ref="B19:Q19"/>
    <mergeCell ref="B32:Q32"/>
    <mergeCell ref="B33:Q44"/>
    <mergeCell ref="B45:Q46"/>
    <mergeCell ref="B47:Q62"/>
    <mergeCell ref="B63:Q64"/>
    <mergeCell ref="D65:Q65"/>
    <mergeCell ref="B66:Q74"/>
    <mergeCell ref="B75:Q76"/>
    <mergeCell ref="B8:F8"/>
    <mergeCell ref="G8:M8"/>
    <mergeCell ref="N8:Q8"/>
    <mergeCell ref="B9:F10"/>
    <mergeCell ref="G9:M10"/>
    <mergeCell ref="N9:Q10"/>
    <mergeCell ref="F2:L7"/>
    <mergeCell ref="M2:M3"/>
    <mergeCell ref="N2:Q3"/>
    <mergeCell ref="M4:M5"/>
    <mergeCell ref="N4:Q5"/>
    <mergeCell ref="M6:M7"/>
    <mergeCell ref="N6:Q7"/>
  </mergeCells>
  <hyperlinks>
    <hyperlink ref="C77" location="'v1 Field Cage--Details'!A1" display="(follow link for detailed summary)"/>
    <hyperlink ref="C77:P77" location="'Sampa80-Details'!A1" display="(follow link for detailed summary)"/>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100"/>
  <sheetViews>
    <sheetView zoomScale="76" zoomScaleNormal="76" workbookViewId="0">
      <selection activeCell="N8" sqref="N8:Q8"/>
    </sheetView>
  </sheetViews>
  <sheetFormatPr defaultColWidth="10.875" defaultRowHeight="15.7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row r="2" spans="2:17" ht="26.1" customHeight="1">
      <c r="B2" s="1"/>
      <c r="C2" s="2"/>
      <c r="D2" s="2"/>
      <c r="E2" s="2"/>
      <c r="F2" s="284" t="s">
        <v>18</v>
      </c>
      <c r="G2" s="258"/>
      <c r="H2" s="258"/>
      <c r="I2" s="258"/>
      <c r="J2" s="258"/>
      <c r="K2" s="258"/>
      <c r="L2" s="285"/>
      <c r="M2" s="293" t="s">
        <v>1</v>
      </c>
      <c r="N2" s="288">
        <v>43549</v>
      </c>
      <c r="O2" s="289"/>
      <c r="P2" s="289"/>
      <c r="Q2" s="290"/>
    </row>
    <row r="3" spans="2:17" ht="15.95" customHeight="1" thickBot="1">
      <c r="B3" s="3"/>
      <c r="C3" s="4"/>
      <c r="D3" s="4"/>
      <c r="E3" s="4"/>
      <c r="F3" s="286"/>
      <c r="G3" s="261"/>
      <c r="H3" s="261"/>
      <c r="I3" s="261"/>
      <c r="J3" s="261"/>
      <c r="K3" s="261"/>
      <c r="L3" s="287"/>
      <c r="M3" s="294"/>
      <c r="N3" s="291"/>
      <c r="O3" s="291"/>
      <c r="P3" s="291"/>
      <c r="Q3" s="292"/>
    </row>
    <row r="4" spans="2:17" ht="18" customHeight="1">
      <c r="B4" s="3"/>
      <c r="C4" s="4"/>
      <c r="D4" s="4"/>
      <c r="E4" s="4"/>
      <c r="F4" s="286"/>
      <c r="G4" s="261"/>
      <c r="H4" s="261"/>
      <c r="I4" s="261"/>
      <c r="J4" s="261"/>
      <c r="K4" s="261"/>
      <c r="L4" s="287"/>
      <c r="M4" s="293" t="s">
        <v>0</v>
      </c>
      <c r="N4" s="289" t="s">
        <v>44</v>
      </c>
      <c r="O4" s="289"/>
      <c r="P4" s="289"/>
      <c r="Q4" s="290"/>
    </row>
    <row r="5" spans="2:17" ht="16.5" thickBot="1">
      <c r="B5" s="3"/>
      <c r="C5" s="4"/>
      <c r="D5" s="4"/>
      <c r="E5" s="4"/>
      <c r="F5" s="286"/>
      <c r="G5" s="261"/>
      <c r="H5" s="261"/>
      <c r="I5" s="261"/>
      <c r="J5" s="261"/>
      <c r="K5" s="261"/>
      <c r="L5" s="287"/>
      <c r="M5" s="295"/>
      <c r="N5" s="296"/>
      <c r="O5" s="296"/>
      <c r="P5" s="296"/>
      <c r="Q5" s="297"/>
    </row>
    <row r="6" spans="2:17" ht="21" customHeight="1">
      <c r="B6" s="3"/>
      <c r="C6" s="4"/>
      <c r="D6" s="4"/>
      <c r="E6" s="4"/>
      <c r="F6" s="286"/>
      <c r="G6" s="261"/>
      <c r="H6" s="261"/>
      <c r="I6" s="261"/>
      <c r="J6" s="261"/>
      <c r="K6" s="261"/>
      <c r="L6" s="261"/>
      <c r="M6" s="298" t="s">
        <v>2</v>
      </c>
      <c r="N6" s="300" t="str">
        <f>'FEE Prototype v1'!N6:Q7</f>
        <v>43 v19</v>
      </c>
      <c r="O6" s="301"/>
      <c r="P6" s="301"/>
      <c r="Q6" s="302"/>
    </row>
    <row r="7" spans="2:17" ht="16.5" thickBot="1">
      <c r="B7" s="3"/>
      <c r="C7" s="4"/>
      <c r="D7" s="4"/>
      <c r="E7" s="4"/>
      <c r="F7" s="286"/>
      <c r="G7" s="264"/>
      <c r="H7" s="264"/>
      <c r="I7" s="264"/>
      <c r="J7" s="264"/>
      <c r="K7" s="264"/>
      <c r="L7" s="264"/>
      <c r="M7" s="299"/>
      <c r="N7" s="303"/>
      <c r="O7" s="304"/>
      <c r="P7" s="304"/>
      <c r="Q7" s="305"/>
    </row>
    <row r="8" spans="2:17" s="13" customFormat="1" ht="27" customHeight="1">
      <c r="B8" s="347" t="s">
        <v>19</v>
      </c>
      <c r="C8" s="348"/>
      <c r="D8" s="348"/>
      <c r="E8" s="348"/>
      <c r="F8" s="349"/>
      <c r="G8" s="347" t="s">
        <v>20</v>
      </c>
      <c r="H8" s="348"/>
      <c r="I8" s="348"/>
      <c r="J8" s="348"/>
      <c r="K8" s="348"/>
      <c r="L8" s="348"/>
      <c r="M8" s="352"/>
      <c r="N8" s="350" t="s">
        <v>21</v>
      </c>
      <c r="O8" s="351"/>
      <c r="P8" s="351"/>
      <c r="Q8" s="352"/>
    </row>
    <row r="9" spans="2:17">
      <c r="B9" s="363" t="s">
        <v>42</v>
      </c>
      <c r="C9" s="364"/>
      <c r="D9" s="364"/>
      <c r="E9" s="364"/>
      <c r="F9" s="365"/>
      <c r="G9" s="363" t="s">
        <v>145</v>
      </c>
      <c r="H9" s="364"/>
      <c r="I9" s="364"/>
      <c r="J9" s="364"/>
      <c r="K9" s="364"/>
      <c r="L9" s="364"/>
      <c r="M9" s="365"/>
      <c r="N9" s="353"/>
      <c r="O9" s="354"/>
      <c r="P9" s="354"/>
      <c r="Q9" s="355"/>
    </row>
    <row r="10" spans="2:17" ht="16.5" thickBot="1">
      <c r="B10" s="366"/>
      <c r="C10" s="367"/>
      <c r="D10" s="367"/>
      <c r="E10" s="367"/>
      <c r="F10" s="368"/>
      <c r="G10" s="366"/>
      <c r="H10" s="367"/>
      <c r="I10" s="367"/>
      <c r="J10" s="367"/>
      <c r="K10" s="367"/>
      <c r="L10" s="367"/>
      <c r="M10" s="368"/>
      <c r="N10" s="356"/>
      <c r="O10" s="357"/>
      <c r="P10" s="357"/>
      <c r="Q10" s="358"/>
    </row>
    <row r="11" spans="2:17" s="13" customFormat="1" ht="27" customHeight="1">
      <c r="B11" s="347" t="s">
        <v>3</v>
      </c>
      <c r="C11" s="348"/>
      <c r="D11" s="348"/>
      <c r="E11" s="348"/>
      <c r="F11" s="348"/>
      <c r="G11" s="348"/>
      <c r="H11" s="348"/>
      <c r="I11" s="348"/>
      <c r="J11" s="348"/>
      <c r="K11" s="348"/>
      <c r="L11" s="348"/>
      <c r="M11" s="348"/>
      <c r="N11" s="348"/>
      <c r="O11" s="348"/>
      <c r="P11" s="348"/>
      <c r="Q11" s="349"/>
    </row>
    <row r="12" spans="2:17" ht="18" customHeight="1">
      <c r="B12" s="359" t="s">
        <v>85</v>
      </c>
      <c r="C12" s="360"/>
      <c r="D12" s="360"/>
      <c r="E12" s="360"/>
      <c r="F12" s="360"/>
      <c r="G12" s="360"/>
      <c r="H12" s="360"/>
      <c r="I12" s="360"/>
      <c r="J12" s="360"/>
      <c r="K12" s="360"/>
      <c r="L12" s="360"/>
      <c r="M12" s="360"/>
      <c r="N12" s="360"/>
      <c r="O12" s="360"/>
      <c r="P12" s="360"/>
      <c r="Q12" s="361"/>
    </row>
    <row r="13" spans="2:17" ht="18" customHeight="1">
      <c r="B13" s="362"/>
      <c r="C13" s="360"/>
      <c r="D13" s="360"/>
      <c r="E13" s="360"/>
      <c r="F13" s="360"/>
      <c r="G13" s="360"/>
      <c r="H13" s="360"/>
      <c r="I13" s="360"/>
      <c r="J13" s="360"/>
      <c r="K13" s="360"/>
      <c r="L13" s="360"/>
      <c r="M13" s="360"/>
      <c r="N13" s="360"/>
      <c r="O13" s="360"/>
      <c r="P13" s="360"/>
      <c r="Q13" s="361"/>
    </row>
    <row r="14" spans="2:17" ht="18" customHeight="1">
      <c r="B14" s="362"/>
      <c r="C14" s="360"/>
      <c r="D14" s="360"/>
      <c r="E14" s="360"/>
      <c r="F14" s="360"/>
      <c r="G14" s="360"/>
      <c r="H14" s="360"/>
      <c r="I14" s="360"/>
      <c r="J14" s="360"/>
      <c r="K14" s="360"/>
      <c r="L14" s="360"/>
      <c r="M14" s="360"/>
      <c r="N14" s="360"/>
      <c r="O14" s="360"/>
      <c r="P14" s="360"/>
      <c r="Q14" s="361"/>
    </row>
    <row r="15" spans="2:17">
      <c r="B15" s="362"/>
      <c r="C15" s="360"/>
      <c r="D15" s="360"/>
      <c r="E15" s="360"/>
      <c r="F15" s="360"/>
      <c r="G15" s="360"/>
      <c r="H15" s="360"/>
      <c r="I15" s="360"/>
      <c r="J15" s="360"/>
      <c r="K15" s="360"/>
      <c r="L15" s="360"/>
      <c r="M15" s="360"/>
      <c r="N15" s="360"/>
      <c r="O15" s="360"/>
      <c r="P15" s="360"/>
      <c r="Q15" s="361"/>
    </row>
    <row r="16" spans="2:17">
      <c r="B16" s="362"/>
      <c r="C16" s="360"/>
      <c r="D16" s="360"/>
      <c r="E16" s="360"/>
      <c r="F16" s="360"/>
      <c r="G16" s="360"/>
      <c r="H16" s="360"/>
      <c r="I16" s="360"/>
      <c r="J16" s="360"/>
      <c r="K16" s="360"/>
      <c r="L16" s="360"/>
      <c r="M16" s="360"/>
      <c r="N16" s="360"/>
      <c r="O16" s="360"/>
      <c r="P16" s="360"/>
      <c r="Q16" s="361"/>
    </row>
    <row r="17" spans="2:17">
      <c r="B17" s="362"/>
      <c r="C17" s="360"/>
      <c r="D17" s="360"/>
      <c r="E17" s="360"/>
      <c r="F17" s="360"/>
      <c r="G17" s="360"/>
      <c r="H17" s="360"/>
      <c r="I17" s="360"/>
      <c r="J17" s="360"/>
      <c r="K17" s="360"/>
      <c r="L17" s="360"/>
      <c r="M17" s="360"/>
      <c r="N17" s="360"/>
      <c r="O17" s="360"/>
      <c r="P17" s="360"/>
      <c r="Q17" s="361"/>
    </row>
    <row r="18" spans="2:17" ht="16.5" thickBot="1">
      <c r="B18" s="362"/>
      <c r="C18" s="360"/>
      <c r="D18" s="360"/>
      <c r="E18" s="360"/>
      <c r="F18" s="360"/>
      <c r="G18" s="360"/>
      <c r="H18" s="360"/>
      <c r="I18" s="360"/>
      <c r="J18" s="360"/>
      <c r="K18" s="360"/>
      <c r="L18" s="360"/>
      <c r="M18" s="360"/>
      <c r="N18" s="360"/>
      <c r="O18" s="360"/>
      <c r="P18" s="360"/>
      <c r="Q18" s="361"/>
    </row>
    <row r="19" spans="2:17" s="13" customFormat="1" ht="27" customHeight="1">
      <c r="B19" s="347" t="s">
        <v>4</v>
      </c>
      <c r="C19" s="348"/>
      <c r="D19" s="348"/>
      <c r="E19" s="348"/>
      <c r="F19" s="348"/>
      <c r="G19" s="348"/>
      <c r="H19" s="348"/>
      <c r="I19" s="348"/>
      <c r="J19" s="348"/>
      <c r="K19" s="348"/>
      <c r="L19" s="348"/>
      <c r="M19" s="348"/>
      <c r="N19" s="348"/>
      <c r="O19" s="348"/>
      <c r="P19" s="348"/>
      <c r="Q19" s="349"/>
    </row>
    <row r="20" spans="2:17">
      <c r="B20" s="5"/>
      <c r="Q20" s="7"/>
    </row>
    <row r="21" spans="2:17">
      <c r="B21" s="5"/>
      <c r="Q21" s="7"/>
    </row>
    <row r="22" spans="2:17" ht="19.5" thickBot="1">
      <c r="B22" s="5"/>
      <c r="C22" s="12"/>
      <c r="D22" s="11" t="s">
        <v>5</v>
      </c>
      <c r="Q22" s="7"/>
    </row>
    <row r="23" spans="2:17" ht="19.5" thickBot="1">
      <c r="B23" s="5"/>
      <c r="C23" s="12"/>
      <c r="D23" s="11" t="s">
        <v>6</v>
      </c>
      <c r="Q23" s="7"/>
    </row>
    <row r="24" spans="2:17" ht="19.5" thickBot="1">
      <c r="B24" s="5"/>
      <c r="C24" s="12" t="s">
        <v>37</v>
      </c>
      <c r="D24" s="11" t="s">
        <v>7</v>
      </c>
      <c r="Q24" s="7"/>
    </row>
    <row r="25" spans="2:17" ht="19.5" thickBot="1">
      <c r="B25" s="5"/>
      <c r="C25" s="12" t="s">
        <v>37</v>
      </c>
      <c r="D25" s="11" t="s">
        <v>8</v>
      </c>
      <c r="Q25" s="7"/>
    </row>
    <row r="26" spans="2:17" ht="19.5" thickBot="1">
      <c r="B26" s="5"/>
      <c r="C26" s="12" t="s">
        <v>37</v>
      </c>
      <c r="D26" s="11" t="s">
        <v>9</v>
      </c>
      <c r="Q26" s="7"/>
    </row>
    <row r="27" spans="2:17" ht="19.5" thickBot="1">
      <c r="B27" s="5"/>
      <c r="C27" s="12" t="s">
        <v>37</v>
      </c>
      <c r="D27" s="11" t="s">
        <v>10</v>
      </c>
      <c r="Q27" s="7"/>
    </row>
    <row r="28" spans="2:17" ht="19.5" thickBot="1">
      <c r="B28" s="5"/>
      <c r="C28" s="12" t="s">
        <v>37</v>
      </c>
      <c r="D28" s="11" t="s">
        <v>11</v>
      </c>
      <c r="Q28" s="7"/>
    </row>
    <row r="29" spans="2:17" ht="19.5" thickBot="1">
      <c r="B29" s="5"/>
      <c r="C29" s="12" t="s">
        <v>37</v>
      </c>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thickBot="1">
      <c r="B32" s="306" t="s">
        <v>13</v>
      </c>
      <c r="C32" s="307"/>
      <c r="D32" s="307"/>
      <c r="E32" s="307"/>
      <c r="F32" s="307"/>
      <c r="G32" s="307"/>
      <c r="H32" s="307"/>
      <c r="I32" s="307"/>
      <c r="J32" s="307"/>
      <c r="K32" s="307"/>
      <c r="L32" s="307"/>
      <c r="M32" s="307"/>
      <c r="N32" s="307"/>
      <c r="O32" s="307"/>
      <c r="P32" s="307"/>
      <c r="Q32" s="308"/>
    </row>
    <row r="33" spans="2:17">
      <c r="B33" s="318" t="s">
        <v>86</v>
      </c>
      <c r="C33" s="319"/>
      <c r="D33" s="319"/>
      <c r="E33" s="319"/>
      <c r="F33" s="319"/>
      <c r="G33" s="319"/>
      <c r="H33" s="319"/>
      <c r="I33" s="319"/>
      <c r="J33" s="319"/>
      <c r="K33" s="319"/>
      <c r="L33" s="319"/>
      <c r="M33" s="319"/>
      <c r="N33" s="319"/>
      <c r="O33" s="319"/>
      <c r="P33" s="319"/>
      <c r="Q33" s="320"/>
    </row>
    <row r="34" spans="2:17">
      <c r="B34" s="321"/>
      <c r="C34" s="322"/>
      <c r="D34" s="322"/>
      <c r="E34" s="322"/>
      <c r="F34" s="322"/>
      <c r="G34" s="322"/>
      <c r="H34" s="322"/>
      <c r="I34" s="322"/>
      <c r="J34" s="322"/>
      <c r="K34" s="322"/>
      <c r="L34" s="322"/>
      <c r="M34" s="322"/>
      <c r="N34" s="322"/>
      <c r="O34" s="322"/>
      <c r="P34" s="322"/>
      <c r="Q34" s="323"/>
    </row>
    <row r="35" spans="2:17">
      <c r="B35" s="321"/>
      <c r="C35" s="322"/>
      <c r="D35" s="322"/>
      <c r="E35" s="322"/>
      <c r="F35" s="322"/>
      <c r="G35" s="322"/>
      <c r="H35" s="322"/>
      <c r="I35" s="322"/>
      <c r="J35" s="322"/>
      <c r="K35" s="322"/>
      <c r="L35" s="322"/>
      <c r="M35" s="322"/>
      <c r="N35" s="322"/>
      <c r="O35" s="322"/>
      <c r="P35" s="322"/>
      <c r="Q35" s="323"/>
    </row>
    <row r="36" spans="2:17">
      <c r="B36" s="321"/>
      <c r="C36" s="322"/>
      <c r="D36" s="322"/>
      <c r="E36" s="322"/>
      <c r="F36" s="322"/>
      <c r="G36" s="322"/>
      <c r="H36" s="322"/>
      <c r="I36" s="322"/>
      <c r="J36" s="322"/>
      <c r="K36" s="322"/>
      <c r="L36" s="322"/>
      <c r="M36" s="322"/>
      <c r="N36" s="322"/>
      <c r="O36" s="322"/>
      <c r="P36" s="322"/>
      <c r="Q36" s="323"/>
    </row>
    <row r="37" spans="2:17">
      <c r="B37" s="321"/>
      <c r="C37" s="322"/>
      <c r="D37" s="322"/>
      <c r="E37" s="322"/>
      <c r="F37" s="322"/>
      <c r="G37" s="322"/>
      <c r="H37" s="322"/>
      <c r="I37" s="322"/>
      <c r="J37" s="322"/>
      <c r="K37" s="322"/>
      <c r="L37" s="322"/>
      <c r="M37" s="322"/>
      <c r="N37" s="322"/>
      <c r="O37" s="322"/>
      <c r="P37" s="322"/>
      <c r="Q37" s="323"/>
    </row>
    <row r="38" spans="2:17">
      <c r="B38" s="321"/>
      <c r="C38" s="322"/>
      <c r="D38" s="322"/>
      <c r="E38" s="322"/>
      <c r="F38" s="322"/>
      <c r="G38" s="322"/>
      <c r="H38" s="322"/>
      <c r="I38" s="322"/>
      <c r="J38" s="322"/>
      <c r="K38" s="322"/>
      <c r="L38" s="322"/>
      <c r="M38" s="322"/>
      <c r="N38" s="322"/>
      <c r="O38" s="322"/>
      <c r="P38" s="322"/>
      <c r="Q38" s="323"/>
    </row>
    <row r="39" spans="2:17">
      <c r="B39" s="321"/>
      <c r="C39" s="322"/>
      <c r="D39" s="322"/>
      <c r="E39" s="322"/>
      <c r="F39" s="322"/>
      <c r="G39" s="322"/>
      <c r="H39" s="322"/>
      <c r="I39" s="322"/>
      <c r="J39" s="322"/>
      <c r="K39" s="322"/>
      <c r="L39" s="322"/>
      <c r="M39" s="322"/>
      <c r="N39" s="322"/>
      <c r="O39" s="322"/>
      <c r="P39" s="322"/>
      <c r="Q39" s="323"/>
    </row>
    <row r="40" spans="2:17">
      <c r="B40" s="321"/>
      <c r="C40" s="322"/>
      <c r="D40" s="322"/>
      <c r="E40" s="322"/>
      <c r="F40" s="322"/>
      <c r="G40" s="322"/>
      <c r="H40" s="322"/>
      <c r="I40" s="322"/>
      <c r="J40" s="322"/>
      <c r="K40" s="322"/>
      <c r="L40" s="322"/>
      <c r="M40" s="322"/>
      <c r="N40" s="322"/>
      <c r="O40" s="322"/>
      <c r="P40" s="322"/>
      <c r="Q40" s="323"/>
    </row>
    <row r="41" spans="2:17">
      <c r="B41" s="321"/>
      <c r="C41" s="322"/>
      <c r="D41" s="322"/>
      <c r="E41" s="322"/>
      <c r="F41" s="322"/>
      <c r="G41" s="322"/>
      <c r="H41" s="322"/>
      <c r="I41" s="322"/>
      <c r="J41" s="322"/>
      <c r="K41" s="322"/>
      <c r="L41" s="322"/>
      <c r="M41" s="322"/>
      <c r="N41" s="322"/>
      <c r="O41" s="322"/>
      <c r="P41" s="322"/>
      <c r="Q41" s="323"/>
    </row>
    <row r="42" spans="2:17">
      <c r="B42" s="321"/>
      <c r="C42" s="322"/>
      <c r="D42" s="322"/>
      <c r="E42" s="322"/>
      <c r="F42" s="322"/>
      <c r="G42" s="322"/>
      <c r="H42" s="322"/>
      <c r="I42" s="322"/>
      <c r="J42" s="322"/>
      <c r="K42" s="322"/>
      <c r="L42" s="322"/>
      <c r="M42" s="322"/>
      <c r="N42" s="322"/>
      <c r="O42" s="322"/>
      <c r="P42" s="322"/>
      <c r="Q42" s="323"/>
    </row>
    <row r="43" spans="2:17">
      <c r="B43" s="321"/>
      <c r="C43" s="322"/>
      <c r="D43" s="322"/>
      <c r="E43" s="322"/>
      <c r="F43" s="322"/>
      <c r="G43" s="322"/>
      <c r="H43" s="322"/>
      <c r="I43" s="322"/>
      <c r="J43" s="322"/>
      <c r="K43" s="322"/>
      <c r="L43" s="322"/>
      <c r="M43" s="322"/>
      <c r="N43" s="322"/>
      <c r="O43" s="322"/>
      <c r="P43" s="322"/>
      <c r="Q43" s="323"/>
    </row>
    <row r="44" spans="2:17" ht="16.5" thickBot="1">
      <c r="B44" s="324"/>
      <c r="C44" s="325"/>
      <c r="D44" s="325"/>
      <c r="E44" s="325"/>
      <c r="F44" s="325"/>
      <c r="G44" s="325"/>
      <c r="H44" s="325"/>
      <c r="I44" s="325"/>
      <c r="J44" s="325"/>
      <c r="K44" s="325"/>
      <c r="L44" s="325"/>
      <c r="M44" s="325"/>
      <c r="N44" s="325"/>
      <c r="O44" s="325"/>
      <c r="P44" s="325"/>
      <c r="Q44" s="326"/>
    </row>
    <row r="45" spans="2:17" ht="15.6" customHeight="1">
      <c r="B45" s="306" t="s">
        <v>14</v>
      </c>
      <c r="C45" s="307"/>
      <c r="D45" s="307"/>
      <c r="E45" s="307"/>
      <c r="F45" s="307"/>
      <c r="G45" s="307"/>
      <c r="H45" s="307"/>
      <c r="I45" s="307"/>
      <c r="J45" s="307"/>
      <c r="K45" s="307"/>
      <c r="L45" s="307"/>
      <c r="M45" s="307"/>
      <c r="N45" s="307"/>
      <c r="O45" s="307"/>
      <c r="P45" s="307"/>
      <c r="Q45" s="308"/>
    </row>
    <row r="46" spans="2:17" ht="15.6" customHeight="1">
      <c r="B46" s="309"/>
      <c r="C46" s="310"/>
      <c r="D46" s="310"/>
      <c r="E46" s="310"/>
      <c r="F46" s="310"/>
      <c r="G46" s="310"/>
      <c r="H46" s="310"/>
      <c r="I46" s="310"/>
      <c r="J46" s="310"/>
      <c r="K46" s="310"/>
      <c r="L46" s="310"/>
      <c r="M46" s="310"/>
      <c r="N46" s="310"/>
      <c r="O46" s="310"/>
      <c r="P46" s="310"/>
      <c r="Q46" s="311"/>
    </row>
    <row r="47" spans="2:17">
      <c r="B47" s="327" t="s">
        <v>164</v>
      </c>
      <c r="C47" s="328"/>
      <c r="D47" s="328"/>
      <c r="E47" s="328"/>
      <c r="F47" s="328"/>
      <c r="G47" s="328"/>
      <c r="H47" s="328"/>
      <c r="I47" s="328"/>
      <c r="J47" s="328"/>
      <c r="K47" s="328"/>
      <c r="L47" s="328"/>
      <c r="M47" s="328"/>
      <c r="N47" s="328"/>
      <c r="O47" s="328"/>
      <c r="P47" s="328"/>
      <c r="Q47" s="329"/>
    </row>
    <row r="48" spans="2:17">
      <c r="B48" s="327"/>
      <c r="C48" s="328"/>
      <c r="D48" s="328"/>
      <c r="E48" s="328"/>
      <c r="F48" s="328"/>
      <c r="G48" s="328"/>
      <c r="H48" s="328"/>
      <c r="I48" s="328"/>
      <c r="J48" s="328"/>
      <c r="K48" s="328"/>
      <c r="L48" s="328"/>
      <c r="M48" s="328"/>
      <c r="N48" s="328"/>
      <c r="O48" s="328"/>
      <c r="P48" s="328"/>
      <c r="Q48" s="329"/>
    </row>
    <row r="49" spans="2:17">
      <c r="B49" s="327"/>
      <c r="C49" s="328"/>
      <c r="D49" s="328"/>
      <c r="E49" s="328"/>
      <c r="F49" s="328"/>
      <c r="G49" s="328"/>
      <c r="H49" s="328"/>
      <c r="I49" s="328"/>
      <c r="J49" s="328"/>
      <c r="K49" s="328"/>
      <c r="L49" s="328"/>
      <c r="M49" s="328"/>
      <c r="N49" s="328"/>
      <c r="O49" s="328"/>
      <c r="P49" s="328"/>
      <c r="Q49" s="329"/>
    </row>
    <row r="50" spans="2:17">
      <c r="B50" s="327"/>
      <c r="C50" s="328"/>
      <c r="D50" s="328"/>
      <c r="E50" s="328"/>
      <c r="F50" s="328"/>
      <c r="G50" s="328"/>
      <c r="H50" s="328"/>
      <c r="I50" s="328"/>
      <c r="J50" s="328"/>
      <c r="K50" s="328"/>
      <c r="L50" s="328"/>
      <c r="M50" s="328"/>
      <c r="N50" s="328"/>
      <c r="O50" s="328"/>
      <c r="P50" s="328"/>
      <c r="Q50" s="329"/>
    </row>
    <row r="51" spans="2:17">
      <c r="B51" s="327"/>
      <c r="C51" s="328"/>
      <c r="D51" s="328"/>
      <c r="E51" s="328"/>
      <c r="F51" s="328"/>
      <c r="G51" s="328"/>
      <c r="H51" s="328"/>
      <c r="I51" s="328"/>
      <c r="J51" s="328"/>
      <c r="K51" s="328"/>
      <c r="L51" s="328"/>
      <c r="M51" s="328"/>
      <c r="N51" s="328"/>
      <c r="O51" s="328"/>
      <c r="P51" s="328"/>
      <c r="Q51" s="329"/>
    </row>
    <row r="52" spans="2:17">
      <c r="B52" s="327"/>
      <c r="C52" s="328"/>
      <c r="D52" s="328"/>
      <c r="E52" s="328"/>
      <c r="F52" s="328"/>
      <c r="G52" s="328"/>
      <c r="H52" s="328"/>
      <c r="I52" s="328"/>
      <c r="J52" s="328"/>
      <c r="K52" s="328"/>
      <c r="L52" s="328"/>
      <c r="M52" s="328"/>
      <c r="N52" s="328"/>
      <c r="O52" s="328"/>
      <c r="P52" s="328"/>
      <c r="Q52" s="329"/>
    </row>
    <row r="53" spans="2:17">
      <c r="B53" s="327"/>
      <c r="C53" s="328"/>
      <c r="D53" s="328"/>
      <c r="E53" s="328"/>
      <c r="F53" s="328"/>
      <c r="G53" s="328"/>
      <c r="H53" s="328"/>
      <c r="I53" s="328"/>
      <c r="J53" s="328"/>
      <c r="K53" s="328"/>
      <c r="L53" s="328"/>
      <c r="M53" s="328"/>
      <c r="N53" s="328"/>
      <c r="O53" s="328"/>
      <c r="P53" s="328"/>
      <c r="Q53" s="329"/>
    </row>
    <row r="54" spans="2:17">
      <c r="B54" s="327"/>
      <c r="C54" s="328"/>
      <c r="D54" s="328"/>
      <c r="E54" s="328"/>
      <c r="F54" s="328"/>
      <c r="G54" s="328"/>
      <c r="H54" s="328"/>
      <c r="I54" s="328"/>
      <c r="J54" s="328"/>
      <c r="K54" s="328"/>
      <c r="L54" s="328"/>
      <c r="M54" s="328"/>
      <c r="N54" s="328"/>
      <c r="O54" s="328"/>
      <c r="P54" s="328"/>
      <c r="Q54" s="329"/>
    </row>
    <row r="55" spans="2:17">
      <c r="B55" s="327"/>
      <c r="C55" s="328"/>
      <c r="D55" s="328"/>
      <c r="E55" s="328"/>
      <c r="F55" s="328"/>
      <c r="G55" s="328"/>
      <c r="H55" s="328"/>
      <c r="I55" s="328"/>
      <c r="J55" s="328"/>
      <c r="K55" s="328"/>
      <c r="L55" s="328"/>
      <c r="M55" s="328"/>
      <c r="N55" s="328"/>
      <c r="O55" s="328"/>
      <c r="P55" s="328"/>
      <c r="Q55" s="329"/>
    </row>
    <row r="56" spans="2:17">
      <c r="B56" s="327"/>
      <c r="C56" s="328"/>
      <c r="D56" s="328"/>
      <c r="E56" s="328"/>
      <c r="F56" s="328"/>
      <c r="G56" s="328"/>
      <c r="H56" s="328"/>
      <c r="I56" s="328"/>
      <c r="J56" s="328"/>
      <c r="K56" s="328"/>
      <c r="L56" s="328"/>
      <c r="M56" s="328"/>
      <c r="N56" s="328"/>
      <c r="O56" s="328"/>
      <c r="P56" s="328"/>
      <c r="Q56" s="329"/>
    </row>
    <row r="57" spans="2:17">
      <c r="B57" s="327"/>
      <c r="C57" s="328"/>
      <c r="D57" s="328"/>
      <c r="E57" s="328"/>
      <c r="F57" s="328"/>
      <c r="G57" s="328"/>
      <c r="H57" s="328"/>
      <c r="I57" s="328"/>
      <c r="J57" s="328"/>
      <c r="K57" s="328"/>
      <c r="L57" s="328"/>
      <c r="M57" s="328"/>
      <c r="N57" s="328"/>
      <c r="O57" s="328"/>
      <c r="P57" s="328"/>
      <c r="Q57" s="329"/>
    </row>
    <row r="58" spans="2:17">
      <c r="B58" s="327"/>
      <c r="C58" s="328"/>
      <c r="D58" s="328"/>
      <c r="E58" s="328"/>
      <c r="F58" s="328"/>
      <c r="G58" s="328"/>
      <c r="H58" s="328"/>
      <c r="I58" s="328"/>
      <c r="J58" s="328"/>
      <c r="K58" s="328"/>
      <c r="L58" s="328"/>
      <c r="M58" s="328"/>
      <c r="N58" s="328"/>
      <c r="O58" s="328"/>
      <c r="P58" s="328"/>
      <c r="Q58" s="329"/>
    </row>
    <row r="59" spans="2:17">
      <c r="B59" s="327"/>
      <c r="C59" s="328"/>
      <c r="D59" s="328"/>
      <c r="E59" s="328"/>
      <c r="F59" s="328"/>
      <c r="G59" s="328"/>
      <c r="H59" s="328"/>
      <c r="I59" s="328"/>
      <c r="J59" s="328"/>
      <c r="K59" s="328"/>
      <c r="L59" s="328"/>
      <c r="M59" s="328"/>
      <c r="N59" s="328"/>
      <c r="O59" s="328"/>
      <c r="P59" s="328"/>
      <c r="Q59" s="329"/>
    </row>
    <row r="60" spans="2:17">
      <c r="B60" s="327"/>
      <c r="C60" s="328"/>
      <c r="D60" s="328"/>
      <c r="E60" s="328"/>
      <c r="F60" s="328"/>
      <c r="G60" s="328"/>
      <c r="H60" s="328"/>
      <c r="I60" s="328"/>
      <c r="J60" s="328"/>
      <c r="K60" s="328"/>
      <c r="L60" s="328"/>
      <c r="M60" s="328"/>
      <c r="N60" s="328"/>
      <c r="O60" s="328"/>
      <c r="P60" s="328"/>
      <c r="Q60" s="329"/>
    </row>
    <row r="61" spans="2:17">
      <c r="B61" s="327"/>
      <c r="C61" s="328"/>
      <c r="D61" s="328"/>
      <c r="E61" s="328"/>
      <c r="F61" s="328"/>
      <c r="G61" s="328"/>
      <c r="H61" s="328"/>
      <c r="I61" s="328"/>
      <c r="J61" s="328"/>
      <c r="K61" s="328"/>
      <c r="L61" s="328"/>
      <c r="M61" s="328"/>
      <c r="N61" s="328"/>
      <c r="O61" s="328"/>
      <c r="P61" s="328"/>
      <c r="Q61" s="329"/>
    </row>
    <row r="62" spans="2:17" ht="16.5" thickBot="1">
      <c r="B62" s="330"/>
      <c r="C62" s="331"/>
      <c r="D62" s="331"/>
      <c r="E62" s="331"/>
      <c r="F62" s="331"/>
      <c r="G62" s="331"/>
      <c r="H62" s="331"/>
      <c r="I62" s="331"/>
      <c r="J62" s="331"/>
      <c r="K62" s="331"/>
      <c r="L62" s="331"/>
      <c r="M62" s="331"/>
      <c r="N62" s="331"/>
      <c r="O62" s="331"/>
      <c r="P62" s="331"/>
      <c r="Q62" s="332"/>
    </row>
    <row r="63" spans="2:17" ht="15.6" customHeight="1">
      <c r="B63" s="306" t="s">
        <v>15</v>
      </c>
      <c r="C63" s="307"/>
      <c r="D63" s="307"/>
      <c r="E63" s="307"/>
      <c r="F63" s="307"/>
      <c r="G63" s="307"/>
      <c r="H63" s="307"/>
      <c r="I63" s="307"/>
      <c r="J63" s="307"/>
      <c r="K63" s="307"/>
      <c r="L63" s="307"/>
      <c r="M63" s="307"/>
      <c r="N63" s="307"/>
      <c r="O63" s="307"/>
      <c r="P63" s="307"/>
      <c r="Q63" s="308"/>
    </row>
    <row r="64" spans="2:17" ht="15.6" customHeight="1">
      <c r="B64" s="309"/>
      <c r="C64" s="310"/>
      <c r="D64" s="310"/>
      <c r="E64" s="310"/>
      <c r="F64" s="310"/>
      <c r="G64" s="310"/>
      <c r="H64" s="310"/>
      <c r="I64" s="310"/>
      <c r="J64" s="310"/>
      <c r="K64" s="310"/>
      <c r="L64" s="310"/>
      <c r="M64" s="310"/>
      <c r="N64" s="310"/>
      <c r="O64" s="310"/>
      <c r="P64" s="310"/>
      <c r="Q64" s="311"/>
    </row>
    <row r="65" spans="2:17" ht="15.6" customHeight="1">
      <c r="B65" s="14"/>
      <c r="C65" s="15"/>
      <c r="D65" s="333"/>
      <c r="E65" s="333"/>
      <c r="F65" s="333"/>
      <c r="G65" s="333"/>
      <c r="H65" s="333"/>
      <c r="I65" s="333"/>
      <c r="J65" s="333"/>
      <c r="K65" s="333"/>
      <c r="L65" s="333"/>
      <c r="M65" s="333"/>
      <c r="N65" s="333"/>
      <c r="O65" s="333"/>
      <c r="P65" s="333"/>
      <c r="Q65" s="334"/>
    </row>
    <row r="66" spans="2:17" ht="15.6" customHeight="1">
      <c r="B66" s="327" t="s">
        <v>165</v>
      </c>
      <c r="C66" s="328"/>
      <c r="D66" s="328"/>
      <c r="E66" s="328"/>
      <c r="F66" s="328"/>
      <c r="G66" s="328"/>
      <c r="H66" s="328"/>
      <c r="I66" s="328"/>
      <c r="J66" s="328"/>
      <c r="K66" s="328"/>
      <c r="L66" s="328"/>
      <c r="M66" s="328"/>
      <c r="N66" s="328"/>
      <c r="O66" s="328"/>
      <c r="P66" s="328"/>
      <c r="Q66" s="329"/>
    </row>
    <row r="67" spans="2:17" ht="15.6" customHeight="1">
      <c r="B67" s="327"/>
      <c r="C67" s="328"/>
      <c r="D67" s="328"/>
      <c r="E67" s="328"/>
      <c r="F67" s="328"/>
      <c r="G67" s="328"/>
      <c r="H67" s="328"/>
      <c r="I67" s="328"/>
      <c r="J67" s="328"/>
      <c r="K67" s="328"/>
      <c r="L67" s="328"/>
      <c r="M67" s="328"/>
      <c r="N67" s="328"/>
      <c r="O67" s="328"/>
      <c r="P67" s="328"/>
      <c r="Q67" s="329"/>
    </row>
    <row r="68" spans="2:17" ht="15.6" customHeight="1">
      <c r="B68" s="327"/>
      <c r="C68" s="328"/>
      <c r="D68" s="328"/>
      <c r="E68" s="328"/>
      <c r="F68" s="328"/>
      <c r="G68" s="328"/>
      <c r="H68" s="328"/>
      <c r="I68" s="328"/>
      <c r="J68" s="328"/>
      <c r="K68" s="328"/>
      <c r="L68" s="328"/>
      <c r="M68" s="328"/>
      <c r="N68" s="328"/>
      <c r="O68" s="328"/>
      <c r="P68" s="328"/>
      <c r="Q68" s="329"/>
    </row>
    <row r="69" spans="2:17" ht="15.6" customHeight="1">
      <c r="B69" s="327"/>
      <c r="C69" s="328"/>
      <c r="D69" s="328"/>
      <c r="E69" s="328"/>
      <c r="F69" s="328"/>
      <c r="G69" s="328"/>
      <c r="H69" s="328"/>
      <c r="I69" s="328"/>
      <c r="J69" s="328"/>
      <c r="K69" s="328"/>
      <c r="L69" s="328"/>
      <c r="M69" s="328"/>
      <c r="N69" s="328"/>
      <c r="O69" s="328"/>
      <c r="P69" s="328"/>
      <c r="Q69" s="329"/>
    </row>
    <row r="70" spans="2:17" ht="15.6" customHeight="1">
      <c r="B70" s="327"/>
      <c r="C70" s="328"/>
      <c r="D70" s="328"/>
      <c r="E70" s="328"/>
      <c r="F70" s="328"/>
      <c r="G70" s="328"/>
      <c r="H70" s="328"/>
      <c r="I70" s="328"/>
      <c r="J70" s="328"/>
      <c r="K70" s="328"/>
      <c r="L70" s="328"/>
      <c r="M70" s="328"/>
      <c r="N70" s="328"/>
      <c r="O70" s="328"/>
      <c r="P70" s="328"/>
      <c r="Q70" s="329"/>
    </row>
    <row r="71" spans="2:17" ht="15.6" customHeight="1">
      <c r="B71" s="327"/>
      <c r="C71" s="328"/>
      <c r="D71" s="328"/>
      <c r="E71" s="328"/>
      <c r="F71" s="328"/>
      <c r="G71" s="328"/>
      <c r="H71" s="328"/>
      <c r="I71" s="328"/>
      <c r="J71" s="328"/>
      <c r="K71" s="328"/>
      <c r="L71" s="328"/>
      <c r="M71" s="328"/>
      <c r="N71" s="328"/>
      <c r="O71" s="328"/>
      <c r="P71" s="328"/>
      <c r="Q71" s="329"/>
    </row>
    <row r="72" spans="2:17" ht="15.6" customHeight="1">
      <c r="B72" s="327"/>
      <c r="C72" s="328"/>
      <c r="D72" s="328"/>
      <c r="E72" s="328"/>
      <c r="F72" s="328"/>
      <c r="G72" s="328"/>
      <c r="H72" s="328"/>
      <c r="I72" s="328"/>
      <c r="J72" s="328"/>
      <c r="K72" s="328"/>
      <c r="L72" s="328"/>
      <c r="M72" s="328"/>
      <c r="N72" s="328"/>
      <c r="O72" s="328"/>
      <c r="P72" s="328"/>
      <c r="Q72" s="329"/>
    </row>
    <row r="73" spans="2:17" ht="15.6" customHeight="1">
      <c r="B73" s="327"/>
      <c r="C73" s="328"/>
      <c r="D73" s="328"/>
      <c r="E73" s="328"/>
      <c r="F73" s="328"/>
      <c r="G73" s="328"/>
      <c r="H73" s="328"/>
      <c r="I73" s="328"/>
      <c r="J73" s="328"/>
      <c r="K73" s="328"/>
      <c r="L73" s="328"/>
      <c r="M73" s="328"/>
      <c r="N73" s="328"/>
      <c r="O73" s="328"/>
      <c r="P73" s="328"/>
      <c r="Q73" s="329"/>
    </row>
    <row r="74" spans="2:17" ht="15.95" customHeight="1" thickBot="1">
      <c r="B74" s="330"/>
      <c r="C74" s="331"/>
      <c r="D74" s="331"/>
      <c r="E74" s="331"/>
      <c r="F74" s="331"/>
      <c r="G74" s="331"/>
      <c r="H74" s="331"/>
      <c r="I74" s="331"/>
      <c r="J74" s="331"/>
      <c r="K74" s="331"/>
      <c r="L74" s="331"/>
      <c r="M74" s="331"/>
      <c r="N74" s="331"/>
      <c r="O74" s="331"/>
      <c r="P74" s="331"/>
      <c r="Q74" s="332"/>
    </row>
    <row r="75" spans="2:17" ht="15.6" customHeight="1">
      <c r="B75" s="306" t="s">
        <v>108</v>
      </c>
      <c r="C75" s="307"/>
      <c r="D75" s="307"/>
      <c r="E75" s="307"/>
      <c r="F75" s="307"/>
      <c r="G75" s="307"/>
      <c r="H75" s="307"/>
      <c r="I75" s="307"/>
      <c r="J75" s="307"/>
      <c r="K75" s="307"/>
      <c r="L75" s="307"/>
      <c r="M75" s="307"/>
      <c r="N75" s="307"/>
      <c r="O75" s="307"/>
      <c r="P75" s="307"/>
      <c r="Q75" s="308"/>
    </row>
    <row r="76" spans="2:17" ht="24.95" customHeight="1">
      <c r="B76" s="309"/>
      <c r="C76" s="310"/>
      <c r="D76" s="310"/>
      <c r="E76" s="310"/>
      <c r="F76" s="310"/>
      <c r="G76" s="310"/>
      <c r="H76" s="310"/>
      <c r="I76" s="310"/>
      <c r="J76" s="310"/>
      <c r="K76" s="310"/>
      <c r="L76" s="310"/>
      <c r="M76" s="310"/>
      <c r="N76" s="310"/>
      <c r="O76" s="310"/>
      <c r="P76" s="310"/>
      <c r="Q76" s="311"/>
    </row>
    <row r="77" spans="2:17" ht="24.95" customHeight="1">
      <c r="B77" s="14"/>
      <c r="C77" s="333" t="s">
        <v>36</v>
      </c>
      <c r="D77" s="333"/>
      <c r="E77" s="333"/>
      <c r="F77" s="333"/>
      <c r="G77" s="333"/>
      <c r="H77" s="333"/>
      <c r="I77" s="333"/>
      <c r="J77" s="333"/>
      <c r="K77" s="333"/>
      <c r="L77" s="333"/>
      <c r="M77" s="333"/>
      <c r="N77" s="333"/>
      <c r="O77" s="333"/>
      <c r="P77" s="333"/>
      <c r="Q77" s="16"/>
    </row>
    <row r="78" spans="2:17" ht="24.95" customHeight="1">
      <c r="B78" s="327" t="s">
        <v>160</v>
      </c>
      <c r="C78" s="335"/>
      <c r="D78" s="335"/>
      <c r="E78" s="335"/>
      <c r="F78" s="335"/>
      <c r="G78" s="335"/>
      <c r="H78" s="335"/>
      <c r="I78" s="335"/>
      <c r="J78" s="335"/>
      <c r="K78" s="335"/>
      <c r="L78" s="335"/>
      <c r="M78" s="335"/>
      <c r="N78" s="335"/>
      <c r="O78" s="335"/>
      <c r="P78" s="335"/>
      <c r="Q78" s="336"/>
    </row>
    <row r="79" spans="2:17" ht="24.95" customHeight="1">
      <c r="B79" s="337"/>
      <c r="C79" s="335"/>
      <c r="D79" s="335"/>
      <c r="E79" s="335"/>
      <c r="F79" s="335"/>
      <c r="G79" s="335"/>
      <c r="H79" s="335"/>
      <c r="I79" s="335"/>
      <c r="J79" s="335"/>
      <c r="K79" s="335"/>
      <c r="L79" s="335"/>
      <c r="M79" s="335"/>
      <c r="N79" s="335"/>
      <c r="O79" s="335"/>
      <c r="P79" s="335"/>
      <c r="Q79" s="336"/>
    </row>
    <row r="80" spans="2:17" ht="24.95" customHeight="1">
      <c r="B80" s="75"/>
      <c r="C80" s="76"/>
      <c r="D80" s="76"/>
      <c r="E80" s="76"/>
      <c r="F80" s="338" t="str">
        <f>'Production-Details'!J2</f>
        <v>Grand Total</v>
      </c>
      <c r="G80" s="339"/>
      <c r="H80" s="340" t="e">
        <f>'Production-Details'!#REF!</f>
        <v>#REF!</v>
      </c>
      <c r="I80" s="341"/>
      <c r="J80" s="338" t="e">
        <f>'Production-Details'!#REF!</f>
        <v>#REF!</v>
      </c>
      <c r="K80" s="338"/>
      <c r="L80" s="339"/>
      <c r="M80" s="369" t="s">
        <v>147</v>
      </c>
      <c r="N80" s="369"/>
      <c r="O80" s="370"/>
      <c r="P80" s="76"/>
      <c r="Q80" s="77"/>
    </row>
    <row r="81" spans="2:17" ht="24.95" customHeight="1">
      <c r="B81" s="75"/>
      <c r="C81" s="76"/>
      <c r="D81" s="76"/>
      <c r="E81" s="76"/>
      <c r="F81" s="344">
        <f>'Production-Details'!J3</f>
        <v>697550.99600000004</v>
      </c>
      <c r="G81" s="345"/>
      <c r="H81" s="346" t="e">
        <f>'Production-Details'!#REF!</f>
        <v>#REF!</v>
      </c>
      <c r="I81" s="341"/>
      <c r="J81" s="342" t="e">
        <f>'Production-Details'!#REF!</f>
        <v>#REF!</v>
      </c>
      <c r="K81" s="342"/>
      <c r="L81" s="343"/>
      <c r="M81" s="371">
        <f>'Production-Details'!F46</f>
        <v>1175</v>
      </c>
      <c r="N81" s="371"/>
      <c r="O81" s="372"/>
      <c r="P81" s="76"/>
      <c r="Q81" s="77"/>
    </row>
    <row r="82" spans="2:17" ht="24.95" customHeight="1">
      <c r="B82" s="75"/>
      <c r="C82" s="76"/>
      <c r="D82" s="76"/>
      <c r="E82" s="76"/>
      <c r="F82" s="76"/>
      <c r="G82" s="76"/>
      <c r="H82" s="76"/>
      <c r="I82" s="76"/>
      <c r="J82" s="76"/>
      <c r="K82" s="76"/>
      <c r="L82" s="76"/>
      <c r="M82" s="76"/>
      <c r="N82" s="76"/>
      <c r="O82" s="76"/>
      <c r="P82" s="76"/>
      <c r="Q82" s="77"/>
    </row>
    <row r="83" spans="2:17" ht="24.95" customHeight="1">
      <c r="B83" s="75"/>
      <c r="C83" s="76"/>
      <c r="D83" s="76"/>
      <c r="E83" s="76"/>
      <c r="F83" s="76"/>
      <c r="G83" s="76"/>
      <c r="H83" s="76"/>
      <c r="I83" s="76"/>
      <c r="J83" s="76"/>
      <c r="K83" s="76"/>
      <c r="L83" s="76"/>
      <c r="M83" s="76"/>
      <c r="N83" s="76"/>
      <c r="O83" s="76"/>
      <c r="P83" s="76"/>
      <c r="Q83" s="77"/>
    </row>
    <row r="84" spans="2:17" ht="15.6" customHeight="1">
      <c r="B84" s="75"/>
      <c r="C84" s="76"/>
      <c r="D84" s="76"/>
      <c r="E84" s="76"/>
      <c r="F84" s="76"/>
      <c r="G84" s="76"/>
      <c r="H84" s="76"/>
      <c r="I84" s="76"/>
      <c r="J84" s="76"/>
      <c r="K84" s="76"/>
      <c r="L84" s="76"/>
      <c r="M84" s="76"/>
      <c r="N84" s="76"/>
      <c r="O84" s="76"/>
      <c r="P84" s="76"/>
      <c r="Q84" s="77"/>
    </row>
    <row r="85" spans="2:17" ht="15.95" customHeight="1" thickBot="1">
      <c r="B85" s="78"/>
      <c r="C85" s="79"/>
      <c r="D85" s="79"/>
      <c r="E85" s="79"/>
      <c r="F85" s="79"/>
      <c r="G85" s="79"/>
      <c r="H85" s="79"/>
      <c r="I85" s="79"/>
      <c r="J85" s="79"/>
      <c r="K85" s="79"/>
      <c r="L85" s="79"/>
      <c r="M85" s="79"/>
      <c r="N85" s="79"/>
      <c r="O85" s="79"/>
      <c r="P85" s="79"/>
      <c r="Q85" s="80"/>
    </row>
    <row r="86" spans="2:17" ht="15.6" customHeight="1">
      <c r="B86" s="306" t="s">
        <v>109</v>
      </c>
      <c r="C86" s="307"/>
      <c r="D86" s="307"/>
      <c r="E86" s="307"/>
      <c r="F86" s="307"/>
      <c r="G86" s="307"/>
      <c r="H86" s="307"/>
      <c r="I86" s="307"/>
      <c r="J86" s="307"/>
      <c r="K86" s="307"/>
      <c r="L86" s="307"/>
      <c r="M86" s="307"/>
      <c r="N86" s="307"/>
      <c r="O86" s="307"/>
      <c r="P86" s="307"/>
      <c r="Q86" s="308"/>
    </row>
    <row r="87" spans="2:17" ht="15.6" customHeight="1">
      <c r="B87" s="309"/>
      <c r="C87" s="310"/>
      <c r="D87" s="310"/>
      <c r="E87" s="310"/>
      <c r="F87" s="310"/>
      <c r="G87" s="310"/>
      <c r="H87" s="310"/>
      <c r="I87" s="310"/>
      <c r="J87" s="310"/>
      <c r="K87" s="310"/>
      <c r="L87" s="310"/>
      <c r="M87" s="310"/>
      <c r="N87" s="310"/>
      <c r="O87" s="310"/>
      <c r="P87" s="310"/>
      <c r="Q87" s="311"/>
    </row>
    <row r="88" spans="2:17" ht="24.95" customHeight="1">
      <c r="B88" s="312" t="s">
        <v>165</v>
      </c>
      <c r="C88" s="313"/>
      <c r="D88" s="313"/>
      <c r="E88" s="313"/>
      <c r="F88" s="313"/>
      <c r="G88" s="313"/>
      <c r="H88" s="313"/>
      <c r="I88" s="313"/>
      <c r="J88" s="313"/>
      <c r="K88" s="313"/>
      <c r="L88" s="313"/>
      <c r="M88" s="313"/>
      <c r="N88" s="313"/>
      <c r="O88" s="313"/>
      <c r="P88" s="313"/>
      <c r="Q88" s="314"/>
    </row>
    <row r="89" spans="2:17">
      <c r="B89" s="312"/>
      <c r="C89" s="313"/>
      <c r="D89" s="313"/>
      <c r="E89" s="313"/>
      <c r="F89" s="313"/>
      <c r="G89" s="313"/>
      <c r="H89" s="313"/>
      <c r="I89" s="313"/>
      <c r="J89" s="313"/>
      <c r="K89" s="313"/>
      <c r="L89" s="313"/>
      <c r="M89" s="313"/>
      <c r="N89" s="313"/>
      <c r="O89" s="313"/>
      <c r="P89" s="313"/>
      <c r="Q89" s="314"/>
    </row>
    <row r="90" spans="2:17">
      <c r="B90" s="312"/>
      <c r="C90" s="313"/>
      <c r="D90" s="313"/>
      <c r="E90" s="313"/>
      <c r="F90" s="313"/>
      <c r="G90" s="313"/>
      <c r="H90" s="313"/>
      <c r="I90" s="313"/>
      <c r="J90" s="313"/>
      <c r="K90" s="313"/>
      <c r="L90" s="313"/>
      <c r="M90" s="313"/>
      <c r="N90" s="313"/>
      <c r="O90" s="313"/>
      <c r="P90" s="313"/>
      <c r="Q90" s="314"/>
    </row>
    <row r="91" spans="2:17">
      <c r="B91" s="312"/>
      <c r="C91" s="313"/>
      <c r="D91" s="313"/>
      <c r="E91" s="313"/>
      <c r="F91" s="313"/>
      <c r="G91" s="313"/>
      <c r="H91" s="313"/>
      <c r="I91" s="313"/>
      <c r="J91" s="313"/>
      <c r="K91" s="313"/>
      <c r="L91" s="313"/>
      <c r="M91" s="313"/>
      <c r="N91" s="313"/>
      <c r="O91" s="313"/>
      <c r="P91" s="313"/>
      <c r="Q91" s="314"/>
    </row>
    <row r="92" spans="2:17">
      <c r="B92" s="312"/>
      <c r="C92" s="313"/>
      <c r="D92" s="313"/>
      <c r="E92" s="313"/>
      <c r="F92" s="313"/>
      <c r="G92" s="313"/>
      <c r="H92" s="313"/>
      <c r="I92" s="313"/>
      <c r="J92" s="313"/>
      <c r="K92" s="313"/>
      <c r="L92" s="313"/>
      <c r="M92" s="313"/>
      <c r="N92" s="313"/>
      <c r="O92" s="313"/>
      <c r="P92" s="313"/>
      <c r="Q92" s="314"/>
    </row>
    <row r="93" spans="2:17">
      <c r="B93" s="312"/>
      <c r="C93" s="313"/>
      <c r="D93" s="313"/>
      <c r="E93" s="313"/>
      <c r="F93" s="313"/>
      <c r="G93" s="313"/>
      <c r="H93" s="313"/>
      <c r="I93" s="313"/>
      <c r="J93" s="313"/>
      <c r="K93" s="313"/>
      <c r="L93" s="313"/>
      <c r="M93" s="313"/>
      <c r="N93" s="313"/>
      <c r="O93" s="313"/>
      <c r="P93" s="313"/>
      <c r="Q93" s="314"/>
    </row>
    <row r="94" spans="2:17">
      <c r="B94" s="312"/>
      <c r="C94" s="313"/>
      <c r="D94" s="313"/>
      <c r="E94" s="313"/>
      <c r="F94" s="313"/>
      <c r="G94" s="313"/>
      <c r="H94" s="313"/>
      <c r="I94" s="313"/>
      <c r="J94" s="313"/>
      <c r="K94" s="313"/>
      <c r="L94" s="313"/>
      <c r="M94" s="313"/>
      <c r="N94" s="313"/>
      <c r="O94" s="313"/>
      <c r="P94" s="313"/>
      <c r="Q94" s="314"/>
    </row>
    <row r="95" spans="2:17">
      <c r="B95" s="312"/>
      <c r="C95" s="313"/>
      <c r="D95" s="313"/>
      <c r="E95" s="313"/>
      <c r="F95" s="313"/>
      <c r="G95" s="313"/>
      <c r="H95" s="313"/>
      <c r="I95" s="313"/>
      <c r="J95" s="313"/>
      <c r="K95" s="313"/>
      <c r="L95" s="313"/>
      <c r="M95" s="313"/>
      <c r="N95" s="313"/>
      <c r="O95" s="313"/>
      <c r="P95" s="313"/>
      <c r="Q95" s="314"/>
    </row>
    <row r="96" spans="2:17">
      <c r="B96" s="312"/>
      <c r="C96" s="313"/>
      <c r="D96" s="313"/>
      <c r="E96" s="313"/>
      <c r="F96" s="313"/>
      <c r="G96" s="313"/>
      <c r="H96" s="313"/>
      <c r="I96" s="313"/>
      <c r="J96" s="313"/>
      <c r="K96" s="313"/>
      <c r="L96" s="313"/>
      <c r="M96" s="313"/>
      <c r="N96" s="313"/>
      <c r="O96" s="313"/>
      <c r="P96" s="313"/>
      <c r="Q96" s="314"/>
    </row>
    <row r="97" spans="2:17">
      <c r="B97" s="312"/>
      <c r="C97" s="313"/>
      <c r="D97" s="313"/>
      <c r="E97" s="313"/>
      <c r="F97" s="313"/>
      <c r="G97" s="313"/>
      <c r="H97" s="313"/>
      <c r="I97" s="313"/>
      <c r="J97" s="313"/>
      <c r="K97" s="313"/>
      <c r="L97" s="313"/>
      <c r="M97" s="313"/>
      <c r="N97" s="313"/>
      <c r="O97" s="313"/>
      <c r="P97" s="313"/>
      <c r="Q97" s="314"/>
    </row>
    <row r="98" spans="2:17" ht="21" customHeight="1">
      <c r="B98" s="312"/>
      <c r="C98" s="313"/>
      <c r="D98" s="313"/>
      <c r="E98" s="313"/>
      <c r="F98" s="313"/>
      <c r="G98" s="313"/>
      <c r="H98" s="313"/>
      <c r="I98" s="313"/>
      <c r="J98" s="313"/>
      <c r="K98" s="313"/>
      <c r="L98" s="313"/>
      <c r="M98" s="313"/>
      <c r="N98" s="313"/>
      <c r="O98" s="313"/>
      <c r="P98" s="313"/>
      <c r="Q98" s="314"/>
    </row>
    <row r="99" spans="2:17">
      <c r="B99" s="312"/>
      <c r="C99" s="313"/>
      <c r="D99" s="313"/>
      <c r="E99" s="313"/>
      <c r="F99" s="313"/>
      <c r="G99" s="313"/>
      <c r="H99" s="313"/>
      <c r="I99" s="313"/>
      <c r="J99" s="313"/>
      <c r="K99" s="313"/>
      <c r="L99" s="313"/>
      <c r="M99" s="313"/>
      <c r="N99" s="313"/>
      <c r="O99" s="313"/>
      <c r="P99" s="313"/>
      <c r="Q99" s="314"/>
    </row>
    <row r="100" spans="2:17" ht="16.5" thickBot="1">
      <c r="B100" s="315"/>
      <c r="C100" s="316"/>
      <c r="D100" s="316"/>
      <c r="E100" s="316"/>
      <c r="F100" s="316"/>
      <c r="G100" s="316"/>
      <c r="H100" s="316"/>
      <c r="I100" s="316"/>
      <c r="J100" s="316"/>
      <c r="K100" s="316"/>
      <c r="L100" s="316"/>
      <c r="M100" s="316"/>
      <c r="N100" s="316"/>
      <c r="O100" s="316"/>
      <c r="P100" s="316"/>
      <c r="Q100" s="317"/>
    </row>
  </sheetData>
  <mergeCells count="36">
    <mergeCell ref="M81:O81"/>
    <mergeCell ref="B86:Q87"/>
    <mergeCell ref="B88:Q100"/>
    <mergeCell ref="B47:Q62"/>
    <mergeCell ref="B63:Q64"/>
    <mergeCell ref="D65:Q65"/>
    <mergeCell ref="B66:Q74"/>
    <mergeCell ref="B75:Q76"/>
    <mergeCell ref="C77:P77"/>
    <mergeCell ref="B78:Q79"/>
    <mergeCell ref="F80:G80"/>
    <mergeCell ref="H80:I80"/>
    <mergeCell ref="J80:L80"/>
    <mergeCell ref="F81:G81"/>
    <mergeCell ref="H81:I81"/>
    <mergeCell ref="J81:L81"/>
    <mergeCell ref="M80:O80"/>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phoneticPr fontId="17"/>
  <hyperlinks>
    <hyperlink ref="C77" location="'v1 Field Cage--Details'!A1" display="(follow link for detailed summary)"/>
    <hyperlink ref="C77:P77" location="'Production-Details'!A1" display="(follow link for detailed summary)"/>
  </hyperlinks>
  <pageMargins left="0.7" right="0.7" top="0.75" bottom="0.75" header="0.3" footer="0.3"/>
  <pageSetup scale="10" fitToWidth="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6"/>
  <sheetViews>
    <sheetView topLeftCell="A26" zoomScale="80" zoomScaleNormal="80" workbookViewId="0">
      <pane xSplit="1" topLeftCell="B1" activePane="topRight" state="frozen"/>
      <selection pane="topRight" activeCell="B36" sqref="B36:B40"/>
    </sheetView>
  </sheetViews>
  <sheetFormatPr defaultColWidth="8.875" defaultRowHeight="15.75"/>
  <cols>
    <col min="1" max="1" width="12.625" style="233" customWidth="1"/>
    <col min="2" max="2" width="12.625" style="226" customWidth="1"/>
    <col min="3" max="3" width="43.375" bestFit="1" customWidth="1"/>
    <col min="4" max="4" width="31.375" bestFit="1" customWidth="1"/>
    <col min="5" max="5" width="18.875" bestFit="1" customWidth="1"/>
    <col min="6" max="6" width="8.625" style="42" customWidth="1"/>
    <col min="7" max="7" width="9.625" bestFit="1" customWidth="1"/>
    <col min="8" max="8" width="41.625" customWidth="1"/>
    <col min="9" max="10" width="17.625" style="61" customWidth="1"/>
  </cols>
  <sheetData>
    <row r="1" spans="1:10" s="62" customFormat="1" ht="21.75" thickBot="1">
      <c r="A1" s="227" t="s">
        <v>113</v>
      </c>
      <c r="B1" s="216"/>
      <c r="C1" s="83"/>
      <c r="D1" s="83"/>
      <c r="E1" s="83"/>
      <c r="F1" s="84"/>
      <c r="G1" s="83"/>
      <c r="H1" s="83"/>
      <c r="I1" s="84"/>
      <c r="J1" s="84"/>
    </row>
    <row r="2" spans="1:10">
      <c r="A2" s="228" t="s">
        <v>16</v>
      </c>
      <c r="B2" s="217" t="s">
        <v>213</v>
      </c>
      <c r="C2" s="18" t="s">
        <v>17</v>
      </c>
      <c r="D2" s="18" t="s">
        <v>30</v>
      </c>
      <c r="E2" s="18" t="s">
        <v>31</v>
      </c>
      <c r="F2" s="40" t="s">
        <v>214</v>
      </c>
      <c r="G2" s="18" t="s">
        <v>33</v>
      </c>
      <c r="H2" s="18" t="s">
        <v>34</v>
      </c>
      <c r="I2" s="40" t="s">
        <v>32</v>
      </c>
      <c r="J2" s="41" t="s">
        <v>38</v>
      </c>
    </row>
    <row r="3" spans="1:10" s="58" customFormat="1" ht="16.5" thickBot="1">
      <c r="A3" s="247" t="s">
        <v>92</v>
      </c>
      <c r="B3" s="218"/>
      <c r="C3" s="50" t="s">
        <v>40</v>
      </c>
      <c r="D3" s="50"/>
      <c r="E3" s="50"/>
      <c r="F3" s="51"/>
      <c r="G3" s="50"/>
      <c r="H3" s="50"/>
      <c r="I3" s="59"/>
      <c r="J3" s="60">
        <f>SUM(I:I)</f>
        <v>3150</v>
      </c>
    </row>
    <row r="4" spans="1:10">
      <c r="A4" s="388" t="s">
        <v>92</v>
      </c>
      <c r="B4" s="382">
        <v>134500</v>
      </c>
      <c r="C4" s="178" t="s">
        <v>46</v>
      </c>
      <c r="D4" s="178"/>
      <c r="E4" s="178"/>
      <c r="F4" s="179"/>
      <c r="G4" s="178"/>
      <c r="H4" s="178"/>
      <c r="I4" s="180">
        <v>0</v>
      </c>
      <c r="J4" s="181"/>
    </row>
    <row r="5" spans="1:10">
      <c r="A5" s="389"/>
      <c r="B5" s="383"/>
      <c r="C5" s="182"/>
      <c r="D5" s="182" t="s">
        <v>47</v>
      </c>
      <c r="E5" s="182" t="s">
        <v>48</v>
      </c>
      <c r="F5" s="183">
        <v>0</v>
      </c>
      <c r="G5" s="182" t="s">
        <v>87</v>
      </c>
      <c r="H5" s="182" t="s">
        <v>88</v>
      </c>
      <c r="I5" s="183"/>
      <c r="J5" s="184"/>
    </row>
    <row r="6" spans="1:10" ht="16.5" thickBot="1">
      <c r="A6" s="390"/>
      <c r="B6" s="384"/>
      <c r="C6" s="185"/>
      <c r="D6" s="185" t="s">
        <v>94</v>
      </c>
      <c r="E6" s="185" t="s">
        <v>95</v>
      </c>
      <c r="F6" s="186">
        <f>247.32*12</f>
        <v>2967.84</v>
      </c>
      <c r="G6" s="182" t="s">
        <v>87</v>
      </c>
      <c r="H6" s="182" t="s">
        <v>96</v>
      </c>
      <c r="I6" s="183"/>
      <c r="J6" s="184"/>
    </row>
    <row r="7" spans="1:10">
      <c r="A7" s="391" t="s">
        <v>92</v>
      </c>
      <c r="B7" s="382">
        <v>134700</v>
      </c>
      <c r="C7" s="178" t="s">
        <v>49</v>
      </c>
      <c r="D7" s="178"/>
      <c r="E7" s="178"/>
      <c r="F7" s="179"/>
      <c r="G7" s="178"/>
      <c r="H7" s="178"/>
      <c r="I7" s="180">
        <v>0</v>
      </c>
      <c r="J7" s="187"/>
    </row>
    <row r="8" spans="1:10">
      <c r="A8" s="389"/>
      <c r="B8" s="383"/>
      <c r="C8" s="188"/>
      <c r="D8" s="206" t="s">
        <v>98</v>
      </c>
      <c r="E8" s="206"/>
      <c r="F8" s="207">
        <f>144.75*10+266*5</f>
        <v>2777.5</v>
      </c>
      <c r="G8" s="208" t="s">
        <v>87</v>
      </c>
      <c r="H8" s="191" t="s">
        <v>99</v>
      </c>
      <c r="I8" s="192"/>
      <c r="J8" s="193"/>
    </row>
    <row r="9" spans="1:10">
      <c r="A9" s="389"/>
      <c r="B9" s="383"/>
      <c r="C9" s="189"/>
      <c r="D9" s="206"/>
      <c r="E9" s="206"/>
      <c r="F9" s="209"/>
      <c r="G9" s="206"/>
      <c r="H9" s="194"/>
      <c r="I9" s="195"/>
      <c r="J9" s="196"/>
    </row>
    <row r="10" spans="1:10" ht="16.5" thickBot="1">
      <c r="A10" s="390"/>
      <c r="B10" s="384"/>
      <c r="C10" s="189"/>
      <c r="D10" s="210"/>
      <c r="E10" s="210"/>
      <c r="F10" s="211"/>
      <c r="G10" s="206"/>
      <c r="H10" s="194"/>
      <c r="I10" s="195"/>
      <c r="J10" s="196"/>
    </row>
    <row r="11" spans="1:10">
      <c r="A11" s="391" t="s">
        <v>92</v>
      </c>
      <c r="B11" s="382">
        <v>134900</v>
      </c>
      <c r="C11" s="178" t="s">
        <v>51</v>
      </c>
      <c r="D11" s="212"/>
      <c r="E11" s="212"/>
      <c r="F11" s="213"/>
      <c r="G11" s="212"/>
      <c r="H11" s="178"/>
      <c r="I11" s="180">
        <v>0</v>
      </c>
      <c r="J11" s="187"/>
    </row>
    <row r="12" spans="1:10" ht="16.5" thickBot="1">
      <c r="A12" s="392"/>
      <c r="B12" s="384"/>
      <c r="C12" s="197"/>
      <c r="D12" s="214" t="s">
        <v>52</v>
      </c>
      <c r="E12" s="214" t="s">
        <v>53</v>
      </c>
      <c r="F12" s="215">
        <v>4099</v>
      </c>
      <c r="G12" s="214" t="s">
        <v>87</v>
      </c>
      <c r="H12" s="199" t="s">
        <v>93</v>
      </c>
      <c r="I12" s="195"/>
      <c r="J12" s="196"/>
    </row>
    <row r="13" spans="1:10">
      <c r="A13" s="388" t="s">
        <v>92</v>
      </c>
      <c r="B13" s="382">
        <v>135100</v>
      </c>
      <c r="C13" s="178" t="s">
        <v>54</v>
      </c>
      <c r="D13" s="178"/>
      <c r="E13" s="178"/>
      <c r="F13" s="179"/>
      <c r="G13" s="178"/>
      <c r="H13" s="178"/>
      <c r="I13" s="180">
        <v>0</v>
      </c>
      <c r="J13" s="187"/>
    </row>
    <row r="14" spans="1:10">
      <c r="A14" s="389"/>
      <c r="B14" s="383"/>
      <c r="C14" s="200"/>
      <c r="D14" s="200" t="s">
        <v>102</v>
      </c>
      <c r="E14" s="200" t="s">
        <v>55</v>
      </c>
      <c r="F14" s="201">
        <f>165.41*2</f>
        <v>330.82</v>
      </c>
      <c r="G14" s="182" t="s">
        <v>87</v>
      </c>
      <c r="H14" s="200" t="s">
        <v>106</v>
      </c>
      <c r="I14" s="183"/>
      <c r="J14" s="184"/>
    </row>
    <row r="15" spans="1:10">
      <c r="A15" s="389"/>
      <c r="B15" s="383"/>
      <c r="C15" s="182"/>
      <c r="D15" s="185" t="s">
        <v>98</v>
      </c>
      <c r="E15" s="185" t="s">
        <v>103</v>
      </c>
      <c r="F15" s="186">
        <v>1199.1500000000001</v>
      </c>
      <c r="G15" s="182" t="s">
        <v>87</v>
      </c>
      <c r="H15" s="200" t="s">
        <v>106</v>
      </c>
      <c r="I15" s="183"/>
      <c r="J15" s="184"/>
    </row>
    <row r="16" spans="1:10" ht="16.5" thickBot="1">
      <c r="A16" s="389"/>
      <c r="B16" s="383"/>
      <c r="C16" s="182"/>
      <c r="D16" s="185" t="s">
        <v>101</v>
      </c>
      <c r="E16" s="185" t="s">
        <v>78</v>
      </c>
      <c r="F16" s="186">
        <v>490</v>
      </c>
      <c r="G16" s="182" t="s">
        <v>87</v>
      </c>
      <c r="H16" s="202" t="s">
        <v>107</v>
      </c>
      <c r="I16" s="183"/>
      <c r="J16" s="184"/>
    </row>
    <row r="17" spans="1:10">
      <c r="A17" s="389"/>
      <c r="B17" s="383"/>
      <c r="C17" s="182"/>
      <c r="D17" s="182" t="s">
        <v>47</v>
      </c>
      <c r="E17" s="182" t="s">
        <v>48</v>
      </c>
      <c r="F17" s="183">
        <v>0</v>
      </c>
      <c r="G17" s="182" t="s">
        <v>87</v>
      </c>
      <c r="H17" s="182" t="s">
        <v>100</v>
      </c>
      <c r="I17" s="183"/>
      <c r="J17" s="184"/>
    </row>
    <row r="18" spans="1:10">
      <c r="A18" s="389"/>
      <c r="B18" s="383"/>
      <c r="C18" s="182"/>
      <c r="D18" s="185" t="s">
        <v>105</v>
      </c>
      <c r="E18" s="185" t="s">
        <v>55</v>
      </c>
      <c r="F18" s="186">
        <v>3000</v>
      </c>
      <c r="G18" s="182" t="s">
        <v>87</v>
      </c>
      <c r="H18" s="185" t="s">
        <v>64</v>
      </c>
      <c r="I18" s="183"/>
      <c r="J18" s="184"/>
    </row>
    <row r="19" spans="1:10">
      <c r="A19" s="389"/>
      <c r="B19" s="383"/>
      <c r="C19" s="185"/>
      <c r="D19" s="185" t="s">
        <v>56</v>
      </c>
      <c r="E19" s="185" t="s">
        <v>55</v>
      </c>
      <c r="F19" s="186">
        <v>10000</v>
      </c>
      <c r="G19" s="182" t="s">
        <v>87</v>
      </c>
      <c r="H19" s="185" t="s">
        <v>104</v>
      </c>
      <c r="I19" s="183"/>
      <c r="J19" s="184"/>
    </row>
    <row r="20" spans="1:10">
      <c r="A20" s="389"/>
      <c r="B20" s="383"/>
      <c r="C20" s="185"/>
      <c r="D20" s="185" t="s">
        <v>57</v>
      </c>
      <c r="E20" s="185" t="s">
        <v>58</v>
      </c>
      <c r="F20" s="186">
        <v>7950</v>
      </c>
      <c r="G20" s="182" t="s">
        <v>87</v>
      </c>
      <c r="H20" s="185" t="s">
        <v>79</v>
      </c>
      <c r="I20" s="183"/>
      <c r="J20" s="184"/>
    </row>
    <row r="21" spans="1:10">
      <c r="A21" s="389"/>
      <c r="B21" s="383"/>
      <c r="C21" s="185"/>
      <c r="D21" s="182" t="s">
        <v>59</v>
      </c>
      <c r="E21" s="182" t="s">
        <v>60</v>
      </c>
      <c r="F21" s="183">
        <v>6000</v>
      </c>
      <c r="G21" s="182" t="s">
        <v>87</v>
      </c>
      <c r="H21" s="182" t="s">
        <v>64</v>
      </c>
      <c r="I21" s="183"/>
      <c r="J21" s="184"/>
    </row>
    <row r="22" spans="1:10">
      <c r="A22" s="389"/>
      <c r="B22" s="383"/>
      <c r="C22" s="194"/>
      <c r="D22" s="188"/>
      <c r="E22" s="188"/>
      <c r="F22" s="190"/>
      <c r="G22" s="203"/>
      <c r="H22" s="204"/>
      <c r="I22" s="192"/>
      <c r="J22" s="193"/>
    </row>
    <row r="23" spans="1:10" ht="16.5" thickBot="1">
      <c r="A23" s="392"/>
      <c r="B23" s="384"/>
      <c r="C23" s="197"/>
      <c r="D23" s="197"/>
      <c r="E23" s="197"/>
      <c r="F23" s="198"/>
      <c r="G23" s="197"/>
      <c r="H23" s="197"/>
      <c r="I23" s="195"/>
      <c r="J23" s="196"/>
    </row>
    <row r="24" spans="1:10">
      <c r="A24" s="388" t="s">
        <v>92</v>
      </c>
      <c r="B24" s="382">
        <v>135300</v>
      </c>
      <c r="C24" s="178" t="s">
        <v>61</v>
      </c>
      <c r="D24" s="178"/>
      <c r="E24" s="178"/>
      <c r="F24" s="179"/>
      <c r="G24" s="178"/>
      <c r="H24" s="178"/>
      <c r="I24" s="180">
        <v>0</v>
      </c>
      <c r="J24" s="187"/>
    </row>
    <row r="25" spans="1:10">
      <c r="A25" s="389"/>
      <c r="B25" s="383"/>
      <c r="C25" s="188"/>
      <c r="D25" s="208" t="s">
        <v>62</v>
      </c>
      <c r="E25" s="208"/>
      <c r="F25" s="207">
        <v>1000</v>
      </c>
      <c r="G25" s="208" t="s">
        <v>87</v>
      </c>
      <c r="H25" s="208" t="s">
        <v>64</v>
      </c>
      <c r="I25" s="192"/>
      <c r="J25" s="193"/>
    </row>
    <row r="26" spans="1:10" s="58" customFormat="1" ht="16.5" thickBot="1">
      <c r="A26" s="392"/>
      <c r="B26" s="384"/>
      <c r="C26" s="197"/>
      <c r="D26" s="214" t="s">
        <v>63</v>
      </c>
      <c r="E26" s="214"/>
      <c r="F26" s="215">
        <v>2500</v>
      </c>
      <c r="G26" s="214" t="s">
        <v>87</v>
      </c>
      <c r="H26" s="214" t="s">
        <v>64</v>
      </c>
      <c r="I26" s="198"/>
      <c r="J26" s="205"/>
    </row>
    <row r="27" spans="1:10" s="58" customFormat="1" ht="16.5" thickBot="1">
      <c r="A27" s="247" t="s">
        <v>92</v>
      </c>
      <c r="B27" s="219">
        <v>135500</v>
      </c>
      <c r="C27" s="52" t="s">
        <v>215</v>
      </c>
      <c r="D27" s="52"/>
      <c r="E27" s="52"/>
      <c r="F27" s="53">
        <v>3150</v>
      </c>
      <c r="G27" s="52"/>
      <c r="H27" s="52" t="s">
        <v>64</v>
      </c>
      <c r="I27" s="148">
        <f>F27</f>
        <v>3150</v>
      </c>
      <c r="J27" s="72"/>
    </row>
    <row r="28" spans="1:10" ht="16.5" thickBot="1">
      <c r="A28" s="229"/>
      <c r="B28" s="220"/>
      <c r="C28" s="127"/>
      <c r="D28" s="58"/>
      <c r="E28" s="58"/>
      <c r="F28" s="58"/>
      <c r="G28" s="58"/>
      <c r="H28" s="58"/>
      <c r="I28" s="58"/>
      <c r="J28" s="58"/>
    </row>
    <row r="29" spans="1:10" ht="21.75" thickBot="1">
      <c r="A29" s="230" t="s">
        <v>114</v>
      </c>
      <c r="B29" s="221"/>
      <c r="C29" s="125"/>
      <c r="D29" s="125"/>
      <c r="E29" s="125"/>
      <c r="F29" s="125"/>
      <c r="G29" s="126"/>
      <c r="H29" s="126"/>
    </row>
    <row r="30" spans="1:10" ht="16.5" thickBot="1">
      <c r="A30" s="231" t="s">
        <v>16</v>
      </c>
      <c r="B30" s="222" t="s">
        <v>217</v>
      </c>
      <c r="C30" s="88" t="s">
        <v>17</v>
      </c>
      <c r="D30" s="89" t="s">
        <v>115</v>
      </c>
      <c r="E30" s="90" t="s">
        <v>116</v>
      </c>
      <c r="F30" s="90" t="s">
        <v>117</v>
      </c>
      <c r="G30" s="91" t="s">
        <v>118</v>
      </c>
      <c r="H30" s="91" t="s">
        <v>148</v>
      </c>
    </row>
    <row r="31" spans="1:10">
      <c r="A31" s="393" t="s">
        <v>92</v>
      </c>
      <c r="B31" s="403">
        <v>135200</v>
      </c>
      <c r="C31" s="396" t="s">
        <v>123</v>
      </c>
      <c r="D31" s="396" t="s">
        <v>130</v>
      </c>
      <c r="E31" s="149" t="s">
        <v>120</v>
      </c>
      <c r="F31" s="150"/>
      <c r="G31" s="376">
        <f>SUM(F31:F35)</f>
        <v>0</v>
      </c>
      <c r="H31" s="151">
        <v>64</v>
      </c>
    </row>
    <row r="32" spans="1:10">
      <c r="A32" s="394"/>
      <c r="B32" s="404"/>
      <c r="C32" s="397"/>
      <c r="D32" s="397"/>
      <c r="E32" s="152" t="s">
        <v>121</v>
      </c>
      <c r="F32" s="153"/>
      <c r="G32" s="377"/>
      <c r="H32" s="151">
        <v>64</v>
      </c>
    </row>
    <row r="33" spans="1:10">
      <c r="A33" s="394"/>
      <c r="B33" s="404"/>
      <c r="C33" s="397"/>
      <c r="D33" s="397"/>
      <c r="E33" s="152" t="s">
        <v>121</v>
      </c>
      <c r="F33" s="153"/>
      <c r="G33" s="377"/>
      <c r="H33" s="151">
        <v>64</v>
      </c>
    </row>
    <row r="34" spans="1:10">
      <c r="A34" s="394"/>
      <c r="B34" s="404"/>
      <c r="C34" s="397"/>
      <c r="D34" s="397"/>
      <c r="E34" s="152" t="s">
        <v>124</v>
      </c>
      <c r="F34" s="153"/>
      <c r="G34" s="377"/>
      <c r="H34" s="151">
        <v>32</v>
      </c>
    </row>
    <row r="35" spans="1:10" s="58" customFormat="1" ht="16.5" thickBot="1">
      <c r="A35" s="395"/>
      <c r="B35" s="405"/>
      <c r="C35" s="398"/>
      <c r="D35" s="398"/>
      <c r="E35" s="154" t="s">
        <v>129</v>
      </c>
      <c r="F35" s="155"/>
      <c r="G35" s="378"/>
      <c r="H35" s="151">
        <v>96</v>
      </c>
      <c r="I35" s="61"/>
      <c r="J35" s="61"/>
    </row>
    <row r="36" spans="1:10">
      <c r="A36" s="408" t="s">
        <v>92</v>
      </c>
      <c r="B36" s="411">
        <v>135400</v>
      </c>
      <c r="C36" s="414" t="s">
        <v>216</v>
      </c>
      <c r="D36" s="414" t="s">
        <v>130</v>
      </c>
      <c r="E36" s="156" t="s">
        <v>120</v>
      </c>
      <c r="F36" s="157">
        <v>96</v>
      </c>
      <c r="G36" s="379">
        <f>SUM(F36:F40)</f>
        <v>480</v>
      </c>
      <c r="H36" s="158"/>
    </row>
    <row r="37" spans="1:10">
      <c r="A37" s="409"/>
      <c r="B37" s="412"/>
      <c r="C37" s="415"/>
      <c r="D37" s="415"/>
      <c r="E37" s="159" t="s">
        <v>121</v>
      </c>
      <c r="F37" s="160">
        <v>96</v>
      </c>
      <c r="G37" s="380"/>
      <c r="H37" s="161"/>
    </row>
    <row r="38" spans="1:10">
      <c r="A38" s="409"/>
      <c r="B38" s="412"/>
      <c r="C38" s="415"/>
      <c r="D38" s="415"/>
      <c r="E38" s="159" t="s">
        <v>121</v>
      </c>
      <c r="F38" s="160">
        <v>96</v>
      </c>
      <c r="G38" s="380"/>
      <c r="H38" s="161"/>
    </row>
    <row r="39" spans="1:10">
      <c r="A39" s="409"/>
      <c r="B39" s="412"/>
      <c r="C39" s="415"/>
      <c r="D39" s="415"/>
      <c r="E39" s="159" t="s">
        <v>124</v>
      </c>
      <c r="F39" s="160">
        <v>48</v>
      </c>
      <c r="G39" s="380"/>
      <c r="H39" s="161"/>
    </row>
    <row r="40" spans="1:10" s="58" customFormat="1" ht="16.5" thickBot="1">
      <c r="A40" s="410"/>
      <c r="B40" s="413"/>
      <c r="C40" s="416"/>
      <c r="D40" s="416"/>
      <c r="E40" s="162" t="s">
        <v>129</v>
      </c>
      <c r="F40" s="163">
        <v>144</v>
      </c>
      <c r="G40" s="381"/>
      <c r="H40" s="161"/>
      <c r="I40" s="61"/>
      <c r="J40" s="61"/>
    </row>
    <row r="41" spans="1:10">
      <c r="A41" s="399" t="s">
        <v>92</v>
      </c>
      <c r="B41" s="406">
        <v>134300</v>
      </c>
      <c r="C41" s="401" t="s">
        <v>119</v>
      </c>
      <c r="D41" s="401" t="s">
        <v>131</v>
      </c>
      <c r="E41" s="164" t="s">
        <v>120</v>
      </c>
      <c r="F41" s="165"/>
      <c r="G41" s="373">
        <f>SUM(F41:F42)</f>
        <v>0</v>
      </c>
      <c r="H41" s="165">
        <v>228</v>
      </c>
    </row>
    <row r="42" spans="1:10" ht="16.5" thickBot="1">
      <c r="A42" s="400"/>
      <c r="B42" s="407"/>
      <c r="C42" s="402"/>
      <c r="D42" s="402"/>
      <c r="E42" s="166" t="s">
        <v>121</v>
      </c>
      <c r="F42" s="167"/>
      <c r="G42" s="375"/>
      <c r="H42" s="167">
        <v>228</v>
      </c>
    </row>
    <row r="43" spans="1:10" ht="16.5" thickBot="1">
      <c r="A43" s="399" t="s">
        <v>92</v>
      </c>
      <c r="B43" s="406">
        <v>135000</v>
      </c>
      <c r="C43" s="401" t="s">
        <v>122</v>
      </c>
      <c r="D43" s="401" t="s">
        <v>131</v>
      </c>
      <c r="E43" s="164" t="s">
        <v>120</v>
      </c>
      <c r="F43" s="165"/>
      <c r="G43" s="373">
        <f>SUM(F43:F47)</f>
        <v>0</v>
      </c>
      <c r="H43" s="165">
        <v>80</v>
      </c>
    </row>
    <row r="44" spans="1:10">
      <c r="A44" s="417"/>
      <c r="B44" s="422"/>
      <c r="C44" s="418"/>
      <c r="D44" s="418"/>
      <c r="E44" s="168" t="s">
        <v>121</v>
      </c>
      <c r="F44" s="151"/>
      <c r="G44" s="374"/>
      <c r="H44" s="151">
        <v>96</v>
      </c>
      <c r="J44" s="385"/>
    </row>
    <row r="45" spans="1:10">
      <c r="A45" s="417"/>
      <c r="B45" s="422"/>
      <c r="C45" s="418"/>
      <c r="D45" s="418"/>
      <c r="E45" s="168" t="s">
        <v>121</v>
      </c>
      <c r="F45" s="151"/>
      <c r="G45" s="374"/>
      <c r="H45" s="151">
        <v>80</v>
      </c>
      <c r="J45" s="386"/>
    </row>
    <row r="46" spans="1:10" s="58" customFormat="1" ht="16.5" thickBot="1">
      <c r="A46" s="417"/>
      <c r="B46" s="422"/>
      <c r="C46" s="418"/>
      <c r="D46" s="418"/>
      <c r="E46" s="168" t="s">
        <v>124</v>
      </c>
      <c r="F46" s="151"/>
      <c r="G46" s="374"/>
      <c r="H46" s="151">
        <v>32</v>
      </c>
      <c r="I46" s="61"/>
      <c r="J46" s="387"/>
    </row>
    <row r="47" spans="1:10" ht="16.5" thickBot="1">
      <c r="A47" s="400"/>
      <c r="B47" s="407"/>
      <c r="C47" s="402"/>
      <c r="D47" s="402"/>
      <c r="E47" s="166" t="s">
        <v>129</v>
      </c>
      <c r="F47" s="167"/>
      <c r="G47" s="375"/>
      <c r="H47" s="167">
        <v>32</v>
      </c>
    </row>
    <row r="48" spans="1:10" ht="16.5" thickBot="1">
      <c r="A48" s="248" t="s">
        <v>92</v>
      </c>
      <c r="B48" s="223">
        <v>134600</v>
      </c>
      <c r="C48" s="169" t="s">
        <v>125</v>
      </c>
      <c r="D48" s="169" t="s">
        <v>130</v>
      </c>
      <c r="E48" s="170" t="s">
        <v>120</v>
      </c>
      <c r="F48" s="171"/>
      <c r="G48" s="172">
        <f>SUM(F48)</f>
        <v>0</v>
      </c>
      <c r="H48" s="151">
        <v>20</v>
      </c>
    </row>
    <row r="49" spans="1:8" ht="16.5" thickBot="1">
      <c r="A49" s="249" t="s">
        <v>92</v>
      </c>
      <c r="B49" s="224">
        <v>134400</v>
      </c>
      <c r="C49" s="173" t="s">
        <v>126</v>
      </c>
      <c r="D49" s="173" t="s">
        <v>130</v>
      </c>
      <c r="E49" s="174" t="s">
        <v>120</v>
      </c>
      <c r="F49" s="175"/>
      <c r="G49" s="176">
        <f>SUM(F49)</f>
        <v>0</v>
      </c>
      <c r="H49" s="177">
        <v>16</v>
      </c>
    </row>
    <row r="50" spans="1:8">
      <c r="A50" s="419" t="s">
        <v>92</v>
      </c>
      <c r="B50" s="403">
        <v>134800</v>
      </c>
      <c r="C50" s="396" t="s">
        <v>128</v>
      </c>
      <c r="D50" s="396" t="s">
        <v>130</v>
      </c>
      <c r="E50" s="149" t="s">
        <v>124</v>
      </c>
      <c r="F50" s="150"/>
      <c r="G50" s="376">
        <f>SUM(F50:F52)</f>
        <v>0</v>
      </c>
      <c r="H50" s="151">
        <v>5</v>
      </c>
    </row>
    <row r="51" spans="1:8">
      <c r="A51" s="420"/>
      <c r="B51" s="404"/>
      <c r="C51" s="397"/>
      <c r="D51" s="397"/>
      <c r="E51" s="152" t="s">
        <v>120</v>
      </c>
      <c r="F51" s="153"/>
      <c r="G51" s="377"/>
      <c r="H51" s="151">
        <v>5</v>
      </c>
    </row>
    <row r="52" spans="1:8" ht="16.5" thickBot="1">
      <c r="A52" s="421"/>
      <c r="B52" s="405"/>
      <c r="C52" s="398"/>
      <c r="D52" s="398"/>
      <c r="E52" s="154" t="s">
        <v>121</v>
      </c>
      <c r="F52" s="155"/>
      <c r="G52" s="378"/>
      <c r="H52" s="151">
        <v>5</v>
      </c>
    </row>
    <row r="53" spans="1:8">
      <c r="A53" s="399" t="s">
        <v>92</v>
      </c>
      <c r="B53" s="406">
        <v>134200</v>
      </c>
      <c r="C53" s="401" t="s">
        <v>127</v>
      </c>
      <c r="D53" s="401" t="s">
        <v>132</v>
      </c>
      <c r="E53" s="164" t="s">
        <v>120</v>
      </c>
      <c r="F53" s="165"/>
      <c r="G53" s="373">
        <f>SUM(F53:F55)</f>
        <v>0</v>
      </c>
      <c r="H53" s="165">
        <v>6</v>
      </c>
    </row>
    <row r="54" spans="1:8">
      <c r="A54" s="417"/>
      <c r="B54" s="422"/>
      <c r="C54" s="418"/>
      <c r="D54" s="418"/>
      <c r="E54" s="168" t="s">
        <v>124</v>
      </c>
      <c r="F54" s="151"/>
      <c r="G54" s="374"/>
      <c r="H54" s="151">
        <v>5</v>
      </c>
    </row>
    <row r="55" spans="1:8" ht="16.5" thickBot="1">
      <c r="A55" s="400"/>
      <c r="B55" s="407"/>
      <c r="C55" s="402"/>
      <c r="D55" s="402"/>
      <c r="E55" s="166" t="s">
        <v>121</v>
      </c>
      <c r="F55" s="167"/>
      <c r="G55" s="375"/>
      <c r="H55" s="167">
        <v>6</v>
      </c>
    </row>
    <row r="56" spans="1:8" ht="16.5" thickBot="1">
      <c r="A56" s="232"/>
      <c r="B56" s="225"/>
      <c r="C56" s="102" t="s">
        <v>38</v>
      </c>
      <c r="D56" s="102"/>
      <c r="E56" s="103"/>
      <c r="F56" s="104">
        <f>SUM(F31:F55)</f>
        <v>480</v>
      </c>
      <c r="G56" s="124">
        <f>SUM(G31:G55)</f>
        <v>480</v>
      </c>
      <c r="H56" s="128">
        <f>SUM(H31:H55)</f>
        <v>1164</v>
      </c>
    </row>
  </sheetData>
  <sortState ref="A31:G55">
    <sortCondition ref="C31:C55"/>
  </sortState>
  <mergeCells count="41">
    <mergeCell ref="C36:C40"/>
    <mergeCell ref="D36:D40"/>
    <mergeCell ref="A53:A55"/>
    <mergeCell ref="C53:C55"/>
    <mergeCell ref="D53:D55"/>
    <mergeCell ref="A43:A47"/>
    <mergeCell ref="C43:C47"/>
    <mergeCell ref="D43:D47"/>
    <mergeCell ref="A50:A52"/>
    <mergeCell ref="C50:C52"/>
    <mergeCell ref="D50:D52"/>
    <mergeCell ref="B50:B52"/>
    <mergeCell ref="B43:B47"/>
    <mergeCell ref="B53:B55"/>
    <mergeCell ref="J44:J46"/>
    <mergeCell ref="A4:A6"/>
    <mergeCell ref="A7:A10"/>
    <mergeCell ref="A11:A12"/>
    <mergeCell ref="A13:A23"/>
    <mergeCell ref="A24:A26"/>
    <mergeCell ref="A31:A35"/>
    <mergeCell ref="C31:C35"/>
    <mergeCell ref="D31:D35"/>
    <mergeCell ref="A41:A42"/>
    <mergeCell ref="C41:C42"/>
    <mergeCell ref="D41:D42"/>
    <mergeCell ref="B31:B35"/>
    <mergeCell ref="B41:B42"/>
    <mergeCell ref="A36:A40"/>
    <mergeCell ref="B36:B40"/>
    <mergeCell ref="B4:B6"/>
    <mergeCell ref="B7:B10"/>
    <mergeCell ref="B11:B12"/>
    <mergeCell ref="B13:B23"/>
    <mergeCell ref="B24:B26"/>
    <mergeCell ref="G53:G55"/>
    <mergeCell ref="G31:G35"/>
    <mergeCell ref="G36:G40"/>
    <mergeCell ref="G41:G42"/>
    <mergeCell ref="G43:G47"/>
    <mergeCell ref="G50:G52"/>
  </mergeCells>
  <phoneticPr fontId="17"/>
  <hyperlinks>
    <hyperlink ref="H6" location="Quotations!A70" display="Detailed quote = (quote - $44 (SAMPA)*8)*12"/>
    <hyperlink ref="H12" location="Quotations!A24" display="Purchased (Nov, 2016), 1 module"/>
    <hyperlink ref="H20" location="Quotations!A1" display="Web quote (3 pulsers)"/>
    <hyperlink ref="H8" location="Quotations!A121" display="Detailed quote (10 initial + 5 later spare boards)"/>
    <hyperlink ref="H16" location="Quotations!A150" display="Purchased"/>
    <hyperlink ref="H14" location="Quotations!A173" display="Completed"/>
    <hyperlink ref="H15" location="Quotations!A205" display="Completed"/>
  </hyperlink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0"/>
  <sheetViews>
    <sheetView topLeftCell="A10" zoomScale="80" zoomScaleNormal="80" workbookViewId="0">
      <pane xSplit="1" topLeftCell="B1" activePane="topRight" state="frozen"/>
      <selection pane="topRight" activeCell="H26" sqref="H26"/>
    </sheetView>
  </sheetViews>
  <sheetFormatPr defaultColWidth="8.875" defaultRowHeight="15.75"/>
  <cols>
    <col min="1" max="1" width="10.375" bestFit="1" customWidth="1"/>
    <col min="2" max="2" width="10.375" customWidth="1"/>
    <col min="3" max="3" width="53.125" bestFit="1" customWidth="1"/>
    <col min="4" max="4" width="31.375" bestFit="1" customWidth="1"/>
    <col min="5" max="5" width="18.875" bestFit="1" customWidth="1"/>
    <col min="6" max="6" width="8.625" customWidth="1"/>
    <col min="7" max="7" width="9.625" bestFit="1" customWidth="1"/>
    <col min="8" max="8" width="41.625" customWidth="1"/>
    <col min="9" max="10" width="17.625" customWidth="1"/>
  </cols>
  <sheetData>
    <row r="1" spans="1:10" ht="21.75" thickBot="1">
      <c r="A1" s="83" t="s">
        <v>113</v>
      </c>
      <c r="B1" s="83"/>
      <c r="C1" s="83"/>
      <c r="D1" s="83"/>
      <c r="E1" s="83"/>
      <c r="F1" s="84"/>
      <c r="G1" s="83"/>
      <c r="H1" s="83"/>
      <c r="I1" s="84"/>
      <c r="J1" s="84"/>
    </row>
    <row r="2" spans="1:10">
      <c r="A2" s="17" t="s">
        <v>16</v>
      </c>
      <c r="B2" s="144" t="s">
        <v>213</v>
      </c>
      <c r="C2" s="18" t="s">
        <v>17</v>
      </c>
      <c r="D2" s="18" t="s">
        <v>30</v>
      </c>
      <c r="E2" s="18" t="s">
        <v>31</v>
      </c>
      <c r="F2" s="40" t="s">
        <v>32</v>
      </c>
      <c r="G2" s="18" t="s">
        <v>33</v>
      </c>
      <c r="H2" s="18" t="s">
        <v>34</v>
      </c>
      <c r="I2" s="40" t="s">
        <v>32</v>
      </c>
      <c r="J2" s="41" t="s">
        <v>38</v>
      </c>
    </row>
    <row r="3" spans="1:10" ht="16.5" thickBot="1">
      <c r="A3" s="49" t="s">
        <v>91</v>
      </c>
      <c r="B3" s="145"/>
      <c r="C3" s="50" t="s">
        <v>67</v>
      </c>
      <c r="D3" s="50"/>
      <c r="E3" s="50"/>
      <c r="F3" s="51"/>
      <c r="G3" s="50"/>
      <c r="H3" s="50"/>
      <c r="I3" s="59"/>
      <c r="J3" s="60">
        <f>SUM(I:I)</f>
        <v>20977.05</v>
      </c>
    </row>
    <row r="4" spans="1:10">
      <c r="A4" s="426" t="s">
        <v>91</v>
      </c>
      <c r="B4" s="429">
        <v>137000</v>
      </c>
      <c r="C4" s="52" t="s">
        <v>68</v>
      </c>
      <c r="D4" s="52"/>
      <c r="E4" s="52"/>
      <c r="F4" s="53"/>
      <c r="G4" s="52"/>
      <c r="H4" s="52"/>
      <c r="I4" s="56">
        <f>SUM(F5:F9)</f>
        <v>5871.0499999999993</v>
      </c>
      <c r="J4" s="57"/>
    </row>
    <row r="5" spans="1:10">
      <c r="A5" s="427"/>
      <c r="B5" s="430"/>
      <c r="C5" s="121"/>
      <c r="D5" s="121" t="s">
        <v>47</v>
      </c>
      <c r="E5" s="121" t="s">
        <v>48</v>
      </c>
      <c r="F5" s="122">
        <v>0</v>
      </c>
      <c r="G5" s="121" t="s">
        <v>87</v>
      </c>
      <c r="H5" s="121" t="s">
        <v>177</v>
      </c>
      <c r="I5" s="122"/>
      <c r="J5" s="123"/>
    </row>
    <row r="6" spans="1:10">
      <c r="A6" s="427"/>
      <c r="B6" s="430"/>
      <c r="C6" s="64"/>
      <c r="D6" s="64" t="s">
        <v>94</v>
      </c>
      <c r="E6" s="64" t="s">
        <v>95</v>
      </c>
      <c r="F6" s="65">
        <f>172.95*12</f>
        <v>2075.3999999999996</v>
      </c>
      <c r="G6" s="47" t="s">
        <v>35</v>
      </c>
      <c r="H6" s="74" t="s">
        <v>202</v>
      </c>
      <c r="I6" s="48"/>
      <c r="J6" s="63"/>
    </row>
    <row r="7" spans="1:10">
      <c r="A7" s="427"/>
      <c r="B7" s="430"/>
      <c r="C7" s="64"/>
      <c r="D7" s="64" t="s">
        <v>161</v>
      </c>
      <c r="E7" s="64" t="s">
        <v>162</v>
      </c>
      <c r="F7" s="65">
        <f>28.09*20</f>
        <v>561.79999999999995</v>
      </c>
      <c r="G7" s="47" t="s">
        <v>35</v>
      </c>
      <c r="H7" s="73" t="s">
        <v>209</v>
      </c>
      <c r="I7" s="48"/>
      <c r="J7" s="63"/>
    </row>
    <row r="8" spans="1:10">
      <c r="A8" s="427"/>
      <c r="B8" s="430"/>
      <c r="C8" s="64"/>
      <c r="D8" s="64" t="s">
        <v>184</v>
      </c>
      <c r="E8" s="64" t="s">
        <v>185</v>
      </c>
      <c r="F8" s="65">
        <f>215.59*15</f>
        <v>3233.85</v>
      </c>
      <c r="G8" s="47" t="s">
        <v>35</v>
      </c>
      <c r="H8" s="73" t="s">
        <v>186</v>
      </c>
      <c r="I8" s="48"/>
      <c r="J8" s="63"/>
    </row>
    <row r="9" spans="1:10" ht="16.5" thickBot="1">
      <c r="A9" s="428"/>
      <c r="B9" s="431"/>
      <c r="C9" s="64"/>
      <c r="D9" s="64"/>
      <c r="E9" s="64"/>
      <c r="F9" s="65"/>
      <c r="G9" s="47"/>
      <c r="H9" s="64"/>
      <c r="I9" s="65"/>
      <c r="J9" s="70"/>
    </row>
    <row r="10" spans="1:10">
      <c r="A10" s="426" t="s">
        <v>91</v>
      </c>
      <c r="B10" s="429">
        <v>137200</v>
      </c>
      <c r="C10" s="52" t="s">
        <v>69</v>
      </c>
      <c r="D10" s="52"/>
      <c r="E10" s="52"/>
      <c r="F10" s="53"/>
      <c r="G10" s="52"/>
      <c r="H10" s="52"/>
      <c r="I10" s="71">
        <f>SUM(F11:F12)</f>
        <v>1476</v>
      </c>
      <c r="J10" s="72"/>
    </row>
    <row r="11" spans="1:10">
      <c r="A11" s="427"/>
      <c r="B11" s="430"/>
      <c r="C11" s="54"/>
      <c r="D11" s="47" t="s">
        <v>98</v>
      </c>
      <c r="E11" s="47"/>
      <c r="F11" s="55">
        <f>123*12</f>
        <v>1476</v>
      </c>
      <c r="G11" s="54" t="s">
        <v>35</v>
      </c>
      <c r="H11" s="73" t="s">
        <v>202</v>
      </c>
      <c r="I11" s="48"/>
      <c r="J11" s="63"/>
    </row>
    <row r="12" spans="1:10" ht="16.5" thickBot="1">
      <c r="A12" s="428"/>
      <c r="B12" s="431"/>
      <c r="C12" s="47"/>
      <c r="D12" s="64"/>
      <c r="E12" s="64"/>
      <c r="F12" s="65"/>
      <c r="G12" s="64"/>
      <c r="H12" s="64"/>
      <c r="I12" s="65"/>
      <c r="J12" s="70"/>
    </row>
    <row r="13" spans="1:10">
      <c r="A13" s="426" t="s">
        <v>91</v>
      </c>
      <c r="B13" s="429">
        <v>137400</v>
      </c>
      <c r="C13" s="68" t="s">
        <v>71</v>
      </c>
      <c r="D13" s="69"/>
      <c r="E13" s="52"/>
      <c r="F13" s="53"/>
      <c r="G13" s="52"/>
      <c r="H13" s="52"/>
      <c r="I13" s="71">
        <f>SUM(F14)</f>
        <v>8000</v>
      </c>
      <c r="J13" s="72"/>
    </row>
    <row r="14" spans="1:10" ht="16.5" thickBot="1">
      <c r="A14" s="428"/>
      <c r="B14" s="431"/>
      <c r="C14" s="66"/>
      <c r="D14" s="45" t="s">
        <v>72</v>
      </c>
      <c r="E14" s="45"/>
      <c r="F14" s="46">
        <v>8000</v>
      </c>
      <c r="G14" s="45" t="s">
        <v>35</v>
      </c>
      <c r="H14" s="45" t="s">
        <v>64</v>
      </c>
      <c r="I14" s="65"/>
      <c r="J14" s="70"/>
    </row>
    <row r="15" spans="1:10">
      <c r="A15" s="426" t="s">
        <v>91</v>
      </c>
      <c r="B15" s="429">
        <v>137600</v>
      </c>
      <c r="C15" s="52" t="s">
        <v>70</v>
      </c>
      <c r="D15" s="52"/>
      <c r="E15" s="52"/>
      <c r="F15" s="53"/>
      <c r="G15" s="52"/>
      <c r="H15" s="52"/>
      <c r="I15" s="71">
        <f>SUM(F16:F17)</f>
        <v>5630</v>
      </c>
      <c r="J15" s="72"/>
    </row>
    <row r="16" spans="1:10">
      <c r="A16" s="427"/>
      <c r="B16" s="430"/>
      <c r="C16" s="54"/>
      <c r="D16" s="54" t="s">
        <v>62</v>
      </c>
      <c r="E16" s="54" t="s">
        <v>196</v>
      </c>
      <c r="F16" s="55">
        <v>950</v>
      </c>
      <c r="G16" s="54" t="s">
        <v>35</v>
      </c>
      <c r="H16" s="82" t="s">
        <v>205</v>
      </c>
      <c r="I16" s="48"/>
      <c r="J16" s="63"/>
    </row>
    <row r="17" spans="1:10" ht="16.5" thickBot="1">
      <c r="A17" s="428"/>
      <c r="B17" s="431"/>
      <c r="C17" s="45"/>
      <c r="D17" s="45" t="s">
        <v>63</v>
      </c>
      <c r="E17" s="45" t="s">
        <v>196</v>
      </c>
      <c r="F17" s="46">
        <f>585*8</f>
        <v>4680</v>
      </c>
      <c r="G17" s="45" t="s">
        <v>35</v>
      </c>
      <c r="H17" s="81" t="s">
        <v>205</v>
      </c>
      <c r="I17" s="46"/>
      <c r="J17" s="67"/>
    </row>
    <row r="24" spans="1:10" ht="21.75" thickBot="1">
      <c r="A24" s="85" t="s">
        <v>114</v>
      </c>
      <c r="B24" s="85"/>
      <c r="C24" s="85"/>
      <c r="D24" s="85"/>
      <c r="E24" s="85"/>
      <c r="F24" s="85"/>
      <c r="G24" s="86"/>
    </row>
    <row r="25" spans="1:10" ht="16.5" thickBot="1">
      <c r="A25" s="87" t="s">
        <v>16</v>
      </c>
      <c r="B25" s="146" t="s">
        <v>213</v>
      </c>
      <c r="C25" s="88" t="s">
        <v>17</v>
      </c>
      <c r="D25" s="89" t="s">
        <v>115</v>
      </c>
      <c r="E25" s="90" t="s">
        <v>116</v>
      </c>
      <c r="F25" s="90" t="s">
        <v>117</v>
      </c>
      <c r="G25" s="91" t="s">
        <v>118</v>
      </c>
    </row>
    <row r="26" spans="1:10">
      <c r="A26" s="435" t="s">
        <v>91</v>
      </c>
      <c r="B26" s="432">
        <v>137500</v>
      </c>
      <c r="C26" s="438" t="s">
        <v>134</v>
      </c>
      <c r="D26" s="441" t="s">
        <v>130</v>
      </c>
      <c r="E26" s="95" t="s">
        <v>120</v>
      </c>
      <c r="F26" s="95">
        <v>248</v>
      </c>
      <c r="G26" s="423">
        <f>SUM(F26:F30)</f>
        <v>712</v>
      </c>
    </row>
    <row r="27" spans="1:10">
      <c r="A27" s="436"/>
      <c r="B27" s="433"/>
      <c r="C27" s="439"/>
      <c r="D27" s="442"/>
      <c r="E27" s="93" t="s">
        <v>121</v>
      </c>
      <c r="F27" s="93">
        <v>64</v>
      </c>
      <c r="G27" s="424"/>
    </row>
    <row r="28" spans="1:10">
      <c r="A28" s="436"/>
      <c r="B28" s="433"/>
      <c r="C28" s="439"/>
      <c r="D28" s="442"/>
      <c r="E28" s="93" t="s">
        <v>121</v>
      </c>
      <c r="F28" s="93">
        <v>64</v>
      </c>
      <c r="G28" s="424"/>
    </row>
    <row r="29" spans="1:10">
      <c r="A29" s="436"/>
      <c r="B29" s="433"/>
      <c r="C29" s="439"/>
      <c r="D29" s="442"/>
      <c r="E29" s="93" t="s">
        <v>124</v>
      </c>
      <c r="F29" s="93">
        <v>240</v>
      </c>
      <c r="G29" s="424"/>
    </row>
    <row r="30" spans="1:10" ht="16.5" thickBot="1">
      <c r="A30" s="437"/>
      <c r="B30" s="434"/>
      <c r="C30" s="440"/>
      <c r="D30" s="443"/>
      <c r="E30" s="97" t="s">
        <v>129</v>
      </c>
      <c r="F30" s="97">
        <v>96</v>
      </c>
      <c r="G30" s="425"/>
    </row>
    <row r="31" spans="1:10">
      <c r="A31" s="435" t="s">
        <v>91</v>
      </c>
      <c r="B31" s="432">
        <v>136800</v>
      </c>
      <c r="C31" s="438" t="s">
        <v>133</v>
      </c>
      <c r="D31" s="441" t="s">
        <v>131</v>
      </c>
      <c r="E31" s="95" t="s">
        <v>120</v>
      </c>
      <c r="F31" s="95">
        <v>664</v>
      </c>
      <c r="G31" s="423">
        <f>SUM(F31:F32)</f>
        <v>1456</v>
      </c>
    </row>
    <row r="32" spans="1:10" ht="16.5" thickBot="1">
      <c r="A32" s="437"/>
      <c r="B32" s="434"/>
      <c r="C32" s="440"/>
      <c r="D32" s="443"/>
      <c r="E32" s="97" t="s">
        <v>121</v>
      </c>
      <c r="F32" s="97">
        <v>792</v>
      </c>
      <c r="G32" s="425"/>
    </row>
    <row r="33" spans="1:7" ht="16.5" thickBot="1">
      <c r="A33" s="98" t="s">
        <v>91</v>
      </c>
      <c r="B33" s="235">
        <v>137100</v>
      </c>
      <c r="C33" s="99" t="s">
        <v>136</v>
      </c>
      <c r="D33" s="105" t="s">
        <v>131</v>
      </c>
      <c r="E33" s="101" t="s">
        <v>120</v>
      </c>
      <c r="F33" s="101">
        <v>20</v>
      </c>
      <c r="G33" s="106">
        <f>SUM(F33)</f>
        <v>20</v>
      </c>
    </row>
    <row r="34" spans="1:7">
      <c r="A34" s="435" t="s">
        <v>91</v>
      </c>
      <c r="B34" s="432">
        <v>137300</v>
      </c>
      <c r="C34" s="438" t="s">
        <v>135</v>
      </c>
      <c r="D34" s="441" t="s">
        <v>131</v>
      </c>
      <c r="E34" s="95" t="s">
        <v>120</v>
      </c>
      <c r="F34" s="95">
        <v>240</v>
      </c>
      <c r="G34" s="423">
        <f>SUM(F34:F38)</f>
        <v>420</v>
      </c>
    </row>
    <row r="35" spans="1:7">
      <c r="A35" s="436"/>
      <c r="B35" s="433"/>
      <c r="C35" s="439"/>
      <c r="D35" s="442"/>
      <c r="E35" s="93" t="s">
        <v>121</v>
      </c>
      <c r="F35" s="93">
        <v>72</v>
      </c>
      <c r="G35" s="424"/>
    </row>
    <row r="36" spans="1:7">
      <c r="A36" s="436"/>
      <c r="B36" s="433"/>
      <c r="C36" s="439"/>
      <c r="D36" s="442"/>
      <c r="E36" s="93" t="s">
        <v>121</v>
      </c>
      <c r="F36" s="93">
        <v>60</v>
      </c>
      <c r="G36" s="424"/>
    </row>
    <row r="37" spans="1:7">
      <c r="A37" s="436"/>
      <c r="B37" s="433"/>
      <c r="C37" s="439"/>
      <c r="D37" s="442"/>
      <c r="E37" s="93" t="s">
        <v>124</v>
      </c>
      <c r="F37" s="93">
        <v>24</v>
      </c>
      <c r="G37" s="424"/>
    </row>
    <row r="38" spans="1:7" ht="16.5" thickBot="1">
      <c r="A38" s="437"/>
      <c r="B38" s="434"/>
      <c r="C38" s="440"/>
      <c r="D38" s="443"/>
      <c r="E38" s="97" t="s">
        <v>129</v>
      </c>
      <c r="F38" s="97">
        <v>24</v>
      </c>
      <c r="G38" s="425"/>
    </row>
    <row r="39" spans="1:7" ht="16.5" thickBot="1">
      <c r="A39" s="98" t="s">
        <v>91</v>
      </c>
      <c r="B39" s="235">
        <v>136900</v>
      </c>
      <c r="C39" s="99" t="s">
        <v>137</v>
      </c>
      <c r="D39" s="105" t="s">
        <v>130</v>
      </c>
      <c r="E39" s="101" t="s">
        <v>120</v>
      </c>
      <c r="F39" s="101">
        <v>16</v>
      </c>
      <c r="G39" s="106">
        <f>SUM(F39)</f>
        <v>16</v>
      </c>
    </row>
    <row r="40" spans="1:7" ht="16.5" thickBot="1">
      <c r="A40" s="98"/>
      <c r="B40" s="147"/>
      <c r="C40" s="107" t="s">
        <v>38</v>
      </c>
      <c r="D40" s="107"/>
      <c r="E40" s="108"/>
      <c r="F40" s="108">
        <f>SUM(F26:F39)</f>
        <v>2624</v>
      </c>
      <c r="G40" s="109">
        <f>SUM(G26:G39)</f>
        <v>2624</v>
      </c>
    </row>
  </sheetData>
  <sortState ref="A26:G39">
    <sortCondition ref="C26:C39"/>
  </sortState>
  <mergeCells count="23">
    <mergeCell ref="D31:D32"/>
    <mergeCell ref="A4:A9"/>
    <mergeCell ref="B4:B9"/>
    <mergeCell ref="A10:A12"/>
    <mergeCell ref="B10:B12"/>
    <mergeCell ref="A13:A14"/>
    <mergeCell ref="B13:B14"/>
    <mergeCell ref="G26:G30"/>
    <mergeCell ref="G31:G32"/>
    <mergeCell ref="G34:G38"/>
    <mergeCell ref="A15:A17"/>
    <mergeCell ref="B15:B17"/>
    <mergeCell ref="B26:B30"/>
    <mergeCell ref="B31:B32"/>
    <mergeCell ref="B34:B38"/>
    <mergeCell ref="A34:A38"/>
    <mergeCell ref="C34:C38"/>
    <mergeCell ref="D34:D38"/>
    <mergeCell ref="A26:A30"/>
    <mergeCell ref="C26:C30"/>
    <mergeCell ref="D26:D30"/>
    <mergeCell ref="A31:A32"/>
    <mergeCell ref="C31:C32"/>
  </mergeCells>
  <phoneticPr fontId="17"/>
  <hyperlinks>
    <hyperlink ref="H6" location="Quotations!Q57" display="Estimate from v1 quote"/>
    <hyperlink ref="H16" location="Quotations!R195" display="Quotes"/>
    <hyperlink ref="H17" location="Quotations!R195" display="Quotes"/>
    <hyperlink ref="H11" location="Quotations!Q155" display="Quote"/>
    <hyperlink ref="H8" location="Quotations!Q114" display="$215.59 per chip"/>
    <hyperlink ref="H7" location="Quotations!AF57" display="$28.09/module 20 modules"/>
  </hyperlinks>
  <pageMargins left="0.25" right="0.25" top="0.75" bottom="0.75" header="0.3" footer="0.3"/>
  <pageSetup paperSize="5" scale="5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topLeftCell="A3" zoomScale="80" zoomScaleNormal="80" workbookViewId="0">
      <selection activeCell="C29" sqref="C29"/>
    </sheetView>
  </sheetViews>
  <sheetFormatPr defaultColWidth="8.875" defaultRowHeight="15.75"/>
  <cols>
    <col min="1" max="1" width="10.375" bestFit="1" customWidth="1"/>
    <col min="2" max="2" width="10.375" customWidth="1"/>
    <col min="3" max="3" width="64.75" customWidth="1"/>
    <col min="4" max="4" width="31.375" bestFit="1" customWidth="1"/>
    <col min="5" max="5" width="18.875" bestFit="1" customWidth="1"/>
    <col min="6" max="6" width="10.875" customWidth="1"/>
    <col min="7" max="7" width="12.625" customWidth="1"/>
    <col min="8" max="8" width="38.375" customWidth="1"/>
    <col min="9" max="10" width="17.625" customWidth="1"/>
  </cols>
  <sheetData>
    <row r="1" spans="1:10" ht="21.75" thickBot="1">
      <c r="A1" s="83" t="s">
        <v>113</v>
      </c>
      <c r="B1" s="83"/>
      <c r="C1" s="83"/>
      <c r="D1" s="83"/>
      <c r="E1" s="83"/>
      <c r="F1" s="84"/>
      <c r="G1" s="83"/>
      <c r="H1" s="83"/>
      <c r="I1" s="84"/>
      <c r="J1" s="84"/>
    </row>
    <row r="2" spans="1:10">
      <c r="A2" s="17" t="s">
        <v>16</v>
      </c>
      <c r="B2" s="144" t="s">
        <v>217</v>
      </c>
      <c r="C2" s="18" t="s">
        <v>17</v>
      </c>
      <c r="D2" s="18" t="s">
        <v>30</v>
      </c>
      <c r="E2" s="18" t="s">
        <v>31</v>
      </c>
      <c r="F2" s="40" t="s">
        <v>32</v>
      </c>
      <c r="G2" s="18" t="s">
        <v>33</v>
      </c>
      <c r="H2" s="18" t="s">
        <v>34</v>
      </c>
      <c r="I2" s="40" t="s">
        <v>32</v>
      </c>
      <c r="J2" s="41" t="s">
        <v>38</v>
      </c>
    </row>
    <row r="3" spans="1:10" ht="16.5" thickBot="1">
      <c r="A3" s="247" t="s">
        <v>90</v>
      </c>
      <c r="B3" s="145"/>
      <c r="C3" s="50" t="s">
        <v>42</v>
      </c>
      <c r="D3" s="50"/>
      <c r="E3" s="50"/>
      <c r="F3" s="51"/>
      <c r="G3" s="50"/>
      <c r="H3" s="50"/>
      <c r="I3" s="59"/>
      <c r="J3" s="60">
        <f>SUM(I:I)</f>
        <v>711151</v>
      </c>
    </row>
    <row r="4" spans="1:10">
      <c r="A4" s="454" t="s">
        <v>90</v>
      </c>
      <c r="B4" s="444">
        <v>139000</v>
      </c>
      <c r="C4" s="52" t="s">
        <v>172</v>
      </c>
      <c r="D4" s="52"/>
      <c r="E4" s="52"/>
      <c r="F4" s="53"/>
      <c r="G4" s="52"/>
      <c r="H4" s="52"/>
      <c r="I4" s="56">
        <f>SUM(F5:F5)</f>
        <v>365500</v>
      </c>
      <c r="J4" s="57"/>
    </row>
    <row r="5" spans="1:10" ht="16.5" thickBot="1">
      <c r="A5" s="455"/>
      <c r="B5" s="445"/>
      <c r="C5" s="121"/>
      <c r="D5" s="121" t="s">
        <v>166</v>
      </c>
      <c r="E5" s="121" t="s">
        <v>154</v>
      </c>
      <c r="F5" s="122">
        <v>365500</v>
      </c>
      <c r="G5" s="121" t="s">
        <v>188</v>
      </c>
      <c r="H5" s="121" t="s">
        <v>155</v>
      </c>
      <c r="I5" s="122"/>
      <c r="J5" s="123"/>
    </row>
    <row r="6" spans="1:10">
      <c r="A6" s="454" t="s">
        <v>90</v>
      </c>
      <c r="B6" s="444">
        <v>138500</v>
      </c>
      <c r="C6" s="52" t="s">
        <v>167</v>
      </c>
      <c r="D6" s="52"/>
      <c r="E6" s="52"/>
      <c r="F6" s="53"/>
      <c r="G6" s="52"/>
      <c r="H6" s="52"/>
      <c r="I6" s="56">
        <f>SUM(F7:F7)</f>
        <v>42651</v>
      </c>
      <c r="J6" s="57"/>
    </row>
    <row r="7" spans="1:10" ht="16.5" thickBot="1">
      <c r="A7" s="455"/>
      <c r="B7" s="445"/>
      <c r="C7" s="121"/>
      <c r="D7" s="121" t="s">
        <v>168</v>
      </c>
      <c r="E7" s="121" t="s">
        <v>169</v>
      </c>
      <c r="F7" s="122">
        <v>42651</v>
      </c>
      <c r="G7" s="121" t="s">
        <v>210</v>
      </c>
      <c r="H7" s="142" t="s">
        <v>170</v>
      </c>
      <c r="I7" s="122"/>
      <c r="J7" s="123"/>
    </row>
    <row r="8" spans="1:10">
      <c r="A8" s="454" t="s">
        <v>90</v>
      </c>
      <c r="B8" s="444">
        <v>139700</v>
      </c>
      <c r="C8" s="52" t="s">
        <v>171</v>
      </c>
      <c r="D8" s="52"/>
      <c r="E8" s="52"/>
      <c r="F8" s="53"/>
      <c r="G8" s="52"/>
      <c r="H8" s="52"/>
      <c r="I8" s="56">
        <f>SUM(F9:F9)</f>
        <v>67000</v>
      </c>
      <c r="J8" s="57"/>
    </row>
    <row r="9" spans="1:10" ht="16.5" thickBot="1">
      <c r="A9" s="455"/>
      <c r="B9" s="445"/>
      <c r="C9" s="47"/>
      <c r="D9" s="47" t="s">
        <v>173</v>
      </c>
      <c r="E9" s="47" t="s">
        <v>154</v>
      </c>
      <c r="F9" s="48">
        <v>67000</v>
      </c>
      <c r="G9" s="47" t="s">
        <v>35</v>
      </c>
      <c r="H9" s="47" t="s">
        <v>155</v>
      </c>
      <c r="I9" s="48"/>
      <c r="J9" s="63"/>
    </row>
    <row r="10" spans="1:10">
      <c r="A10" s="454" t="s">
        <v>90</v>
      </c>
      <c r="B10" s="444">
        <v>140400</v>
      </c>
      <c r="C10" s="52" t="s">
        <v>174</v>
      </c>
      <c r="D10" s="52"/>
      <c r="E10" s="52"/>
      <c r="F10" s="53"/>
      <c r="G10" s="52"/>
      <c r="H10" s="52"/>
      <c r="I10" s="56">
        <f>SUM(F11:F14)</f>
        <v>233000</v>
      </c>
      <c r="J10" s="57"/>
    </row>
    <row r="11" spans="1:10">
      <c r="A11" s="456"/>
      <c r="B11" s="446"/>
      <c r="C11" s="47"/>
      <c r="D11" s="47" t="s">
        <v>178</v>
      </c>
      <c r="E11" s="47" t="s">
        <v>169</v>
      </c>
      <c r="F11" s="48">
        <v>125000</v>
      </c>
      <c r="G11" s="47" t="s">
        <v>35</v>
      </c>
      <c r="H11" s="74" t="s">
        <v>187</v>
      </c>
      <c r="I11" s="48"/>
      <c r="J11" s="63"/>
    </row>
    <row r="12" spans="1:10">
      <c r="A12" s="456"/>
      <c r="B12" s="446"/>
      <c r="C12" s="66"/>
      <c r="D12" s="66" t="s">
        <v>179</v>
      </c>
      <c r="E12" s="66" t="s">
        <v>169</v>
      </c>
      <c r="F12" s="129">
        <v>75000</v>
      </c>
      <c r="G12" s="47" t="s">
        <v>35</v>
      </c>
      <c r="H12" s="74" t="s">
        <v>187</v>
      </c>
      <c r="I12" s="129"/>
      <c r="J12" s="130"/>
    </row>
    <row r="13" spans="1:10">
      <c r="A13" s="456"/>
      <c r="B13" s="446"/>
      <c r="C13" s="66"/>
      <c r="D13" s="66" t="s">
        <v>180</v>
      </c>
      <c r="E13" s="66" t="s">
        <v>169</v>
      </c>
      <c r="F13" s="129">
        <v>28000</v>
      </c>
      <c r="G13" s="47" t="s">
        <v>35</v>
      </c>
      <c r="H13" s="74" t="s">
        <v>187</v>
      </c>
      <c r="I13" s="129"/>
      <c r="J13" s="130"/>
    </row>
    <row r="14" spans="1:10" ht="16.5" thickBot="1">
      <c r="A14" s="455"/>
      <c r="B14" s="445"/>
      <c r="C14" s="66"/>
      <c r="D14" s="66" t="s">
        <v>181</v>
      </c>
      <c r="E14" s="66" t="s">
        <v>169</v>
      </c>
      <c r="F14" s="129">
        <v>5000</v>
      </c>
      <c r="G14" s="47" t="s">
        <v>35</v>
      </c>
      <c r="H14" s="74" t="s">
        <v>187</v>
      </c>
      <c r="I14" s="129"/>
      <c r="J14" s="130"/>
    </row>
    <row r="15" spans="1:10">
      <c r="A15" s="454" t="s">
        <v>90</v>
      </c>
      <c r="B15" s="444">
        <v>140500</v>
      </c>
      <c r="C15" s="52" t="s">
        <v>175</v>
      </c>
      <c r="D15" s="52"/>
      <c r="E15" s="52"/>
      <c r="F15" s="53"/>
      <c r="G15" s="52"/>
      <c r="H15" s="52"/>
      <c r="I15" s="56">
        <f>SUM(F16:F16)</f>
        <v>3000</v>
      </c>
      <c r="J15" s="57"/>
    </row>
    <row r="16" spans="1:10">
      <c r="A16" s="457"/>
      <c r="B16" s="447"/>
      <c r="C16" s="47"/>
      <c r="D16" s="47" t="s">
        <v>176</v>
      </c>
      <c r="E16" s="47" t="s">
        <v>182</v>
      </c>
      <c r="F16" s="48">
        <v>3000</v>
      </c>
      <c r="G16" s="47" t="s">
        <v>35</v>
      </c>
      <c r="H16" s="74" t="s">
        <v>211</v>
      </c>
      <c r="I16" s="48"/>
      <c r="J16" s="63"/>
    </row>
    <row r="22" spans="1:7" ht="21.75" thickBot="1">
      <c r="A22" s="85" t="s">
        <v>114</v>
      </c>
      <c r="B22" s="85"/>
      <c r="C22" s="85"/>
      <c r="D22" s="85"/>
      <c r="E22" s="85"/>
      <c r="F22" s="85"/>
      <c r="G22" s="86"/>
    </row>
    <row r="23" spans="1:7" ht="16.5" thickBot="1">
      <c r="A23" s="87" t="s">
        <v>16</v>
      </c>
      <c r="B23" s="146" t="s">
        <v>217</v>
      </c>
      <c r="C23" s="88" t="s">
        <v>17</v>
      </c>
      <c r="D23" s="89" t="s">
        <v>115</v>
      </c>
      <c r="E23" s="90" t="s">
        <v>116</v>
      </c>
      <c r="F23" s="90" t="s">
        <v>117</v>
      </c>
      <c r="G23" s="91" t="s">
        <v>118</v>
      </c>
    </row>
    <row r="24" spans="1:7">
      <c r="A24" s="450" t="s">
        <v>90</v>
      </c>
      <c r="B24" s="432">
        <v>140600</v>
      </c>
      <c r="C24" s="452" t="s">
        <v>224</v>
      </c>
      <c r="D24" s="448" t="s">
        <v>131</v>
      </c>
      <c r="E24" s="94" t="s">
        <v>120</v>
      </c>
      <c r="F24" s="95">
        <v>200</v>
      </c>
      <c r="G24" s="423">
        <f>SUM(F24:F25)</f>
        <v>400</v>
      </c>
    </row>
    <row r="25" spans="1:7" ht="16.5" thickBot="1">
      <c r="A25" s="451"/>
      <c r="B25" s="434"/>
      <c r="C25" s="453"/>
      <c r="D25" s="449"/>
      <c r="E25" s="96" t="s">
        <v>124</v>
      </c>
      <c r="F25" s="97">
        <v>200</v>
      </c>
      <c r="G25" s="425"/>
    </row>
    <row r="26" spans="1:7">
      <c r="A26" s="450" t="s">
        <v>90</v>
      </c>
      <c r="B26" s="432">
        <v>140700</v>
      </c>
      <c r="C26" s="448" t="s">
        <v>225</v>
      </c>
      <c r="D26" s="448" t="s">
        <v>131</v>
      </c>
      <c r="E26" s="94" t="s">
        <v>120</v>
      </c>
      <c r="F26" s="95">
        <f>40+40</f>
        <v>80</v>
      </c>
      <c r="G26" s="423">
        <f>SUM(F26:F27)</f>
        <v>265</v>
      </c>
    </row>
    <row r="27" spans="1:7" ht="16.5" thickBot="1">
      <c r="A27" s="451"/>
      <c r="B27" s="434"/>
      <c r="C27" s="449"/>
      <c r="D27" s="449"/>
      <c r="E27" s="96" t="s">
        <v>124</v>
      </c>
      <c r="F27" s="97">
        <v>185</v>
      </c>
      <c r="G27" s="425"/>
    </row>
    <row r="28" spans="1:7" ht="32.25" thickBot="1">
      <c r="A28" s="98" t="s">
        <v>90</v>
      </c>
      <c r="B28" s="100">
        <v>139100</v>
      </c>
      <c r="C28" s="105" t="s">
        <v>226</v>
      </c>
      <c r="D28" s="143" t="s">
        <v>131</v>
      </c>
      <c r="E28" s="100" t="s">
        <v>124</v>
      </c>
      <c r="F28" s="101">
        <v>40</v>
      </c>
      <c r="G28" s="106">
        <f>F28</f>
        <v>40</v>
      </c>
    </row>
    <row r="29" spans="1:7" ht="31.5">
      <c r="A29" s="243" t="s">
        <v>90</v>
      </c>
      <c r="B29" s="244">
        <v>139800</v>
      </c>
      <c r="C29" s="245" t="s">
        <v>227</v>
      </c>
      <c r="D29" s="143" t="s">
        <v>131</v>
      </c>
      <c r="E29" s="244" t="s">
        <v>124</v>
      </c>
      <c r="F29" s="246">
        <v>40</v>
      </c>
      <c r="G29" s="246">
        <f>F29</f>
        <v>40</v>
      </c>
    </row>
    <row r="30" spans="1:7" ht="16.5" thickBot="1">
      <c r="A30" s="240"/>
      <c r="B30" s="241"/>
      <c r="C30" s="242"/>
      <c r="D30" s="89"/>
      <c r="E30" s="90"/>
      <c r="F30" s="90"/>
      <c r="G30" s="91"/>
    </row>
    <row r="31" spans="1:7" ht="16.5" thickBot="1">
      <c r="A31" s="110"/>
      <c r="B31" s="234"/>
      <c r="C31" s="107" t="s">
        <v>38</v>
      </c>
      <c r="D31" s="107"/>
      <c r="E31" s="111"/>
      <c r="F31" s="108">
        <f>SUM(F24:F29)</f>
        <v>745</v>
      </c>
      <c r="G31" s="108">
        <f>SUM(G24:G29)</f>
        <v>745</v>
      </c>
    </row>
  </sheetData>
  <mergeCells count="20">
    <mergeCell ref="A4:A5"/>
    <mergeCell ref="A6:A7"/>
    <mergeCell ref="A8:A9"/>
    <mergeCell ref="A10:A14"/>
    <mergeCell ref="A15:A16"/>
    <mergeCell ref="A26:A27"/>
    <mergeCell ref="A24:A25"/>
    <mergeCell ref="B24:B25"/>
    <mergeCell ref="B26:B27"/>
    <mergeCell ref="D24:D25"/>
    <mergeCell ref="D26:D27"/>
    <mergeCell ref="C24:C25"/>
    <mergeCell ref="G24:G25"/>
    <mergeCell ref="G26:G27"/>
    <mergeCell ref="B4:B5"/>
    <mergeCell ref="B6:B7"/>
    <mergeCell ref="B8:B9"/>
    <mergeCell ref="B10:B14"/>
    <mergeCell ref="B15:B16"/>
    <mergeCell ref="C26:C27"/>
  </mergeCells>
  <hyperlinks>
    <hyperlink ref="H11" location="Quotations!P2" display="Initial quote from IMEC"/>
    <hyperlink ref="H12:H13" location="Quotations!P2" display="Initial quote from IMEC"/>
    <hyperlink ref="H14" location="Quotations!P2" display="Initial quote from IMEC"/>
    <hyperlink ref="H7" location="Quotations!B244" display="IMEC quote"/>
    <hyperlink ref="H16" location="Quotations!R195" display="Estimate for 2 boards based on Quote"/>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6"/>
  <sheetViews>
    <sheetView topLeftCell="A16" zoomScale="80" zoomScaleNormal="80" workbookViewId="0">
      <selection activeCell="B33" sqref="B33:B34"/>
    </sheetView>
  </sheetViews>
  <sheetFormatPr defaultColWidth="8.875" defaultRowHeight="15.75"/>
  <cols>
    <col min="1" max="1" width="10.375" bestFit="1" customWidth="1"/>
    <col min="2" max="2" width="10.375" style="226" customWidth="1"/>
    <col min="3" max="3" width="66.375" customWidth="1"/>
    <col min="4" max="4" width="31.375" bestFit="1" customWidth="1"/>
    <col min="5" max="5" width="18.875" bestFit="1" customWidth="1"/>
    <col min="6" max="6" width="8.625" customWidth="1"/>
    <col min="7" max="7" width="9.625" bestFit="1" customWidth="1"/>
    <col min="8" max="8" width="41.625" customWidth="1"/>
    <col min="9" max="10" width="17.625" customWidth="1"/>
  </cols>
  <sheetData>
    <row r="1" spans="1:10" ht="21.75" thickBot="1">
      <c r="A1" s="83" t="s">
        <v>113</v>
      </c>
      <c r="B1" s="216"/>
      <c r="C1" s="83"/>
      <c r="D1" s="83"/>
      <c r="E1" s="83"/>
      <c r="F1" s="84"/>
      <c r="G1" s="83"/>
      <c r="H1" s="83"/>
      <c r="I1" s="84"/>
      <c r="J1" s="84"/>
    </row>
    <row r="2" spans="1:10">
      <c r="A2" s="238" t="s">
        <v>16</v>
      </c>
      <c r="B2" s="217" t="s">
        <v>213</v>
      </c>
      <c r="C2" s="18" t="s">
        <v>17</v>
      </c>
      <c r="D2" s="18" t="s">
        <v>30</v>
      </c>
      <c r="E2" s="18" t="s">
        <v>31</v>
      </c>
      <c r="F2" s="40" t="s">
        <v>32</v>
      </c>
      <c r="G2" s="18" t="s">
        <v>33</v>
      </c>
      <c r="H2" s="18" t="s">
        <v>34</v>
      </c>
      <c r="I2" s="40" t="s">
        <v>32</v>
      </c>
      <c r="J2" s="41" t="s">
        <v>38</v>
      </c>
    </row>
    <row r="3" spans="1:10" ht="16.5" thickBot="1">
      <c r="A3" s="239" t="s">
        <v>145</v>
      </c>
      <c r="B3" s="218"/>
      <c r="C3" s="50" t="s">
        <v>73</v>
      </c>
      <c r="D3" s="50"/>
      <c r="E3" s="50"/>
      <c r="F3" s="51"/>
      <c r="G3" s="50"/>
      <c r="H3" s="50"/>
      <c r="I3" s="59"/>
      <c r="J3" s="60">
        <f>SUM(I:I)</f>
        <v>697550.99600000004</v>
      </c>
    </row>
    <row r="4" spans="1:10">
      <c r="A4" s="458" t="s">
        <v>145</v>
      </c>
      <c r="B4" s="444">
        <v>141500</v>
      </c>
      <c r="C4" s="52" t="s">
        <v>218</v>
      </c>
      <c r="D4" s="52"/>
      <c r="E4" s="52"/>
      <c r="F4" s="53"/>
      <c r="G4" s="52"/>
      <c r="H4" s="52"/>
      <c r="I4" s="135">
        <f>SUM(F5:F6)</f>
        <v>29663.040000000005</v>
      </c>
      <c r="J4" s="57"/>
    </row>
    <row r="5" spans="1:10">
      <c r="A5" s="459"/>
      <c r="B5" s="446"/>
      <c r="C5" s="64"/>
      <c r="D5" s="64" t="s">
        <v>163</v>
      </c>
      <c r="E5" s="64" t="s">
        <v>162</v>
      </c>
      <c r="F5" s="65">
        <f>28.09*(624+144+192)*1.1</f>
        <v>29663.040000000005</v>
      </c>
      <c r="G5" s="47" t="s">
        <v>35</v>
      </c>
      <c r="H5" s="73" t="s">
        <v>220</v>
      </c>
      <c r="I5" s="48"/>
      <c r="J5" s="63"/>
    </row>
    <row r="6" spans="1:10" ht="16.5" thickBot="1">
      <c r="A6" s="460"/>
      <c r="B6" s="445"/>
      <c r="C6" s="64"/>
      <c r="D6" s="64"/>
      <c r="E6" s="64"/>
      <c r="F6" s="65"/>
      <c r="G6" s="47"/>
      <c r="H6" s="64"/>
      <c r="I6" s="65"/>
      <c r="J6" s="70"/>
    </row>
    <row r="7" spans="1:10">
      <c r="A7" s="458" t="s">
        <v>145</v>
      </c>
      <c r="B7" s="444">
        <v>141800</v>
      </c>
      <c r="C7" s="52" t="s">
        <v>219</v>
      </c>
      <c r="D7" s="52"/>
      <c r="E7" s="52"/>
      <c r="F7" s="53"/>
      <c r="G7" s="52"/>
      <c r="H7" s="52"/>
      <c r="I7" s="135">
        <f>SUM(F8:F10)</f>
        <v>266693.85600000003</v>
      </c>
      <c r="J7" s="57"/>
    </row>
    <row r="8" spans="1:10">
      <c r="A8" s="459"/>
      <c r="B8" s="446"/>
      <c r="C8" s="64"/>
      <c r="D8" s="64" t="s">
        <v>94</v>
      </c>
      <c r="E8" s="64" t="s">
        <v>95</v>
      </c>
      <c r="F8" s="65">
        <f>172.95*624*1.1</f>
        <v>118712.87999999999</v>
      </c>
      <c r="G8" s="47" t="s">
        <v>35</v>
      </c>
      <c r="H8" s="74" t="s">
        <v>221</v>
      </c>
      <c r="I8" s="48"/>
      <c r="J8" s="63"/>
    </row>
    <row r="9" spans="1:10">
      <c r="A9" s="459"/>
      <c r="B9" s="446"/>
      <c r="C9" s="64"/>
      <c r="D9" s="64" t="s">
        <v>184</v>
      </c>
      <c r="E9" s="64" t="s">
        <v>185</v>
      </c>
      <c r="F9" s="65">
        <f>215.59*624*1.1</f>
        <v>147980.97600000002</v>
      </c>
      <c r="G9" s="47" t="s">
        <v>35</v>
      </c>
      <c r="H9" s="73" t="s">
        <v>186</v>
      </c>
      <c r="I9" s="48"/>
      <c r="J9" s="63"/>
    </row>
    <row r="10" spans="1:10" ht="16.5" thickBot="1">
      <c r="A10" s="460"/>
      <c r="B10" s="445"/>
      <c r="C10" s="64"/>
      <c r="D10" s="64"/>
      <c r="E10" s="64"/>
      <c r="F10" s="65"/>
      <c r="G10" s="47"/>
      <c r="H10" s="64"/>
      <c r="I10" s="65"/>
      <c r="J10" s="70"/>
    </row>
    <row r="11" spans="1:10">
      <c r="A11" s="458" t="s">
        <v>145</v>
      </c>
      <c r="B11" s="444">
        <v>142500</v>
      </c>
      <c r="C11" s="52" t="s">
        <v>189</v>
      </c>
      <c r="D11" s="52"/>
      <c r="E11" s="52"/>
      <c r="F11" s="53"/>
      <c r="G11" s="52"/>
      <c r="H11" s="52"/>
      <c r="I11" s="53">
        <f>SUM(F12:F15)</f>
        <v>190056</v>
      </c>
      <c r="J11" s="72"/>
    </row>
    <row r="12" spans="1:10">
      <c r="A12" s="459"/>
      <c r="B12" s="446"/>
      <c r="C12" s="47"/>
      <c r="D12" s="131" t="s">
        <v>199</v>
      </c>
      <c r="E12" s="47"/>
      <c r="F12" s="48">
        <f>0.63*40*12/0.3</f>
        <v>1008</v>
      </c>
      <c r="G12" s="47" t="s">
        <v>35</v>
      </c>
      <c r="H12" s="73" t="s">
        <v>200</v>
      </c>
      <c r="I12" s="48"/>
      <c r="J12" s="63"/>
    </row>
    <row r="13" spans="1:10">
      <c r="A13" s="459"/>
      <c r="B13" s="446"/>
      <c r="C13" s="54"/>
      <c r="D13" s="131" t="s">
        <v>212</v>
      </c>
      <c r="E13" s="47"/>
      <c r="F13" s="48">
        <f>0.76*20*30*12*2/0.3</f>
        <v>36480</v>
      </c>
      <c r="G13" s="47" t="s">
        <v>35</v>
      </c>
      <c r="H13" s="73" t="s">
        <v>201</v>
      </c>
      <c r="I13" s="65"/>
      <c r="J13" s="70"/>
    </row>
    <row r="14" spans="1:10">
      <c r="A14" s="459"/>
      <c r="B14" s="446"/>
      <c r="C14" s="47"/>
      <c r="D14" s="64" t="s">
        <v>74</v>
      </c>
      <c r="E14" s="64" t="s">
        <v>53</v>
      </c>
      <c r="F14" s="65">
        <f>6696*13</f>
        <v>87048</v>
      </c>
      <c r="G14" s="64" t="s">
        <v>35</v>
      </c>
      <c r="H14" s="74" t="s">
        <v>222</v>
      </c>
      <c r="I14" s="65"/>
      <c r="J14" s="70"/>
    </row>
    <row r="15" spans="1:10">
      <c r="A15" s="459"/>
      <c r="B15" s="446"/>
      <c r="C15" s="66"/>
      <c r="D15" s="64" t="s">
        <v>197</v>
      </c>
      <c r="E15" s="64" t="s">
        <v>198</v>
      </c>
      <c r="F15" s="65">
        <f>35*624*3</f>
        <v>65520</v>
      </c>
      <c r="G15" s="64" t="s">
        <v>35</v>
      </c>
      <c r="H15" s="134" t="s">
        <v>203</v>
      </c>
      <c r="I15" s="65"/>
      <c r="J15" s="70"/>
    </row>
    <row r="16" spans="1:10" ht="16.5" thickBot="1">
      <c r="A16" s="460"/>
      <c r="B16" s="445"/>
      <c r="C16" s="66"/>
      <c r="D16" s="64"/>
      <c r="E16" s="64"/>
      <c r="F16" s="65"/>
      <c r="G16" s="64"/>
      <c r="H16" s="73"/>
      <c r="I16" s="48"/>
      <c r="J16" s="63"/>
    </row>
    <row r="17" spans="1:12">
      <c r="A17" s="458" t="s">
        <v>145</v>
      </c>
      <c r="B17" s="444">
        <v>143200</v>
      </c>
      <c r="C17" s="52" t="s">
        <v>75</v>
      </c>
      <c r="D17" s="52"/>
      <c r="E17" s="52"/>
      <c r="F17" s="53"/>
      <c r="G17" s="52"/>
      <c r="H17" s="52"/>
      <c r="I17" s="53">
        <f>SUM(F18:F21)</f>
        <v>150982.90000000002</v>
      </c>
      <c r="J17" s="72"/>
      <c r="K17" s="250" t="s">
        <v>229</v>
      </c>
      <c r="L17" s="250"/>
    </row>
    <row r="18" spans="1:12">
      <c r="A18" s="459"/>
      <c r="B18" s="446"/>
      <c r="C18" s="47"/>
      <c r="D18" s="47" t="s">
        <v>50</v>
      </c>
      <c r="E18" s="47"/>
      <c r="F18" s="55">
        <f>123*20+12.29*610+123*70</f>
        <v>18566.900000000001</v>
      </c>
      <c r="G18" s="47" t="s">
        <v>35</v>
      </c>
      <c r="H18" s="74" t="s">
        <v>223</v>
      </c>
      <c r="I18" s="48"/>
      <c r="J18" s="63"/>
      <c r="K18" t="s">
        <v>230</v>
      </c>
    </row>
    <row r="19" spans="1:12">
      <c r="A19" s="459"/>
      <c r="B19" s="446"/>
      <c r="C19" s="47"/>
      <c r="D19" s="47" t="s">
        <v>76</v>
      </c>
      <c r="E19" s="47" t="s">
        <v>196</v>
      </c>
      <c r="F19" s="48">
        <v>2000</v>
      </c>
      <c r="G19" s="47" t="s">
        <v>97</v>
      </c>
      <c r="H19" s="74" t="s">
        <v>202</v>
      </c>
      <c r="I19" s="48"/>
      <c r="J19" s="63"/>
      <c r="K19" t="s">
        <v>231</v>
      </c>
    </row>
    <row r="20" spans="1:12">
      <c r="A20" s="459"/>
      <c r="B20" s="446"/>
      <c r="C20" s="47"/>
      <c r="D20" s="64" t="s">
        <v>77</v>
      </c>
      <c r="E20" s="64" t="s">
        <v>196</v>
      </c>
      <c r="F20" s="65">
        <f>190*624*1.1</f>
        <v>130416.00000000001</v>
      </c>
      <c r="G20" s="64" t="s">
        <v>35</v>
      </c>
      <c r="H20" s="74" t="s">
        <v>202</v>
      </c>
      <c r="I20" s="65"/>
      <c r="J20" s="70"/>
    </row>
    <row r="21" spans="1:12" ht="16.5" thickBot="1">
      <c r="A21" s="460"/>
      <c r="B21" s="445"/>
      <c r="C21" s="45"/>
      <c r="D21" s="45"/>
      <c r="E21" s="45"/>
      <c r="F21" s="46"/>
      <c r="G21" s="45"/>
      <c r="H21" s="45"/>
      <c r="I21" s="46"/>
      <c r="J21" s="67"/>
    </row>
    <row r="22" spans="1:12">
      <c r="A22" s="458" t="s">
        <v>145</v>
      </c>
      <c r="B22" s="444">
        <v>136500</v>
      </c>
      <c r="C22" s="52" t="s">
        <v>183</v>
      </c>
      <c r="D22" s="52"/>
      <c r="E22" s="52"/>
      <c r="F22" s="53"/>
      <c r="G22" s="52"/>
      <c r="H22" s="52"/>
      <c r="I22" s="53">
        <f>SUM(F23:F28)</f>
        <v>60155.199999999997</v>
      </c>
      <c r="J22" s="72"/>
    </row>
    <row r="23" spans="1:12">
      <c r="A23" s="459"/>
      <c r="B23" s="446"/>
      <c r="C23" s="47"/>
      <c r="D23" s="47" t="s">
        <v>190</v>
      </c>
      <c r="E23" s="47"/>
      <c r="F23" s="48">
        <f>32*624</f>
        <v>19968</v>
      </c>
      <c r="G23" s="47" t="s">
        <v>35</v>
      </c>
      <c r="H23" s="74" t="s">
        <v>207</v>
      </c>
      <c r="I23" s="48"/>
      <c r="J23" s="63"/>
    </row>
    <row r="24" spans="1:12">
      <c r="A24" s="459"/>
      <c r="B24" s="446"/>
      <c r="C24" s="64"/>
      <c r="D24" s="64" t="s">
        <v>191</v>
      </c>
      <c r="E24" s="64"/>
      <c r="F24" s="65">
        <f>5*624</f>
        <v>3120</v>
      </c>
      <c r="G24" s="47" t="s">
        <v>35</v>
      </c>
      <c r="H24" s="74" t="s">
        <v>207</v>
      </c>
      <c r="I24" s="65"/>
      <c r="J24" s="70"/>
    </row>
    <row r="25" spans="1:12">
      <c r="A25" s="459"/>
      <c r="B25" s="446"/>
      <c r="C25" s="64"/>
      <c r="D25" s="64" t="s">
        <v>192</v>
      </c>
      <c r="E25" s="64"/>
      <c r="F25" s="65">
        <v>400</v>
      </c>
      <c r="G25" s="64" t="s">
        <v>35</v>
      </c>
      <c r="H25" s="64" t="s">
        <v>206</v>
      </c>
      <c r="I25" s="65"/>
      <c r="J25" s="70"/>
    </row>
    <row r="26" spans="1:12">
      <c r="A26" s="459"/>
      <c r="B26" s="446"/>
      <c r="C26" s="64"/>
      <c r="D26" s="64" t="s">
        <v>193</v>
      </c>
      <c r="E26" s="64"/>
      <c r="F26" s="65">
        <f>27*624</f>
        <v>16848</v>
      </c>
      <c r="G26" s="64" t="s">
        <v>35</v>
      </c>
      <c r="H26" s="73" t="s">
        <v>208</v>
      </c>
      <c r="I26" s="65"/>
      <c r="J26" s="70"/>
    </row>
    <row r="27" spans="1:12">
      <c r="A27" s="459"/>
      <c r="B27" s="446"/>
      <c r="C27" s="64"/>
      <c r="D27" s="64" t="s">
        <v>194</v>
      </c>
      <c r="E27" s="64"/>
      <c r="F27" s="65">
        <f>178.67*15*2*2</f>
        <v>10720.199999999999</v>
      </c>
      <c r="G27" s="64" t="s">
        <v>35</v>
      </c>
      <c r="H27" s="73" t="s">
        <v>202</v>
      </c>
      <c r="I27" s="65"/>
      <c r="J27" s="70"/>
    </row>
    <row r="28" spans="1:12" ht="16.5" thickBot="1">
      <c r="A28" s="460"/>
      <c r="B28" s="445"/>
      <c r="C28" s="45"/>
      <c r="D28" s="45" t="s">
        <v>195</v>
      </c>
      <c r="E28" s="45"/>
      <c r="F28" s="46">
        <f>151.65*15*2*2</f>
        <v>9099</v>
      </c>
      <c r="G28" s="45" t="s">
        <v>35</v>
      </c>
      <c r="H28" s="81" t="s">
        <v>202</v>
      </c>
      <c r="I28" s="46"/>
      <c r="J28" s="67"/>
    </row>
    <row r="31" spans="1:12" ht="21.75" thickBot="1">
      <c r="A31" s="85" t="s">
        <v>114</v>
      </c>
      <c r="B31" s="236"/>
      <c r="C31" s="85"/>
      <c r="D31" s="85"/>
      <c r="E31" s="85"/>
      <c r="F31" s="85"/>
      <c r="G31" s="86"/>
    </row>
    <row r="32" spans="1:12" ht="16.5" thickBot="1">
      <c r="A32" s="87" t="s">
        <v>16</v>
      </c>
      <c r="B32" s="222" t="s">
        <v>217</v>
      </c>
      <c r="C32" s="88" t="s">
        <v>17</v>
      </c>
      <c r="D32" s="89" t="s">
        <v>115</v>
      </c>
      <c r="E32" s="90" t="s">
        <v>116</v>
      </c>
      <c r="F32" s="90" t="s">
        <v>117</v>
      </c>
      <c r="G32" s="91" t="s">
        <v>118</v>
      </c>
    </row>
    <row r="33" spans="1:8">
      <c r="A33" s="435" t="s">
        <v>145</v>
      </c>
      <c r="B33" s="432">
        <v>135900</v>
      </c>
      <c r="C33" s="438" t="s">
        <v>138</v>
      </c>
      <c r="D33" s="441" t="s">
        <v>140</v>
      </c>
      <c r="E33" s="95" t="s">
        <v>124</v>
      </c>
      <c r="F33" s="95">
        <v>10</v>
      </c>
      <c r="G33" s="423">
        <f>SUM(F33:F34)</f>
        <v>20</v>
      </c>
    </row>
    <row r="34" spans="1:8" ht="16.5" thickBot="1">
      <c r="A34" s="437"/>
      <c r="B34" s="434"/>
      <c r="C34" s="440"/>
      <c r="D34" s="443"/>
      <c r="E34" s="97" t="s">
        <v>120</v>
      </c>
      <c r="F34" s="97">
        <v>10</v>
      </c>
      <c r="G34" s="425"/>
    </row>
    <row r="35" spans="1:8">
      <c r="A35" s="435" t="s">
        <v>145</v>
      </c>
      <c r="B35" s="432">
        <v>135800</v>
      </c>
      <c r="C35" s="438" t="s">
        <v>139</v>
      </c>
      <c r="D35" s="441" t="s">
        <v>140</v>
      </c>
      <c r="E35" s="95" t="s">
        <v>124</v>
      </c>
      <c r="F35" s="95">
        <v>0</v>
      </c>
      <c r="G35" s="423">
        <f>SUM(F35:F36)</f>
        <v>400</v>
      </c>
    </row>
    <row r="36" spans="1:8" ht="16.5" thickBot="1">
      <c r="A36" s="437"/>
      <c r="B36" s="434"/>
      <c r="C36" s="440"/>
      <c r="D36" s="443"/>
      <c r="E36" s="97" t="s">
        <v>120</v>
      </c>
      <c r="F36" s="97">
        <v>400</v>
      </c>
      <c r="G36" s="425"/>
    </row>
    <row r="37" spans="1:8" ht="16.5" thickBot="1">
      <c r="A37" s="98" t="s">
        <v>145</v>
      </c>
      <c r="B37" s="235">
        <v>142600</v>
      </c>
      <c r="C37" s="99" t="s">
        <v>143</v>
      </c>
      <c r="D37" s="105" t="s">
        <v>131</v>
      </c>
      <c r="E37" s="100" t="s">
        <v>120</v>
      </c>
      <c r="F37" s="101">
        <v>44</v>
      </c>
      <c r="G37" s="106">
        <f>SUM(F37)</f>
        <v>44</v>
      </c>
    </row>
    <row r="38" spans="1:8">
      <c r="A38" s="435" t="s">
        <v>145</v>
      </c>
      <c r="B38" s="432">
        <v>143300</v>
      </c>
      <c r="C38" s="438" t="s">
        <v>142</v>
      </c>
      <c r="D38" s="441" t="s">
        <v>130</v>
      </c>
      <c r="E38" s="94" t="s">
        <v>121</v>
      </c>
      <c r="F38" s="95">
        <v>168</v>
      </c>
      <c r="G38" s="423">
        <f>SUM(F38:F41)</f>
        <v>883</v>
      </c>
    </row>
    <row r="39" spans="1:8">
      <c r="A39" s="436"/>
      <c r="B39" s="433"/>
      <c r="C39" s="439"/>
      <c r="D39" s="442"/>
      <c r="E39" s="92" t="s">
        <v>120</v>
      </c>
      <c r="F39" s="93">
        <v>56</v>
      </c>
      <c r="G39" s="424"/>
      <c r="H39" s="132"/>
    </row>
    <row r="40" spans="1:8">
      <c r="A40" s="436"/>
      <c r="B40" s="433"/>
      <c r="C40" s="439"/>
      <c r="D40" s="442"/>
      <c r="E40" s="92" t="s">
        <v>129</v>
      </c>
      <c r="F40" s="93">
        <v>280</v>
      </c>
      <c r="G40" s="424"/>
      <c r="H40" s="133"/>
    </row>
    <row r="41" spans="1:8" ht="16.5" thickBot="1">
      <c r="A41" s="437"/>
      <c r="B41" s="434"/>
      <c r="C41" s="440"/>
      <c r="D41" s="443"/>
      <c r="E41" s="96" t="s">
        <v>124</v>
      </c>
      <c r="F41" s="97">
        <f>323+56</f>
        <v>379</v>
      </c>
      <c r="G41" s="425"/>
      <c r="H41" s="133"/>
    </row>
    <row r="42" spans="1:8">
      <c r="A42" s="435" t="s">
        <v>145</v>
      </c>
      <c r="B42" s="432">
        <v>140900</v>
      </c>
      <c r="C42" s="438" t="s">
        <v>141</v>
      </c>
      <c r="D42" s="441" t="s">
        <v>131</v>
      </c>
      <c r="E42" s="94" t="s">
        <v>120</v>
      </c>
      <c r="F42" s="95">
        <v>80</v>
      </c>
      <c r="G42" s="423">
        <f>SUM(F42:F44)</f>
        <v>216</v>
      </c>
      <c r="H42" s="133"/>
    </row>
    <row r="43" spans="1:8">
      <c r="A43" s="436"/>
      <c r="B43" s="433"/>
      <c r="C43" s="439"/>
      <c r="D43" s="442"/>
      <c r="E43" s="92" t="s">
        <v>121</v>
      </c>
      <c r="F43" s="93">
        <v>80</v>
      </c>
      <c r="G43" s="424"/>
      <c r="H43" s="132"/>
    </row>
    <row r="44" spans="1:8" ht="16.5" thickBot="1">
      <c r="A44" s="437"/>
      <c r="B44" s="434"/>
      <c r="C44" s="440"/>
      <c r="D44" s="443"/>
      <c r="E44" s="96" t="s">
        <v>124</v>
      </c>
      <c r="F44" s="97">
        <v>56</v>
      </c>
      <c r="G44" s="425"/>
      <c r="H44" s="132"/>
    </row>
    <row r="45" spans="1:8" ht="16.5" thickBot="1">
      <c r="A45" s="98" t="s">
        <v>145</v>
      </c>
      <c r="B45" s="235">
        <v>141900</v>
      </c>
      <c r="C45" s="99" t="s">
        <v>144</v>
      </c>
      <c r="D45" s="105" t="s">
        <v>146</v>
      </c>
      <c r="E45" s="100" t="s">
        <v>120</v>
      </c>
      <c r="F45" s="101">
        <v>32</v>
      </c>
      <c r="G45" s="106">
        <f>SUM(F45)</f>
        <v>32</v>
      </c>
      <c r="H45" s="132"/>
    </row>
    <row r="46" spans="1:8" ht="16.5" thickBot="1">
      <c r="A46" s="110"/>
      <c r="B46" s="237"/>
      <c r="C46" s="107" t="s">
        <v>38</v>
      </c>
      <c r="D46" s="107"/>
      <c r="E46" s="111"/>
      <c r="F46" s="108">
        <f>SUM(F37:F45)</f>
        <v>1175</v>
      </c>
      <c r="G46" s="109">
        <f>SUM(G37:G45)</f>
        <v>1175</v>
      </c>
    </row>
  </sheetData>
  <sortState ref="A23:G31">
    <sortCondition ref="C23:C31"/>
  </sortState>
  <mergeCells count="30">
    <mergeCell ref="A38:A41"/>
    <mergeCell ref="C38:C41"/>
    <mergeCell ref="D38:D41"/>
    <mergeCell ref="A42:A44"/>
    <mergeCell ref="C42:C44"/>
    <mergeCell ref="D42:D44"/>
    <mergeCell ref="B38:B41"/>
    <mergeCell ref="B42:B44"/>
    <mergeCell ref="A33:A34"/>
    <mergeCell ref="C33:C34"/>
    <mergeCell ref="D33:D34"/>
    <mergeCell ref="A35:A36"/>
    <mergeCell ref="C35:C36"/>
    <mergeCell ref="D35:D36"/>
    <mergeCell ref="B33:B34"/>
    <mergeCell ref="B35:B36"/>
    <mergeCell ref="A4:A6"/>
    <mergeCell ref="A11:A16"/>
    <mergeCell ref="A17:A21"/>
    <mergeCell ref="A22:A28"/>
    <mergeCell ref="A7:A10"/>
    <mergeCell ref="G33:G34"/>
    <mergeCell ref="G35:G36"/>
    <mergeCell ref="G38:G41"/>
    <mergeCell ref="G42:G44"/>
    <mergeCell ref="B4:B6"/>
    <mergeCell ref="B7:B10"/>
    <mergeCell ref="B11:B16"/>
    <mergeCell ref="B17:B21"/>
    <mergeCell ref="B22:B28"/>
  </mergeCells>
  <phoneticPr fontId="17"/>
  <hyperlinks>
    <hyperlink ref="H14" location="Quotations!AB167" display="manufacture quote (6696 * 12 + 2 spare)"/>
    <hyperlink ref="H18" location="Quotations!R154" display="20 initial + 610 later + 150 later (incl 25% spare)"/>
    <hyperlink ref="H5" location="Quotations!AF57" display="$28.09/module with 25% spare"/>
    <hyperlink ref="H12" location="Quotations!AF101" display="$0.63/ft, 1600ft."/>
    <hyperlink ref="H13" location="Quotations!AE124" display="6 cond.+shield $0.76/ft, 48000ft."/>
    <hyperlink ref="H19" location="Quotations!R195" display="Quote"/>
    <hyperlink ref="H20" location="Quotations!R195" display="Quote"/>
    <hyperlink ref="H23" location="Quotations!R231" display="M&amp;S Quote and estimate of blazing/machining"/>
    <hyperlink ref="H24" location="Quotations!AD231" display="M&amp;S Quote and estimate of blazing/machining"/>
    <hyperlink ref="H26" location="Quotations!R279" display="M&amp;S Quote"/>
    <hyperlink ref="H27" location="Quotations!AD279" display="Quote"/>
    <hyperlink ref="H28" location="Quotations!AD279" display="Quote"/>
    <hyperlink ref="H8" location="Quotations!Q57" display="Estimate from v1a quote with 25% spare"/>
    <hyperlink ref="H9" location="Quotations!Q114" display="$215.59 per chip"/>
  </hyperlinks>
  <pageMargins left="0.25" right="0.25" top="0.75" bottom="0.75" header="0.3" footer="0.3"/>
  <pageSetup paperSize="5" scale="47" fitToHeight="0" orientation="landscape"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P1:AM55"/>
  <sheetViews>
    <sheetView topLeftCell="A125" zoomScale="85" zoomScaleNormal="85" workbookViewId="0">
      <selection activeCell="R154" sqref="R154"/>
    </sheetView>
  </sheetViews>
  <sheetFormatPr defaultColWidth="8.875" defaultRowHeight="15.75"/>
  <sheetData>
    <row r="1" spans="16:39" ht="16.5" thickTop="1">
      <c r="P1" s="136"/>
      <c r="Q1" s="137"/>
      <c r="R1" s="137"/>
      <c r="S1" s="137"/>
      <c r="T1" s="137"/>
      <c r="U1" s="137"/>
      <c r="V1" s="137"/>
      <c r="W1" s="137"/>
      <c r="X1" s="137"/>
      <c r="Y1" s="137"/>
      <c r="Z1" s="137"/>
      <c r="AA1" s="137"/>
      <c r="AB1" s="137"/>
      <c r="AC1" s="137"/>
      <c r="AD1" s="137"/>
      <c r="AE1" s="137"/>
      <c r="AF1" s="137"/>
      <c r="AG1" s="137"/>
      <c r="AH1" s="137"/>
      <c r="AI1" s="137"/>
      <c r="AJ1" s="137"/>
      <c r="AK1" s="137"/>
      <c r="AL1" s="137"/>
      <c r="AM1" s="138"/>
    </row>
    <row r="2" spans="16:39" ht="26.25">
      <c r="P2" s="141" t="s">
        <v>204</v>
      </c>
      <c r="AM2" s="140"/>
    </row>
    <row r="3" spans="16:39">
      <c r="P3" s="139"/>
      <c r="AM3" s="140"/>
    </row>
    <row r="4" spans="16:39">
      <c r="P4" s="139"/>
      <c r="AM4" s="140"/>
    </row>
    <row r="5" spans="16:39">
      <c r="P5" s="139"/>
      <c r="AM5" s="140"/>
    </row>
    <row r="6" spans="16:39">
      <c r="P6" s="139"/>
      <c r="AM6" s="140"/>
    </row>
    <row r="7" spans="16:39">
      <c r="P7" s="139"/>
      <c r="AM7" s="140"/>
    </row>
    <row r="8" spans="16:39">
      <c r="P8" s="139"/>
      <c r="AM8" s="140"/>
    </row>
    <row r="9" spans="16:39">
      <c r="P9" s="139"/>
      <c r="AM9" s="140"/>
    </row>
    <row r="10" spans="16:39">
      <c r="P10" s="139"/>
      <c r="AM10" s="140"/>
    </row>
    <row r="11" spans="16:39">
      <c r="P11" s="139"/>
      <c r="AM11" s="140"/>
    </row>
    <row r="12" spans="16:39">
      <c r="P12" s="139"/>
      <c r="AM12" s="140"/>
    </row>
    <row r="13" spans="16:39">
      <c r="P13" s="139"/>
      <c r="AM13" s="140"/>
    </row>
    <row r="14" spans="16:39">
      <c r="P14" s="139"/>
      <c r="AM14" s="140"/>
    </row>
    <row r="15" spans="16:39">
      <c r="P15" s="139"/>
      <c r="AM15" s="140"/>
    </row>
    <row r="16" spans="16:39">
      <c r="P16" s="139"/>
      <c r="AM16" s="140"/>
    </row>
    <row r="17" spans="16:39">
      <c r="P17" s="139"/>
      <c r="AM17" s="140"/>
    </row>
    <row r="18" spans="16:39">
      <c r="P18" s="139"/>
      <c r="AM18" s="140"/>
    </row>
    <row r="19" spans="16:39">
      <c r="P19" s="139"/>
      <c r="AM19" s="140"/>
    </row>
    <row r="20" spans="16:39">
      <c r="P20" s="139"/>
      <c r="AM20" s="140"/>
    </row>
    <row r="21" spans="16:39">
      <c r="P21" s="139"/>
      <c r="AM21" s="140"/>
    </row>
    <row r="22" spans="16:39">
      <c r="P22" s="139"/>
      <c r="AM22" s="140"/>
    </row>
    <row r="23" spans="16:39">
      <c r="P23" s="139"/>
      <c r="AM23" s="140"/>
    </row>
    <row r="24" spans="16:39">
      <c r="P24" s="139"/>
      <c r="AM24" s="140"/>
    </row>
    <row r="25" spans="16:39">
      <c r="P25" s="139"/>
      <c r="AM25" s="140"/>
    </row>
    <row r="26" spans="16:39">
      <c r="P26" s="139"/>
      <c r="AM26" s="140"/>
    </row>
    <row r="27" spans="16:39">
      <c r="P27" s="139"/>
      <c r="AM27" s="140"/>
    </row>
    <row r="28" spans="16:39">
      <c r="P28" s="139"/>
      <c r="AM28" s="140"/>
    </row>
    <row r="29" spans="16:39">
      <c r="P29" s="139"/>
      <c r="AM29" s="140"/>
    </row>
    <row r="30" spans="16:39">
      <c r="P30" s="139"/>
      <c r="AM30" s="140"/>
    </row>
    <row r="31" spans="16:39">
      <c r="P31" s="139"/>
      <c r="AM31" s="140"/>
    </row>
    <row r="32" spans="16:39">
      <c r="P32" s="139"/>
      <c r="AM32" s="140"/>
    </row>
    <row r="33" spans="16:39">
      <c r="P33" s="139"/>
      <c r="AM33" s="140"/>
    </row>
    <row r="34" spans="16:39">
      <c r="P34" s="139"/>
      <c r="AM34" s="140"/>
    </row>
    <row r="35" spans="16:39">
      <c r="P35" s="139"/>
      <c r="AM35" s="140"/>
    </row>
    <row r="36" spans="16:39">
      <c r="P36" s="139"/>
      <c r="AM36" s="140"/>
    </row>
    <row r="37" spans="16:39">
      <c r="P37" s="139"/>
      <c r="AM37" s="140"/>
    </row>
    <row r="38" spans="16:39">
      <c r="P38" s="139"/>
      <c r="AM38" s="140"/>
    </row>
    <row r="39" spans="16:39">
      <c r="P39" s="139"/>
      <c r="AM39" s="140"/>
    </row>
    <row r="40" spans="16:39">
      <c r="P40" s="139"/>
      <c r="AM40" s="140"/>
    </row>
    <row r="41" spans="16:39">
      <c r="P41" s="139"/>
      <c r="AM41" s="140"/>
    </row>
    <row r="42" spans="16:39">
      <c r="P42" s="139"/>
      <c r="AM42" s="140"/>
    </row>
    <row r="43" spans="16:39">
      <c r="P43" s="139"/>
      <c r="AM43" s="140"/>
    </row>
    <row r="44" spans="16:39">
      <c r="P44" s="139"/>
      <c r="AM44" s="140"/>
    </row>
    <row r="45" spans="16:39">
      <c r="P45" s="139"/>
      <c r="AM45" s="140"/>
    </row>
    <row r="46" spans="16:39">
      <c r="P46" s="139"/>
      <c r="AM46" s="140"/>
    </row>
    <row r="47" spans="16:39">
      <c r="P47" s="139"/>
      <c r="AM47" s="140"/>
    </row>
    <row r="48" spans="16:39">
      <c r="P48" s="139"/>
      <c r="AM48" s="140"/>
    </row>
    <row r="49" spans="16:39">
      <c r="P49" s="139"/>
      <c r="AM49" s="140"/>
    </row>
    <row r="50" spans="16:39">
      <c r="P50" s="139"/>
      <c r="AM50" s="140"/>
    </row>
    <row r="51" spans="16:39">
      <c r="P51" s="139"/>
      <c r="AM51" s="140"/>
    </row>
    <row r="52" spans="16:39">
      <c r="P52" s="139"/>
      <c r="AM52" s="140"/>
    </row>
    <row r="53" spans="16:39">
      <c r="P53" s="139"/>
      <c r="AM53" s="140"/>
    </row>
    <row r="54" spans="16:39" ht="16.5" thickBot="1">
      <c r="P54" s="139"/>
      <c r="AM54" s="140"/>
    </row>
    <row r="55" spans="16:39" ht="16.5" thickTop="1">
      <c r="P55" s="137"/>
      <c r="Q55" s="137"/>
      <c r="R55" s="137"/>
      <c r="S55" s="137"/>
      <c r="T55" s="137"/>
      <c r="U55" s="137"/>
      <c r="V55" s="137"/>
      <c r="W55" s="137"/>
      <c r="X55" s="137"/>
      <c r="Y55" s="137"/>
      <c r="Z55" s="137"/>
      <c r="AA55" s="137"/>
      <c r="AB55" s="137"/>
      <c r="AC55" s="137"/>
      <c r="AD55" s="137"/>
      <c r="AE55" s="137"/>
      <c r="AF55" s="137"/>
      <c r="AG55" s="137"/>
      <c r="AH55" s="137"/>
      <c r="AI55" s="137"/>
      <c r="AJ55" s="137"/>
      <c r="AK55" s="137"/>
      <c r="AL55" s="137"/>
      <c r="AM55" s="137"/>
    </row>
  </sheetData>
  <phoneticPr fontId="17"/>
  <pageMargins left="0.7" right="0.7" top="0.75" bottom="0.75" header="0.3" footer="0.3"/>
  <pageSetup orientation="portrait" r:id="rId1"/>
  <drawing r:id="rId2"/>
  <legacyDrawing r:id="rId3"/>
  <oleObjects>
    <mc:AlternateContent xmlns:mc="http://schemas.openxmlformats.org/markup-compatibility/2006">
      <mc:Choice Requires="x14">
        <oleObject progId="Acrobat.Document.2015" shapeId="1025" r:id="rId4">
          <objectPr defaultSize="0" autoPict="0" r:id="rId5">
            <anchor moveWithCells="1">
              <from>
                <xdr:col>0</xdr:col>
                <xdr:colOff>76200</xdr:colOff>
                <xdr:row>23</xdr:row>
                <xdr:rowOff>76200</xdr:rowOff>
              </from>
              <to>
                <xdr:col>9</xdr:col>
                <xdr:colOff>66675</xdr:colOff>
                <xdr:row>63</xdr:row>
                <xdr:rowOff>19050</xdr:rowOff>
              </to>
            </anchor>
          </objectPr>
        </oleObject>
      </mc:Choice>
      <mc:Fallback>
        <oleObject progId="Acrobat.Document.2015" shapeId="1025"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vt:i4>
      </vt:variant>
    </vt:vector>
  </HeadingPairs>
  <TitlesOfParts>
    <vt:vector size="12" baseType="lpstr">
      <vt:lpstr>Nav</vt:lpstr>
      <vt:lpstr>FEE Prototype v1</vt:lpstr>
      <vt:lpstr>FEE Pre-Production </vt:lpstr>
      <vt:lpstr>Sampa80</vt:lpstr>
      <vt:lpstr>FEE Production</vt:lpstr>
      <vt:lpstr>Prototype v1-Details</vt:lpstr>
      <vt:lpstr>Pre-Production-Details</vt:lpstr>
      <vt:lpstr>Sampa80-Details</vt:lpstr>
      <vt:lpstr>Production-Details</vt:lpstr>
      <vt:lpstr>Quotations</vt:lpstr>
      <vt:lpstr>'Pre-Production-Details'!Print_Area</vt:lpstr>
      <vt:lpstr>'Production-Details'!Print_Area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EdwardOBrien</cp:lastModifiedBy>
  <cp:lastPrinted>2019-03-14T18:30:59Z</cp:lastPrinted>
  <dcterms:created xsi:type="dcterms:W3CDTF">2017-03-02T14:42:49Z</dcterms:created>
  <dcterms:modified xsi:type="dcterms:W3CDTF">2019-04-02T23:12:37Z</dcterms:modified>
</cp:coreProperties>
</file>