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5" yWindow="-105" windowWidth="23250" windowHeight="12570" tabRatio="562"/>
  </bookViews>
  <sheets>
    <sheet name="Nav" sheetId="9" r:id="rId1"/>
    <sheet name="Laser-Summary" sheetId="1" r:id="rId2"/>
    <sheet name="Gas-Summary" sheetId="12" r:id="rId3"/>
    <sheet name="Cooling-Summary" sheetId="13" r:id="rId4"/>
    <sheet name="Laser-Details" sheetId="16" r:id="rId5"/>
    <sheet name="Gas-Details" sheetId="19" r:id="rId6"/>
    <sheet name="Cooling-Details" sheetId="15" r:id="rId7"/>
    <sheet name="Quotations-Laser" sheetId="17" r:id="rId8"/>
    <sheet name="Quotations-Gas" sheetId="18" r:id="rId9"/>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50" i="19" l="1"/>
  <c r="N6" i="13"/>
  <c r="G48" i="19"/>
  <c r="G52" i="19"/>
  <c r="G55" i="19"/>
  <c r="G58" i="19"/>
  <c r="G59" i="19"/>
  <c r="G60" i="19"/>
  <c r="G61" i="19"/>
  <c r="G62" i="19"/>
  <c r="G63" i="19"/>
  <c r="G65" i="19"/>
  <c r="J82" i="12"/>
  <c r="I4" i="19"/>
  <c r="F9" i="19"/>
  <c r="I8" i="19"/>
  <c r="F13" i="19"/>
  <c r="I12" i="19"/>
  <c r="F19" i="19"/>
  <c r="I17" i="19"/>
  <c r="I21" i="19"/>
  <c r="I32" i="19"/>
  <c r="I43" i="19"/>
  <c r="J3" i="19"/>
  <c r="G82" i="12"/>
  <c r="G26" i="16"/>
  <c r="G29" i="16"/>
  <c r="G30" i="16"/>
  <c r="G32" i="16"/>
  <c r="G33" i="16"/>
  <c r="G34" i="16"/>
  <c r="G36" i="16"/>
  <c r="G38" i="16"/>
  <c r="G40" i="16"/>
  <c r="J82" i="1"/>
  <c r="G81" i="1"/>
  <c r="F5" i="16"/>
  <c r="I4" i="16"/>
  <c r="F7" i="16"/>
  <c r="F8" i="16"/>
  <c r="F10" i="16"/>
  <c r="F11" i="16"/>
  <c r="F12" i="16"/>
  <c r="F13" i="16"/>
  <c r="F14" i="16"/>
  <c r="F15" i="16"/>
  <c r="F17" i="16"/>
  <c r="F18" i="16"/>
  <c r="I6" i="16"/>
  <c r="I19" i="16"/>
  <c r="I21" i="16"/>
  <c r="J3" i="16"/>
  <c r="G82" i="1"/>
  <c r="F65" i="19"/>
  <c r="F40" i="16"/>
  <c r="G48" i="15"/>
  <c r="G47" i="15"/>
  <c r="I4" i="15"/>
  <c r="I16" i="15"/>
  <c r="I25" i="15"/>
  <c r="J3" i="15"/>
  <c r="F49" i="15"/>
  <c r="J82" i="13"/>
  <c r="G45" i="15"/>
  <c r="G40" i="15"/>
  <c r="G41" i="15"/>
  <c r="G42" i="15"/>
  <c r="G43" i="15"/>
  <c r="G44" i="15"/>
  <c r="G39" i="15"/>
  <c r="G36" i="15"/>
  <c r="G49" i="15"/>
  <c r="N6" i="12"/>
  <c r="G81" i="12"/>
  <c r="G81" i="13"/>
  <c r="G82" i="13"/>
</calcChain>
</file>

<file path=xl/sharedStrings.xml><?xml version="1.0" encoding="utf-8"?>
<sst xmlns="http://schemas.openxmlformats.org/spreadsheetml/2006/main" count="665" uniqueCount="251">
  <si>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</si>
  <si>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</si>
  <si>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</si>
  <si>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</si>
  <si>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</si>
  <si>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</si>
  <si>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</si>
  <si>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</si>
  <si>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</si>
  <si>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</si>
  <si>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</si>
  <si>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</si>
  <si>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</si>
  <si>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</si>
  <si>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</si>
  <si>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</si>
  <si>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</si>
  <si>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</si>
  <si>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</si>
  <si>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</si>
  <si>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</si>
  <si>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</si>
  <si>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</si>
  <si>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</si>
  <si>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</si>
  <si>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</si>
  <si>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</si>
  <si>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</si>
  <si>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</si>
  <si>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</si>
  <si>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</si>
  <si>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</si>
  <si>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</si>
  <si>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</si>
  <si>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</si>
  <si>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Pending</t>
  </si>
  <si>
    <t>Manufacturer Quote</t>
  </si>
  <si>
    <t>Experience</t>
  </si>
  <si>
    <t>(follow link for detailed summary)</t>
  </si>
  <si>
    <t>Thomas K. Hemmick</t>
  </si>
  <si>
    <t>X</t>
  </si>
  <si>
    <t>Grand Total</t>
  </si>
  <si>
    <t>TPC Support Services</t>
  </si>
  <si>
    <t>TPC Laser System</t>
  </si>
  <si>
    <t>TPC Gas System</t>
  </si>
  <si>
    <t>TPC Cooling System</t>
  </si>
  <si>
    <t xml:space="preserve">   TPC Laser System</t>
  </si>
  <si>
    <t xml:space="preserve">      Procure TPC laser(s)</t>
  </si>
  <si>
    <t xml:space="preserve">      Procure TPC optics with mirrors</t>
  </si>
  <si>
    <t>Laser</t>
  </si>
  <si>
    <t xml:space="preserve">   TPC Gas System</t>
  </si>
  <si>
    <t xml:space="preserve">      Procure TPC Gas System mass flow meters</t>
  </si>
  <si>
    <t>Flowcontrollers</t>
  </si>
  <si>
    <t>Quote</t>
  </si>
  <si>
    <t>Power supply</t>
  </si>
  <si>
    <t>Cables</t>
  </si>
  <si>
    <t>Iso Analyzer</t>
  </si>
  <si>
    <t xml:space="preserve">      Procure TPC Gas System scrubbers</t>
  </si>
  <si>
    <t>Vessel</t>
  </si>
  <si>
    <t>experience</t>
  </si>
  <si>
    <t>Catalyst</t>
  </si>
  <si>
    <t>Molecular sieves</t>
  </si>
  <si>
    <t>Heater and temp controller</t>
  </si>
  <si>
    <t>OMEGA</t>
  </si>
  <si>
    <t>estimate</t>
  </si>
  <si>
    <t xml:space="preserve">      Procure TPC Gas System oxygen and water sensors</t>
  </si>
  <si>
    <t>quote</t>
  </si>
  <si>
    <t>CSINO</t>
  </si>
  <si>
    <t>Past Cost</t>
  </si>
  <si>
    <t>Design Control Software</t>
  </si>
  <si>
    <t xml:space="preserve">Procure Gas system Electronic Crate </t>
  </si>
  <si>
    <t>Allied</t>
  </si>
  <si>
    <t>Procure Electronics Modules</t>
  </si>
  <si>
    <t>past cost</t>
  </si>
  <si>
    <t>Procure Hardware for electronics (Cabels,termanals,Etc)</t>
  </si>
  <si>
    <t>Procure Gas System Control PC</t>
  </si>
  <si>
    <t>Dell</t>
  </si>
  <si>
    <t>Web Quote</t>
  </si>
  <si>
    <t>Procure Power supplies</t>
  </si>
  <si>
    <t>Omega</t>
  </si>
  <si>
    <t>Procure Mounting hardware</t>
  </si>
  <si>
    <t>McMaster</t>
  </si>
  <si>
    <t>Procure Al Panels</t>
  </si>
  <si>
    <t>McMAster</t>
  </si>
  <si>
    <t>Procure Electronics Rack</t>
  </si>
  <si>
    <t>web quote</t>
  </si>
  <si>
    <t xml:space="preserve">      Assemble and Plumb TPC Gas System</t>
  </si>
  <si>
    <t>Swagelok</t>
  </si>
  <si>
    <t>Procure Stainless Tubing</t>
  </si>
  <si>
    <t>Swaglok/Mcmaster</t>
  </si>
  <si>
    <t>Procure Monitoring instrumentation</t>
  </si>
  <si>
    <t>Dwyer</t>
  </si>
  <si>
    <t>Procure Electronic Pressure Controller</t>
  </si>
  <si>
    <t>Tescom</t>
  </si>
  <si>
    <t>Procure Compressors (2)</t>
  </si>
  <si>
    <t>Aid Dimensions</t>
  </si>
  <si>
    <t>Procure Stainless Solenoids</t>
  </si>
  <si>
    <t>Procure AL Panels</t>
  </si>
  <si>
    <t xml:space="preserve">      Install and Test TPC Gas System Interlocks</t>
  </si>
  <si>
    <t>This is part of Computer control</t>
  </si>
  <si>
    <t xml:space="preserve">   TPC Cooling System</t>
  </si>
  <si>
    <t>Chillers  watt 10C(3)</t>
  </si>
  <si>
    <t>Thermo Scientific Merlin</t>
  </si>
  <si>
    <t>Deionizing filters (2)</t>
  </si>
  <si>
    <t>web Quote</t>
  </si>
  <si>
    <t>Particle filters (3)</t>
  </si>
  <si>
    <t>Valving for Chiller Switchover</t>
  </si>
  <si>
    <t>SS Manifolds (4)  12 port</t>
  </si>
  <si>
    <t>MSC</t>
  </si>
  <si>
    <t>Hardware (panel, brackets, mnts)</t>
  </si>
  <si>
    <t>Mcmaster</t>
  </si>
  <si>
    <t>Flowmeter 24(SS) water</t>
  </si>
  <si>
    <t>Compression fittings SS (various)</t>
  </si>
  <si>
    <t>Quote + experience</t>
  </si>
  <si>
    <t>Bypass Valving at detector</t>
  </si>
  <si>
    <t>Pressure gauges (8)</t>
  </si>
  <si>
    <t>Manifold valving (24)</t>
  </si>
  <si>
    <t>1 1/4" thin walled  SS Lines</t>
  </si>
  <si>
    <t>old Quote x inflation</t>
  </si>
  <si>
    <t xml:space="preserve">1" SS Thin walled Lines </t>
  </si>
  <si>
    <t xml:space="preserve">5/16" SS Coil (0.250 ID Min) </t>
  </si>
  <si>
    <t>SS Pipe fittings</t>
  </si>
  <si>
    <t>1 1/4" Braided lines  (316 SS)</t>
  </si>
  <si>
    <t>Large Compression fittings SS</t>
  </si>
  <si>
    <t>Poly lines to detector (Various)</t>
  </si>
  <si>
    <t>House Water Manifolding (brass)</t>
  </si>
  <si>
    <t>Pressure Transmitters (8 min)</t>
  </si>
  <si>
    <t>Transmitting Flowmeters (SS 1") (8)</t>
  </si>
  <si>
    <t>RTDs  (8)</t>
  </si>
  <si>
    <t>RTD  transmitter+local read (7)</t>
  </si>
  <si>
    <t>Electronic hardware</t>
  </si>
  <si>
    <t>various</t>
  </si>
  <si>
    <t>House water Monitor (pressure)</t>
  </si>
  <si>
    <t xml:space="preserve">Various </t>
  </si>
  <si>
    <t>Presure Relief Valves 1" (2) SS</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</si>
  <si>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 LASER CALIBRATION SYSTEM AND PROCURE AND CONSTRUCT THE ELEMENTS OF THE SYSTEM. 
</t>
    </r>
    <r>
      <rPr>
        <b/>
        <u/>
        <sz val="12"/>
        <color theme="1"/>
        <rFont val="Calibri"/>
        <family val="2"/>
        <scheme val="minor"/>
      </rPr>
      <t xml:space="preserve">WORK STATEMENT: </t>
    </r>
    <r>
      <rPr>
        <sz val="12"/>
        <color theme="1"/>
        <rFont val="Calibri"/>
        <family val="2"/>
        <scheme val="minor"/>
      </rPr>
      <t xml:space="preserve">
PROVIDE ALL PARTS TO PRODUCE THE LASER CALIBRATION SYSTEM AND ASSEMBLE/INSTALL ALL PARTS.</t>
    </r>
  </si>
  <si>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 GAS SYSTEM AND PROCURE AND CONSTRUCT THE ELEMENTS OF THE SYSTEM. 
</t>
    </r>
    <r>
      <rPr>
        <b/>
        <u/>
        <sz val="12"/>
        <color theme="1"/>
        <rFont val="Calibri"/>
        <family val="2"/>
        <scheme val="minor"/>
      </rPr>
      <t xml:space="preserve">WORK STATEMENT: </t>
    </r>
    <r>
      <rPr>
        <sz val="12"/>
        <color theme="1"/>
        <rFont val="Calibri"/>
        <family val="2"/>
        <scheme val="minor"/>
      </rPr>
      <t xml:space="preserve">
PROVIDE ALL PARTS TO PRODUCE THE GAS SYSTEM AND ASSEMBLE/INSTALL ALL PARTS.</t>
    </r>
  </si>
  <si>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 COOLING SYSTEM AND PROCURE AND CONSTRUCT THE ELEMENTS OF THE SYSTEM.
</t>
    </r>
    <r>
      <rPr>
        <b/>
        <u/>
        <sz val="12"/>
        <color theme="1"/>
        <rFont val="Calibri"/>
        <family val="2"/>
        <scheme val="minor"/>
      </rPr>
      <t xml:space="preserve">WORK STATEMENT: </t>
    </r>
    <r>
      <rPr>
        <sz val="12"/>
        <color theme="1"/>
        <rFont val="Calibri"/>
        <family val="2"/>
        <scheme val="minor"/>
      </rPr>
      <t xml:space="preserve">
PROVIDE ALL PARTS TO PRODUCE THE COOLING SYSTEM AND ASSEMBLE/INSTALL ALL PARTS.</t>
    </r>
  </si>
  <si>
    <t>Lasers can be used to produce ionization in the TPC volume that provides botgh a source of signals and a calibration.  This includes pattern applied to the central membrane (ala STAR) as well as direct laser transmission through the gas (STAR and ALICE).  In the case of STAR and ALICE, the lasers going through the gas are directed via fibers and mirror bundles to criss-cross planes at several Z locations.  The fiber bundles take radial space that both STAR and ALICE can afford.  Due to the small size, sPHENIX cannot afford to have a bundle running along Z.  Therefore we shall use two solutions to laser calibration.  First, we will shine diffuse laser laght onto the patterned centralmembrane.  Second, we will allow for angled\tranjectories of laser light emanating from between the modules traveling at various angles through the gas.  While not ideal it is a better solution than losing radial space.</t>
  </si>
  <si>
    <t>PHENIX hosted one of the premier recirculating high purity gas systems in the world that serviced the HBD detector.  The TPC detector's needs are rather similar (even less stringent) and so we feel it is conservative to use the HBD system as a cost basic.</t>
  </si>
  <si>
    <t>The system is designed with all stainless plumbing for highest purity and ample contamination monitoring.  It is very smilar to the PHENIX HBD system, whose purity and flow rates are beyond the needs of the TPC.</t>
  </si>
  <si>
    <t>Within sPHENIX, all systems are responsible to carry their own electronically-generated heat away.  Our heat load is dominated by the SAMPA chips and is thereby well understood, allowing for reasonable accuracy on the costy estimation.  The heat load is significant enough that liquid cooling is required since gas cooling will be insufficient.</t>
  </si>
  <si>
    <t>The cost basis uses is extracpolated using similar systems found in the PHENIX experiment.</t>
  </si>
  <si>
    <t xml:space="preserve">
</t>
  </si>
  <si>
    <t>The full cost of the laser system includes the laser and optics up to and inside the TPC.</t>
  </si>
  <si>
    <t>The gas system cost is based upon designs that follow the PHENIX HBD high purity gas system, which is more stringent than typical TPC requirements.</t>
  </si>
  <si>
    <t>We use 20% on the vendor quoted items (laser itself plus a collection of optical components) and 40% on the laser beam conduit system and port window/beam splitter.</t>
  </si>
  <si>
    <t>Fibers</t>
  </si>
  <si>
    <t>Fiberguide Ind.</t>
  </si>
  <si>
    <t>CVI Optics</t>
  </si>
  <si>
    <t>ND filters</t>
  </si>
  <si>
    <t>Thor Labs</t>
  </si>
  <si>
    <t>Optical table</t>
  </si>
  <si>
    <t>Photodiodes</t>
  </si>
  <si>
    <t>Power meter</t>
  </si>
  <si>
    <t>Fiber couplers</t>
  </si>
  <si>
    <t>Port Window/2-way splitter</t>
  </si>
  <si>
    <t>TPC Laser-Summary</t>
  </si>
  <si>
    <t>TPC Gas-Summary</t>
  </si>
  <si>
    <t>TPC Cooling-Summary</t>
  </si>
  <si>
    <t>1.02.07</t>
  </si>
  <si>
    <t>1.02.07.01</t>
  </si>
  <si>
    <t>1.02.07.02</t>
  </si>
  <si>
    <t>1.02.07.03</t>
  </si>
  <si>
    <t>Cost Summary (FY17 Direct)</t>
  </si>
  <si>
    <t>We costed two lasers that seem appropriate for our needs and included the cost of the higher power one here with 20% Estimate Uncertainty.  All other laser system parts are either from quotes with 20% Estimate Uncertainty
 or estimated at 40% Estimate Uncertainty.</t>
  </si>
  <si>
    <t>Estimate Uncertainty</t>
  </si>
  <si>
    <t>The Estimate Uncertainty contains three levels.  Manufacturer quotes are either assessed as 20% or 25% Estimate Uncertainty based upon past experience with long term price stability.  All other items carry 40% Estimate Uncertainty.</t>
  </si>
  <si>
    <t>The cost before Estimate Uncertainty similar to equivalent systems deployed for PHENIX.</t>
  </si>
  <si>
    <t>Material</t>
  </si>
  <si>
    <t>Labor</t>
  </si>
  <si>
    <t>Justification</t>
  </si>
  <si>
    <t>Category</t>
  </si>
  <si>
    <t>Hours</t>
  </si>
  <si>
    <t>TOTAL</t>
  </si>
  <si>
    <t>Design TPC Laser System</t>
  </si>
  <si>
    <t>PROF</t>
  </si>
  <si>
    <t>TECH</t>
  </si>
  <si>
    <t>SCI</t>
  </si>
  <si>
    <t>Install TPC Laser optics with mounts</t>
  </si>
  <si>
    <t>Procure TPC laser(s) - Provide Requirements to Procurement</t>
  </si>
  <si>
    <t>Procure TPC mirror bundles with supports</t>
  </si>
  <si>
    <t>Procure TPC optics with mirrors - Provide Requirements to Procurement</t>
  </si>
  <si>
    <t>Similar to STAR and ALICE</t>
  </si>
  <si>
    <t>Similar to PHENIX EMC</t>
  </si>
  <si>
    <t>Design TPC Gas Handling System</t>
  </si>
  <si>
    <t>Assemble TPC Gas System controls</t>
  </si>
  <si>
    <t>Install and Test TPC Gas System Interlocks</t>
  </si>
  <si>
    <t>Procure TPC Gas System oxygen and water sensors</t>
  </si>
  <si>
    <t>Procure TPC Gas System scrubbers</t>
  </si>
  <si>
    <t>Procure TPC Gas System Analyzers (2 for redundancy) - Provide Requirements to Procurement</t>
  </si>
  <si>
    <t>Procure TPC Gas System mass flow meters</t>
  </si>
  <si>
    <t>STUD</t>
  </si>
  <si>
    <t>Design TPC Cooling System</t>
  </si>
  <si>
    <t>Install TPC Cooling System end cap manifolds</t>
  </si>
  <si>
    <t>Set up and Test TPC Cooling System interlocks</t>
  </si>
  <si>
    <t>Set up TPC Cooling System computer controls</t>
  </si>
  <si>
    <t>Install TPC Cooling System tanks</t>
  </si>
  <si>
    <t>Install TPC Cooling System PH control</t>
  </si>
  <si>
    <t>Install TPC Cooling System heat exchanger</t>
  </si>
  <si>
    <t>Install TPC Cooling System pumps</t>
  </si>
  <si>
    <t>Similar (but lesser) to PHENIX HBD.</t>
  </si>
  <si>
    <t>Similar to PHENIX FVTX and ALICE TPC</t>
  </si>
  <si>
    <t>Labor Hours</t>
  </si>
  <si>
    <t>Install &amp; Test TPC Laser safety interlocks</t>
  </si>
  <si>
    <t>Install &amp; Test TPC lasers</t>
  </si>
  <si>
    <t>Install &amp; Test TPC mirror bundles and supports</t>
  </si>
  <si>
    <t>Procure TPC Cooling System equipment(pumps, heat exchanger, PH control, manifolds, tanks…) - Provide Requirements to Procurement</t>
  </si>
  <si>
    <t>RPMC (8)</t>
  </si>
  <si>
    <t>Conventional beam splitter</t>
  </si>
  <si>
    <t>Mirror mounts</t>
  </si>
  <si>
    <t>Mirror mounts (motorized)</t>
  </si>
  <si>
    <t>Motion controller</t>
  </si>
  <si>
    <t>VUV mirrors</t>
  </si>
  <si>
    <t>Mounts</t>
  </si>
  <si>
    <t>Compact, 266nm DPSS laser</t>
  </si>
  <si>
    <t>Diffractive optical element beam splitter</t>
  </si>
  <si>
    <t>Verbal estimate for diffractive optical element (DOE) to generate 3-way split beam from primary beam from laser</t>
  </si>
  <si>
    <t>3 beams are roughly equal energy pencil beams that have same divergnce and beam diam. ss primary beam; the angle of each beam with respect to</t>
  </si>
  <si>
    <t>the normal to the DOE surface will be specified in a range between 5-25deg. (the beams do not have to be in the same plane)</t>
  </si>
  <si>
    <t>~$20K per 20 DOE's (each 1cm diam. discs, 266nm compatible fused silica substrate) -- made from a single 200mm diam. raw silicon wafter</t>
  </si>
  <si>
    <t>Will update with real quote soon!</t>
  </si>
  <si>
    <t>Optical elements</t>
  </si>
  <si>
    <t>Mechanical support</t>
  </si>
  <si>
    <t xml:space="preserve">Cables,24v supply, </t>
  </si>
  <si>
    <t xml:space="preserve">      Procure TPC Gas System Analyzers (2 for redundancy)</t>
  </si>
  <si>
    <t>Cf4 Analyzer (2)</t>
  </si>
  <si>
    <t>Swage/Mcmaster</t>
  </si>
  <si>
    <t>BASF</t>
  </si>
  <si>
    <t>Fisher</t>
  </si>
  <si>
    <t>H2O analyzers (2)</t>
  </si>
  <si>
    <t>Khan</t>
  </si>
  <si>
    <t>O2 Analyzers (2)</t>
  </si>
  <si>
    <t>GE</t>
  </si>
  <si>
    <t>Electronics Design (contract)</t>
  </si>
  <si>
    <t>Newark</t>
  </si>
  <si>
    <t>Procure Stainless compression fittings Rack</t>
  </si>
  <si>
    <t>Grainger</t>
  </si>
  <si>
    <t>Procure Stainless fittings Large</t>
  </si>
  <si>
    <t>139 v2</t>
  </si>
  <si>
    <t>Activity</t>
  </si>
  <si>
    <t>TPC Mirror bundles with Mechanical supports</t>
  </si>
  <si>
    <t xml:space="preserve">      Procure TPC Gas System computer controller</t>
  </si>
  <si>
    <t>Assemble and Plumb TPC Gas System</t>
  </si>
  <si>
    <t>Procure TPC Gas System Components for Installation</t>
  </si>
  <si>
    <t>Set up TPC Gas System computer control</t>
  </si>
  <si>
    <t>no parts planned now</t>
  </si>
  <si>
    <t>Procure TPC Cooling System equipment(pumps,heat exchanger, PH control, manifolds, tanks…)</t>
  </si>
  <si>
    <t xml:space="preserve">      Procure TPC Cooling System plumbing - contract</t>
  </si>
  <si>
    <t xml:space="preserve">      Set up TPC Cooling System Computer Controls</t>
  </si>
  <si>
    <t>Install TPC Cooling System plumbing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</si>
</sst>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quot;#,##0"/>
    <numFmt numFmtId="165" formatCode="&quot;$&quot;#,##0.00"/>
  </numFmts>
  <fonts count="25"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2"/>
      <name val="Calibri"/>
      <family val="2"/>
      <scheme val="minor"/>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1"/>
      <name val="Calibri"/>
      <family val="2"/>
      <scheme val="minor"/>
    </font>
    <font>
      <sz val="11"/>
      <color rgb="FFFF0000"/>
      <name val="Calibri"/>
      <family val="2"/>
      <scheme val="minor"/>
    </font>
    <font>
      <b/>
      <sz val="11"/>
      <color theme="1"/>
      <name val="Calibri"/>
      <family val="2"/>
      <scheme val="minor"/>
    </font>
  </fonts>
  <fills count="16">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
      <patternFill patternType="solid">
        <fgColor rgb="FFFFEB9C"/>
        <bgColor indexed="64"/>
      </patternFill>
    </fill>
    <fill>
      <patternFill patternType="solid">
        <fgColor rgb="FFFFC7CE"/>
        <bgColor indexed="64"/>
      </patternFill>
    </fill>
  </fills>
  <borders count="5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auto="1"/>
      </left>
      <right style="thin">
        <color indexed="64"/>
      </right>
      <top style="thin">
        <color indexed="64"/>
      </top>
      <bottom/>
      <diagonal/>
    </border>
    <border>
      <left style="medium">
        <color auto="1"/>
      </left>
      <right style="thin">
        <color indexed="64"/>
      </right>
      <top/>
      <bottom style="medium">
        <color indexed="64"/>
      </bottom>
      <diagonal/>
    </border>
    <border>
      <left/>
      <right style="thin">
        <color indexed="64"/>
      </right>
      <top style="thin">
        <color indexed="64"/>
      </top>
      <bottom/>
      <diagonal/>
    </border>
  </borders>
  <cellStyleXfs count="14">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3" fillId="7" borderId="0" applyNumberFormat="0" applyBorder="0" applyAlignment="0" applyProtection="0"/>
    <xf numFmtId="0" fontId="14" fillId="8" borderId="0" applyNumberFormat="0" applyBorder="0" applyAlignment="0" applyProtection="0"/>
    <xf numFmtId="0" fontId="15" fillId="9" borderId="0" applyNumberFormat="0" applyBorder="0" applyAlignment="0" applyProtection="0"/>
    <xf numFmtId="0" fontId="2" fillId="11" borderId="0" applyNumberFormat="0" applyBorder="0" applyAlignment="0" applyProtection="0"/>
    <xf numFmtId="0" fontId="22" fillId="0" borderId="0"/>
    <xf numFmtId="0" fontId="1" fillId="0" borderId="0"/>
  </cellStyleXfs>
  <cellXfs count="433">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4" borderId="9" xfId="0" applyFont="1" applyFill="1" applyBorder="1"/>
    <xf numFmtId="0" fontId="9" fillId="4" borderId="13" xfId="0" applyFont="1" applyFill="1" applyBorder="1"/>
    <xf numFmtId="0" fontId="4" fillId="0" borderId="0" xfId="0" applyFont="1"/>
    <xf numFmtId="0" fontId="11" fillId="0" borderId="0" xfId="0" applyFont="1"/>
    <xf numFmtId="0" fontId="12"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2" fillId="6" borderId="4" xfId="0" applyFont="1" applyFill="1" applyBorder="1"/>
    <xf numFmtId="0" fontId="12" fillId="6" borderId="0" xfId="0" applyFont="1" applyFill="1"/>
    <xf numFmtId="0" fontId="12"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9" fillId="4" borderId="13" xfId="0" applyNumberFormat="1" applyFont="1" applyFill="1" applyBorder="1"/>
    <xf numFmtId="164" fontId="9" fillId="4" borderId="19" xfId="0" applyNumberFormat="1" applyFont="1" applyFill="1" applyBorder="1"/>
    <xf numFmtId="0" fontId="4" fillId="6" borderId="0" xfId="0" applyFont="1" applyFill="1"/>
    <xf numFmtId="0" fontId="11" fillId="6" borderId="0" xfId="0" applyFont="1" applyFill="1"/>
    <xf numFmtId="2" fontId="0" fillId="0" borderId="0" xfId="0" applyNumberFormat="1"/>
    <xf numFmtId="0" fontId="15" fillId="9" borderId="10" xfId="10" applyBorder="1"/>
    <xf numFmtId="0" fontId="15" fillId="9" borderId="14" xfId="10" applyBorder="1"/>
    <xf numFmtId="164" fontId="15" fillId="9" borderId="14" xfId="10" applyNumberFormat="1" applyBorder="1"/>
    <xf numFmtId="0" fontId="15" fillId="9" borderId="15" xfId="10" applyBorder="1"/>
    <xf numFmtId="164" fontId="15" fillId="9" borderId="15" xfId="10" applyNumberFormat="1" applyBorder="1"/>
    <xf numFmtId="0" fontId="14" fillId="8" borderId="10" xfId="9" applyBorder="1"/>
    <xf numFmtId="0" fontId="14" fillId="8" borderId="14" xfId="9" applyBorder="1"/>
    <xf numFmtId="164" fontId="14" fillId="8" borderId="14" xfId="9" applyNumberFormat="1" applyBorder="1"/>
    <xf numFmtId="0" fontId="0" fillId="10" borderId="10" xfId="0" applyFill="1" applyBorder="1"/>
    <xf numFmtId="0" fontId="0" fillId="10" borderId="14" xfId="0" applyFill="1" applyBorder="1"/>
    <xf numFmtId="164" fontId="0" fillId="10" borderId="14" xfId="0" applyNumberFormat="1" applyFill="1" applyBorder="1"/>
    <xf numFmtId="0" fontId="0" fillId="10" borderId="9" xfId="0" applyFill="1" applyBorder="1"/>
    <xf numFmtId="0" fontId="0" fillId="10" borderId="13" xfId="0" applyFill="1" applyBorder="1"/>
    <xf numFmtId="164" fontId="0" fillId="10" borderId="13" xfId="0" applyNumberFormat="1" applyFill="1" applyBorder="1"/>
    <xf numFmtId="0" fontId="15" fillId="9" borderId="25" xfId="10" applyBorder="1"/>
    <xf numFmtId="0" fontId="15" fillId="9" borderId="26" xfId="10" applyBorder="1"/>
    <xf numFmtId="164" fontId="16" fillId="10" borderId="14" xfId="0" applyNumberFormat="1" applyFont="1" applyFill="1" applyBorder="1"/>
    <xf numFmtId="0" fontId="9" fillId="0" borderId="0" xfId="0" applyFont="1"/>
    <xf numFmtId="164" fontId="15" fillId="9" borderId="21" xfId="10" applyNumberFormat="1" applyBorder="1"/>
    <xf numFmtId="0" fontId="5" fillId="9" borderId="14" xfId="7" applyFill="1" applyBorder="1"/>
    <xf numFmtId="164" fontId="14" fillId="8" borderId="21" xfId="9" applyNumberFormat="1" applyBorder="1"/>
    <xf numFmtId="164" fontId="0" fillId="10" borderId="15" xfId="0" applyNumberFormat="1" applyFill="1" applyBorder="1"/>
    <xf numFmtId="0" fontId="0" fillId="10" borderId="15" xfId="0" applyFill="1" applyBorder="1"/>
    <xf numFmtId="0" fontId="0" fillId="10" borderId="30" xfId="0" applyFill="1" applyBorder="1"/>
    <xf numFmtId="164" fontId="14" fillId="8" borderId="15" xfId="9" applyNumberFormat="1" applyBorder="1"/>
    <xf numFmtId="0" fontId="14" fillId="8" borderId="15" xfId="9" applyBorder="1"/>
    <xf numFmtId="0" fontId="0" fillId="10" borderId="26" xfId="0" applyFill="1" applyBorder="1"/>
    <xf numFmtId="0" fontId="15" fillId="9" borderId="31" xfId="10" applyBorder="1"/>
    <xf numFmtId="0" fontId="0" fillId="10" borderId="33" xfId="0" applyFill="1" applyBorder="1"/>
    <xf numFmtId="164" fontId="15" fillId="9" borderId="31" xfId="10" applyNumberFormat="1" applyBorder="1"/>
    <xf numFmtId="0" fontId="13" fillId="7" borderId="10" xfId="8" applyBorder="1"/>
    <xf numFmtId="0" fontId="13" fillId="7" borderId="14" xfId="8" applyBorder="1"/>
    <xf numFmtId="164" fontId="13" fillId="7" borderId="14" xfId="8" applyNumberFormat="1" applyBorder="1"/>
    <xf numFmtId="164" fontId="16" fillId="10" borderId="15" xfId="0" applyNumberFormat="1" applyFont="1" applyFill="1" applyBorder="1"/>
    <xf numFmtId="164" fontId="16" fillId="10" borderId="20" xfId="0" applyNumberFormat="1" applyFont="1" applyFill="1" applyBorder="1"/>
    <xf numFmtId="164" fontId="0" fillId="10" borderId="20" xfId="0" applyNumberFormat="1" applyFill="1" applyBorder="1"/>
    <xf numFmtId="0" fontId="0" fillId="10" borderId="15" xfId="0" applyFill="1" applyBorder="1" applyAlignment="1">
      <alignment wrapText="1"/>
    </xf>
    <xf numFmtId="0" fontId="15" fillId="9" borderId="15" xfId="10" applyBorder="1" applyAlignment="1">
      <alignment wrapText="1"/>
    </xf>
    <xf numFmtId="164" fontId="15" fillId="9" borderId="20" xfId="10" applyNumberFormat="1" applyBorder="1"/>
    <xf numFmtId="164" fontId="14" fillId="8" borderId="20" xfId="9" applyNumberFormat="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2" fillId="11" borderId="15" xfId="11"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19" fillId="12" borderId="0" xfId="0" applyFont="1" applyFill="1"/>
    <xf numFmtId="164" fontId="19" fillId="12" borderId="0" xfId="0" applyNumberFormat="1" applyFont="1" applyFill="1"/>
    <xf numFmtId="0" fontId="9" fillId="4" borderId="34" xfId="0" applyFont="1" applyFill="1" applyBorder="1"/>
    <xf numFmtId="0" fontId="9" fillId="4" borderId="30" xfId="0" applyFont="1" applyFill="1" applyBorder="1"/>
    <xf numFmtId="0" fontId="9" fillId="4" borderId="0" xfId="0" applyFont="1" applyFill="1"/>
    <xf numFmtId="0" fontId="20" fillId="4" borderId="0" xfId="0" applyFont="1" applyFill="1"/>
    <xf numFmtId="164" fontId="20" fillId="4" borderId="0" xfId="0" applyNumberFormat="1" applyFont="1" applyFill="1"/>
    <xf numFmtId="1" fontId="0" fillId="13" borderId="15" xfId="0" applyNumberFormat="1" applyFill="1" applyBorder="1" applyAlignment="1">
      <alignment horizontal="center" vertical="top"/>
    </xf>
    <xf numFmtId="1" fontId="0" fillId="13" borderId="13" xfId="0" applyNumberFormat="1" applyFill="1" applyBorder="1" applyAlignment="1">
      <alignment horizontal="center" vertical="top"/>
    </xf>
    <xf numFmtId="1" fontId="0" fillId="13" borderId="14" xfId="0" applyNumberFormat="1" applyFill="1" applyBorder="1" applyAlignment="1">
      <alignment horizontal="center" vertical="top"/>
    </xf>
    <xf numFmtId="0" fontId="0" fillId="13" borderId="35" xfId="0" applyFill="1" applyBorder="1" applyAlignment="1">
      <alignment horizontal="left" vertical="top"/>
    </xf>
    <xf numFmtId="0" fontId="0" fillId="13" borderId="36" xfId="0" applyFill="1" applyBorder="1" applyAlignment="1">
      <alignment horizontal="left" vertical="top"/>
    </xf>
    <xf numFmtId="1" fontId="0" fillId="13" borderId="36" xfId="0" applyNumberFormat="1" applyFill="1" applyBorder="1" applyAlignment="1">
      <alignment horizontal="center" vertical="top"/>
    </xf>
    <xf numFmtId="1" fontId="0" fillId="13" borderId="37" xfId="0" applyNumberFormat="1" applyFill="1" applyBorder="1" applyAlignment="1">
      <alignment horizontal="center" vertical="top"/>
    </xf>
    <xf numFmtId="0" fontId="21" fillId="13" borderId="35" xfId="0" applyFont="1" applyFill="1" applyBorder="1" applyAlignment="1">
      <alignment horizontal="left" vertical="top"/>
    </xf>
    <xf numFmtId="0" fontId="21" fillId="13" borderId="36" xfId="0" applyFont="1" applyFill="1" applyBorder="1" applyAlignment="1">
      <alignment horizontal="left" vertical="top"/>
    </xf>
    <xf numFmtId="1" fontId="21" fillId="13" borderId="36" xfId="0" applyNumberFormat="1" applyFont="1" applyFill="1" applyBorder="1" applyAlignment="1">
      <alignment horizontal="center" vertical="top"/>
    </xf>
    <xf numFmtId="1" fontId="21" fillId="13" borderId="37" xfId="0" applyNumberFormat="1" applyFont="1" applyFill="1" applyBorder="1" applyAlignment="1">
      <alignment horizontal="center" vertical="top"/>
    </xf>
    <xf numFmtId="1" fontId="0" fillId="13" borderId="35" xfId="0" applyNumberFormat="1" applyFill="1" applyBorder="1" applyAlignment="1">
      <alignment horizontal="left" vertical="top"/>
    </xf>
    <xf numFmtId="1" fontId="0" fillId="13" borderId="36" xfId="0" applyNumberFormat="1" applyFill="1" applyBorder="1" applyAlignment="1">
      <alignment horizontal="left" vertical="top"/>
    </xf>
    <xf numFmtId="1" fontId="0" fillId="13" borderId="36" xfId="0" applyNumberFormat="1" applyFill="1" applyBorder="1" applyAlignment="1">
      <alignment horizontal="left" vertical="top" wrapText="1"/>
    </xf>
    <xf numFmtId="1" fontId="21" fillId="13" borderId="35" xfId="0" applyNumberFormat="1" applyFont="1" applyFill="1" applyBorder="1"/>
    <xf numFmtId="1" fontId="21" fillId="13" borderId="36" xfId="0" applyNumberFormat="1" applyFont="1" applyFill="1" applyBorder="1"/>
    <xf numFmtId="1" fontId="21" fillId="13" borderId="36" xfId="0" applyNumberFormat="1" applyFont="1" applyFill="1" applyBorder="1" applyAlignment="1">
      <alignment horizontal="center"/>
    </xf>
    <xf numFmtId="1" fontId="21" fillId="13" borderId="37" xfId="0" applyNumberFormat="1" applyFont="1" applyFill="1" applyBorder="1" applyAlignment="1">
      <alignment horizontal="center"/>
    </xf>
    <xf numFmtId="0" fontId="0" fillId="13" borderId="15" xfId="0" applyFill="1" applyBorder="1" applyAlignment="1" applyProtection="1">
      <alignment horizontal="center" vertical="top"/>
      <protection locked="0"/>
    </xf>
    <xf numFmtId="1" fontId="0" fillId="3" borderId="15" xfId="0" applyNumberFormat="1" applyFill="1" applyBorder="1" applyAlignment="1" applyProtection="1">
      <alignment horizontal="center" vertical="top"/>
      <protection locked="0"/>
    </xf>
    <xf numFmtId="165" fontId="2" fillId="0" borderId="15" xfId="11" applyNumberFormat="1" applyFill="1" applyBorder="1" applyAlignment="1" applyProtection="1">
      <alignment horizontal="center" vertical="top"/>
      <protection locked="0"/>
    </xf>
    <xf numFmtId="2" fontId="18" fillId="0" borderId="0" xfId="0" applyNumberFormat="1" applyFont="1"/>
    <xf numFmtId="164" fontId="18" fillId="0" borderId="0" xfId="0" applyNumberFormat="1" applyFont="1"/>
    <xf numFmtId="2" fontId="9" fillId="0" borderId="0" xfId="0" applyNumberFormat="1" applyFont="1"/>
    <xf numFmtId="164" fontId="9" fillId="0" borderId="0" xfId="0" applyNumberFormat="1" applyFont="1"/>
    <xf numFmtId="2" fontId="16" fillId="0" borderId="0" xfId="0" applyNumberFormat="1" applyFont="1"/>
    <xf numFmtId="164" fontId="16" fillId="0" borderId="0" xfId="0" applyNumberFormat="1" applyFont="1"/>
    <xf numFmtId="164" fontId="0" fillId="0" borderId="0" xfId="0" applyNumberFormat="1"/>
    <xf numFmtId="0" fontId="15" fillId="0" borderId="0" xfId="10" applyFill="1"/>
    <xf numFmtId="164" fontId="15" fillId="0" borderId="0" xfId="10" applyNumberFormat="1" applyFill="1"/>
    <xf numFmtId="0" fontId="14" fillId="0" borderId="0" xfId="9" applyFill="1"/>
    <xf numFmtId="164" fontId="14" fillId="0" borderId="0" xfId="9" applyNumberFormat="1" applyFill="1"/>
    <xf numFmtId="0" fontId="18" fillId="12" borderId="1" xfId="0" applyFont="1" applyFill="1" applyBorder="1"/>
    <xf numFmtId="0" fontId="18" fillId="12" borderId="2" xfId="0" applyFont="1" applyFill="1" applyBorder="1"/>
    <xf numFmtId="164" fontId="18" fillId="12" borderId="2" xfId="0" applyNumberFormat="1" applyFont="1" applyFill="1" applyBorder="1"/>
    <xf numFmtId="2" fontId="18" fillId="12" borderId="2" xfId="0" applyNumberFormat="1" applyFont="1" applyFill="1" applyBorder="1"/>
    <xf numFmtId="0" fontId="18" fillId="12" borderId="3" xfId="0" applyFont="1" applyFill="1" applyBorder="1"/>
    <xf numFmtId="165" fontId="15" fillId="9" borderId="21" xfId="10" applyNumberFormat="1" applyBorder="1"/>
    <xf numFmtId="0" fontId="5" fillId="9" borderId="0" xfId="7" applyFill="1"/>
    <xf numFmtId="165" fontId="15" fillId="9" borderId="20" xfId="10" applyNumberFormat="1" applyBorder="1"/>
    <xf numFmtId="2" fontId="15" fillId="0" borderId="0" xfId="10" applyNumberFormat="1" applyFill="1"/>
    <xf numFmtId="2" fontId="14" fillId="0" borderId="0" xfId="9" applyNumberFormat="1" applyFill="1"/>
    <xf numFmtId="0" fontId="0" fillId="10" borderId="20" xfId="0" applyFill="1" applyBorder="1"/>
    <xf numFmtId="0" fontId="18" fillId="12" borderId="1" xfId="12" applyFont="1" applyFill="1" applyBorder="1"/>
    <xf numFmtId="0" fontId="18" fillId="12" borderId="2" xfId="12" applyFont="1" applyFill="1" applyBorder="1"/>
    <xf numFmtId="164" fontId="18" fillId="12" borderId="2" xfId="12" applyNumberFormat="1" applyFont="1" applyFill="1" applyBorder="1"/>
    <xf numFmtId="2" fontId="18" fillId="12" borderId="2" xfId="12" applyNumberFormat="1" applyFont="1" applyFill="1" applyBorder="1"/>
    <xf numFmtId="0" fontId="18" fillId="12" borderId="3" xfId="12" applyFont="1" applyFill="1" applyBorder="1"/>
    <xf numFmtId="2" fontId="18" fillId="0" borderId="0" xfId="12" applyNumberFormat="1" applyFont="1"/>
    <xf numFmtId="164" fontId="18" fillId="0" borderId="0" xfId="12" applyNumberFormat="1" applyFont="1"/>
    <xf numFmtId="0" fontId="9" fillId="0" borderId="0" xfId="12" applyFont="1"/>
    <xf numFmtId="0" fontId="9" fillId="4" borderId="9" xfId="12" applyFont="1" applyFill="1" applyBorder="1"/>
    <xf numFmtId="0" fontId="9" fillId="4" borderId="13" xfId="12" applyFont="1" applyFill="1" applyBorder="1"/>
    <xf numFmtId="164" fontId="9" fillId="4" borderId="13" xfId="12" applyNumberFormat="1" applyFont="1" applyFill="1" applyBorder="1"/>
    <xf numFmtId="164" fontId="9" fillId="4" borderId="19" xfId="12" applyNumberFormat="1" applyFont="1" applyFill="1" applyBorder="1"/>
    <xf numFmtId="2" fontId="9" fillId="0" borderId="0" xfId="12" applyNumberFormat="1" applyFont="1"/>
    <xf numFmtId="0" fontId="22" fillId="0" borderId="0" xfId="12"/>
    <xf numFmtId="164" fontId="9" fillId="0" borderId="0" xfId="12" applyNumberFormat="1" applyFont="1"/>
    <xf numFmtId="0" fontId="22" fillId="10" borderId="14" xfId="12" applyFill="1" applyBorder="1"/>
    <xf numFmtId="164" fontId="22" fillId="10" borderId="14" xfId="12" applyNumberFormat="1" applyFill="1" applyBorder="1"/>
    <xf numFmtId="164" fontId="16" fillId="10" borderId="14" xfId="12" applyNumberFormat="1" applyFont="1" applyFill="1" applyBorder="1"/>
    <xf numFmtId="164" fontId="16" fillId="10" borderId="21" xfId="12" applyNumberFormat="1" applyFont="1" applyFill="1" applyBorder="1"/>
    <xf numFmtId="2" fontId="16" fillId="0" borderId="0" xfId="12" applyNumberFormat="1" applyFont="1"/>
    <xf numFmtId="164" fontId="16" fillId="0" borderId="0" xfId="12" applyNumberFormat="1" applyFont="1"/>
    <xf numFmtId="0" fontId="22" fillId="10" borderId="13" xfId="12" applyFill="1" applyBorder="1"/>
    <xf numFmtId="164" fontId="22" fillId="10" borderId="13" xfId="12" applyNumberFormat="1" applyFill="1" applyBorder="1"/>
    <xf numFmtId="0" fontId="22" fillId="10" borderId="19" xfId="12" applyFill="1" applyBorder="1"/>
    <xf numFmtId="164" fontId="22" fillId="0" borderId="0" xfId="12" applyNumberFormat="1"/>
    <xf numFmtId="165" fontId="15" fillId="9" borderId="41" xfId="10" applyNumberFormat="1" applyBorder="1"/>
    <xf numFmtId="0" fontId="0" fillId="10" borderId="13" xfId="12" applyFont="1" applyFill="1" applyBorder="1"/>
    <xf numFmtId="0" fontId="19" fillId="12" borderId="0" xfId="12" applyFont="1" applyFill="1"/>
    <xf numFmtId="164" fontId="19" fillId="12" borderId="0" xfId="12" applyNumberFormat="1" applyFont="1" applyFill="1"/>
    <xf numFmtId="0" fontId="9" fillId="4" borderId="34" xfId="12" applyFont="1" applyFill="1" applyBorder="1"/>
    <xf numFmtId="0" fontId="9" fillId="4" borderId="30" xfId="12" applyFont="1" applyFill="1" applyBorder="1"/>
    <xf numFmtId="0" fontId="9" fillId="4" borderId="0" xfId="12" applyFont="1" applyFill="1"/>
    <xf numFmtId="0" fontId="20" fillId="4" borderId="0" xfId="12" applyFont="1" applyFill="1"/>
    <xf numFmtId="164" fontId="20" fillId="4" borderId="0" xfId="12" applyNumberFormat="1" applyFont="1" applyFill="1"/>
    <xf numFmtId="1" fontId="22" fillId="13" borderId="13" xfId="12" applyNumberFormat="1" applyFill="1" applyBorder="1" applyAlignment="1">
      <alignment horizontal="center" vertical="top"/>
    </xf>
    <xf numFmtId="1" fontId="22" fillId="13" borderId="15" xfId="12" applyNumberFormat="1" applyFill="1" applyBorder="1" applyAlignment="1">
      <alignment horizontal="center" vertical="top"/>
    </xf>
    <xf numFmtId="1" fontId="22" fillId="13" borderId="14" xfId="12" applyNumberFormat="1" applyFill="1" applyBorder="1" applyAlignment="1">
      <alignment horizontal="center" vertical="top"/>
    </xf>
    <xf numFmtId="0" fontId="22" fillId="13" borderId="35" xfId="12" applyFill="1" applyBorder="1" applyAlignment="1">
      <alignment horizontal="left" vertical="top"/>
    </xf>
    <xf numFmtId="0" fontId="22" fillId="13" borderId="36" xfId="12" applyFill="1" applyBorder="1" applyAlignment="1">
      <alignment horizontal="left" vertical="top"/>
    </xf>
    <xf numFmtId="0" fontId="22" fillId="13" borderId="36" xfId="12" applyFill="1" applyBorder="1" applyAlignment="1">
      <alignment horizontal="left" vertical="top" wrapText="1"/>
    </xf>
    <xf numFmtId="1" fontId="22" fillId="13" borderId="36" xfId="12" applyNumberFormat="1" applyFill="1" applyBorder="1" applyAlignment="1">
      <alignment horizontal="center" vertical="top"/>
    </xf>
    <xf numFmtId="1" fontId="22" fillId="13" borderId="37" xfId="12" applyNumberFormat="1" applyFill="1" applyBorder="1" applyAlignment="1">
      <alignment horizontal="center" vertical="top"/>
    </xf>
    <xf numFmtId="0" fontId="22" fillId="13" borderId="33" xfId="12" applyFill="1" applyBorder="1"/>
    <xf numFmtId="0" fontId="21" fillId="13" borderId="33" xfId="12" applyFont="1" applyFill="1" applyBorder="1"/>
    <xf numFmtId="1" fontId="21" fillId="13" borderId="33" xfId="12" applyNumberFormat="1" applyFont="1" applyFill="1" applyBorder="1" applyAlignment="1">
      <alignment horizontal="center"/>
    </xf>
    <xf numFmtId="0" fontId="4" fillId="0" borderId="0" xfId="13" applyFont="1"/>
    <xf numFmtId="0" fontId="1" fillId="0" borderId="0" xfId="13"/>
    <xf numFmtId="0" fontId="23" fillId="0" borderId="0" xfId="13" applyFont="1"/>
    <xf numFmtId="0" fontId="0" fillId="0" borderId="13" xfId="12" applyFont="1" applyBorder="1"/>
    <xf numFmtId="0" fontId="18" fillId="12" borderId="0" xfId="0" applyFont="1" applyFill="1"/>
    <xf numFmtId="164" fontId="18" fillId="12" borderId="0" xfId="0" applyNumberFormat="1" applyFont="1" applyFill="1"/>
    <xf numFmtId="164" fontId="9" fillId="4" borderId="42" xfId="0" applyNumberFormat="1" applyFont="1" applyFill="1" applyBorder="1"/>
    <xf numFmtId="164" fontId="16" fillId="10" borderId="43" xfId="0" applyNumberFormat="1" applyFont="1" applyFill="1" applyBorder="1"/>
    <xf numFmtId="0" fontId="24" fillId="14" borderId="15" xfId="10" applyFont="1" applyFill="1" applyBorder="1"/>
    <xf numFmtId="0" fontId="24" fillId="14" borderId="13" xfId="10" applyFont="1" applyFill="1" applyBorder="1"/>
    <xf numFmtId="164" fontId="24" fillId="14" borderId="13" xfId="10" applyNumberFormat="1" applyFont="1" applyFill="1" applyBorder="1"/>
    <xf numFmtId="164" fontId="24" fillId="9" borderId="13" xfId="10" applyNumberFormat="1" applyFont="1" applyBorder="1"/>
    <xf numFmtId="164" fontId="24" fillId="9" borderId="15" xfId="10" applyNumberFormat="1" applyFont="1" applyBorder="1"/>
    <xf numFmtId="164" fontId="24" fillId="14" borderId="15" xfId="10" applyNumberFormat="1" applyFont="1" applyFill="1" applyBorder="1"/>
    <xf numFmtId="0" fontId="21" fillId="10" borderId="13" xfId="0" applyFont="1" applyFill="1" applyBorder="1"/>
    <xf numFmtId="164" fontId="21" fillId="10" borderId="13" xfId="0" applyNumberFormat="1" applyFont="1" applyFill="1" applyBorder="1"/>
    <xf numFmtId="0" fontId="24" fillId="14" borderId="32" xfId="10" applyFont="1" applyFill="1" applyBorder="1"/>
    <xf numFmtId="0" fontId="14" fillId="14" borderId="31" xfId="9" applyFill="1" applyBorder="1"/>
    <xf numFmtId="0" fontId="24" fillId="14" borderId="32" xfId="9" applyFont="1" applyFill="1" applyBorder="1"/>
    <xf numFmtId="0" fontId="24" fillId="14" borderId="15" xfId="9" applyFont="1" applyFill="1" applyBorder="1"/>
    <xf numFmtId="164" fontId="24" fillId="14" borderId="15" xfId="9" applyNumberFormat="1" applyFont="1" applyFill="1" applyBorder="1"/>
    <xf numFmtId="164" fontId="14" fillId="14" borderId="15" xfId="9" applyNumberFormat="1" applyFill="1" applyBorder="1"/>
    <xf numFmtId="0" fontId="15" fillId="14" borderId="26" xfId="10" applyFill="1" applyBorder="1"/>
    <xf numFmtId="164" fontId="15" fillId="14" borderId="15" xfId="10" applyNumberFormat="1" applyFill="1" applyBorder="1"/>
    <xf numFmtId="0" fontId="14" fillId="14" borderId="26" xfId="9" applyFill="1" applyBorder="1"/>
    <xf numFmtId="164" fontId="24" fillId="9" borderId="26" xfId="10" applyNumberFormat="1" applyFont="1" applyBorder="1"/>
    <xf numFmtId="164" fontId="24" fillId="14" borderId="26" xfId="9" applyNumberFormat="1" applyFont="1" applyFill="1" applyBorder="1"/>
    <xf numFmtId="0" fontId="24" fillId="14" borderId="26" xfId="10" applyFont="1" applyFill="1" applyBorder="1"/>
    <xf numFmtId="0" fontId="24" fillId="14" borderId="31" xfId="10" applyFont="1" applyFill="1" applyBorder="1"/>
    <xf numFmtId="164" fontId="24" fillId="14" borderId="31" xfId="10" applyNumberFormat="1" applyFont="1" applyFill="1" applyBorder="1"/>
    <xf numFmtId="0" fontId="24" fillId="15" borderId="15" xfId="10" applyFont="1" applyFill="1" applyBorder="1"/>
    <xf numFmtId="164" fontId="24" fillId="15" borderId="15" xfId="10" applyNumberFormat="1" applyFont="1" applyFill="1" applyBorder="1"/>
    <xf numFmtId="164" fontId="24" fillId="9" borderId="33" xfId="10" applyNumberFormat="1" applyFont="1" applyBorder="1"/>
    <xf numFmtId="164" fontId="24" fillId="14" borderId="26" xfId="10" applyNumberFormat="1" applyFont="1" applyFill="1" applyBorder="1"/>
    <xf numFmtId="0" fontId="24" fillId="14" borderId="26" xfId="9" applyFont="1" applyFill="1" applyBorder="1"/>
    <xf numFmtId="164" fontId="13" fillId="7" borderId="15" xfId="8" applyNumberFormat="1" applyBorder="1"/>
    <xf numFmtId="0" fontId="9" fillId="4" borderId="45" xfId="0" applyFont="1" applyFill="1" applyBorder="1"/>
    <xf numFmtId="0" fontId="0" fillId="10" borderId="46" xfId="0" applyFill="1" applyBorder="1"/>
    <xf numFmtId="0" fontId="0" fillId="10" borderId="45" xfId="0" applyFill="1" applyBorder="1"/>
    <xf numFmtId="0" fontId="15" fillId="9" borderId="18" xfId="10" applyBorder="1"/>
    <xf numFmtId="0" fontId="15" fillId="9" borderId="0" xfId="10" applyBorder="1"/>
    <xf numFmtId="0" fontId="14" fillId="14" borderId="47" xfId="9" applyFill="1" applyBorder="1"/>
    <xf numFmtId="0" fontId="15" fillId="14" borderId="12" xfId="10" applyFill="1" applyBorder="1"/>
    <xf numFmtId="0" fontId="0" fillId="10" borderId="44" xfId="0" applyFill="1" applyBorder="1"/>
    <xf numFmtId="0" fontId="14" fillId="14" borderId="18" xfId="9" applyFill="1" applyBorder="1"/>
    <xf numFmtId="0" fontId="13" fillId="7" borderId="46" xfId="8" applyBorder="1"/>
    <xf numFmtId="0" fontId="9" fillId="4" borderId="17" xfId="0" applyFont="1" applyFill="1" applyBorder="1"/>
    <xf numFmtId="0" fontId="21" fillId="13" borderId="48" xfId="0" applyFont="1" applyFill="1" applyBorder="1" applyAlignment="1">
      <alignment horizontal="left" vertical="top"/>
    </xf>
    <xf numFmtId="0" fontId="0" fillId="10" borderId="32" xfId="0" applyFill="1" applyBorder="1"/>
    <xf numFmtId="0" fontId="15" fillId="9" borderId="46" xfId="10" applyBorder="1"/>
    <xf numFmtId="1" fontId="21" fillId="13" borderId="48" xfId="0" applyNumberFormat="1" applyFont="1" applyFill="1" applyBorder="1"/>
    <xf numFmtId="0" fontId="9" fillId="4" borderId="45" xfId="12" applyFont="1" applyFill="1" applyBorder="1"/>
    <xf numFmtId="0" fontId="22" fillId="10" borderId="46" xfId="12" applyFill="1" applyBorder="1"/>
    <xf numFmtId="0" fontId="22" fillId="10" borderId="45" xfId="12" applyFill="1" applyBorder="1"/>
    <xf numFmtId="0" fontId="14" fillId="8" borderId="46" xfId="9" applyBorder="1"/>
    <xf numFmtId="0" fontId="9" fillId="4" borderId="17" xfId="12" applyFont="1" applyFill="1" applyBorder="1"/>
    <xf numFmtId="0" fontId="22" fillId="13" borderId="45" xfId="12" applyFill="1" applyBorder="1" applyAlignment="1">
      <alignment horizontal="center" vertical="top"/>
    </xf>
    <xf numFmtId="0" fontId="22" fillId="13" borderId="46" xfId="12" applyFill="1" applyBorder="1" applyAlignment="1">
      <alignment horizontal="center" vertical="top"/>
    </xf>
    <xf numFmtId="0" fontId="22" fillId="13" borderId="48" xfId="12" applyFill="1" applyBorder="1" applyAlignment="1">
      <alignment horizontal="center" vertical="top"/>
    </xf>
    <xf numFmtId="0" fontId="0" fillId="10" borderId="10" xfId="12" applyFont="1" applyFill="1" applyBorder="1"/>
    <xf numFmtId="0" fontId="0" fillId="10" borderId="9" xfId="12" applyFont="1" applyFill="1" applyBorder="1"/>
    <xf numFmtId="0" fontId="15" fillId="9" borderId="23" xfId="10" applyBorder="1"/>
    <xf numFmtId="0" fontId="15" fillId="9" borderId="49" xfId="10" applyBorder="1"/>
    <xf numFmtId="0" fontId="14" fillId="14" borderId="23" xfId="9" applyFill="1" applyBorder="1"/>
    <xf numFmtId="0" fontId="14" fillId="14" borderId="49" xfId="9" applyFill="1" applyBorder="1"/>
    <xf numFmtId="0" fontId="0" fillId="13" borderId="48" xfId="0" applyFill="1" applyBorder="1" applyAlignment="1">
      <alignment horizontal="center" vertical="top"/>
    </xf>
    <xf numFmtId="0" fontId="0" fillId="10" borderId="11" xfId="0" applyFill="1" applyBorder="1" applyAlignment="1">
      <alignment horizontal="left" vertical="top"/>
    </xf>
    <xf numFmtId="0" fontId="0" fillId="10" borderId="32" xfId="0" applyFill="1" applyBorder="1" applyAlignment="1">
      <alignment horizontal="center" vertical="top"/>
    </xf>
    <xf numFmtId="1" fontId="0" fillId="13" borderId="48" xfId="0" applyNumberFormat="1" applyFill="1" applyBorder="1" applyAlignment="1">
      <alignment horizontal="center" vertical="top"/>
    </xf>
    <xf numFmtId="1" fontId="0" fillId="13" borderId="24" xfId="0" applyNumberFormat="1" applyFill="1" applyBorder="1" applyAlignment="1">
      <alignment horizontal="center" vertical="top"/>
    </xf>
    <xf numFmtId="0" fontId="12" fillId="0" borderId="27" xfId="0" applyFont="1" applyBorder="1" applyAlignment="1">
      <alignment horizontal="left"/>
    </xf>
    <xf numFmtId="0" fontId="12" fillId="0" borderId="28" xfId="0" applyFont="1" applyBorder="1" applyAlignment="1">
      <alignment horizontal="left"/>
    </xf>
    <xf numFmtId="0" fontId="12" fillId="0" borderId="29"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1" fillId="3" borderId="6" xfId="0" applyFont="1" applyFill="1" applyBorder="1" applyAlignment="1">
      <alignment horizontal="left"/>
    </xf>
    <xf numFmtId="0" fontId="11" fillId="3" borderId="7" xfId="0" applyFont="1" applyFill="1" applyBorder="1" applyAlignment="1">
      <alignment horizontal="left"/>
    </xf>
    <xf numFmtId="0" fontId="11" fillId="3" borderId="8" xfId="0" applyFont="1" applyFill="1" applyBorder="1" applyAlignment="1">
      <alignment horizontal="left"/>
    </xf>
    <xf numFmtId="0" fontId="5" fillId="3" borderId="4" xfId="7" applyFill="1" applyBorder="1" applyAlignment="1">
      <alignment horizontal="left"/>
    </xf>
    <xf numFmtId="0" fontId="5" fillId="3" borderId="0" xfId="7" applyFill="1" applyAlignment="1">
      <alignment horizontal="left"/>
    </xf>
    <xf numFmtId="0" fontId="5" fillId="3" borderId="5" xfId="7" applyFill="1" applyBorder="1" applyAlignment="1">
      <alignment horizontal="left"/>
    </xf>
    <xf numFmtId="0" fontId="5" fillId="3" borderId="6" xfId="7" applyFill="1" applyBorder="1" applyAlignment="1">
      <alignment horizontal="left"/>
    </xf>
    <xf numFmtId="0" fontId="5" fillId="3" borderId="7" xfId="7" applyFill="1" applyBorder="1" applyAlignment="1">
      <alignment horizontal="left"/>
    </xf>
    <xf numFmtId="0" fontId="5" fillId="3" borderId="8" xfId="7" applyFill="1" applyBorder="1" applyAlignment="1">
      <alignment horizontal="left"/>
    </xf>
    <xf numFmtId="0" fontId="10" fillId="5" borderId="4"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3" fillId="3" borderId="16"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0" xfId="0" applyFont="1" applyFill="1" applyAlignment="1">
      <alignment horizontal="center" vertical="center"/>
    </xf>
    <xf numFmtId="0" fontId="3" fillId="3" borderId="18" xfId="0" applyFont="1" applyFill="1" applyBorder="1" applyAlignment="1">
      <alignment horizontal="center" vertical="center"/>
    </xf>
    <xf numFmtId="0" fontId="3" fillId="3" borderId="23"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4" xfId="0" applyFont="1" applyFill="1" applyBorder="1" applyAlignment="1">
      <alignment horizontal="center" vertical="center"/>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5" fillId="3" borderId="0" xfId="7" applyFill="1" applyAlignment="1" applyProtection="1">
      <alignment horizontal="center" vertical="top"/>
      <protection locked="0"/>
    </xf>
    <xf numFmtId="0" fontId="5" fillId="3" borderId="5" xfId="7" applyFill="1" applyBorder="1" applyAlignment="1" applyProtection="1">
      <alignment horizontal="center"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2" fillId="11" borderId="15" xfId="11"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11" borderId="22" xfId="11" applyBorder="1" applyAlignment="1" applyProtection="1">
      <alignment horizontal="center" vertical="top"/>
      <protection locked="0"/>
    </xf>
    <xf numFmtId="0" fontId="2" fillId="11" borderId="32" xfId="11" applyBorder="1" applyAlignment="1" applyProtection="1">
      <alignment horizontal="center" vertical="top"/>
      <protection locked="0"/>
    </xf>
    <xf numFmtId="165" fontId="2" fillId="0" borderId="22" xfId="11" applyNumberFormat="1" applyFill="1" applyBorder="1" applyAlignment="1" applyProtection="1">
      <alignment horizontal="center" vertical="top"/>
      <protection locked="0"/>
    </xf>
    <xf numFmtId="165" fontId="2" fillId="0" borderId="32" xfId="11" applyNumberFormat="1" applyFill="1" applyBorder="1" applyAlignment="1" applyProtection="1">
      <alignment horizontal="center" vertical="top"/>
      <protection locked="0"/>
    </xf>
    <xf numFmtId="0" fontId="0" fillId="0" borderId="1" xfId="0" applyBorder="1"/>
    <xf numFmtId="0" fontId="22" fillId="13" borderId="9" xfId="12" applyFill="1" applyBorder="1" applyAlignment="1">
      <alignment horizontal="left" vertical="top"/>
    </xf>
    <xf numFmtId="0" fontId="22" fillId="13" borderId="10" xfId="12" applyFill="1" applyBorder="1" applyAlignment="1">
      <alignment horizontal="left" vertical="top"/>
    </xf>
    <xf numFmtId="0" fontId="22" fillId="13" borderId="13" xfId="12" applyFill="1" applyBorder="1" applyAlignment="1">
      <alignment horizontal="left" vertical="top"/>
    </xf>
    <xf numFmtId="0" fontId="22" fillId="13" borderId="14" xfId="12" applyFill="1" applyBorder="1" applyAlignment="1">
      <alignment horizontal="left" vertical="top"/>
    </xf>
    <xf numFmtId="0" fontId="22" fillId="13" borderId="13" xfId="12" applyFill="1" applyBorder="1" applyAlignment="1">
      <alignment horizontal="left" vertical="top" wrapText="1"/>
    </xf>
    <xf numFmtId="0" fontId="22" fillId="13" borderId="14" xfId="12" applyFill="1" applyBorder="1" applyAlignment="1">
      <alignment horizontal="left" vertical="top" wrapText="1"/>
    </xf>
    <xf numFmtId="1" fontId="22" fillId="13" borderId="39" xfId="12" applyNumberFormat="1" applyFill="1" applyBorder="1" applyAlignment="1">
      <alignment horizontal="center" vertical="top"/>
    </xf>
    <xf numFmtId="1" fontId="22" fillId="13" borderId="40" xfId="12" applyNumberFormat="1" applyFill="1" applyBorder="1" applyAlignment="1">
      <alignment horizontal="center" vertical="top"/>
    </xf>
    <xf numFmtId="0" fontId="22" fillId="13" borderId="30" xfId="12" applyFill="1" applyBorder="1" applyAlignment="1">
      <alignment horizontal="center" vertical="top"/>
    </xf>
    <xf numFmtId="0" fontId="22" fillId="13" borderId="49" xfId="12" applyFill="1" applyBorder="1" applyAlignment="1">
      <alignment horizontal="center" vertical="top"/>
    </xf>
    <xf numFmtId="0" fontId="22" fillId="13" borderId="11" xfId="12" applyFill="1" applyBorder="1" applyAlignment="1">
      <alignment horizontal="left" vertical="top"/>
    </xf>
    <xf numFmtId="0" fontId="22" fillId="13" borderId="15" xfId="12" applyFill="1" applyBorder="1" applyAlignment="1">
      <alignment horizontal="left" vertical="top"/>
    </xf>
    <xf numFmtId="0" fontId="22" fillId="13" borderId="15" xfId="12" applyFill="1" applyBorder="1" applyAlignment="1">
      <alignment horizontal="left" vertical="top" wrapText="1"/>
    </xf>
    <xf numFmtId="1" fontId="22" fillId="13" borderId="38" xfId="12" applyNumberFormat="1" applyFill="1" applyBorder="1" applyAlignment="1">
      <alignment horizontal="center" vertical="top"/>
    </xf>
    <xf numFmtId="0" fontId="22" fillId="13" borderId="26" xfId="12" applyFill="1" applyBorder="1" applyAlignment="1">
      <alignment horizontal="center" vertical="top"/>
    </xf>
    <xf numFmtId="1" fontId="0" fillId="13" borderId="39" xfId="0" applyNumberFormat="1" applyFill="1" applyBorder="1" applyAlignment="1">
      <alignment horizontal="center" vertical="top"/>
    </xf>
    <xf numFmtId="1" fontId="0" fillId="13" borderId="40" xfId="0" applyNumberFormat="1" applyFill="1" applyBorder="1" applyAlignment="1">
      <alignment horizontal="center" vertical="top"/>
    </xf>
    <xf numFmtId="1" fontId="0" fillId="13" borderId="38" xfId="0" applyNumberFormat="1" applyFill="1" applyBorder="1" applyAlignment="1">
      <alignment horizontal="center" vertical="top"/>
    </xf>
    <xf numFmtId="0" fontId="0" fillId="13" borderId="9" xfId="0" applyFill="1" applyBorder="1" applyAlignment="1">
      <alignment horizontal="left" vertical="top"/>
    </xf>
    <xf numFmtId="0" fontId="0" fillId="13" borderId="10" xfId="0" applyFill="1" applyBorder="1" applyAlignment="1">
      <alignment horizontal="left" vertical="top"/>
    </xf>
    <xf numFmtId="0" fontId="0" fillId="13" borderId="13" xfId="0" applyFill="1" applyBorder="1" applyAlignment="1">
      <alignment horizontal="left" vertical="top"/>
    </xf>
    <xf numFmtId="0" fontId="0" fillId="13" borderId="14" xfId="0" applyFill="1" applyBorder="1" applyAlignment="1">
      <alignment horizontal="left" vertical="top"/>
    </xf>
    <xf numFmtId="0" fontId="0" fillId="13" borderId="30" xfId="0" applyFill="1" applyBorder="1" applyAlignment="1">
      <alignment horizontal="center" vertical="top"/>
    </xf>
    <xf numFmtId="0" fontId="0" fillId="13" borderId="49" xfId="0" applyFill="1" applyBorder="1" applyAlignment="1">
      <alignment horizontal="center" vertical="top"/>
    </xf>
    <xf numFmtId="0" fontId="0" fillId="13" borderId="26" xfId="0" applyFill="1" applyBorder="1" applyAlignment="1">
      <alignment horizontal="center" vertical="top"/>
    </xf>
    <xf numFmtId="0" fontId="15" fillId="9" borderId="50" xfId="10" applyBorder="1" applyAlignment="1">
      <alignment horizontal="center"/>
    </xf>
    <xf numFmtId="0" fontId="15" fillId="9" borderId="25" xfId="10" applyBorder="1" applyAlignment="1">
      <alignment horizontal="center"/>
    </xf>
    <xf numFmtId="0" fontId="15" fillId="9" borderId="51" xfId="10" applyBorder="1" applyAlignment="1">
      <alignment horizontal="center"/>
    </xf>
    <xf numFmtId="0" fontId="14" fillId="14" borderId="31" xfId="9" applyFill="1" applyBorder="1" applyAlignment="1">
      <alignment horizontal="center"/>
    </xf>
    <xf numFmtId="0" fontId="14" fillId="14" borderId="26" xfId="9" applyFill="1" applyBorder="1" applyAlignment="1">
      <alignment horizontal="center"/>
    </xf>
    <xf numFmtId="0" fontId="14" fillId="14" borderId="49" xfId="9" applyFill="1" applyBorder="1" applyAlignment="1">
      <alignment horizontal="center"/>
    </xf>
    <xf numFmtId="0" fontId="15" fillId="9" borderId="52" xfId="10" applyBorder="1" applyAlignment="1">
      <alignment horizontal="center"/>
    </xf>
    <xf numFmtId="0" fontId="15" fillId="9" borderId="18" xfId="10" applyBorder="1" applyAlignment="1">
      <alignment horizontal="center"/>
    </xf>
    <xf numFmtId="0" fontId="15" fillId="9" borderId="24" xfId="10" applyBorder="1" applyAlignment="1">
      <alignment horizontal="center"/>
    </xf>
    <xf numFmtId="0" fontId="15" fillId="9" borderId="31" xfId="10" applyBorder="1" applyAlignment="1">
      <alignment horizontal="center"/>
    </xf>
    <xf numFmtId="0" fontId="15" fillId="9" borderId="26" xfId="10" applyBorder="1" applyAlignment="1">
      <alignment horizontal="center"/>
    </xf>
    <xf numFmtId="0" fontId="15" fillId="9" borderId="49" xfId="10" applyBorder="1" applyAlignment="1">
      <alignment horizontal="center"/>
    </xf>
    <xf numFmtId="0" fontId="0" fillId="13" borderId="11" xfId="0" applyFill="1" applyBorder="1" applyAlignment="1">
      <alignment horizontal="left" vertical="top"/>
    </xf>
    <xf numFmtId="0" fontId="0" fillId="13" borderId="15" xfId="0" applyFill="1" applyBorder="1" applyAlignment="1">
      <alignment horizontal="left" vertical="top"/>
    </xf>
    <xf numFmtId="1" fontId="0" fillId="13" borderId="30" xfId="0" applyNumberFormat="1" applyFill="1" applyBorder="1" applyAlignment="1">
      <alignment horizontal="center" vertical="top"/>
    </xf>
    <xf numFmtId="1" fontId="0" fillId="13" borderId="26" xfId="0" applyNumberFormat="1" applyFill="1" applyBorder="1" applyAlignment="1">
      <alignment horizontal="center" vertical="top"/>
    </xf>
    <xf numFmtId="1" fontId="0" fillId="13" borderId="49" xfId="0" applyNumberFormat="1" applyFill="1" applyBorder="1" applyAlignment="1">
      <alignment horizontal="center" vertical="top"/>
    </xf>
    <xf numFmtId="0" fontId="15" fillId="9" borderId="44" xfId="10" applyBorder="1" applyAlignment="1">
      <alignment horizontal="center"/>
    </xf>
    <xf numFmtId="0" fontId="15" fillId="9" borderId="33" xfId="10" applyBorder="1" applyAlignment="1">
      <alignment horizontal="center"/>
    </xf>
    <xf numFmtId="1" fontId="0" fillId="13" borderId="9" xfId="0" applyNumberFormat="1" applyFill="1" applyBorder="1" applyAlignment="1">
      <alignment horizontal="left" vertical="top"/>
    </xf>
    <xf numFmtId="1" fontId="0" fillId="13" borderId="11" xfId="0" applyNumberFormat="1" applyFill="1" applyBorder="1" applyAlignment="1">
      <alignment horizontal="left" vertical="top"/>
    </xf>
    <xf numFmtId="1" fontId="0" fillId="13" borderId="10" xfId="0" applyNumberFormat="1" applyFill="1" applyBorder="1" applyAlignment="1">
      <alignment horizontal="left" vertical="top"/>
    </xf>
    <xf numFmtId="1" fontId="0" fillId="13" borderId="13" xfId="0" applyNumberFormat="1" applyFill="1" applyBorder="1" applyAlignment="1">
      <alignment horizontal="left" vertical="top"/>
    </xf>
    <xf numFmtId="1" fontId="0" fillId="13" borderId="15" xfId="0" applyNumberFormat="1" applyFill="1" applyBorder="1" applyAlignment="1">
      <alignment horizontal="left" vertical="top"/>
    </xf>
    <xf numFmtId="1" fontId="0" fillId="13" borderId="14" xfId="0" applyNumberFormat="1" applyFill="1" applyBorder="1" applyAlignment="1">
      <alignment horizontal="left" vertical="top"/>
    </xf>
    <xf numFmtId="1" fontId="0" fillId="13" borderId="13" xfId="0" applyNumberFormat="1" applyFill="1" applyBorder="1" applyAlignment="1">
      <alignment horizontal="left" vertical="top" wrapText="1"/>
    </xf>
    <xf numFmtId="1" fontId="0" fillId="13" borderId="15" xfId="0" applyNumberFormat="1" applyFill="1" applyBorder="1" applyAlignment="1">
      <alignment horizontal="left" vertical="top" wrapText="1"/>
    </xf>
    <xf numFmtId="1" fontId="0" fillId="13" borderId="14" xfId="0" applyNumberFormat="1" applyFill="1" applyBorder="1" applyAlignment="1">
      <alignment horizontal="left" vertical="top" wrapText="1"/>
    </xf>
  </cellXfs>
  <cellStyles count="14">
    <cellStyle name="20% - Accent5" xfId="11" builtinId="46"/>
    <cellStyle name="Bad" xfId="9" builtinId="27"/>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10" builtinId="28"/>
    <cellStyle name="Normal" xfId="0" builtinId="0"/>
    <cellStyle name="Normal 2" xfId="12"/>
    <cellStyle name="Normal 3" xfId="13"/>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 Type="http://schemas.openxmlformats.org/officeDocument/2006/relationships/image" Target="../media/image2.PNG"/><Relationship Id="rId16" Type="http://schemas.openxmlformats.org/officeDocument/2006/relationships/image" Target="../media/image16.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jpe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_rels/drawing2.xml.rels><?xml version="1.0" encoding="UTF-8" standalone="yes"?>
<Relationships xmlns="http://schemas.openxmlformats.org/package/2006/relationships"><Relationship Id="rId8" Type="http://schemas.openxmlformats.org/officeDocument/2006/relationships/image" Target="../media/image26.jpeg"/><Relationship Id="rId13" Type="http://schemas.openxmlformats.org/officeDocument/2006/relationships/image" Target="../media/image31.jpeg"/><Relationship Id="rId18" Type="http://schemas.openxmlformats.org/officeDocument/2006/relationships/image" Target="../media/image36.jpeg"/><Relationship Id="rId3" Type="http://schemas.openxmlformats.org/officeDocument/2006/relationships/image" Target="../media/image21.jpeg"/><Relationship Id="rId21" Type="http://schemas.openxmlformats.org/officeDocument/2006/relationships/image" Target="../media/image39.jpeg"/><Relationship Id="rId7" Type="http://schemas.openxmlformats.org/officeDocument/2006/relationships/image" Target="../media/image25.jpeg"/><Relationship Id="rId12" Type="http://schemas.openxmlformats.org/officeDocument/2006/relationships/image" Target="../media/image30.jpeg"/><Relationship Id="rId17" Type="http://schemas.openxmlformats.org/officeDocument/2006/relationships/image" Target="../media/image35.jpeg"/><Relationship Id="rId2" Type="http://schemas.openxmlformats.org/officeDocument/2006/relationships/image" Target="../media/image20.jpeg"/><Relationship Id="rId16" Type="http://schemas.openxmlformats.org/officeDocument/2006/relationships/image" Target="../media/image34.jpeg"/><Relationship Id="rId20" Type="http://schemas.openxmlformats.org/officeDocument/2006/relationships/image" Target="../media/image38.jpeg"/><Relationship Id="rId1" Type="http://schemas.openxmlformats.org/officeDocument/2006/relationships/image" Target="../media/image19.jpeg"/><Relationship Id="rId6" Type="http://schemas.openxmlformats.org/officeDocument/2006/relationships/image" Target="../media/image24.jpeg"/><Relationship Id="rId11" Type="http://schemas.openxmlformats.org/officeDocument/2006/relationships/image" Target="../media/image29.jpeg"/><Relationship Id="rId24" Type="http://schemas.openxmlformats.org/officeDocument/2006/relationships/image" Target="../media/image42.jpeg"/><Relationship Id="rId5" Type="http://schemas.openxmlformats.org/officeDocument/2006/relationships/image" Target="../media/image23.jpeg"/><Relationship Id="rId15" Type="http://schemas.openxmlformats.org/officeDocument/2006/relationships/image" Target="../media/image33.jpeg"/><Relationship Id="rId23" Type="http://schemas.openxmlformats.org/officeDocument/2006/relationships/image" Target="../media/image41.jpeg"/><Relationship Id="rId10" Type="http://schemas.openxmlformats.org/officeDocument/2006/relationships/image" Target="../media/image28.jpeg"/><Relationship Id="rId19" Type="http://schemas.openxmlformats.org/officeDocument/2006/relationships/image" Target="../media/image37.jpeg"/><Relationship Id="rId4" Type="http://schemas.openxmlformats.org/officeDocument/2006/relationships/image" Target="../media/image22.jpeg"/><Relationship Id="rId9" Type="http://schemas.openxmlformats.org/officeDocument/2006/relationships/image" Target="../media/image27.jpeg"/><Relationship Id="rId14" Type="http://schemas.openxmlformats.org/officeDocument/2006/relationships/image" Target="../media/image32.jpeg"/><Relationship Id="rId22" Type="http://schemas.openxmlformats.org/officeDocument/2006/relationships/image" Target="../media/image40.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46</xdr:row>
      <xdr:rowOff>1</xdr:rowOff>
    </xdr:from>
    <xdr:to>
      <xdr:col>12</xdr:col>
      <xdr:colOff>285750</xdr:colOff>
      <xdr:row>68</xdr:row>
      <xdr:rowOff>19405</xdr:rowOff>
    </xdr:to>
    <xdr:pic>
      <xdr:nvPicPr>
        <xdr:cNvPr id="2" name="Picture 1">
          <a:extLst>
            <a:ext uri="{FF2B5EF4-FFF2-40B4-BE49-F238E27FC236}">
              <a16:creationId xmlns:a16="http://schemas.microsoft.com/office/drawing/2014/main" xmlns=""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9600" y="8905876"/>
          <a:ext cx="6991350" cy="4210404"/>
        </a:xfrm>
        <a:prstGeom prst="rect">
          <a:avLst/>
        </a:prstGeom>
      </xdr:spPr>
    </xdr:pic>
    <xdr:clientData/>
  </xdr:twoCellAnchor>
  <xdr:twoCellAnchor editAs="oneCell">
    <xdr:from>
      <xdr:col>1</xdr:col>
      <xdr:colOff>1</xdr:colOff>
      <xdr:row>69</xdr:row>
      <xdr:rowOff>0</xdr:rowOff>
    </xdr:from>
    <xdr:to>
      <xdr:col>13</xdr:col>
      <xdr:colOff>521707</xdr:colOff>
      <xdr:row>95</xdr:row>
      <xdr:rowOff>47625</xdr:rowOff>
    </xdr:to>
    <xdr:pic>
      <xdr:nvPicPr>
        <xdr:cNvPr id="3" name="Picture 2">
          <a:extLst>
            <a:ext uri="{FF2B5EF4-FFF2-40B4-BE49-F238E27FC236}">
              <a16:creationId xmlns:a16="http://schemas.microsoft.com/office/drawing/2014/main" xmlns="" id="{00000000-0008-0000-07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09601" y="13287375"/>
          <a:ext cx="7836906" cy="5000625"/>
        </a:xfrm>
        <a:prstGeom prst="rect">
          <a:avLst/>
        </a:prstGeom>
      </xdr:spPr>
    </xdr:pic>
    <xdr:clientData/>
  </xdr:twoCellAnchor>
  <xdr:twoCellAnchor editAs="oneCell">
    <xdr:from>
      <xdr:col>1</xdr:col>
      <xdr:colOff>0</xdr:colOff>
      <xdr:row>96</xdr:row>
      <xdr:rowOff>0</xdr:rowOff>
    </xdr:from>
    <xdr:to>
      <xdr:col>18</xdr:col>
      <xdr:colOff>382500</xdr:colOff>
      <xdr:row>129</xdr:row>
      <xdr:rowOff>162825</xdr:rowOff>
    </xdr:to>
    <xdr:pic>
      <xdr:nvPicPr>
        <xdr:cNvPr id="4" name="Picture 3">
          <a:extLst>
            <a:ext uri="{FF2B5EF4-FFF2-40B4-BE49-F238E27FC236}">
              <a16:creationId xmlns:a16="http://schemas.microsoft.com/office/drawing/2014/main" xmlns="" id="{00000000-0008-0000-0700-000004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09600" y="18430875"/>
          <a:ext cx="10745700" cy="6449325"/>
        </a:xfrm>
        <a:prstGeom prst="rect">
          <a:avLst/>
        </a:prstGeom>
      </xdr:spPr>
    </xdr:pic>
    <xdr:clientData/>
  </xdr:twoCellAnchor>
  <xdr:twoCellAnchor editAs="oneCell">
    <xdr:from>
      <xdr:col>1</xdr:col>
      <xdr:colOff>0</xdr:colOff>
      <xdr:row>131</xdr:row>
      <xdr:rowOff>0</xdr:rowOff>
    </xdr:from>
    <xdr:to>
      <xdr:col>18</xdr:col>
      <xdr:colOff>382500</xdr:colOff>
      <xdr:row>149</xdr:row>
      <xdr:rowOff>114795</xdr:rowOff>
    </xdr:to>
    <xdr:pic>
      <xdr:nvPicPr>
        <xdr:cNvPr id="5" name="Picture 4">
          <a:extLst>
            <a:ext uri="{FF2B5EF4-FFF2-40B4-BE49-F238E27FC236}">
              <a16:creationId xmlns:a16="http://schemas.microsoft.com/office/drawing/2014/main" xmlns="" id="{00000000-0008-0000-0700-000005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609600" y="25098375"/>
          <a:ext cx="10745700" cy="3543795"/>
        </a:xfrm>
        <a:prstGeom prst="rect">
          <a:avLst/>
        </a:prstGeom>
      </xdr:spPr>
    </xdr:pic>
    <xdr:clientData/>
  </xdr:twoCellAnchor>
  <xdr:twoCellAnchor editAs="oneCell">
    <xdr:from>
      <xdr:col>1</xdr:col>
      <xdr:colOff>0</xdr:colOff>
      <xdr:row>151</xdr:row>
      <xdr:rowOff>0</xdr:rowOff>
    </xdr:from>
    <xdr:to>
      <xdr:col>12</xdr:col>
      <xdr:colOff>127187</xdr:colOff>
      <xdr:row>187</xdr:row>
      <xdr:rowOff>0</xdr:rowOff>
    </xdr:to>
    <xdr:pic>
      <xdr:nvPicPr>
        <xdr:cNvPr id="6" name="Picture 5">
          <a:extLst>
            <a:ext uri="{FF2B5EF4-FFF2-40B4-BE49-F238E27FC236}">
              <a16:creationId xmlns:a16="http://schemas.microsoft.com/office/drawing/2014/main" xmlns="" id="{00000000-0008-0000-07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609600" y="28908375"/>
          <a:ext cx="6832787" cy="6858000"/>
        </a:xfrm>
        <a:prstGeom prst="rect">
          <a:avLst/>
        </a:prstGeom>
      </xdr:spPr>
    </xdr:pic>
    <xdr:clientData/>
  </xdr:twoCellAnchor>
  <xdr:twoCellAnchor editAs="oneCell">
    <xdr:from>
      <xdr:col>1</xdr:col>
      <xdr:colOff>0</xdr:colOff>
      <xdr:row>188</xdr:row>
      <xdr:rowOff>0</xdr:rowOff>
    </xdr:from>
    <xdr:to>
      <xdr:col>11</xdr:col>
      <xdr:colOff>577314</xdr:colOff>
      <xdr:row>224</xdr:row>
      <xdr:rowOff>0</xdr:rowOff>
    </xdr:to>
    <xdr:pic>
      <xdr:nvPicPr>
        <xdr:cNvPr id="7" name="Picture 6">
          <a:extLst>
            <a:ext uri="{FF2B5EF4-FFF2-40B4-BE49-F238E27FC236}">
              <a16:creationId xmlns:a16="http://schemas.microsoft.com/office/drawing/2014/main" xmlns="" id="{00000000-0008-0000-0700-000007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609600" y="35956875"/>
          <a:ext cx="6673314" cy="6858000"/>
        </a:xfrm>
        <a:prstGeom prst="rect">
          <a:avLst/>
        </a:prstGeom>
      </xdr:spPr>
    </xdr:pic>
    <xdr:clientData/>
  </xdr:twoCellAnchor>
  <xdr:twoCellAnchor editAs="oneCell">
    <xdr:from>
      <xdr:col>13</xdr:col>
      <xdr:colOff>0</xdr:colOff>
      <xdr:row>151</xdr:row>
      <xdr:rowOff>0</xdr:rowOff>
    </xdr:from>
    <xdr:to>
      <xdr:col>29</xdr:col>
      <xdr:colOff>572941</xdr:colOff>
      <xdr:row>175</xdr:row>
      <xdr:rowOff>76849</xdr:rowOff>
    </xdr:to>
    <xdr:pic>
      <xdr:nvPicPr>
        <xdr:cNvPr id="8" name="Picture 7">
          <a:extLst>
            <a:ext uri="{FF2B5EF4-FFF2-40B4-BE49-F238E27FC236}">
              <a16:creationId xmlns:a16="http://schemas.microsoft.com/office/drawing/2014/main" xmlns="" id="{00000000-0008-0000-07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7924800" y="28908375"/>
          <a:ext cx="10326541" cy="4648849"/>
        </a:xfrm>
        <a:prstGeom prst="rect">
          <a:avLst/>
        </a:prstGeom>
      </xdr:spPr>
    </xdr:pic>
    <xdr:clientData/>
  </xdr:twoCellAnchor>
  <xdr:twoCellAnchor editAs="oneCell">
    <xdr:from>
      <xdr:col>1</xdr:col>
      <xdr:colOff>0</xdr:colOff>
      <xdr:row>225</xdr:row>
      <xdr:rowOff>0</xdr:rowOff>
    </xdr:from>
    <xdr:to>
      <xdr:col>17</xdr:col>
      <xdr:colOff>572941</xdr:colOff>
      <xdr:row>249</xdr:row>
      <xdr:rowOff>76849</xdr:rowOff>
    </xdr:to>
    <xdr:pic>
      <xdr:nvPicPr>
        <xdr:cNvPr id="9" name="Picture 8">
          <a:extLst>
            <a:ext uri="{FF2B5EF4-FFF2-40B4-BE49-F238E27FC236}">
              <a16:creationId xmlns:a16="http://schemas.microsoft.com/office/drawing/2014/main" xmlns="" id="{00000000-0008-0000-0700-000009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609600" y="43005375"/>
          <a:ext cx="10326541" cy="4648849"/>
        </a:xfrm>
        <a:prstGeom prst="rect">
          <a:avLst/>
        </a:prstGeom>
      </xdr:spPr>
    </xdr:pic>
    <xdr:clientData/>
  </xdr:twoCellAnchor>
  <xdr:twoCellAnchor editAs="oneCell">
    <xdr:from>
      <xdr:col>1</xdr:col>
      <xdr:colOff>0</xdr:colOff>
      <xdr:row>251</xdr:row>
      <xdr:rowOff>0</xdr:rowOff>
    </xdr:from>
    <xdr:to>
      <xdr:col>14</xdr:col>
      <xdr:colOff>536468</xdr:colOff>
      <xdr:row>287</xdr:row>
      <xdr:rowOff>0</xdr:rowOff>
    </xdr:to>
    <xdr:pic>
      <xdr:nvPicPr>
        <xdr:cNvPr id="10" name="Picture 9">
          <a:extLst>
            <a:ext uri="{FF2B5EF4-FFF2-40B4-BE49-F238E27FC236}">
              <a16:creationId xmlns:a16="http://schemas.microsoft.com/office/drawing/2014/main" xmlns="" id="{00000000-0008-0000-07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609600" y="47958375"/>
          <a:ext cx="8461268" cy="6858000"/>
        </a:xfrm>
        <a:prstGeom prst="rect">
          <a:avLst/>
        </a:prstGeom>
      </xdr:spPr>
    </xdr:pic>
    <xdr:clientData/>
  </xdr:twoCellAnchor>
  <xdr:twoCellAnchor editAs="oneCell">
    <xdr:from>
      <xdr:col>16</xdr:col>
      <xdr:colOff>0</xdr:colOff>
      <xdr:row>251</xdr:row>
      <xdr:rowOff>0</xdr:rowOff>
    </xdr:from>
    <xdr:to>
      <xdr:col>33</xdr:col>
      <xdr:colOff>144341</xdr:colOff>
      <xdr:row>274</xdr:row>
      <xdr:rowOff>19664</xdr:rowOff>
    </xdr:to>
    <xdr:pic>
      <xdr:nvPicPr>
        <xdr:cNvPr id="11" name="Picture 10">
          <a:extLst>
            <a:ext uri="{FF2B5EF4-FFF2-40B4-BE49-F238E27FC236}">
              <a16:creationId xmlns:a16="http://schemas.microsoft.com/office/drawing/2014/main" xmlns="" id="{00000000-0008-0000-0700-00000B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9753600" y="47958375"/>
          <a:ext cx="10507541" cy="4401164"/>
        </a:xfrm>
        <a:prstGeom prst="rect">
          <a:avLst/>
        </a:prstGeom>
      </xdr:spPr>
    </xdr:pic>
    <xdr:clientData/>
  </xdr:twoCellAnchor>
  <xdr:twoCellAnchor editAs="oneCell">
    <xdr:from>
      <xdr:col>2</xdr:col>
      <xdr:colOff>247650</xdr:colOff>
      <xdr:row>34</xdr:row>
      <xdr:rowOff>28575</xdr:rowOff>
    </xdr:from>
    <xdr:to>
      <xdr:col>9</xdr:col>
      <xdr:colOff>571500</xdr:colOff>
      <xdr:row>43</xdr:row>
      <xdr:rowOff>95250</xdr:rowOff>
    </xdr:to>
    <xdr:pic>
      <xdr:nvPicPr>
        <xdr:cNvPr id="12" name="Picture 11" descr="Image result for diffractive optical element">
          <a:extLst>
            <a:ext uri="{FF2B5EF4-FFF2-40B4-BE49-F238E27FC236}">
              <a16:creationId xmlns:a16="http://schemas.microsoft.com/office/drawing/2014/main" xmlns="" id="{00000000-0008-0000-0700-00000C0000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66850" y="6600825"/>
          <a:ext cx="4591050" cy="1781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95250</xdr:colOff>
      <xdr:row>0</xdr:row>
      <xdr:rowOff>0</xdr:rowOff>
    </xdr:from>
    <xdr:to>
      <xdr:col>8</xdr:col>
      <xdr:colOff>590550</xdr:colOff>
      <xdr:row>19</xdr:row>
      <xdr:rowOff>57150</xdr:rowOff>
    </xdr:to>
    <xdr:pic>
      <xdr:nvPicPr>
        <xdr:cNvPr id="13" name="Picture 12" descr="Image result for qantas 266nm laser Q-spark-10">
          <a:extLst>
            <a:ext uri="{FF2B5EF4-FFF2-40B4-BE49-F238E27FC236}">
              <a16:creationId xmlns:a16="http://schemas.microsoft.com/office/drawing/2014/main" xmlns="" id="{00000000-0008-0000-0700-00000D000000}"/>
            </a:ext>
          </a:extLst>
        </xdr:cNvPr>
        <xdr:cNvPicPr>
          <a:picLocks noChangeAspect="1" noChangeArrowheads="1"/>
        </xdr:cNvPicPr>
      </xdr:nvPicPr>
      <xdr:blipFill rotWithShape="1">
        <a:blip xmlns:r="http://schemas.openxmlformats.org/officeDocument/2006/relationships" r:embed="rId12">
          <a:extLst>
            <a:ext uri="{28A0092B-C50C-407E-A947-70E740481C1C}">
              <a14:useLocalDpi xmlns:a14="http://schemas.microsoft.com/office/drawing/2010/main" val="0"/>
            </a:ext>
          </a:extLst>
        </a:blip>
        <a:srcRect t="16075" b="17766"/>
        <a:stretch/>
      </xdr:blipFill>
      <xdr:spPr bwMode="auto">
        <a:xfrm>
          <a:off x="704850" y="0"/>
          <a:ext cx="4762500" cy="3724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514700</xdr:colOff>
      <xdr:row>0</xdr:row>
      <xdr:rowOff>76</xdr:rowOff>
    </xdr:from>
    <xdr:to>
      <xdr:col>24</xdr:col>
      <xdr:colOff>376329</xdr:colOff>
      <xdr:row>31</xdr:row>
      <xdr:rowOff>180975</xdr:rowOff>
    </xdr:to>
    <xdr:pic>
      <xdr:nvPicPr>
        <xdr:cNvPr id="14" name="Picture 13">
          <a:extLst>
            <a:ext uri="{FF2B5EF4-FFF2-40B4-BE49-F238E27FC236}">
              <a16:creationId xmlns:a16="http://schemas.microsoft.com/office/drawing/2014/main" xmlns="" id="{00000000-0008-0000-0700-00000E000000}"/>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6610700" y="76"/>
          <a:ext cx="8396029" cy="6134024"/>
        </a:xfrm>
        <a:prstGeom prst="rect">
          <a:avLst/>
        </a:prstGeom>
      </xdr:spPr>
    </xdr:pic>
    <xdr:clientData/>
  </xdr:twoCellAnchor>
  <xdr:twoCellAnchor editAs="oneCell">
    <xdr:from>
      <xdr:col>13</xdr:col>
      <xdr:colOff>0</xdr:colOff>
      <xdr:row>34</xdr:row>
      <xdr:rowOff>0</xdr:rowOff>
    </xdr:from>
    <xdr:to>
      <xdr:col>15</xdr:col>
      <xdr:colOff>400276</xdr:colOff>
      <xdr:row>42</xdr:row>
      <xdr:rowOff>213</xdr:rowOff>
    </xdr:to>
    <xdr:pic>
      <xdr:nvPicPr>
        <xdr:cNvPr id="15" name="Picture 14">
          <a:extLst>
            <a:ext uri="{FF2B5EF4-FFF2-40B4-BE49-F238E27FC236}">
              <a16:creationId xmlns:a16="http://schemas.microsoft.com/office/drawing/2014/main" xmlns="" id="{00000000-0008-0000-0700-00000F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7924800" y="6572250"/>
          <a:ext cx="1619476" cy="1524213"/>
        </a:xfrm>
        <a:prstGeom prst="rect">
          <a:avLst/>
        </a:prstGeom>
      </xdr:spPr>
    </xdr:pic>
    <xdr:clientData/>
  </xdr:twoCellAnchor>
  <xdr:twoCellAnchor editAs="oneCell">
    <xdr:from>
      <xdr:col>0</xdr:col>
      <xdr:colOff>285750</xdr:colOff>
      <xdr:row>367</xdr:row>
      <xdr:rowOff>161925</xdr:rowOff>
    </xdr:from>
    <xdr:to>
      <xdr:col>16</xdr:col>
      <xdr:colOff>562454</xdr:colOff>
      <xdr:row>403</xdr:row>
      <xdr:rowOff>161925</xdr:rowOff>
    </xdr:to>
    <xdr:pic>
      <xdr:nvPicPr>
        <xdr:cNvPr id="16" name="Picture 15">
          <a:extLst>
            <a:ext uri="{FF2B5EF4-FFF2-40B4-BE49-F238E27FC236}">
              <a16:creationId xmlns:a16="http://schemas.microsoft.com/office/drawing/2014/main" xmlns="" id="{00000000-0008-0000-0700-000010000000}"/>
            </a:ext>
          </a:extLst>
        </xdr:cNvPr>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285750" y="70265925"/>
          <a:ext cx="10030304" cy="6858000"/>
        </a:xfrm>
        <a:prstGeom prst="rect">
          <a:avLst/>
        </a:prstGeom>
      </xdr:spPr>
    </xdr:pic>
    <xdr:clientData/>
  </xdr:twoCellAnchor>
  <xdr:twoCellAnchor editAs="oneCell">
    <xdr:from>
      <xdr:col>0</xdr:col>
      <xdr:colOff>561975</xdr:colOff>
      <xdr:row>287</xdr:row>
      <xdr:rowOff>161925</xdr:rowOff>
    </xdr:from>
    <xdr:to>
      <xdr:col>15</xdr:col>
      <xdr:colOff>164762</xdr:colOff>
      <xdr:row>323</xdr:row>
      <xdr:rowOff>161925</xdr:rowOff>
    </xdr:to>
    <xdr:pic>
      <xdr:nvPicPr>
        <xdr:cNvPr id="18" name="Picture 17">
          <a:extLst>
            <a:ext uri="{FF2B5EF4-FFF2-40B4-BE49-F238E27FC236}">
              <a16:creationId xmlns:a16="http://schemas.microsoft.com/office/drawing/2014/main" xmlns="" id="{00000000-0008-0000-0700-000012000000}"/>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561975" y="54978300"/>
          <a:ext cx="8746787" cy="6858000"/>
        </a:xfrm>
        <a:prstGeom prst="rect">
          <a:avLst/>
        </a:prstGeom>
      </xdr:spPr>
    </xdr:pic>
    <xdr:clientData/>
  </xdr:twoCellAnchor>
  <xdr:twoCellAnchor editAs="oneCell">
    <xdr:from>
      <xdr:col>12</xdr:col>
      <xdr:colOff>571500</xdr:colOff>
      <xdr:row>46</xdr:row>
      <xdr:rowOff>152400</xdr:rowOff>
    </xdr:from>
    <xdr:to>
      <xdr:col>30</xdr:col>
      <xdr:colOff>220557</xdr:colOff>
      <xdr:row>66</xdr:row>
      <xdr:rowOff>152932</xdr:rowOff>
    </xdr:to>
    <xdr:pic>
      <xdr:nvPicPr>
        <xdr:cNvPr id="19" name="Picture 18">
          <a:extLst>
            <a:ext uri="{FF2B5EF4-FFF2-40B4-BE49-F238E27FC236}">
              <a16:creationId xmlns:a16="http://schemas.microsoft.com/office/drawing/2014/main" xmlns="" id="{00000000-0008-0000-0700-000013000000}"/>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7886700" y="9058275"/>
          <a:ext cx="10621857" cy="3810532"/>
        </a:xfrm>
        <a:prstGeom prst="rect">
          <a:avLst/>
        </a:prstGeom>
      </xdr:spPr>
    </xdr:pic>
    <xdr:clientData/>
  </xdr:twoCellAnchor>
  <xdr:twoCellAnchor editAs="oneCell">
    <xdr:from>
      <xdr:col>1</xdr:col>
      <xdr:colOff>9525</xdr:colOff>
      <xdr:row>323</xdr:row>
      <xdr:rowOff>126749</xdr:rowOff>
    </xdr:from>
    <xdr:to>
      <xdr:col>15</xdr:col>
      <xdr:colOff>276225</xdr:colOff>
      <xdr:row>368</xdr:row>
      <xdr:rowOff>75606</xdr:rowOff>
    </xdr:to>
    <xdr:pic>
      <xdr:nvPicPr>
        <xdr:cNvPr id="20" name="Picture 19">
          <a:extLst>
            <a:ext uri="{FF2B5EF4-FFF2-40B4-BE49-F238E27FC236}">
              <a16:creationId xmlns:a16="http://schemas.microsoft.com/office/drawing/2014/main" xmlns="" id="{00000000-0008-0000-0700-000014000000}"/>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695325" y="61801124"/>
          <a:ext cx="9867900" cy="856898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21</xdr:col>
      <xdr:colOff>561974</xdr:colOff>
      <xdr:row>5</xdr:row>
      <xdr:rowOff>17871</xdr:rowOff>
    </xdr:from>
    <xdr:to>
      <xdr:col>33</xdr:col>
      <xdr:colOff>514349</xdr:colOff>
      <xdr:row>32</xdr:row>
      <xdr:rowOff>19050</xdr:rowOff>
    </xdr:to>
    <xdr:pic>
      <xdr:nvPicPr>
        <xdr:cNvPr id="2" name="Picture 1" descr="TpcVesselMcmaster.JPG">
          <a:extLst>
            <a:ext uri="{FF2B5EF4-FFF2-40B4-BE49-F238E27FC236}">
              <a16:creationId xmlns:a16="http://schemas.microsoft.com/office/drawing/2014/main" xmlns="" id="{E99F66F0-E0A9-48D6-92FD-D2F601EF5BA1}"/>
            </a:ext>
          </a:extLst>
        </xdr:cNvPr>
        <xdr:cNvPicPr>
          <a:picLocks noChangeAspect="1"/>
        </xdr:cNvPicPr>
      </xdr:nvPicPr>
      <xdr:blipFill>
        <a:blip xmlns:r="http://schemas.openxmlformats.org/officeDocument/2006/relationships" r:embed="rId1"/>
        <a:stretch>
          <a:fillRect/>
        </a:stretch>
      </xdr:blipFill>
      <xdr:spPr>
        <a:xfrm>
          <a:off x="14366874" y="1017996"/>
          <a:ext cx="7835900" cy="5401854"/>
        </a:xfrm>
        <a:prstGeom prst="rect">
          <a:avLst/>
        </a:prstGeom>
      </xdr:spPr>
    </xdr:pic>
    <xdr:clientData/>
  </xdr:twoCellAnchor>
  <xdr:twoCellAnchor editAs="oneCell">
    <xdr:from>
      <xdr:col>11</xdr:col>
      <xdr:colOff>270255</xdr:colOff>
      <xdr:row>5</xdr:row>
      <xdr:rowOff>32941</xdr:rowOff>
    </xdr:from>
    <xdr:to>
      <xdr:col>21</xdr:col>
      <xdr:colOff>473850</xdr:colOff>
      <xdr:row>32</xdr:row>
      <xdr:rowOff>35699</xdr:rowOff>
    </xdr:to>
    <xdr:pic>
      <xdr:nvPicPr>
        <xdr:cNvPr id="3" name="Picture 2" descr="TPCTubing.JPG">
          <a:extLst>
            <a:ext uri="{FF2B5EF4-FFF2-40B4-BE49-F238E27FC236}">
              <a16:creationId xmlns:a16="http://schemas.microsoft.com/office/drawing/2014/main" xmlns="" id="{50BCE553-5BEB-4BF9-8121-7B15B995BCEA}"/>
            </a:ext>
          </a:extLst>
        </xdr:cNvPr>
        <xdr:cNvPicPr>
          <a:picLocks noChangeAspect="1"/>
        </xdr:cNvPicPr>
      </xdr:nvPicPr>
      <xdr:blipFill>
        <a:blip xmlns:r="http://schemas.openxmlformats.org/officeDocument/2006/relationships" r:embed="rId2"/>
        <a:stretch>
          <a:fillRect/>
        </a:stretch>
      </xdr:blipFill>
      <xdr:spPr>
        <a:xfrm>
          <a:off x="7502905" y="1029891"/>
          <a:ext cx="6772670" cy="5406608"/>
        </a:xfrm>
        <a:prstGeom prst="rect">
          <a:avLst/>
        </a:prstGeom>
      </xdr:spPr>
    </xdr:pic>
    <xdr:clientData/>
  </xdr:twoCellAnchor>
  <xdr:twoCellAnchor editAs="oneCell">
    <xdr:from>
      <xdr:col>0</xdr:col>
      <xdr:colOff>40336</xdr:colOff>
      <xdr:row>5</xdr:row>
      <xdr:rowOff>73323</xdr:rowOff>
    </xdr:from>
    <xdr:to>
      <xdr:col>11</xdr:col>
      <xdr:colOff>198400</xdr:colOff>
      <xdr:row>33</xdr:row>
      <xdr:rowOff>87275</xdr:rowOff>
    </xdr:to>
    <xdr:pic>
      <xdr:nvPicPr>
        <xdr:cNvPr id="4" name="Picture 3" descr="TPCSwageVessel.JPG">
          <a:extLst>
            <a:ext uri="{FF2B5EF4-FFF2-40B4-BE49-F238E27FC236}">
              <a16:creationId xmlns:a16="http://schemas.microsoft.com/office/drawing/2014/main" xmlns="" id="{90C7EB90-7321-4C81-93E2-F4D2B3D2334D}"/>
            </a:ext>
          </a:extLst>
        </xdr:cNvPr>
        <xdr:cNvPicPr>
          <a:picLocks noChangeAspect="1"/>
        </xdr:cNvPicPr>
      </xdr:nvPicPr>
      <xdr:blipFill>
        <a:blip xmlns:r="http://schemas.openxmlformats.org/officeDocument/2006/relationships" r:embed="rId3"/>
        <a:stretch>
          <a:fillRect/>
        </a:stretch>
      </xdr:blipFill>
      <xdr:spPr>
        <a:xfrm>
          <a:off x="40336" y="1073448"/>
          <a:ext cx="7390714" cy="5611477"/>
        </a:xfrm>
        <a:prstGeom prst="rect">
          <a:avLst/>
        </a:prstGeom>
      </xdr:spPr>
    </xdr:pic>
    <xdr:clientData/>
  </xdr:twoCellAnchor>
  <xdr:twoCellAnchor editAs="oneCell">
    <xdr:from>
      <xdr:col>57</xdr:col>
      <xdr:colOff>238125</xdr:colOff>
      <xdr:row>0</xdr:row>
      <xdr:rowOff>0</xdr:rowOff>
    </xdr:from>
    <xdr:to>
      <xdr:col>73</xdr:col>
      <xdr:colOff>219075</xdr:colOff>
      <xdr:row>35</xdr:row>
      <xdr:rowOff>112719</xdr:rowOff>
    </xdr:to>
    <xdr:pic>
      <xdr:nvPicPr>
        <xdr:cNvPr id="5" name="Picture 4" descr="TPCSolValves.JPG">
          <a:extLst>
            <a:ext uri="{FF2B5EF4-FFF2-40B4-BE49-F238E27FC236}">
              <a16:creationId xmlns:a16="http://schemas.microsoft.com/office/drawing/2014/main" xmlns="" id="{44D06599-58C5-497C-B83B-008EDD646070}"/>
            </a:ext>
          </a:extLst>
        </xdr:cNvPr>
        <xdr:cNvPicPr>
          <a:picLocks noChangeAspect="1"/>
        </xdr:cNvPicPr>
      </xdr:nvPicPr>
      <xdr:blipFill>
        <a:blip xmlns:r="http://schemas.openxmlformats.org/officeDocument/2006/relationships" r:embed="rId4"/>
        <a:stretch>
          <a:fillRect/>
        </a:stretch>
      </xdr:blipFill>
      <xdr:spPr>
        <a:xfrm>
          <a:off x="37696775" y="0"/>
          <a:ext cx="10496550" cy="7113594"/>
        </a:xfrm>
        <a:prstGeom prst="rect">
          <a:avLst/>
        </a:prstGeom>
      </xdr:spPr>
    </xdr:pic>
    <xdr:clientData/>
  </xdr:twoCellAnchor>
  <xdr:twoCellAnchor editAs="oneCell">
    <xdr:from>
      <xdr:col>0</xdr:col>
      <xdr:colOff>17826</xdr:colOff>
      <xdr:row>34</xdr:row>
      <xdr:rowOff>96491</xdr:rowOff>
    </xdr:from>
    <xdr:to>
      <xdr:col>8</xdr:col>
      <xdr:colOff>130949</xdr:colOff>
      <xdr:row>69</xdr:row>
      <xdr:rowOff>150000</xdr:rowOff>
    </xdr:to>
    <xdr:pic>
      <xdr:nvPicPr>
        <xdr:cNvPr id="6" name="Picture 5" descr="TPCPumpADI.JPG">
          <a:extLst>
            <a:ext uri="{FF2B5EF4-FFF2-40B4-BE49-F238E27FC236}">
              <a16:creationId xmlns:a16="http://schemas.microsoft.com/office/drawing/2014/main" xmlns="" id="{3149F8DD-D5F8-4087-880F-2CEC25BDEC8A}"/>
            </a:ext>
          </a:extLst>
        </xdr:cNvPr>
        <xdr:cNvPicPr>
          <a:picLocks noChangeAspect="1"/>
        </xdr:cNvPicPr>
      </xdr:nvPicPr>
      <xdr:blipFill>
        <a:blip xmlns:r="http://schemas.openxmlformats.org/officeDocument/2006/relationships" r:embed="rId5"/>
        <a:stretch>
          <a:fillRect/>
        </a:stretch>
      </xdr:blipFill>
      <xdr:spPr>
        <a:xfrm>
          <a:off x="17826" y="6897341"/>
          <a:ext cx="5370923" cy="7054384"/>
        </a:xfrm>
        <a:prstGeom prst="rect">
          <a:avLst/>
        </a:prstGeom>
      </xdr:spPr>
    </xdr:pic>
    <xdr:clientData/>
  </xdr:twoCellAnchor>
  <xdr:twoCellAnchor editAs="oneCell">
    <xdr:from>
      <xdr:col>49</xdr:col>
      <xdr:colOff>147563</xdr:colOff>
      <xdr:row>0</xdr:row>
      <xdr:rowOff>0</xdr:rowOff>
    </xdr:from>
    <xdr:to>
      <xdr:col>57</xdr:col>
      <xdr:colOff>106325</xdr:colOff>
      <xdr:row>30</xdr:row>
      <xdr:rowOff>21698</xdr:rowOff>
    </xdr:to>
    <xdr:pic>
      <xdr:nvPicPr>
        <xdr:cNvPr id="7" name="Picture 6" descr="TPCPIDTescom.JPG">
          <a:extLst>
            <a:ext uri="{FF2B5EF4-FFF2-40B4-BE49-F238E27FC236}">
              <a16:creationId xmlns:a16="http://schemas.microsoft.com/office/drawing/2014/main" xmlns="" id="{BADC2DC7-96CC-4B6F-96F0-17B657CDD804}"/>
            </a:ext>
          </a:extLst>
        </xdr:cNvPr>
        <xdr:cNvPicPr>
          <a:picLocks noChangeAspect="1"/>
        </xdr:cNvPicPr>
      </xdr:nvPicPr>
      <xdr:blipFill>
        <a:blip xmlns:r="http://schemas.openxmlformats.org/officeDocument/2006/relationships" r:embed="rId6"/>
        <a:stretch>
          <a:fillRect/>
        </a:stretch>
      </xdr:blipFill>
      <xdr:spPr>
        <a:xfrm>
          <a:off x="32348413" y="0"/>
          <a:ext cx="5216562" cy="6022448"/>
        </a:xfrm>
        <a:prstGeom prst="rect">
          <a:avLst/>
        </a:prstGeom>
      </xdr:spPr>
    </xdr:pic>
    <xdr:clientData/>
  </xdr:twoCellAnchor>
  <xdr:twoCellAnchor editAs="oneCell">
    <xdr:from>
      <xdr:col>33</xdr:col>
      <xdr:colOff>656645</xdr:colOff>
      <xdr:row>0</xdr:row>
      <xdr:rowOff>4054</xdr:rowOff>
    </xdr:from>
    <xdr:to>
      <xdr:col>49</xdr:col>
      <xdr:colOff>73777</xdr:colOff>
      <xdr:row>33</xdr:row>
      <xdr:rowOff>123825</xdr:rowOff>
    </xdr:to>
    <xdr:pic>
      <xdr:nvPicPr>
        <xdr:cNvPr id="8" name="Picture 7" descr="TPCNewardRacks.JPG">
          <a:extLst>
            <a:ext uri="{FF2B5EF4-FFF2-40B4-BE49-F238E27FC236}">
              <a16:creationId xmlns:a16="http://schemas.microsoft.com/office/drawing/2014/main" xmlns="" id="{AF60E8F0-BBBA-4C30-AC89-BE3BFB22F8FE}"/>
            </a:ext>
          </a:extLst>
        </xdr:cNvPr>
        <xdr:cNvPicPr>
          <a:picLocks noChangeAspect="1"/>
        </xdr:cNvPicPr>
      </xdr:nvPicPr>
      <xdr:blipFill>
        <a:blip xmlns:r="http://schemas.openxmlformats.org/officeDocument/2006/relationships" r:embed="rId7"/>
        <a:stretch>
          <a:fillRect/>
        </a:stretch>
      </xdr:blipFill>
      <xdr:spPr>
        <a:xfrm>
          <a:off x="22348245" y="7229"/>
          <a:ext cx="9929557" cy="6714246"/>
        </a:xfrm>
        <a:prstGeom prst="rect">
          <a:avLst/>
        </a:prstGeom>
      </xdr:spPr>
    </xdr:pic>
    <xdr:clientData/>
  </xdr:twoCellAnchor>
  <xdr:twoCellAnchor editAs="oneCell">
    <xdr:from>
      <xdr:col>36</xdr:col>
      <xdr:colOff>381001</xdr:colOff>
      <xdr:row>34</xdr:row>
      <xdr:rowOff>190500</xdr:rowOff>
    </xdr:from>
    <xdr:to>
      <xdr:col>42</xdr:col>
      <xdr:colOff>201865</xdr:colOff>
      <xdr:row>65</xdr:row>
      <xdr:rowOff>16588</xdr:rowOff>
    </xdr:to>
    <xdr:pic>
      <xdr:nvPicPr>
        <xdr:cNvPr id="9" name="Picture 8" descr="TPCGasHardware_General.JPG">
          <a:extLst>
            <a:ext uri="{FF2B5EF4-FFF2-40B4-BE49-F238E27FC236}">
              <a16:creationId xmlns:a16="http://schemas.microsoft.com/office/drawing/2014/main" xmlns="" id="{579EC6B1-675D-4E6C-BA76-4AC801C2594E}"/>
            </a:ext>
          </a:extLst>
        </xdr:cNvPr>
        <xdr:cNvPicPr>
          <a:picLocks noChangeAspect="1"/>
        </xdr:cNvPicPr>
      </xdr:nvPicPr>
      <xdr:blipFill>
        <a:blip xmlns:r="http://schemas.openxmlformats.org/officeDocument/2006/relationships" r:embed="rId8"/>
        <a:stretch>
          <a:fillRect/>
        </a:stretch>
      </xdr:blipFill>
      <xdr:spPr>
        <a:xfrm>
          <a:off x="24041101" y="6991350"/>
          <a:ext cx="3761039" cy="6026863"/>
        </a:xfrm>
        <a:prstGeom prst="rect">
          <a:avLst/>
        </a:prstGeom>
      </xdr:spPr>
    </xdr:pic>
    <xdr:clientData/>
  </xdr:twoCellAnchor>
  <xdr:twoCellAnchor editAs="oneCell">
    <xdr:from>
      <xdr:col>9</xdr:col>
      <xdr:colOff>150001</xdr:colOff>
      <xdr:row>35</xdr:row>
      <xdr:rowOff>150000</xdr:rowOff>
    </xdr:from>
    <xdr:to>
      <xdr:col>16</xdr:col>
      <xdr:colOff>448773</xdr:colOff>
      <xdr:row>46</xdr:row>
      <xdr:rowOff>10524</xdr:rowOff>
    </xdr:to>
    <xdr:pic>
      <xdr:nvPicPr>
        <xdr:cNvPr id="10" name="Picture 9" descr="TPCFlowcontroller.JPG">
          <a:extLst>
            <a:ext uri="{FF2B5EF4-FFF2-40B4-BE49-F238E27FC236}">
              <a16:creationId xmlns:a16="http://schemas.microsoft.com/office/drawing/2014/main" xmlns="" id="{1AB8B5B5-EBFB-4EB9-B104-99075081B7A1}"/>
            </a:ext>
          </a:extLst>
        </xdr:cNvPr>
        <xdr:cNvPicPr>
          <a:picLocks noChangeAspect="1"/>
        </xdr:cNvPicPr>
      </xdr:nvPicPr>
      <xdr:blipFill>
        <a:blip xmlns:r="http://schemas.openxmlformats.org/officeDocument/2006/relationships" r:embed="rId9"/>
        <a:stretch>
          <a:fillRect/>
        </a:stretch>
      </xdr:blipFill>
      <xdr:spPr>
        <a:xfrm>
          <a:off x="6065026" y="7150875"/>
          <a:ext cx="4896172" cy="2057624"/>
        </a:xfrm>
        <a:prstGeom prst="rect">
          <a:avLst/>
        </a:prstGeom>
      </xdr:spPr>
    </xdr:pic>
    <xdr:clientData/>
  </xdr:twoCellAnchor>
  <xdr:twoCellAnchor editAs="oneCell">
    <xdr:from>
      <xdr:col>8</xdr:col>
      <xdr:colOff>290476</xdr:colOff>
      <xdr:row>33</xdr:row>
      <xdr:rowOff>109500</xdr:rowOff>
    </xdr:from>
    <xdr:to>
      <xdr:col>21</xdr:col>
      <xdr:colOff>117260</xdr:colOff>
      <xdr:row>60</xdr:row>
      <xdr:rowOff>10166</xdr:rowOff>
    </xdr:to>
    <xdr:pic>
      <xdr:nvPicPr>
        <xdr:cNvPr id="11" name="Picture 10" descr="TPCelectronicPanalHardware.JPG">
          <a:extLst>
            <a:ext uri="{FF2B5EF4-FFF2-40B4-BE49-F238E27FC236}">
              <a16:creationId xmlns:a16="http://schemas.microsoft.com/office/drawing/2014/main" xmlns="" id="{53F40B94-DB96-486B-AD1A-4E2B339D35AE}"/>
            </a:ext>
          </a:extLst>
        </xdr:cNvPr>
        <xdr:cNvPicPr>
          <a:picLocks noChangeAspect="1"/>
        </xdr:cNvPicPr>
      </xdr:nvPicPr>
      <xdr:blipFill>
        <a:blip xmlns:r="http://schemas.openxmlformats.org/officeDocument/2006/relationships" r:embed="rId10"/>
        <a:stretch>
          <a:fillRect/>
        </a:stretch>
      </xdr:blipFill>
      <xdr:spPr>
        <a:xfrm>
          <a:off x="5551451" y="6707150"/>
          <a:ext cx="8367534" cy="5301341"/>
        </a:xfrm>
        <a:prstGeom prst="rect">
          <a:avLst/>
        </a:prstGeom>
      </xdr:spPr>
    </xdr:pic>
    <xdr:clientData/>
  </xdr:twoCellAnchor>
  <xdr:twoCellAnchor editAs="oneCell">
    <xdr:from>
      <xdr:col>29</xdr:col>
      <xdr:colOff>88051</xdr:colOff>
      <xdr:row>33</xdr:row>
      <xdr:rowOff>173776</xdr:rowOff>
    </xdr:from>
    <xdr:to>
      <xdr:col>35</xdr:col>
      <xdr:colOff>606537</xdr:colOff>
      <xdr:row>64</xdr:row>
      <xdr:rowOff>164249</xdr:rowOff>
    </xdr:to>
    <xdr:pic>
      <xdr:nvPicPr>
        <xdr:cNvPr id="12" name="Picture 11" descr="TPCDwyer2.JPG">
          <a:extLst>
            <a:ext uri="{FF2B5EF4-FFF2-40B4-BE49-F238E27FC236}">
              <a16:creationId xmlns:a16="http://schemas.microsoft.com/office/drawing/2014/main" xmlns="" id="{3DE6E36D-72A7-457E-BD59-6F6CED0EF493}"/>
            </a:ext>
          </a:extLst>
        </xdr:cNvPr>
        <xdr:cNvPicPr>
          <a:picLocks noChangeAspect="1"/>
        </xdr:cNvPicPr>
      </xdr:nvPicPr>
      <xdr:blipFill>
        <a:blip xmlns:r="http://schemas.openxmlformats.org/officeDocument/2006/relationships" r:embed="rId11"/>
        <a:stretch>
          <a:fillRect/>
        </a:stretch>
      </xdr:blipFill>
      <xdr:spPr>
        <a:xfrm>
          <a:off x="19144401" y="6774601"/>
          <a:ext cx="4465011" cy="6188073"/>
        </a:xfrm>
        <a:prstGeom prst="rect">
          <a:avLst/>
        </a:prstGeom>
      </xdr:spPr>
    </xdr:pic>
    <xdr:clientData/>
  </xdr:twoCellAnchor>
  <xdr:twoCellAnchor editAs="oneCell">
    <xdr:from>
      <xdr:col>21</xdr:col>
      <xdr:colOff>523800</xdr:colOff>
      <xdr:row>34</xdr:row>
      <xdr:rowOff>47551</xdr:rowOff>
    </xdr:from>
    <xdr:to>
      <xdr:col>28</xdr:col>
      <xdr:colOff>492970</xdr:colOff>
      <xdr:row>66</xdr:row>
      <xdr:rowOff>133351</xdr:rowOff>
    </xdr:to>
    <xdr:pic>
      <xdr:nvPicPr>
        <xdr:cNvPr id="13" name="Picture 12" descr="TPCDwyer1.JPG">
          <a:extLst>
            <a:ext uri="{FF2B5EF4-FFF2-40B4-BE49-F238E27FC236}">
              <a16:creationId xmlns:a16="http://schemas.microsoft.com/office/drawing/2014/main" xmlns="" id="{B64B1D7B-6E4F-4F32-B04F-7EBBD1817D8C}"/>
            </a:ext>
          </a:extLst>
        </xdr:cNvPr>
        <xdr:cNvPicPr>
          <a:picLocks noChangeAspect="1"/>
        </xdr:cNvPicPr>
      </xdr:nvPicPr>
      <xdr:blipFill>
        <a:blip xmlns:r="http://schemas.openxmlformats.org/officeDocument/2006/relationships" r:embed="rId12"/>
        <a:stretch>
          <a:fillRect/>
        </a:stretch>
      </xdr:blipFill>
      <xdr:spPr>
        <a:xfrm>
          <a:off x="14328700" y="6851576"/>
          <a:ext cx="4566570" cy="6483425"/>
        </a:xfrm>
        <a:prstGeom prst="rect">
          <a:avLst/>
        </a:prstGeom>
      </xdr:spPr>
    </xdr:pic>
    <xdr:clientData/>
  </xdr:twoCellAnchor>
  <xdr:twoCellAnchor editAs="oneCell">
    <xdr:from>
      <xdr:col>0</xdr:col>
      <xdr:colOff>0</xdr:colOff>
      <xdr:row>71</xdr:row>
      <xdr:rowOff>0</xdr:rowOff>
    </xdr:from>
    <xdr:to>
      <xdr:col>12</xdr:col>
      <xdr:colOff>114300</xdr:colOff>
      <xdr:row>104</xdr:row>
      <xdr:rowOff>38100</xdr:rowOff>
    </xdr:to>
    <xdr:pic>
      <xdr:nvPicPr>
        <xdr:cNvPr id="14" name="Picture 13" descr="TPCDellPC.JPG">
          <a:extLst>
            <a:ext uri="{FF2B5EF4-FFF2-40B4-BE49-F238E27FC236}">
              <a16:creationId xmlns:a16="http://schemas.microsoft.com/office/drawing/2014/main" xmlns="" id="{E8D64A59-112E-4152-A733-F24C8213F984}"/>
            </a:ext>
          </a:extLst>
        </xdr:cNvPr>
        <xdr:cNvPicPr>
          <a:picLocks noChangeAspect="1"/>
        </xdr:cNvPicPr>
      </xdr:nvPicPr>
      <xdr:blipFill>
        <a:blip xmlns:r="http://schemas.openxmlformats.org/officeDocument/2006/relationships" r:embed="rId13"/>
        <a:stretch>
          <a:fillRect/>
        </a:stretch>
      </xdr:blipFill>
      <xdr:spPr>
        <a:xfrm>
          <a:off x="0" y="14201775"/>
          <a:ext cx="8001000" cy="6638925"/>
        </a:xfrm>
        <a:prstGeom prst="rect">
          <a:avLst/>
        </a:prstGeom>
      </xdr:spPr>
    </xdr:pic>
    <xdr:clientData/>
  </xdr:twoCellAnchor>
  <xdr:twoCellAnchor editAs="oneCell">
    <xdr:from>
      <xdr:col>43</xdr:col>
      <xdr:colOff>321451</xdr:colOff>
      <xdr:row>38</xdr:row>
      <xdr:rowOff>19050</xdr:rowOff>
    </xdr:from>
    <xdr:to>
      <xdr:col>51</xdr:col>
      <xdr:colOff>256215</xdr:colOff>
      <xdr:row>71</xdr:row>
      <xdr:rowOff>150000</xdr:rowOff>
    </xdr:to>
    <xdr:pic>
      <xdr:nvPicPr>
        <xdr:cNvPr id="15" name="Picture 14" descr="TPCAlliedCrate.JPG">
          <a:extLst>
            <a:ext uri="{FF2B5EF4-FFF2-40B4-BE49-F238E27FC236}">
              <a16:creationId xmlns:a16="http://schemas.microsoft.com/office/drawing/2014/main" xmlns="" id="{A3E3AA45-7145-4ACE-8752-9114DB72C119}"/>
            </a:ext>
          </a:extLst>
        </xdr:cNvPr>
        <xdr:cNvPicPr>
          <a:picLocks noChangeAspect="1"/>
        </xdr:cNvPicPr>
      </xdr:nvPicPr>
      <xdr:blipFill>
        <a:blip xmlns:r="http://schemas.openxmlformats.org/officeDocument/2006/relationships" r:embed="rId14"/>
        <a:stretch>
          <a:fillRect/>
        </a:stretch>
      </xdr:blipFill>
      <xdr:spPr>
        <a:xfrm>
          <a:off x="28582126" y="7620000"/>
          <a:ext cx="5195739" cy="6731775"/>
        </a:xfrm>
        <a:prstGeom prst="rect">
          <a:avLst/>
        </a:prstGeom>
      </xdr:spPr>
    </xdr:pic>
    <xdr:clientData/>
  </xdr:twoCellAnchor>
  <xdr:twoCellAnchor editAs="oneCell">
    <xdr:from>
      <xdr:col>24</xdr:col>
      <xdr:colOff>176175</xdr:colOff>
      <xdr:row>69</xdr:row>
      <xdr:rowOff>104775</xdr:rowOff>
    </xdr:from>
    <xdr:to>
      <xdr:col>34</xdr:col>
      <xdr:colOff>238864</xdr:colOff>
      <xdr:row>92</xdr:row>
      <xdr:rowOff>46000</xdr:rowOff>
    </xdr:to>
    <xdr:pic>
      <xdr:nvPicPr>
        <xdr:cNvPr id="16" name="Picture 15" descr="TPC02Transmitter.JPG">
          <a:extLst>
            <a:ext uri="{FF2B5EF4-FFF2-40B4-BE49-F238E27FC236}">
              <a16:creationId xmlns:a16="http://schemas.microsoft.com/office/drawing/2014/main" xmlns="" id="{356694C9-B5E7-47AC-B72D-8297707C52CC}"/>
            </a:ext>
          </a:extLst>
        </xdr:cNvPr>
        <xdr:cNvPicPr>
          <a:picLocks noChangeAspect="1"/>
        </xdr:cNvPicPr>
      </xdr:nvPicPr>
      <xdr:blipFill>
        <a:blip xmlns:r="http://schemas.openxmlformats.org/officeDocument/2006/relationships" r:embed="rId15"/>
        <a:stretch>
          <a:fillRect/>
        </a:stretch>
      </xdr:blipFill>
      <xdr:spPr>
        <a:xfrm>
          <a:off x="15952750" y="13903325"/>
          <a:ext cx="6628589" cy="4548150"/>
        </a:xfrm>
        <a:prstGeom prst="rect">
          <a:avLst/>
        </a:prstGeom>
      </xdr:spPr>
    </xdr:pic>
    <xdr:clientData/>
  </xdr:twoCellAnchor>
  <xdr:twoCellAnchor editAs="oneCell">
    <xdr:from>
      <xdr:col>11</xdr:col>
      <xdr:colOff>469050</xdr:colOff>
      <xdr:row>70</xdr:row>
      <xdr:rowOff>66674</xdr:rowOff>
    </xdr:from>
    <xdr:to>
      <xdr:col>24</xdr:col>
      <xdr:colOff>268636</xdr:colOff>
      <xdr:row>102</xdr:row>
      <xdr:rowOff>183299</xdr:rowOff>
    </xdr:to>
    <xdr:pic>
      <xdr:nvPicPr>
        <xdr:cNvPr id="17" name="Picture 16" descr="TPC_OmegaHeaters.JPG">
          <a:extLst>
            <a:ext uri="{FF2B5EF4-FFF2-40B4-BE49-F238E27FC236}">
              <a16:creationId xmlns:a16="http://schemas.microsoft.com/office/drawing/2014/main" xmlns="" id="{811C4791-C9A1-4ABB-91F6-F1CBF9600BA4}"/>
            </a:ext>
          </a:extLst>
        </xdr:cNvPr>
        <xdr:cNvPicPr>
          <a:picLocks noChangeAspect="1"/>
        </xdr:cNvPicPr>
      </xdr:nvPicPr>
      <xdr:blipFill>
        <a:blip xmlns:r="http://schemas.openxmlformats.org/officeDocument/2006/relationships" r:embed="rId16"/>
        <a:stretch>
          <a:fillRect/>
        </a:stretch>
      </xdr:blipFill>
      <xdr:spPr>
        <a:xfrm>
          <a:off x="7695350" y="14071599"/>
          <a:ext cx="8346686" cy="6511075"/>
        </a:xfrm>
        <a:prstGeom prst="rect">
          <a:avLst/>
        </a:prstGeom>
      </xdr:spPr>
    </xdr:pic>
    <xdr:clientData/>
  </xdr:twoCellAnchor>
  <xdr:twoCellAnchor editAs="oneCell">
    <xdr:from>
      <xdr:col>52</xdr:col>
      <xdr:colOff>479280</xdr:colOff>
      <xdr:row>40</xdr:row>
      <xdr:rowOff>95250</xdr:rowOff>
    </xdr:from>
    <xdr:to>
      <xdr:col>61</xdr:col>
      <xdr:colOff>581025</xdr:colOff>
      <xdr:row>63</xdr:row>
      <xdr:rowOff>47550</xdr:rowOff>
    </xdr:to>
    <xdr:pic>
      <xdr:nvPicPr>
        <xdr:cNvPr id="18" name="Picture 17" descr="TECRackPanels.JPG">
          <a:extLst>
            <a:ext uri="{FF2B5EF4-FFF2-40B4-BE49-F238E27FC236}">
              <a16:creationId xmlns:a16="http://schemas.microsoft.com/office/drawing/2014/main" xmlns="" id="{FB5CC85E-CB4F-4EED-AB6C-D4BD0460FA3A}"/>
            </a:ext>
          </a:extLst>
        </xdr:cNvPr>
        <xdr:cNvPicPr>
          <a:picLocks noChangeAspect="1"/>
        </xdr:cNvPicPr>
      </xdr:nvPicPr>
      <xdr:blipFill>
        <a:blip xmlns:r="http://schemas.openxmlformats.org/officeDocument/2006/relationships" r:embed="rId17"/>
        <a:srcRect r="27352"/>
        <a:stretch>
          <a:fillRect/>
        </a:stretch>
      </xdr:blipFill>
      <xdr:spPr>
        <a:xfrm>
          <a:off x="34654980" y="8096250"/>
          <a:ext cx="6013595" cy="4556050"/>
        </a:xfrm>
        <a:prstGeom prst="rect">
          <a:avLst/>
        </a:prstGeom>
      </xdr:spPr>
    </xdr:pic>
    <xdr:clientData/>
  </xdr:twoCellAnchor>
  <xdr:twoCellAnchor editAs="oneCell">
    <xdr:from>
      <xdr:col>34</xdr:col>
      <xdr:colOff>441291</xdr:colOff>
      <xdr:row>70</xdr:row>
      <xdr:rowOff>28575</xdr:rowOff>
    </xdr:from>
    <xdr:to>
      <xdr:col>45</xdr:col>
      <xdr:colOff>530924</xdr:colOff>
      <xdr:row>94</xdr:row>
      <xdr:rowOff>178500</xdr:rowOff>
    </xdr:to>
    <xdr:pic>
      <xdr:nvPicPr>
        <xdr:cNvPr id="19" name="Picture 18" descr="TCPSwageLarge.JPG">
          <a:extLst>
            <a:ext uri="{FF2B5EF4-FFF2-40B4-BE49-F238E27FC236}">
              <a16:creationId xmlns:a16="http://schemas.microsoft.com/office/drawing/2014/main" xmlns="" id="{15526496-587F-4257-B014-AC6C02E244A4}"/>
            </a:ext>
          </a:extLst>
        </xdr:cNvPr>
        <xdr:cNvPicPr>
          <a:picLocks noChangeAspect="1"/>
        </xdr:cNvPicPr>
      </xdr:nvPicPr>
      <xdr:blipFill>
        <a:blip xmlns:r="http://schemas.openxmlformats.org/officeDocument/2006/relationships" r:embed="rId18"/>
        <a:stretch>
          <a:fillRect/>
        </a:stretch>
      </xdr:blipFill>
      <xdr:spPr>
        <a:xfrm>
          <a:off x="22786941" y="14027150"/>
          <a:ext cx="7319108" cy="4956875"/>
        </a:xfrm>
        <a:prstGeom prst="rect">
          <a:avLst/>
        </a:prstGeom>
      </xdr:spPr>
    </xdr:pic>
    <xdr:clientData/>
  </xdr:twoCellAnchor>
  <xdr:twoCellAnchor editAs="oneCell">
    <xdr:from>
      <xdr:col>0</xdr:col>
      <xdr:colOff>19050</xdr:colOff>
      <xdr:row>106</xdr:row>
      <xdr:rowOff>95250</xdr:rowOff>
    </xdr:from>
    <xdr:to>
      <xdr:col>12</xdr:col>
      <xdr:colOff>351733</xdr:colOff>
      <xdr:row>134</xdr:row>
      <xdr:rowOff>65050</xdr:rowOff>
    </xdr:to>
    <xdr:pic>
      <xdr:nvPicPr>
        <xdr:cNvPr id="20" name="Picture 19" descr="SwageVessel.JPG">
          <a:extLst>
            <a:ext uri="{FF2B5EF4-FFF2-40B4-BE49-F238E27FC236}">
              <a16:creationId xmlns:a16="http://schemas.microsoft.com/office/drawing/2014/main" xmlns="" id="{4CFECC5D-D40C-4B95-98EC-ED7FBBBB821A}"/>
            </a:ext>
          </a:extLst>
        </xdr:cNvPr>
        <xdr:cNvPicPr>
          <a:picLocks noChangeAspect="1"/>
        </xdr:cNvPicPr>
      </xdr:nvPicPr>
      <xdr:blipFill>
        <a:blip xmlns:r="http://schemas.openxmlformats.org/officeDocument/2006/relationships" r:embed="rId19"/>
        <a:stretch>
          <a:fillRect/>
        </a:stretch>
      </xdr:blipFill>
      <xdr:spPr>
        <a:xfrm>
          <a:off x="19050" y="21297900"/>
          <a:ext cx="8222558" cy="5573675"/>
        </a:xfrm>
        <a:prstGeom prst="rect">
          <a:avLst/>
        </a:prstGeom>
      </xdr:spPr>
    </xdr:pic>
    <xdr:clientData/>
  </xdr:twoCellAnchor>
  <xdr:twoCellAnchor editAs="oneCell">
    <xdr:from>
      <xdr:col>13</xdr:col>
      <xdr:colOff>104775</xdr:colOff>
      <xdr:row>103</xdr:row>
      <xdr:rowOff>104775</xdr:rowOff>
    </xdr:from>
    <xdr:to>
      <xdr:col>19</xdr:col>
      <xdr:colOff>485775</xdr:colOff>
      <xdr:row>143</xdr:row>
      <xdr:rowOff>9525</xdr:rowOff>
    </xdr:to>
    <xdr:pic>
      <xdr:nvPicPr>
        <xdr:cNvPr id="21" name="Picture 20" descr="swagetpcrack.JPG">
          <a:extLst>
            <a:ext uri="{FF2B5EF4-FFF2-40B4-BE49-F238E27FC236}">
              <a16:creationId xmlns:a16="http://schemas.microsoft.com/office/drawing/2014/main" xmlns="" id="{16D73805-180E-4E69-8D35-7A0C623403BC}"/>
            </a:ext>
          </a:extLst>
        </xdr:cNvPr>
        <xdr:cNvPicPr>
          <a:picLocks noChangeAspect="1"/>
        </xdr:cNvPicPr>
      </xdr:nvPicPr>
      <xdr:blipFill>
        <a:blip xmlns:r="http://schemas.openxmlformats.org/officeDocument/2006/relationships" r:embed="rId20"/>
        <a:stretch>
          <a:fillRect/>
        </a:stretch>
      </xdr:blipFill>
      <xdr:spPr>
        <a:xfrm>
          <a:off x="8645525" y="20704175"/>
          <a:ext cx="4324350" cy="7905750"/>
        </a:xfrm>
        <a:prstGeom prst="rect">
          <a:avLst/>
        </a:prstGeom>
      </xdr:spPr>
    </xdr:pic>
    <xdr:clientData/>
  </xdr:twoCellAnchor>
  <xdr:twoCellAnchor editAs="oneCell">
    <xdr:from>
      <xdr:col>37</xdr:col>
      <xdr:colOff>190500</xdr:colOff>
      <xdr:row>100</xdr:row>
      <xdr:rowOff>0</xdr:rowOff>
    </xdr:from>
    <xdr:to>
      <xdr:col>48</xdr:col>
      <xdr:colOff>419100</xdr:colOff>
      <xdr:row>150</xdr:row>
      <xdr:rowOff>57150</xdr:rowOff>
    </xdr:to>
    <xdr:pic>
      <xdr:nvPicPr>
        <xdr:cNvPr id="22" name="Picture 21" descr="Q-1812061 Brookhaven_Page_2.jpg">
          <a:extLst>
            <a:ext uri="{FF2B5EF4-FFF2-40B4-BE49-F238E27FC236}">
              <a16:creationId xmlns:a16="http://schemas.microsoft.com/office/drawing/2014/main" xmlns="" id="{231554DB-1D30-498B-864C-B8CA7537A1DE}"/>
            </a:ext>
          </a:extLst>
        </xdr:cNvPr>
        <xdr:cNvPicPr>
          <a:picLocks noChangeAspect="1"/>
        </xdr:cNvPicPr>
      </xdr:nvPicPr>
      <xdr:blipFill>
        <a:blip xmlns:r="http://schemas.openxmlformats.org/officeDocument/2006/relationships" r:embed="rId21"/>
        <a:stretch>
          <a:fillRect/>
        </a:stretch>
      </xdr:blipFill>
      <xdr:spPr>
        <a:xfrm>
          <a:off x="24507825" y="20002500"/>
          <a:ext cx="7458075" cy="10058400"/>
        </a:xfrm>
        <a:prstGeom prst="rect">
          <a:avLst/>
        </a:prstGeom>
      </xdr:spPr>
    </xdr:pic>
    <xdr:clientData/>
  </xdr:twoCellAnchor>
  <xdr:twoCellAnchor editAs="oneCell">
    <xdr:from>
      <xdr:col>3</xdr:col>
      <xdr:colOff>302400</xdr:colOff>
      <xdr:row>146</xdr:row>
      <xdr:rowOff>104774</xdr:rowOff>
    </xdr:from>
    <xdr:to>
      <xdr:col>13</xdr:col>
      <xdr:colOff>530444</xdr:colOff>
      <xdr:row>192</xdr:row>
      <xdr:rowOff>73799</xdr:rowOff>
    </xdr:to>
    <xdr:pic>
      <xdr:nvPicPr>
        <xdr:cNvPr id="23" name="Picture 22" descr="Q-1812061 Brookhaven_Page_1.jpg">
          <a:extLst>
            <a:ext uri="{FF2B5EF4-FFF2-40B4-BE49-F238E27FC236}">
              <a16:creationId xmlns:a16="http://schemas.microsoft.com/office/drawing/2014/main" xmlns="" id="{1F009AD3-1D97-4425-9205-967934716B6C}"/>
            </a:ext>
          </a:extLst>
        </xdr:cNvPr>
        <xdr:cNvPicPr>
          <a:picLocks noChangeAspect="1"/>
        </xdr:cNvPicPr>
      </xdr:nvPicPr>
      <xdr:blipFill>
        <a:blip xmlns:r="http://schemas.openxmlformats.org/officeDocument/2006/relationships" r:embed="rId22"/>
        <a:stretch>
          <a:fillRect/>
        </a:stretch>
      </xdr:blipFill>
      <xdr:spPr>
        <a:xfrm>
          <a:off x="2274075" y="29311599"/>
          <a:ext cx="6800294" cy="9167000"/>
        </a:xfrm>
        <a:prstGeom prst="rect">
          <a:avLst/>
        </a:prstGeom>
      </xdr:spPr>
    </xdr:pic>
    <xdr:clientData/>
  </xdr:twoCellAnchor>
  <xdr:twoCellAnchor editAs="oneCell">
    <xdr:from>
      <xdr:col>28</xdr:col>
      <xdr:colOff>158236</xdr:colOff>
      <xdr:row>100</xdr:row>
      <xdr:rowOff>114300</xdr:rowOff>
    </xdr:from>
    <xdr:to>
      <xdr:col>37</xdr:col>
      <xdr:colOff>217450</xdr:colOff>
      <xdr:row>140</xdr:row>
      <xdr:rowOff>179350</xdr:rowOff>
    </xdr:to>
    <xdr:pic>
      <xdr:nvPicPr>
        <xdr:cNvPr id="24" name="Picture 23" descr="MolecularSieve.jpg">
          <a:extLst>
            <a:ext uri="{FF2B5EF4-FFF2-40B4-BE49-F238E27FC236}">
              <a16:creationId xmlns:a16="http://schemas.microsoft.com/office/drawing/2014/main" xmlns="" id="{AC49664B-525A-4E05-ADA0-1C66ACB2390E}"/>
            </a:ext>
          </a:extLst>
        </xdr:cNvPr>
        <xdr:cNvPicPr>
          <a:picLocks noChangeAspect="1"/>
        </xdr:cNvPicPr>
      </xdr:nvPicPr>
      <xdr:blipFill>
        <a:blip xmlns:r="http://schemas.openxmlformats.org/officeDocument/2006/relationships" r:embed="rId23"/>
        <a:stretch>
          <a:fillRect/>
        </a:stretch>
      </xdr:blipFill>
      <xdr:spPr>
        <a:xfrm>
          <a:off x="18563711" y="20116800"/>
          <a:ext cx="5974239" cy="8069225"/>
        </a:xfrm>
        <a:prstGeom prst="rect">
          <a:avLst/>
        </a:prstGeom>
      </xdr:spPr>
    </xdr:pic>
    <xdr:clientData/>
  </xdr:twoCellAnchor>
  <xdr:twoCellAnchor editAs="oneCell">
    <xdr:from>
      <xdr:col>19</xdr:col>
      <xdr:colOff>278550</xdr:colOff>
      <xdr:row>101</xdr:row>
      <xdr:rowOff>66675</xdr:rowOff>
    </xdr:from>
    <xdr:to>
      <xdr:col>28</xdr:col>
      <xdr:colOff>210235</xdr:colOff>
      <xdr:row>140</xdr:row>
      <xdr:rowOff>160671</xdr:rowOff>
    </xdr:to>
    <xdr:pic>
      <xdr:nvPicPr>
        <xdr:cNvPr id="25" name="Picture 24" descr="2018-1219_Quote Robert Pisani.jpg">
          <a:extLst>
            <a:ext uri="{FF2B5EF4-FFF2-40B4-BE49-F238E27FC236}">
              <a16:creationId xmlns:a16="http://schemas.microsoft.com/office/drawing/2014/main" xmlns="" id="{98EBC557-FDBA-405D-B5F2-42B0763AC0B6}"/>
            </a:ext>
          </a:extLst>
        </xdr:cNvPr>
        <xdr:cNvPicPr>
          <a:picLocks noChangeAspect="1"/>
        </xdr:cNvPicPr>
      </xdr:nvPicPr>
      <xdr:blipFill>
        <a:blip xmlns:r="http://schemas.openxmlformats.org/officeDocument/2006/relationships" r:embed="rId24"/>
        <a:stretch>
          <a:fillRect/>
        </a:stretch>
      </xdr:blipFill>
      <xdr:spPr>
        <a:xfrm>
          <a:off x="12762650" y="20266025"/>
          <a:ext cx="5849885" cy="790132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5"/>
  <sheetViews>
    <sheetView tabSelected="1" workbookViewId="0">
      <selection activeCell="K14" sqref="K14:N14"/>
    </sheetView>
  </sheetViews>
  <sheetFormatPr defaultRowHeight="15.75" x14ac:dyDescent="0.25"/>
  <cols>
    <col min="1" max="1" width="4.25" customWidth="1"/>
  </cols>
  <sheetData>
    <row r="1" spans="2:16" ht="16.5" thickBot="1" x14ac:dyDescent="0.3"/>
    <row r="2" spans="2:16" x14ac:dyDescent="0.25">
      <c r="B2" s="22"/>
      <c r="C2" s="23"/>
      <c r="D2" s="23"/>
      <c r="E2" s="23"/>
      <c r="F2" s="285" t="s">
        <v>18</v>
      </c>
      <c r="G2" s="286"/>
      <c r="H2" s="286"/>
      <c r="I2" s="286"/>
      <c r="J2" s="286"/>
      <c r="K2" s="286"/>
      <c r="L2" s="287"/>
      <c r="M2" s="23"/>
      <c r="N2" s="23"/>
      <c r="O2" s="23"/>
      <c r="P2" s="24"/>
    </row>
    <row r="3" spans="2:16" x14ac:dyDescent="0.25">
      <c r="B3" s="25"/>
      <c r="C3" s="26"/>
      <c r="D3" s="26"/>
      <c r="E3" s="26"/>
      <c r="F3" s="288"/>
      <c r="G3" s="289"/>
      <c r="H3" s="289"/>
      <c r="I3" s="289"/>
      <c r="J3" s="289"/>
      <c r="K3" s="289"/>
      <c r="L3" s="290"/>
      <c r="M3" s="26"/>
      <c r="N3" s="26"/>
      <c r="O3" s="26"/>
      <c r="P3" s="27"/>
    </row>
    <row r="4" spans="2:16" x14ac:dyDescent="0.25">
      <c r="B4" s="25"/>
      <c r="C4" s="26"/>
      <c r="D4" s="26"/>
      <c r="E4" s="26"/>
      <c r="F4" s="288"/>
      <c r="G4" s="289"/>
      <c r="H4" s="289"/>
      <c r="I4" s="289"/>
      <c r="J4" s="289"/>
      <c r="K4" s="289"/>
      <c r="L4" s="290"/>
      <c r="M4" s="26"/>
      <c r="N4" s="26"/>
      <c r="O4" s="26"/>
      <c r="P4" s="27"/>
    </row>
    <row r="5" spans="2:16" x14ac:dyDescent="0.25">
      <c r="B5" s="25"/>
      <c r="C5" s="26"/>
      <c r="D5" s="26"/>
      <c r="E5" s="26"/>
      <c r="F5" s="288"/>
      <c r="G5" s="289"/>
      <c r="H5" s="289"/>
      <c r="I5" s="289"/>
      <c r="J5" s="289"/>
      <c r="K5" s="289"/>
      <c r="L5" s="290"/>
      <c r="M5" s="26"/>
      <c r="N5" s="26"/>
      <c r="O5" s="26"/>
      <c r="P5" s="27"/>
    </row>
    <row r="6" spans="2:16" x14ac:dyDescent="0.25">
      <c r="B6" s="25"/>
      <c r="C6" s="26"/>
      <c r="D6" s="26"/>
      <c r="E6" s="26"/>
      <c r="F6" s="288"/>
      <c r="G6" s="289"/>
      <c r="H6" s="289"/>
      <c r="I6" s="289"/>
      <c r="J6" s="289"/>
      <c r="K6" s="289"/>
      <c r="L6" s="290"/>
      <c r="M6" s="26"/>
      <c r="N6" s="26"/>
      <c r="O6" s="26"/>
      <c r="P6" s="27"/>
    </row>
    <row r="7" spans="2:16" ht="16.5" thickBot="1" x14ac:dyDescent="0.3">
      <c r="B7" s="28"/>
      <c r="C7" s="29"/>
      <c r="D7" s="29"/>
      <c r="E7" s="29"/>
      <c r="F7" s="291"/>
      <c r="G7" s="292"/>
      <c r="H7" s="292"/>
      <c r="I7" s="292"/>
      <c r="J7" s="292"/>
      <c r="K7" s="292"/>
      <c r="L7" s="293"/>
      <c r="M7" s="29"/>
      <c r="N7" s="29"/>
      <c r="O7" s="29"/>
      <c r="P7" s="30"/>
    </row>
    <row r="8" spans="2:16" s="19" customFormat="1" ht="18.75" x14ac:dyDescent="0.3">
      <c r="B8" s="267" t="s">
        <v>22</v>
      </c>
      <c r="C8" s="268"/>
      <c r="D8" s="268"/>
      <c r="E8" s="269"/>
      <c r="F8" s="267" t="s">
        <v>23</v>
      </c>
      <c r="G8" s="268"/>
      <c r="H8" s="269"/>
      <c r="I8" s="42"/>
      <c r="J8" s="267" t="s">
        <v>24</v>
      </c>
      <c r="K8" s="268"/>
      <c r="L8" s="268"/>
      <c r="M8" s="269"/>
      <c r="N8" s="267" t="s">
        <v>25</v>
      </c>
      <c r="O8" s="268"/>
      <c r="P8" s="269"/>
    </row>
    <row r="9" spans="2:16" s="20" customFormat="1" ht="21.75" thickBot="1" x14ac:dyDescent="0.4">
      <c r="B9" s="270" t="s">
        <v>26</v>
      </c>
      <c r="C9" s="271"/>
      <c r="D9" s="271"/>
      <c r="E9" s="272"/>
      <c r="F9" s="270">
        <v>1.02</v>
      </c>
      <c r="G9" s="271"/>
      <c r="H9" s="272"/>
      <c r="I9" s="43"/>
      <c r="J9" s="270" t="s">
        <v>42</v>
      </c>
      <c r="K9" s="271"/>
      <c r="L9" s="271"/>
      <c r="M9" s="272"/>
      <c r="N9" s="270" t="s">
        <v>160</v>
      </c>
      <c r="O9" s="271"/>
      <c r="P9" s="272"/>
    </row>
    <row r="10" spans="2:16" ht="16.5" thickBot="1" x14ac:dyDescent="0.3">
      <c r="B10" s="31"/>
      <c r="C10" s="32"/>
      <c r="D10" s="32"/>
      <c r="E10" s="32"/>
      <c r="F10" s="32"/>
      <c r="G10" s="32"/>
      <c r="H10" s="32"/>
      <c r="I10" s="32"/>
      <c r="J10" s="32"/>
      <c r="K10" s="32"/>
      <c r="L10" s="32"/>
      <c r="M10" s="32"/>
      <c r="N10" s="32"/>
      <c r="O10" s="32"/>
      <c r="P10" s="33"/>
    </row>
    <row r="11" spans="2:16" s="21" customFormat="1" ht="21.75" thickBot="1" x14ac:dyDescent="0.4">
      <c r="B11" s="34"/>
      <c r="C11" s="35"/>
      <c r="D11" s="258" t="s">
        <v>27</v>
      </c>
      <c r="E11" s="259"/>
      <c r="F11" s="259"/>
      <c r="G11" s="260"/>
      <c r="H11" s="258" t="s">
        <v>28</v>
      </c>
      <c r="I11" s="259"/>
      <c r="J11" s="260"/>
      <c r="K11" s="258" t="s">
        <v>29</v>
      </c>
      <c r="L11" s="259"/>
      <c r="M11" s="259"/>
      <c r="N11" s="260"/>
      <c r="O11" s="35"/>
      <c r="P11" s="36"/>
    </row>
    <row r="12" spans="2:16" x14ac:dyDescent="0.25">
      <c r="B12" s="31"/>
      <c r="C12" s="32"/>
      <c r="D12" s="261" t="s">
        <v>43</v>
      </c>
      <c r="E12" s="262"/>
      <c r="F12" s="262"/>
      <c r="G12" s="263"/>
      <c r="H12" s="279" t="s">
        <v>161</v>
      </c>
      <c r="I12" s="280"/>
      <c r="J12" s="281"/>
      <c r="K12" s="273" t="s">
        <v>157</v>
      </c>
      <c r="L12" s="274"/>
      <c r="M12" s="274"/>
      <c r="N12" s="275"/>
      <c r="O12" s="32"/>
      <c r="P12" s="33"/>
    </row>
    <row r="13" spans="2:16" x14ac:dyDescent="0.25">
      <c r="B13" s="31"/>
      <c r="C13" s="32"/>
      <c r="D13" s="261" t="s">
        <v>44</v>
      </c>
      <c r="E13" s="262"/>
      <c r="F13" s="262"/>
      <c r="G13" s="263"/>
      <c r="H13" s="279" t="s">
        <v>162</v>
      </c>
      <c r="I13" s="280"/>
      <c r="J13" s="281"/>
      <c r="K13" s="273" t="s">
        <v>158</v>
      </c>
      <c r="L13" s="274"/>
      <c r="M13" s="274"/>
      <c r="N13" s="275"/>
      <c r="O13" s="32"/>
      <c r="P13" s="33"/>
    </row>
    <row r="14" spans="2:16" ht="16.5" thickBot="1" x14ac:dyDescent="0.3">
      <c r="B14" s="31"/>
      <c r="C14" s="32"/>
      <c r="D14" s="264" t="s">
        <v>45</v>
      </c>
      <c r="E14" s="265"/>
      <c r="F14" s="265"/>
      <c r="G14" s="266"/>
      <c r="H14" s="282" t="s">
        <v>163</v>
      </c>
      <c r="I14" s="283"/>
      <c r="J14" s="284"/>
      <c r="K14" s="276" t="s">
        <v>159</v>
      </c>
      <c r="L14" s="277"/>
      <c r="M14" s="277"/>
      <c r="N14" s="278"/>
      <c r="O14" s="32"/>
      <c r="P14" s="33"/>
    </row>
    <row r="15" spans="2:16" ht="16.5" thickBot="1" x14ac:dyDescent="0.3">
      <c r="B15" s="37"/>
      <c r="C15" s="38"/>
      <c r="D15" s="38"/>
      <c r="E15" s="38"/>
      <c r="F15" s="38"/>
      <c r="G15" s="38"/>
      <c r="H15" s="38"/>
      <c r="I15" s="38"/>
      <c r="J15" s="38"/>
      <c r="K15" s="38"/>
      <c r="L15" s="38"/>
      <c r="M15" s="38"/>
      <c r="N15" s="38"/>
      <c r="O15" s="38"/>
      <c r="P15" s="39"/>
    </row>
  </sheetData>
  <mergeCells count="21">
    <mergeCell ref="F2:L7"/>
    <mergeCell ref="B8:E8"/>
    <mergeCell ref="B9:E9"/>
    <mergeCell ref="F8:H8"/>
    <mergeCell ref="F9:H9"/>
    <mergeCell ref="J8:M8"/>
    <mergeCell ref="J9:M9"/>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s>
  <hyperlinks>
    <hyperlink ref="K12:N12" location="'Laser-Summary'!A1" display="Laser-Summary"/>
    <hyperlink ref="K13:N13" location="'Gas-Summary'!A1" display="Gas-Summary"/>
    <hyperlink ref="K14:N14" location="'Cooling-Summary'!A1" display="Cooling-Summary"/>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85" zoomScaleNormal="85" workbookViewId="0">
      <selection activeCell="N8" sqref="N8:Q8"/>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6" width="10.75" style="6"/>
    <col min="7" max="7" width="12.25" style="6" customWidth="1"/>
    <col min="8" max="8" width="10.75" style="6"/>
    <col min="9" max="9" width="12" style="6" customWidth="1"/>
    <col min="10" max="12" width="10.75" style="6"/>
    <col min="13" max="13" width="16" style="6" customWidth="1"/>
    <col min="14" max="16384" width="10.75" style="6"/>
  </cols>
  <sheetData>
    <row r="1" spans="2:17" ht="16.5" thickBot="1" x14ac:dyDescent="0.3"/>
    <row r="2" spans="2:17" ht="26.1" customHeight="1" x14ac:dyDescent="0.25">
      <c r="B2" s="1"/>
      <c r="C2" s="2"/>
      <c r="D2" s="2"/>
      <c r="E2" s="2"/>
      <c r="F2" s="353" t="s">
        <v>18</v>
      </c>
      <c r="G2" s="286"/>
      <c r="H2" s="286"/>
      <c r="I2" s="286"/>
      <c r="J2" s="286"/>
      <c r="K2" s="286"/>
      <c r="L2" s="354"/>
      <c r="M2" s="362" t="s">
        <v>1</v>
      </c>
      <c r="N2" s="357">
        <v>43508</v>
      </c>
      <c r="O2" s="358"/>
      <c r="P2" s="358"/>
      <c r="Q2" s="359"/>
    </row>
    <row r="3" spans="2:17" ht="16.149999999999999" customHeight="1" thickBot="1" x14ac:dyDescent="0.3">
      <c r="B3" s="3"/>
      <c r="C3" s="4"/>
      <c r="D3" s="4"/>
      <c r="E3" s="4"/>
      <c r="F3" s="355"/>
      <c r="G3" s="289"/>
      <c r="H3" s="289"/>
      <c r="I3" s="289"/>
      <c r="J3" s="289"/>
      <c r="K3" s="289"/>
      <c r="L3" s="356"/>
      <c r="M3" s="363"/>
      <c r="N3" s="360"/>
      <c r="O3" s="360"/>
      <c r="P3" s="360"/>
      <c r="Q3" s="361"/>
    </row>
    <row r="4" spans="2:17" ht="18" customHeight="1" x14ac:dyDescent="0.25">
      <c r="B4" s="3"/>
      <c r="C4" s="4"/>
      <c r="D4" s="4"/>
      <c r="E4" s="4"/>
      <c r="F4" s="355"/>
      <c r="G4" s="289"/>
      <c r="H4" s="289"/>
      <c r="I4" s="289"/>
      <c r="J4" s="289"/>
      <c r="K4" s="289"/>
      <c r="L4" s="356"/>
      <c r="M4" s="362" t="s">
        <v>0</v>
      </c>
      <c r="N4" s="358" t="s">
        <v>39</v>
      </c>
      <c r="O4" s="358"/>
      <c r="P4" s="358"/>
      <c r="Q4" s="359"/>
    </row>
    <row r="5" spans="2:17" ht="16.5" thickBot="1" x14ac:dyDescent="0.3">
      <c r="B5" s="3"/>
      <c r="C5" s="4"/>
      <c r="D5" s="4"/>
      <c r="E5" s="4"/>
      <c r="F5" s="355"/>
      <c r="G5" s="289"/>
      <c r="H5" s="289"/>
      <c r="I5" s="289"/>
      <c r="J5" s="289"/>
      <c r="K5" s="289"/>
      <c r="L5" s="356"/>
      <c r="M5" s="364"/>
      <c r="N5" s="365"/>
      <c r="O5" s="365"/>
      <c r="P5" s="365"/>
      <c r="Q5" s="366"/>
    </row>
    <row r="6" spans="2:17" ht="21" customHeight="1" x14ac:dyDescent="0.25">
      <c r="B6" s="3"/>
      <c r="C6" s="4"/>
      <c r="D6" s="4"/>
      <c r="E6" s="4"/>
      <c r="F6" s="355"/>
      <c r="G6" s="289"/>
      <c r="H6" s="289"/>
      <c r="I6" s="289"/>
      <c r="J6" s="289"/>
      <c r="K6" s="289"/>
      <c r="L6" s="289"/>
      <c r="M6" s="367" t="s">
        <v>2</v>
      </c>
      <c r="N6" s="369" t="s">
        <v>239</v>
      </c>
      <c r="O6" s="370"/>
      <c r="P6" s="370"/>
      <c r="Q6" s="371"/>
    </row>
    <row r="7" spans="2:17" ht="16.5" thickBot="1" x14ac:dyDescent="0.3">
      <c r="B7" s="3"/>
      <c r="C7" s="4"/>
      <c r="D7" s="4"/>
      <c r="E7" s="4"/>
      <c r="F7" s="355"/>
      <c r="G7" s="292"/>
      <c r="H7" s="292"/>
      <c r="I7" s="292"/>
      <c r="J7" s="292"/>
      <c r="K7" s="292"/>
      <c r="L7" s="292"/>
      <c r="M7" s="368"/>
      <c r="N7" s="372"/>
      <c r="O7" s="373"/>
      <c r="P7" s="373"/>
      <c r="Q7" s="374"/>
    </row>
    <row r="8" spans="2:17" s="13" customFormat="1" ht="27" customHeight="1" x14ac:dyDescent="0.25">
      <c r="B8" s="337" t="s">
        <v>19</v>
      </c>
      <c r="C8" s="338"/>
      <c r="D8" s="338"/>
      <c r="E8" s="338"/>
      <c r="F8" s="340"/>
      <c r="G8" s="337" t="s">
        <v>20</v>
      </c>
      <c r="H8" s="338"/>
      <c r="I8" s="338"/>
      <c r="J8" s="338"/>
      <c r="K8" s="338"/>
      <c r="L8" s="338"/>
      <c r="M8" s="339"/>
      <c r="N8" s="341" t="s">
        <v>21</v>
      </c>
      <c r="O8" s="342"/>
      <c r="P8" s="342"/>
      <c r="Q8" s="339"/>
    </row>
    <row r="9" spans="2:17" x14ac:dyDescent="0.25">
      <c r="B9" s="331" t="s">
        <v>43</v>
      </c>
      <c r="C9" s="332"/>
      <c r="D9" s="332"/>
      <c r="E9" s="332"/>
      <c r="F9" s="333"/>
      <c r="G9" s="331" t="s">
        <v>161</v>
      </c>
      <c r="H9" s="332"/>
      <c r="I9" s="332"/>
      <c r="J9" s="332"/>
      <c r="K9" s="332"/>
      <c r="L9" s="332"/>
      <c r="M9" s="333"/>
      <c r="N9" s="343"/>
      <c r="O9" s="344"/>
      <c r="P9" s="344"/>
      <c r="Q9" s="345"/>
    </row>
    <row r="10" spans="2:17" ht="16.5" thickBot="1" x14ac:dyDescent="0.3">
      <c r="B10" s="334"/>
      <c r="C10" s="335"/>
      <c r="D10" s="335"/>
      <c r="E10" s="335"/>
      <c r="F10" s="336"/>
      <c r="G10" s="334"/>
      <c r="H10" s="335"/>
      <c r="I10" s="335"/>
      <c r="J10" s="335"/>
      <c r="K10" s="335"/>
      <c r="L10" s="335"/>
      <c r="M10" s="336"/>
      <c r="N10" s="346"/>
      <c r="O10" s="347"/>
      <c r="P10" s="347"/>
      <c r="Q10" s="348"/>
    </row>
    <row r="11" spans="2:17" s="13" customFormat="1" ht="27" customHeight="1" x14ac:dyDescent="0.25">
      <c r="B11" s="337" t="s">
        <v>3</v>
      </c>
      <c r="C11" s="338"/>
      <c r="D11" s="338"/>
      <c r="E11" s="338"/>
      <c r="F11" s="338"/>
      <c r="G11" s="338"/>
      <c r="H11" s="338"/>
      <c r="I11" s="338"/>
      <c r="J11" s="338"/>
      <c r="K11" s="338"/>
      <c r="L11" s="338"/>
      <c r="M11" s="338"/>
      <c r="N11" s="338"/>
      <c r="O11" s="338"/>
      <c r="P11" s="338"/>
      <c r="Q11" s="340"/>
    </row>
    <row r="12" spans="2:17" ht="18" customHeight="1" x14ac:dyDescent="0.25">
      <c r="B12" s="349" t="s">
        <v>135</v>
      </c>
      <c r="C12" s="350"/>
      <c r="D12" s="350"/>
      <c r="E12" s="350"/>
      <c r="F12" s="350"/>
      <c r="G12" s="350"/>
      <c r="H12" s="350"/>
      <c r="I12" s="350"/>
      <c r="J12" s="350"/>
      <c r="K12" s="350"/>
      <c r="L12" s="350"/>
      <c r="M12" s="350"/>
      <c r="N12" s="350"/>
      <c r="O12" s="350"/>
      <c r="P12" s="350"/>
      <c r="Q12" s="351"/>
    </row>
    <row r="13" spans="2:17" ht="18" customHeight="1" x14ac:dyDescent="0.25">
      <c r="B13" s="352"/>
      <c r="C13" s="350"/>
      <c r="D13" s="350"/>
      <c r="E13" s="350"/>
      <c r="F13" s="350"/>
      <c r="G13" s="350"/>
      <c r="H13" s="350"/>
      <c r="I13" s="350"/>
      <c r="J13" s="350"/>
      <c r="K13" s="350"/>
      <c r="L13" s="350"/>
      <c r="M13" s="350"/>
      <c r="N13" s="350"/>
      <c r="O13" s="350"/>
      <c r="P13" s="350"/>
      <c r="Q13" s="351"/>
    </row>
    <row r="14" spans="2:17" ht="18" customHeight="1" x14ac:dyDescent="0.25">
      <c r="B14" s="352"/>
      <c r="C14" s="350"/>
      <c r="D14" s="350"/>
      <c r="E14" s="350"/>
      <c r="F14" s="350"/>
      <c r="G14" s="350"/>
      <c r="H14" s="350"/>
      <c r="I14" s="350"/>
      <c r="J14" s="350"/>
      <c r="K14" s="350"/>
      <c r="L14" s="350"/>
      <c r="M14" s="350"/>
      <c r="N14" s="350"/>
      <c r="O14" s="350"/>
      <c r="P14" s="350"/>
      <c r="Q14" s="351"/>
    </row>
    <row r="15" spans="2:17" x14ac:dyDescent="0.25">
      <c r="B15" s="352"/>
      <c r="C15" s="350"/>
      <c r="D15" s="350"/>
      <c r="E15" s="350"/>
      <c r="F15" s="350"/>
      <c r="G15" s="350"/>
      <c r="H15" s="350"/>
      <c r="I15" s="350"/>
      <c r="J15" s="350"/>
      <c r="K15" s="350"/>
      <c r="L15" s="350"/>
      <c r="M15" s="350"/>
      <c r="N15" s="350"/>
      <c r="O15" s="350"/>
      <c r="P15" s="350"/>
      <c r="Q15" s="351"/>
    </row>
    <row r="16" spans="2:17" x14ac:dyDescent="0.25">
      <c r="B16" s="352"/>
      <c r="C16" s="350"/>
      <c r="D16" s="350"/>
      <c r="E16" s="350"/>
      <c r="F16" s="350"/>
      <c r="G16" s="350"/>
      <c r="H16" s="350"/>
      <c r="I16" s="350"/>
      <c r="J16" s="350"/>
      <c r="K16" s="350"/>
      <c r="L16" s="350"/>
      <c r="M16" s="350"/>
      <c r="N16" s="350"/>
      <c r="O16" s="350"/>
      <c r="P16" s="350"/>
      <c r="Q16" s="351"/>
    </row>
    <row r="17" spans="2:17" x14ac:dyDescent="0.25">
      <c r="B17" s="352"/>
      <c r="C17" s="350"/>
      <c r="D17" s="350"/>
      <c r="E17" s="350"/>
      <c r="F17" s="350"/>
      <c r="G17" s="350"/>
      <c r="H17" s="350"/>
      <c r="I17" s="350"/>
      <c r="J17" s="350"/>
      <c r="K17" s="350"/>
      <c r="L17" s="350"/>
      <c r="M17" s="350"/>
      <c r="N17" s="350"/>
      <c r="O17" s="350"/>
      <c r="P17" s="350"/>
      <c r="Q17" s="351"/>
    </row>
    <row r="18" spans="2:17" ht="16.5" thickBot="1" x14ac:dyDescent="0.3">
      <c r="B18" s="352"/>
      <c r="C18" s="350"/>
      <c r="D18" s="350"/>
      <c r="E18" s="350"/>
      <c r="F18" s="350"/>
      <c r="G18" s="350"/>
      <c r="H18" s="350"/>
      <c r="I18" s="350"/>
      <c r="J18" s="350"/>
      <c r="K18" s="350"/>
      <c r="L18" s="350"/>
      <c r="M18" s="350"/>
      <c r="N18" s="350"/>
      <c r="O18" s="350"/>
      <c r="P18" s="350"/>
      <c r="Q18" s="351"/>
    </row>
    <row r="19" spans="2:17" s="13" customFormat="1" ht="27" customHeight="1" x14ac:dyDescent="0.25">
      <c r="B19" s="337" t="s">
        <v>4</v>
      </c>
      <c r="C19" s="338"/>
      <c r="D19" s="338"/>
      <c r="E19" s="338"/>
      <c r="F19" s="338"/>
      <c r="G19" s="338"/>
      <c r="H19" s="338"/>
      <c r="I19" s="338"/>
      <c r="J19" s="338"/>
      <c r="K19" s="338"/>
      <c r="L19" s="338"/>
      <c r="M19" s="338"/>
      <c r="N19" s="338"/>
      <c r="O19" s="338"/>
      <c r="P19" s="338"/>
      <c r="Q19" s="340"/>
    </row>
    <row r="20" spans="2:17" x14ac:dyDescent="0.25">
      <c r="B20" s="5"/>
      <c r="Q20" s="7"/>
    </row>
    <row r="21" spans="2:17" x14ac:dyDescent="0.25">
      <c r="B21" s="5"/>
      <c r="Q21" s="7"/>
    </row>
    <row r="22" spans="2:17" ht="19.5" thickBot="1" x14ac:dyDescent="0.35">
      <c r="B22" s="5"/>
      <c r="C22" s="12" t="s">
        <v>40</v>
      </c>
      <c r="D22" s="11" t="s">
        <v>5</v>
      </c>
      <c r="Q22" s="7"/>
    </row>
    <row r="23" spans="2:17" ht="19.5" thickBot="1" x14ac:dyDescent="0.35">
      <c r="B23" s="5"/>
      <c r="C23" s="12" t="s">
        <v>40</v>
      </c>
      <c r="D23" s="11" t="s">
        <v>6</v>
      </c>
      <c r="Q23" s="7"/>
    </row>
    <row r="24" spans="2:17" ht="19.5" thickBot="1" x14ac:dyDescent="0.35">
      <c r="B24" s="5"/>
      <c r="C24" s="12" t="s">
        <v>40</v>
      </c>
      <c r="D24" s="11" t="s">
        <v>7</v>
      </c>
      <c r="Q24" s="7"/>
    </row>
    <row r="25" spans="2:17" ht="19.5" thickBot="1" x14ac:dyDescent="0.35">
      <c r="B25" s="5"/>
      <c r="C25" s="12" t="s">
        <v>40</v>
      </c>
      <c r="D25" s="11" t="s">
        <v>8</v>
      </c>
      <c r="Q25" s="7"/>
    </row>
    <row r="26" spans="2:17" ht="19.5" thickBot="1" x14ac:dyDescent="0.35">
      <c r="B26" s="5"/>
      <c r="C26" s="12" t="s">
        <v>40</v>
      </c>
      <c r="D26" s="11" t="s">
        <v>9</v>
      </c>
      <c r="Q26" s="7"/>
    </row>
    <row r="27" spans="2:17" ht="19.5" thickBot="1" x14ac:dyDescent="0.35">
      <c r="B27" s="5"/>
      <c r="C27" s="12" t="s">
        <v>40</v>
      </c>
      <c r="D27" s="11" t="s">
        <v>10</v>
      </c>
      <c r="Q27" s="7"/>
    </row>
    <row r="28" spans="2:17" ht="19.5" thickBot="1" x14ac:dyDescent="0.35">
      <c r="B28" s="5"/>
      <c r="C28" s="12" t="s">
        <v>40</v>
      </c>
      <c r="D28" s="11" t="s">
        <v>11</v>
      </c>
      <c r="Q28" s="7"/>
    </row>
    <row r="29" spans="2:17" ht="19.5" thickBot="1" x14ac:dyDescent="0.35">
      <c r="B29" s="5"/>
      <c r="C29" s="12" t="s">
        <v>40</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94" t="s">
        <v>13</v>
      </c>
      <c r="C32" s="295"/>
      <c r="D32" s="295"/>
      <c r="E32" s="295"/>
      <c r="F32" s="295"/>
      <c r="G32" s="295"/>
      <c r="H32" s="295"/>
      <c r="I32" s="295"/>
      <c r="J32" s="295"/>
      <c r="K32" s="295"/>
      <c r="L32" s="295"/>
      <c r="M32" s="295"/>
      <c r="N32" s="295"/>
      <c r="O32" s="295"/>
      <c r="P32" s="295"/>
      <c r="Q32" s="296"/>
    </row>
    <row r="33" spans="2:17" x14ac:dyDescent="0.25">
      <c r="B33" s="306" t="s">
        <v>143</v>
      </c>
      <c r="C33" s="307"/>
      <c r="D33" s="307"/>
      <c r="E33" s="307"/>
      <c r="F33" s="307"/>
      <c r="G33" s="307"/>
      <c r="H33" s="307"/>
      <c r="I33" s="307"/>
      <c r="J33" s="307"/>
      <c r="K33" s="307"/>
      <c r="L33" s="307"/>
      <c r="M33" s="307"/>
      <c r="N33" s="307"/>
      <c r="O33" s="307"/>
      <c r="P33" s="307"/>
      <c r="Q33" s="308"/>
    </row>
    <row r="34" spans="2:17" x14ac:dyDescent="0.25">
      <c r="B34" s="309"/>
      <c r="C34" s="310"/>
      <c r="D34" s="310"/>
      <c r="E34" s="310"/>
      <c r="F34" s="310"/>
      <c r="G34" s="310"/>
      <c r="H34" s="310"/>
      <c r="I34" s="310"/>
      <c r="J34" s="310"/>
      <c r="K34" s="310"/>
      <c r="L34" s="310"/>
      <c r="M34" s="310"/>
      <c r="N34" s="310"/>
      <c r="O34" s="310"/>
      <c r="P34" s="310"/>
      <c r="Q34" s="311"/>
    </row>
    <row r="35" spans="2:17" x14ac:dyDescent="0.25">
      <c r="B35" s="309"/>
      <c r="C35" s="310"/>
      <c r="D35" s="310"/>
      <c r="E35" s="310"/>
      <c r="F35" s="310"/>
      <c r="G35" s="310"/>
      <c r="H35" s="310"/>
      <c r="I35" s="310"/>
      <c r="J35" s="310"/>
      <c r="K35" s="310"/>
      <c r="L35" s="310"/>
      <c r="M35" s="310"/>
      <c r="N35" s="310"/>
      <c r="O35" s="310"/>
      <c r="P35" s="310"/>
      <c r="Q35" s="311"/>
    </row>
    <row r="36" spans="2:17" x14ac:dyDescent="0.25">
      <c r="B36" s="309"/>
      <c r="C36" s="310"/>
      <c r="D36" s="310"/>
      <c r="E36" s="310"/>
      <c r="F36" s="310"/>
      <c r="G36" s="310"/>
      <c r="H36" s="310"/>
      <c r="I36" s="310"/>
      <c r="J36" s="310"/>
      <c r="K36" s="310"/>
      <c r="L36" s="310"/>
      <c r="M36" s="310"/>
      <c r="N36" s="310"/>
      <c r="O36" s="310"/>
      <c r="P36" s="310"/>
      <c r="Q36" s="311"/>
    </row>
    <row r="37" spans="2:17" x14ac:dyDescent="0.25">
      <c r="B37" s="309"/>
      <c r="C37" s="310"/>
      <c r="D37" s="310"/>
      <c r="E37" s="310"/>
      <c r="F37" s="310"/>
      <c r="G37" s="310"/>
      <c r="H37" s="310"/>
      <c r="I37" s="310"/>
      <c r="J37" s="310"/>
      <c r="K37" s="310"/>
      <c r="L37" s="310"/>
      <c r="M37" s="310"/>
      <c r="N37" s="310"/>
      <c r="O37" s="310"/>
      <c r="P37" s="310"/>
      <c r="Q37" s="311"/>
    </row>
    <row r="38" spans="2:17" x14ac:dyDescent="0.25">
      <c r="B38" s="309"/>
      <c r="C38" s="310"/>
      <c r="D38" s="310"/>
      <c r="E38" s="310"/>
      <c r="F38" s="310"/>
      <c r="G38" s="310"/>
      <c r="H38" s="310"/>
      <c r="I38" s="310"/>
      <c r="J38" s="310"/>
      <c r="K38" s="310"/>
      <c r="L38" s="310"/>
      <c r="M38" s="310"/>
      <c r="N38" s="310"/>
      <c r="O38" s="310"/>
      <c r="P38" s="310"/>
      <c r="Q38" s="311"/>
    </row>
    <row r="39" spans="2:17" x14ac:dyDescent="0.25">
      <c r="B39" s="309"/>
      <c r="C39" s="310"/>
      <c r="D39" s="310"/>
      <c r="E39" s="310"/>
      <c r="F39" s="310"/>
      <c r="G39" s="310"/>
      <c r="H39" s="310"/>
      <c r="I39" s="310"/>
      <c r="J39" s="310"/>
      <c r="K39" s="310"/>
      <c r="L39" s="310"/>
      <c r="M39" s="310"/>
      <c r="N39" s="310"/>
      <c r="O39" s="310"/>
      <c r="P39" s="310"/>
      <c r="Q39" s="311"/>
    </row>
    <row r="40" spans="2:17" x14ac:dyDescent="0.25">
      <c r="B40" s="309"/>
      <c r="C40" s="310"/>
      <c r="D40" s="310"/>
      <c r="E40" s="310"/>
      <c r="F40" s="310"/>
      <c r="G40" s="310"/>
      <c r="H40" s="310"/>
      <c r="I40" s="310"/>
      <c r="J40" s="310"/>
      <c r="K40" s="310"/>
      <c r="L40" s="310"/>
      <c r="M40" s="310"/>
      <c r="N40" s="310"/>
      <c r="O40" s="310"/>
      <c r="P40" s="310"/>
      <c r="Q40" s="311"/>
    </row>
    <row r="41" spans="2:17" x14ac:dyDescent="0.25">
      <c r="B41" s="309"/>
      <c r="C41" s="310"/>
      <c r="D41" s="310"/>
      <c r="E41" s="310"/>
      <c r="F41" s="310"/>
      <c r="G41" s="310"/>
      <c r="H41" s="310"/>
      <c r="I41" s="310"/>
      <c r="J41" s="310"/>
      <c r="K41" s="310"/>
      <c r="L41" s="310"/>
      <c r="M41" s="310"/>
      <c r="N41" s="310"/>
      <c r="O41" s="310"/>
      <c r="P41" s="310"/>
      <c r="Q41" s="311"/>
    </row>
    <row r="42" spans="2:17" x14ac:dyDescent="0.25">
      <c r="B42" s="309"/>
      <c r="C42" s="310"/>
      <c r="D42" s="310"/>
      <c r="E42" s="310"/>
      <c r="F42" s="310"/>
      <c r="G42" s="310"/>
      <c r="H42" s="310"/>
      <c r="I42" s="310"/>
      <c r="J42" s="310"/>
      <c r="K42" s="310"/>
      <c r="L42" s="310"/>
      <c r="M42" s="310"/>
      <c r="N42" s="310"/>
      <c r="O42" s="310"/>
      <c r="P42" s="310"/>
      <c r="Q42" s="311"/>
    </row>
    <row r="43" spans="2:17" x14ac:dyDescent="0.25">
      <c r="B43" s="309"/>
      <c r="C43" s="310"/>
      <c r="D43" s="310"/>
      <c r="E43" s="310"/>
      <c r="F43" s="310"/>
      <c r="G43" s="310"/>
      <c r="H43" s="310"/>
      <c r="I43" s="310"/>
      <c r="J43" s="310"/>
      <c r="K43" s="310"/>
      <c r="L43" s="310"/>
      <c r="M43" s="310"/>
      <c r="N43" s="310"/>
      <c r="O43" s="310"/>
      <c r="P43" s="310"/>
      <c r="Q43" s="311"/>
    </row>
    <row r="44" spans="2:17" ht="16.5" thickBot="1" x14ac:dyDescent="0.3">
      <c r="B44" s="312"/>
      <c r="C44" s="313"/>
      <c r="D44" s="313"/>
      <c r="E44" s="313"/>
      <c r="F44" s="313"/>
      <c r="G44" s="313"/>
      <c r="H44" s="313"/>
      <c r="I44" s="313"/>
      <c r="J44" s="313"/>
      <c r="K44" s="313"/>
      <c r="L44" s="313"/>
      <c r="M44" s="313"/>
      <c r="N44" s="313"/>
      <c r="O44" s="313"/>
      <c r="P44" s="313"/>
      <c r="Q44" s="314"/>
    </row>
    <row r="45" spans="2:17" x14ac:dyDescent="0.25">
      <c r="B45" s="294" t="s">
        <v>14</v>
      </c>
      <c r="C45" s="295"/>
      <c r="D45" s="295"/>
      <c r="E45" s="295"/>
      <c r="F45" s="295"/>
      <c r="G45" s="295"/>
      <c r="H45" s="295"/>
      <c r="I45" s="295"/>
      <c r="J45" s="295"/>
      <c r="K45" s="295"/>
      <c r="L45" s="295"/>
      <c r="M45" s="295"/>
      <c r="N45" s="295"/>
      <c r="O45" s="295"/>
      <c r="P45" s="295"/>
      <c r="Q45" s="296"/>
    </row>
    <row r="46" spans="2:17" x14ac:dyDescent="0.25">
      <c r="B46" s="297"/>
      <c r="C46" s="298"/>
      <c r="D46" s="298"/>
      <c r="E46" s="298"/>
      <c r="F46" s="298"/>
      <c r="G46" s="298"/>
      <c r="H46" s="298"/>
      <c r="I46" s="298"/>
      <c r="J46" s="298"/>
      <c r="K46" s="298"/>
      <c r="L46" s="298"/>
      <c r="M46" s="298"/>
      <c r="N46" s="298"/>
      <c r="O46" s="298"/>
      <c r="P46" s="298"/>
      <c r="Q46" s="299"/>
    </row>
    <row r="47" spans="2:17" x14ac:dyDescent="0.25">
      <c r="B47" s="315" t="s">
        <v>138</v>
      </c>
      <c r="C47" s="316"/>
      <c r="D47" s="316"/>
      <c r="E47" s="316"/>
      <c r="F47" s="316"/>
      <c r="G47" s="316"/>
      <c r="H47" s="316"/>
      <c r="I47" s="316"/>
      <c r="J47" s="316"/>
      <c r="K47" s="316"/>
      <c r="L47" s="316"/>
      <c r="M47" s="316"/>
      <c r="N47" s="316"/>
      <c r="O47" s="316"/>
      <c r="P47" s="316"/>
      <c r="Q47" s="317"/>
    </row>
    <row r="48" spans="2:17" x14ac:dyDescent="0.25">
      <c r="B48" s="315"/>
      <c r="C48" s="316"/>
      <c r="D48" s="316"/>
      <c r="E48" s="316"/>
      <c r="F48" s="316"/>
      <c r="G48" s="316"/>
      <c r="H48" s="316"/>
      <c r="I48" s="316"/>
      <c r="J48" s="316"/>
      <c r="K48" s="316"/>
      <c r="L48" s="316"/>
      <c r="M48" s="316"/>
      <c r="N48" s="316"/>
      <c r="O48" s="316"/>
      <c r="P48" s="316"/>
      <c r="Q48" s="317"/>
    </row>
    <row r="49" spans="2:17" x14ac:dyDescent="0.25">
      <c r="B49" s="315"/>
      <c r="C49" s="316"/>
      <c r="D49" s="316"/>
      <c r="E49" s="316"/>
      <c r="F49" s="316"/>
      <c r="G49" s="316"/>
      <c r="H49" s="316"/>
      <c r="I49" s="316"/>
      <c r="J49" s="316"/>
      <c r="K49" s="316"/>
      <c r="L49" s="316"/>
      <c r="M49" s="316"/>
      <c r="N49" s="316"/>
      <c r="O49" s="316"/>
      <c r="P49" s="316"/>
      <c r="Q49" s="317"/>
    </row>
    <row r="50" spans="2:17" x14ac:dyDescent="0.25">
      <c r="B50" s="315"/>
      <c r="C50" s="316"/>
      <c r="D50" s="316"/>
      <c r="E50" s="316"/>
      <c r="F50" s="316"/>
      <c r="G50" s="316"/>
      <c r="H50" s="316"/>
      <c r="I50" s="316"/>
      <c r="J50" s="316"/>
      <c r="K50" s="316"/>
      <c r="L50" s="316"/>
      <c r="M50" s="316"/>
      <c r="N50" s="316"/>
      <c r="O50" s="316"/>
      <c r="P50" s="316"/>
      <c r="Q50" s="317"/>
    </row>
    <row r="51" spans="2:17" x14ac:dyDescent="0.25">
      <c r="B51" s="315"/>
      <c r="C51" s="316"/>
      <c r="D51" s="316"/>
      <c r="E51" s="316"/>
      <c r="F51" s="316"/>
      <c r="G51" s="316"/>
      <c r="H51" s="316"/>
      <c r="I51" s="316"/>
      <c r="J51" s="316"/>
      <c r="K51" s="316"/>
      <c r="L51" s="316"/>
      <c r="M51" s="316"/>
      <c r="N51" s="316"/>
      <c r="O51" s="316"/>
      <c r="P51" s="316"/>
      <c r="Q51" s="317"/>
    </row>
    <row r="52" spans="2:17" x14ac:dyDescent="0.25">
      <c r="B52" s="315"/>
      <c r="C52" s="316"/>
      <c r="D52" s="316"/>
      <c r="E52" s="316"/>
      <c r="F52" s="316"/>
      <c r="G52" s="316"/>
      <c r="H52" s="316"/>
      <c r="I52" s="316"/>
      <c r="J52" s="316"/>
      <c r="K52" s="316"/>
      <c r="L52" s="316"/>
      <c r="M52" s="316"/>
      <c r="N52" s="316"/>
      <c r="O52" s="316"/>
      <c r="P52" s="316"/>
      <c r="Q52" s="317"/>
    </row>
    <row r="53" spans="2:17" x14ac:dyDescent="0.25">
      <c r="B53" s="315"/>
      <c r="C53" s="316"/>
      <c r="D53" s="316"/>
      <c r="E53" s="316"/>
      <c r="F53" s="316"/>
      <c r="G53" s="316"/>
      <c r="H53" s="316"/>
      <c r="I53" s="316"/>
      <c r="J53" s="316"/>
      <c r="K53" s="316"/>
      <c r="L53" s="316"/>
      <c r="M53" s="316"/>
      <c r="N53" s="316"/>
      <c r="O53" s="316"/>
      <c r="P53" s="316"/>
      <c r="Q53" s="317"/>
    </row>
    <row r="54" spans="2:17" x14ac:dyDescent="0.25">
      <c r="B54" s="315"/>
      <c r="C54" s="316"/>
      <c r="D54" s="316"/>
      <c r="E54" s="316"/>
      <c r="F54" s="316"/>
      <c r="G54" s="316"/>
      <c r="H54" s="316"/>
      <c r="I54" s="316"/>
      <c r="J54" s="316"/>
      <c r="K54" s="316"/>
      <c r="L54" s="316"/>
      <c r="M54" s="316"/>
      <c r="N54" s="316"/>
      <c r="O54" s="316"/>
      <c r="P54" s="316"/>
      <c r="Q54" s="317"/>
    </row>
    <row r="55" spans="2:17" x14ac:dyDescent="0.25">
      <c r="B55" s="315"/>
      <c r="C55" s="316"/>
      <c r="D55" s="316"/>
      <c r="E55" s="316"/>
      <c r="F55" s="316"/>
      <c r="G55" s="316"/>
      <c r="H55" s="316"/>
      <c r="I55" s="316"/>
      <c r="J55" s="316"/>
      <c r="K55" s="316"/>
      <c r="L55" s="316"/>
      <c r="M55" s="316"/>
      <c r="N55" s="316"/>
      <c r="O55" s="316"/>
      <c r="P55" s="316"/>
      <c r="Q55" s="317"/>
    </row>
    <row r="56" spans="2:17" x14ac:dyDescent="0.25">
      <c r="B56" s="315"/>
      <c r="C56" s="316"/>
      <c r="D56" s="316"/>
      <c r="E56" s="316"/>
      <c r="F56" s="316"/>
      <c r="G56" s="316"/>
      <c r="H56" s="316"/>
      <c r="I56" s="316"/>
      <c r="J56" s="316"/>
      <c r="K56" s="316"/>
      <c r="L56" s="316"/>
      <c r="M56" s="316"/>
      <c r="N56" s="316"/>
      <c r="O56" s="316"/>
      <c r="P56" s="316"/>
      <c r="Q56" s="317"/>
    </row>
    <row r="57" spans="2:17" x14ac:dyDescent="0.25">
      <c r="B57" s="315"/>
      <c r="C57" s="316"/>
      <c r="D57" s="316"/>
      <c r="E57" s="316"/>
      <c r="F57" s="316"/>
      <c r="G57" s="316"/>
      <c r="H57" s="316"/>
      <c r="I57" s="316"/>
      <c r="J57" s="316"/>
      <c r="K57" s="316"/>
      <c r="L57" s="316"/>
      <c r="M57" s="316"/>
      <c r="N57" s="316"/>
      <c r="O57" s="316"/>
      <c r="P57" s="316"/>
      <c r="Q57" s="317"/>
    </row>
    <row r="58" spans="2:17" x14ac:dyDescent="0.25">
      <c r="B58" s="315"/>
      <c r="C58" s="316"/>
      <c r="D58" s="316"/>
      <c r="E58" s="316"/>
      <c r="F58" s="316"/>
      <c r="G58" s="316"/>
      <c r="H58" s="316"/>
      <c r="I58" s="316"/>
      <c r="J58" s="316"/>
      <c r="K58" s="316"/>
      <c r="L58" s="316"/>
      <c r="M58" s="316"/>
      <c r="N58" s="316"/>
      <c r="O58" s="316"/>
      <c r="P58" s="316"/>
      <c r="Q58" s="317"/>
    </row>
    <row r="59" spans="2:17" x14ac:dyDescent="0.25">
      <c r="B59" s="315"/>
      <c r="C59" s="316"/>
      <c r="D59" s="316"/>
      <c r="E59" s="316"/>
      <c r="F59" s="316"/>
      <c r="G59" s="316"/>
      <c r="H59" s="316"/>
      <c r="I59" s="316"/>
      <c r="J59" s="316"/>
      <c r="K59" s="316"/>
      <c r="L59" s="316"/>
      <c r="M59" s="316"/>
      <c r="N59" s="316"/>
      <c r="O59" s="316"/>
      <c r="P59" s="316"/>
      <c r="Q59" s="317"/>
    </row>
    <row r="60" spans="2:17" x14ac:dyDescent="0.25">
      <c r="B60" s="315"/>
      <c r="C60" s="316"/>
      <c r="D60" s="316"/>
      <c r="E60" s="316"/>
      <c r="F60" s="316"/>
      <c r="G60" s="316"/>
      <c r="H60" s="316"/>
      <c r="I60" s="316"/>
      <c r="J60" s="316"/>
      <c r="K60" s="316"/>
      <c r="L60" s="316"/>
      <c r="M60" s="316"/>
      <c r="N60" s="316"/>
      <c r="O60" s="316"/>
      <c r="P60" s="316"/>
      <c r="Q60" s="317"/>
    </row>
    <row r="61" spans="2:17" x14ac:dyDescent="0.25">
      <c r="B61" s="315"/>
      <c r="C61" s="316"/>
      <c r="D61" s="316"/>
      <c r="E61" s="316"/>
      <c r="F61" s="316"/>
      <c r="G61" s="316"/>
      <c r="H61" s="316"/>
      <c r="I61" s="316"/>
      <c r="J61" s="316"/>
      <c r="K61" s="316"/>
      <c r="L61" s="316"/>
      <c r="M61" s="316"/>
      <c r="N61" s="316"/>
      <c r="O61" s="316"/>
      <c r="P61" s="316"/>
      <c r="Q61" s="317"/>
    </row>
    <row r="62" spans="2:17" ht="16.5" thickBot="1" x14ac:dyDescent="0.3">
      <c r="B62" s="318"/>
      <c r="C62" s="319"/>
      <c r="D62" s="319"/>
      <c r="E62" s="319"/>
      <c r="F62" s="319"/>
      <c r="G62" s="319"/>
      <c r="H62" s="319"/>
      <c r="I62" s="319"/>
      <c r="J62" s="319"/>
      <c r="K62" s="319"/>
      <c r="L62" s="319"/>
      <c r="M62" s="319"/>
      <c r="N62" s="319"/>
      <c r="O62" s="319"/>
      <c r="P62" s="319"/>
      <c r="Q62" s="320"/>
    </row>
    <row r="63" spans="2:17" x14ac:dyDescent="0.25">
      <c r="B63" s="294" t="s">
        <v>15</v>
      </c>
      <c r="C63" s="295"/>
      <c r="D63" s="295"/>
      <c r="E63" s="295"/>
      <c r="F63" s="295"/>
      <c r="G63" s="295"/>
      <c r="H63" s="295"/>
      <c r="I63" s="295"/>
      <c r="J63" s="295"/>
      <c r="K63" s="295"/>
      <c r="L63" s="295"/>
      <c r="M63" s="295"/>
      <c r="N63" s="295"/>
      <c r="O63" s="295"/>
      <c r="P63" s="295"/>
      <c r="Q63" s="296"/>
    </row>
    <row r="64" spans="2:17" x14ac:dyDescent="0.25">
      <c r="B64" s="297"/>
      <c r="C64" s="298"/>
      <c r="D64" s="298"/>
      <c r="E64" s="298"/>
      <c r="F64" s="298"/>
      <c r="G64" s="298"/>
      <c r="H64" s="298"/>
      <c r="I64" s="298"/>
      <c r="J64" s="298"/>
      <c r="K64" s="298"/>
      <c r="L64" s="298"/>
      <c r="M64" s="298"/>
      <c r="N64" s="298"/>
      <c r="O64" s="298"/>
      <c r="P64" s="298"/>
      <c r="Q64" s="299"/>
    </row>
    <row r="65" spans="2:17" ht="15.6" customHeight="1" x14ac:dyDescent="0.25">
      <c r="B65" s="14"/>
      <c r="C65" s="15"/>
      <c r="D65" s="321"/>
      <c r="E65" s="321"/>
      <c r="F65" s="321"/>
      <c r="G65" s="321"/>
      <c r="H65" s="321"/>
      <c r="I65" s="321"/>
      <c r="J65" s="321"/>
      <c r="K65" s="321"/>
      <c r="L65" s="321"/>
      <c r="M65" s="321"/>
      <c r="N65" s="321"/>
      <c r="O65" s="321"/>
      <c r="P65" s="321"/>
      <c r="Q65" s="322"/>
    </row>
    <row r="66" spans="2:17" ht="15.6" customHeight="1" x14ac:dyDescent="0.25">
      <c r="B66" s="315" t="s">
        <v>165</v>
      </c>
      <c r="C66" s="323"/>
      <c r="D66" s="323"/>
      <c r="E66" s="323"/>
      <c r="F66" s="323"/>
      <c r="G66" s="323"/>
      <c r="H66" s="323"/>
      <c r="I66" s="323"/>
      <c r="J66" s="323"/>
      <c r="K66" s="323"/>
      <c r="L66" s="323"/>
      <c r="M66" s="323"/>
      <c r="N66" s="323"/>
      <c r="O66" s="323"/>
      <c r="P66" s="323"/>
      <c r="Q66" s="324"/>
    </row>
    <row r="67" spans="2:17" ht="15.6" customHeight="1" x14ac:dyDescent="0.25">
      <c r="B67" s="325"/>
      <c r="C67" s="323"/>
      <c r="D67" s="323"/>
      <c r="E67" s="323"/>
      <c r="F67" s="323"/>
      <c r="G67" s="323"/>
      <c r="H67" s="323"/>
      <c r="I67" s="323"/>
      <c r="J67" s="323"/>
      <c r="K67" s="323"/>
      <c r="L67" s="323"/>
      <c r="M67" s="323"/>
      <c r="N67" s="323"/>
      <c r="O67" s="323"/>
      <c r="P67" s="323"/>
      <c r="Q67" s="324"/>
    </row>
    <row r="68" spans="2:17" ht="15.6" customHeight="1" x14ac:dyDescent="0.25">
      <c r="B68" s="325"/>
      <c r="C68" s="323"/>
      <c r="D68" s="323"/>
      <c r="E68" s="323"/>
      <c r="F68" s="323"/>
      <c r="G68" s="323"/>
      <c r="H68" s="323"/>
      <c r="I68" s="323"/>
      <c r="J68" s="323"/>
      <c r="K68" s="323"/>
      <c r="L68" s="323"/>
      <c r="M68" s="323"/>
      <c r="N68" s="323"/>
      <c r="O68" s="323"/>
      <c r="P68" s="323"/>
      <c r="Q68" s="324"/>
    </row>
    <row r="69" spans="2:17" ht="15.6" customHeight="1" x14ac:dyDescent="0.25">
      <c r="B69" s="325"/>
      <c r="C69" s="323"/>
      <c r="D69" s="323"/>
      <c r="E69" s="323"/>
      <c r="F69" s="323"/>
      <c r="G69" s="323"/>
      <c r="H69" s="323"/>
      <c r="I69" s="323"/>
      <c r="J69" s="323"/>
      <c r="K69" s="323"/>
      <c r="L69" s="323"/>
      <c r="M69" s="323"/>
      <c r="N69" s="323"/>
      <c r="O69" s="323"/>
      <c r="P69" s="323"/>
      <c r="Q69" s="324"/>
    </row>
    <row r="70" spans="2:17" ht="15.6" customHeight="1" x14ac:dyDescent="0.25">
      <c r="B70" s="325"/>
      <c r="C70" s="323"/>
      <c r="D70" s="323"/>
      <c r="E70" s="323"/>
      <c r="F70" s="323"/>
      <c r="G70" s="323"/>
      <c r="H70" s="323"/>
      <c r="I70" s="323"/>
      <c r="J70" s="323"/>
      <c r="K70" s="323"/>
      <c r="L70" s="323"/>
      <c r="M70" s="323"/>
      <c r="N70" s="323"/>
      <c r="O70" s="323"/>
      <c r="P70" s="323"/>
      <c r="Q70" s="324"/>
    </row>
    <row r="71" spans="2:17" ht="15.6" customHeight="1" x14ac:dyDescent="0.25">
      <c r="B71" s="325"/>
      <c r="C71" s="323"/>
      <c r="D71" s="323"/>
      <c r="E71" s="323"/>
      <c r="F71" s="323"/>
      <c r="G71" s="323"/>
      <c r="H71" s="323"/>
      <c r="I71" s="323"/>
      <c r="J71" s="323"/>
      <c r="K71" s="323"/>
      <c r="L71" s="323"/>
      <c r="M71" s="323"/>
      <c r="N71" s="323"/>
      <c r="O71" s="323"/>
      <c r="P71" s="323"/>
      <c r="Q71" s="324"/>
    </row>
    <row r="72" spans="2:17" ht="15.6" customHeight="1" x14ac:dyDescent="0.25">
      <c r="B72" s="325"/>
      <c r="C72" s="323"/>
      <c r="D72" s="323"/>
      <c r="E72" s="323"/>
      <c r="F72" s="323"/>
      <c r="G72" s="323"/>
      <c r="H72" s="323"/>
      <c r="I72" s="323"/>
      <c r="J72" s="323"/>
      <c r="K72" s="323"/>
      <c r="L72" s="323"/>
      <c r="M72" s="323"/>
      <c r="N72" s="323"/>
      <c r="O72" s="323"/>
      <c r="P72" s="323"/>
      <c r="Q72" s="324"/>
    </row>
    <row r="73" spans="2:17" ht="15.6" customHeight="1" x14ac:dyDescent="0.25">
      <c r="B73" s="325"/>
      <c r="C73" s="323"/>
      <c r="D73" s="323"/>
      <c r="E73" s="323"/>
      <c r="F73" s="323"/>
      <c r="G73" s="323"/>
      <c r="H73" s="323"/>
      <c r="I73" s="323"/>
      <c r="J73" s="323"/>
      <c r="K73" s="323"/>
      <c r="L73" s="323"/>
      <c r="M73" s="323"/>
      <c r="N73" s="323"/>
      <c r="O73" s="323"/>
      <c r="P73" s="323"/>
      <c r="Q73" s="324"/>
    </row>
    <row r="74" spans="2:17" ht="16.149999999999999" customHeight="1" thickBot="1" x14ac:dyDescent="0.3">
      <c r="B74" s="326"/>
      <c r="C74" s="327"/>
      <c r="D74" s="327"/>
      <c r="E74" s="327"/>
      <c r="F74" s="327"/>
      <c r="G74" s="327"/>
      <c r="H74" s="327"/>
      <c r="I74" s="327"/>
      <c r="J74" s="327"/>
      <c r="K74" s="327"/>
      <c r="L74" s="327"/>
      <c r="M74" s="327"/>
      <c r="N74" s="327"/>
      <c r="O74" s="327"/>
      <c r="P74" s="327"/>
      <c r="Q74" s="328"/>
    </row>
    <row r="75" spans="2:17" x14ac:dyDescent="0.25">
      <c r="B75" s="294" t="s">
        <v>164</v>
      </c>
      <c r="C75" s="295"/>
      <c r="D75" s="295"/>
      <c r="E75" s="295"/>
      <c r="F75" s="295"/>
      <c r="G75" s="295"/>
      <c r="H75" s="295"/>
      <c r="I75" s="295"/>
      <c r="J75" s="295"/>
      <c r="K75" s="295"/>
      <c r="L75" s="295"/>
      <c r="M75" s="295"/>
      <c r="N75" s="295"/>
      <c r="O75" s="295"/>
      <c r="P75" s="295"/>
      <c r="Q75" s="296"/>
    </row>
    <row r="76" spans="2:17" ht="25.15" customHeight="1" x14ac:dyDescent="0.25">
      <c r="B76" s="297"/>
      <c r="C76" s="298"/>
      <c r="D76" s="298"/>
      <c r="E76" s="298"/>
      <c r="F76" s="298"/>
      <c r="G76" s="298"/>
      <c r="H76" s="298"/>
      <c r="I76" s="298"/>
      <c r="J76" s="298"/>
      <c r="K76" s="298"/>
      <c r="L76" s="298"/>
      <c r="M76" s="298"/>
      <c r="N76" s="298"/>
      <c r="O76" s="298"/>
      <c r="P76" s="298"/>
      <c r="Q76" s="299"/>
    </row>
    <row r="77" spans="2:17" ht="25.15" customHeight="1" x14ac:dyDescent="0.25">
      <c r="B77" s="14"/>
      <c r="C77" s="321" t="s">
        <v>38</v>
      </c>
      <c r="D77" s="321"/>
      <c r="E77" s="321"/>
      <c r="F77" s="321"/>
      <c r="G77" s="321"/>
      <c r="H77" s="321"/>
      <c r="I77" s="321"/>
      <c r="J77" s="321"/>
      <c r="K77" s="321"/>
      <c r="L77" s="321"/>
      <c r="M77" s="321"/>
      <c r="N77" s="321"/>
      <c r="O77" s="321"/>
      <c r="P77" s="321"/>
      <c r="Q77" s="16"/>
    </row>
    <row r="78" spans="2:17" ht="25.15" customHeight="1" x14ac:dyDescent="0.25">
      <c r="B78" s="325" t="s">
        <v>144</v>
      </c>
      <c r="C78" s="323"/>
      <c r="D78" s="323"/>
      <c r="E78" s="323"/>
      <c r="F78" s="323"/>
      <c r="G78" s="323"/>
      <c r="H78" s="323"/>
      <c r="I78" s="323"/>
      <c r="J78" s="323"/>
      <c r="K78" s="323"/>
      <c r="L78" s="323"/>
      <c r="M78" s="323"/>
      <c r="N78" s="323"/>
      <c r="O78" s="323"/>
      <c r="P78" s="323"/>
      <c r="Q78" s="324"/>
    </row>
    <row r="79" spans="2:17" ht="25.15" customHeight="1" x14ac:dyDescent="0.25">
      <c r="B79" s="325"/>
      <c r="C79" s="323"/>
      <c r="D79" s="323"/>
      <c r="E79" s="323"/>
      <c r="F79" s="323"/>
      <c r="G79" s="323"/>
      <c r="H79" s="323"/>
      <c r="I79" s="323"/>
      <c r="J79" s="323"/>
      <c r="K79" s="323"/>
      <c r="L79" s="323"/>
      <c r="M79" s="323"/>
      <c r="N79" s="323"/>
      <c r="O79" s="323"/>
      <c r="P79" s="323"/>
      <c r="Q79" s="324"/>
    </row>
    <row r="80" spans="2:17" ht="25.15" customHeight="1" x14ac:dyDescent="0.25">
      <c r="B80" s="85"/>
      <c r="C80" s="86"/>
      <c r="D80" s="86"/>
      <c r="E80" s="86"/>
      <c r="F80" s="86"/>
      <c r="G80" s="86"/>
      <c r="H80" s="86"/>
      <c r="I80" s="86"/>
      <c r="J80" s="86"/>
      <c r="K80" s="86"/>
      <c r="L80" s="86"/>
      <c r="M80" s="86"/>
      <c r="N80" s="86"/>
      <c r="O80" s="86"/>
      <c r="P80" s="86"/>
      <c r="Q80" s="87"/>
    </row>
    <row r="81" spans="2:17" ht="25.15" customHeight="1" x14ac:dyDescent="0.25">
      <c r="B81" s="85"/>
      <c r="C81" s="86"/>
      <c r="D81" s="86"/>
      <c r="E81" s="86"/>
      <c r="F81" s="86"/>
      <c r="G81" s="91" t="str">
        <f>'Laser-Details'!J2</f>
        <v>Grand Total</v>
      </c>
      <c r="H81" s="329"/>
      <c r="I81" s="329"/>
      <c r="J81" s="118" t="s">
        <v>203</v>
      </c>
      <c r="K81" s="86"/>
      <c r="L81" s="86"/>
      <c r="M81" s="86"/>
      <c r="N81" s="86"/>
      <c r="O81" s="86"/>
      <c r="P81" s="86"/>
      <c r="Q81" s="87"/>
    </row>
    <row r="82" spans="2:17" ht="25.15" customHeight="1" x14ac:dyDescent="0.25">
      <c r="B82" s="85"/>
      <c r="C82" s="86"/>
      <c r="D82" s="86"/>
      <c r="E82" s="86"/>
      <c r="F82" s="86"/>
      <c r="G82" s="92">
        <f>'Laser-Details'!J3</f>
        <v>221640.06</v>
      </c>
      <c r="H82" s="330"/>
      <c r="I82" s="330"/>
      <c r="J82" s="119">
        <f>'Laser-Details'!G40</f>
        <v>1392</v>
      </c>
      <c r="K82" s="86"/>
      <c r="L82" s="86"/>
      <c r="M82" s="86"/>
      <c r="N82" s="86"/>
      <c r="O82" s="86"/>
      <c r="P82" s="86"/>
      <c r="Q82" s="87"/>
    </row>
    <row r="83" spans="2:17" ht="25.15" customHeight="1" x14ac:dyDescent="0.25">
      <c r="B83" s="85"/>
      <c r="C83" s="86"/>
      <c r="D83" s="86"/>
      <c r="E83" s="86"/>
      <c r="F83" s="86"/>
      <c r="G83" s="86"/>
      <c r="H83" s="86"/>
      <c r="I83" s="86"/>
      <c r="J83" s="86"/>
      <c r="K83" s="86"/>
      <c r="L83" s="86"/>
      <c r="M83" s="86"/>
      <c r="N83" s="86"/>
      <c r="O83" s="86"/>
      <c r="P83" s="86"/>
      <c r="Q83" s="87"/>
    </row>
    <row r="84" spans="2:17" ht="15.6" customHeight="1" x14ac:dyDescent="0.25">
      <c r="B84" s="85"/>
      <c r="C84" s="86"/>
      <c r="D84" s="86"/>
      <c r="E84" s="86"/>
      <c r="F84" s="86"/>
      <c r="G84" s="86"/>
      <c r="H84" s="86"/>
      <c r="I84" s="86"/>
      <c r="J84" s="86"/>
      <c r="K84" s="86"/>
      <c r="L84" s="86"/>
      <c r="M84" s="86"/>
      <c r="N84" s="86"/>
      <c r="O84" s="86"/>
      <c r="P84" s="86"/>
      <c r="Q84" s="87"/>
    </row>
    <row r="85" spans="2:17" ht="16.149999999999999" customHeight="1" thickBot="1" x14ac:dyDescent="0.3">
      <c r="B85" s="88"/>
      <c r="C85" s="89"/>
      <c r="D85" s="89"/>
      <c r="E85" s="89"/>
      <c r="F85" s="89"/>
      <c r="G85" s="89"/>
      <c r="H85" s="89"/>
      <c r="I85" s="89"/>
      <c r="J85" s="89"/>
      <c r="K85" s="89"/>
      <c r="L85" s="89"/>
      <c r="M85" s="89"/>
      <c r="N85" s="89"/>
      <c r="O85" s="89"/>
      <c r="P85" s="89"/>
      <c r="Q85" s="90"/>
    </row>
    <row r="86" spans="2:17" x14ac:dyDescent="0.25">
      <c r="B86" s="294" t="s">
        <v>166</v>
      </c>
      <c r="C86" s="295"/>
      <c r="D86" s="295"/>
      <c r="E86" s="295"/>
      <c r="F86" s="295"/>
      <c r="G86" s="295"/>
      <c r="H86" s="295"/>
      <c r="I86" s="295"/>
      <c r="J86" s="295"/>
      <c r="K86" s="295"/>
      <c r="L86" s="295"/>
      <c r="M86" s="295"/>
      <c r="N86" s="295"/>
      <c r="O86" s="295"/>
      <c r="P86" s="295"/>
      <c r="Q86" s="296"/>
    </row>
    <row r="87" spans="2:17" x14ac:dyDescent="0.25">
      <c r="B87" s="297"/>
      <c r="C87" s="298"/>
      <c r="D87" s="298"/>
      <c r="E87" s="298"/>
      <c r="F87" s="298"/>
      <c r="G87" s="298"/>
      <c r="H87" s="298"/>
      <c r="I87" s="298"/>
      <c r="J87" s="298"/>
      <c r="K87" s="298"/>
      <c r="L87" s="298"/>
      <c r="M87" s="298"/>
      <c r="N87" s="298"/>
      <c r="O87" s="298"/>
      <c r="P87" s="298"/>
      <c r="Q87" s="299"/>
    </row>
    <row r="88" spans="2:17" ht="25.15" customHeight="1" x14ac:dyDescent="0.25">
      <c r="B88" s="300" t="s">
        <v>146</v>
      </c>
      <c r="C88" s="301"/>
      <c r="D88" s="301"/>
      <c r="E88" s="301"/>
      <c r="F88" s="301"/>
      <c r="G88" s="301"/>
      <c r="H88" s="301"/>
      <c r="I88" s="301"/>
      <c r="J88" s="301"/>
      <c r="K88" s="301"/>
      <c r="L88" s="301"/>
      <c r="M88" s="301"/>
      <c r="N88" s="301"/>
      <c r="O88" s="301"/>
      <c r="P88" s="301"/>
      <c r="Q88" s="302"/>
    </row>
    <row r="89" spans="2:17" x14ac:dyDescent="0.25">
      <c r="B89" s="300"/>
      <c r="C89" s="301"/>
      <c r="D89" s="301"/>
      <c r="E89" s="301"/>
      <c r="F89" s="301"/>
      <c r="G89" s="301"/>
      <c r="H89" s="301"/>
      <c r="I89" s="301"/>
      <c r="J89" s="301"/>
      <c r="K89" s="301"/>
      <c r="L89" s="301"/>
      <c r="M89" s="301"/>
      <c r="N89" s="301"/>
      <c r="O89" s="301"/>
      <c r="P89" s="301"/>
      <c r="Q89" s="302"/>
    </row>
    <row r="90" spans="2:17" x14ac:dyDescent="0.25">
      <c r="B90" s="300"/>
      <c r="C90" s="301"/>
      <c r="D90" s="301"/>
      <c r="E90" s="301"/>
      <c r="F90" s="301"/>
      <c r="G90" s="301"/>
      <c r="H90" s="301"/>
      <c r="I90" s="301"/>
      <c r="J90" s="301"/>
      <c r="K90" s="301"/>
      <c r="L90" s="301"/>
      <c r="M90" s="301"/>
      <c r="N90" s="301"/>
      <c r="O90" s="301"/>
      <c r="P90" s="301"/>
      <c r="Q90" s="302"/>
    </row>
    <row r="91" spans="2:17" x14ac:dyDescent="0.25">
      <c r="B91" s="300"/>
      <c r="C91" s="301"/>
      <c r="D91" s="301"/>
      <c r="E91" s="301"/>
      <c r="F91" s="301"/>
      <c r="G91" s="301"/>
      <c r="H91" s="301"/>
      <c r="I91" s="301"/>
      <c r="J91" s="301"/>
      <c r="K91" s="301"/>
      <c r="L91" s="301"/>
      <c r="M91" s="301"/>
      <c r="N91" s="301"/>
      <c r="O91" s="301"/>
      <c r="P91" s="301"/>
      <c r="Q91" s="302"/>
    </row>
    <row r="92" spans="2:17" x14ac:dyDescent="0.25">
      <c r="B92" s="300"/>
      <c r="C92" s="301"/>
      <c r="D92" s="301"/>
      <c r="E92" s="301"/>
      <c r="F92" s="301"/>
      <c r="G92" s="301"/>
      <c r="H92" s="301"/>
      <c r="I92" s="301"/>
      <c r="J92" s="301"/>
      <c r="K92" s="301"/>
      <c r="L92" s="301"/>
      <c r="M92" s="301"/>
      <c r="N92" s="301"/>
      <c r="O92" s="301"/>
      <c r="P92" s="301"/>
      <c r="Q92" s="302"/>
    </row>
    <row r="93" spans="2:17" x14ac:dyDescent="0.25">
      <c r="B93" s="300"/>
      <c r="C93" s="301"/>
      <c r="D93" s="301"/>
      <c r="E93" s="301"/>
      <c r="F93" s="301"/>
      <c r="G93" s="301"/>
      <c r="H93" s="301"/>
      <c r="I93" s="301"/>
      <c r="J93" s="301"/>
      <c r="K93" s="301"/>
      <c r="L93" s="301"/>
      <c r="M93" s="301"/>
      <c r="N93" s="301"/>
      <c r="O93" s="301"/>
      <c r="P93" s="301"/>
      <c r="Q93" s="302"/>
    </row>
    <row r="94" spans="2:17" x14ac:dyDescent="0.25">
      <c r="B94" s="300"/>
      <c r="C94" s="301"/>
      <c r="D94" s="301"/>
      <c r="E94" s="301"/>
      <c r="F94" s="301"/>
      <c r="G94" s="301"/>
      <c r="H94" s="301"/>
      <c r="I94" s="301"/>
      <c r="J94" s="301"/>
      <c r="K94" s="301"/>
      <c r="L94" s="301"/>
      <c r="M94" s="301"/>
      <c r="N94" s="301"/>
      <c r="O94" s="301"/>
      <c r="P94" s="301"/>
      <c r="Q94" s="302"/>
    </row>
    <row r="95" spans="2:17" x14ac:dyDescent="0.25">
      <c r="B95" s="300"/>
      <c r="C95" s="301"/>
      <c r="D95" s="301"/>
      <c r="E95" s="301"/>
      <c r="F95" s="301"/>
      <c r="G95" s="301"/>
      <c r="H95" s="301"/>
      <c r="I95" s="301"/>
      <c r="J95" s="301"/>
      <c r="K95" s="301"/>
      <c r="L95" s="301"/>
      <c r="M95" s="301"/>
      <c r="N95" s="301"/>
      <c r="O95" s="301"/>
      <c r="P95" s="301"/>
      <c r="Q95" s="302"/>
    </row>
    <row r="96" spans="2:17" x14ac:dyDescent="0.25">
      <c r="B96" s="300"/>
      <c r="C96" s="301"/>
      <c r="D96" s="301"/>
      <c r="E96" s="301"/>
      <c r="F96" s="301"/>
      <c r="G96" s="301"/>
      <c r="H96" s="301"/>
      <c r="I96" s="301"/>
      <c r="J96" s="301"/>
      <c r="K96" s="301"/>
      <c r="L96" s="301"/>
      <c r="M96" s="301"/>
      <c r="N96" s="301"/>
      <c r="O96" s="301"/>
      <c r="P96" s="301"/>
      <c r="Q96" s="302"/>
    </row>
    <row r="97" spans="2:17" x14ac:dyDescent="0.25">
      <c r="B97" s="300"/>
      <c r="C97" s="301"/>
      <c r="D97" s="301"/>
      <c r="E97" s="301"/>
      <c r="F97" s="301"/>
      <c r="G97" s="301"/>
      <c r="H97" s="301"/>
      <c r="I97" s="301"/>
      <c r="J97" s="301"/>
      <c r="K97" s="301"/>
      <c r="L97" s="301"/>
      <c r="M97" s="301"/>
      <c r="N97" s="301"/>
      <c r="O97" s="301"/>
      <c r="P97" s="301"/>
      <c r="Q97" s="302"/>
    </row>
    <row r="98" spans="2:17" ht="21" customHeight="1" x14ac:dyDescent="0.25">
      <c r="B98" s="300"/>
      <c r="C98" s="301"/>
      <c r="D98" s="301"/>
      <c r="E98" s="301"/>
      <c r="F98" s="301"/>
      <c r="G98" s="301"/>
      <c r="H98" s="301"/>
      <c r="I98" s="301"/>
      <c r="J98" s="301"/>
      <c r="K98" s="301"/>
      <c r="L98" s="301"/>
      <c r="M98" s="301"/>
      <c r="N98" s="301"/>
      <c r="O98" s="301"/>
      <c r="P98" s="301"/>
      <c r="Q98" s="302"/>
    </row>
    <row r="99" spans="2:17" x14ac:dyDescent="0.25">
      <c r="B99" s="300"/>
      <c r="C99" s="301"/>
      <c r="D99" s="301"/>
      <c r="E99" s="301"/>
      <c r="F99" s="301"/>
      <c r="G99" s="301"/>
      <c r="H99" s="301"/>
      <c r="I99" s="301"/>
      <c r="J99" s="301"/>
      <c r="K99" s="301"/>
      <c r="L99" s="301"/>
      <c r="M99" s="301"/>
      <c r="N99" s="301"/>
      <c r="O99" s="301"/>
      <c r="P99" s="301"/>
      <c r="Q99" s="302"/>
    </row>
    <row r="100" spans="2:17" ht="16.5" thickBot="1" x14ac:dyDescent="0.3">
      <c r="B100" s="303"/>
      <c r="C100" s="304"/>
      <c r="D100" s="304"/>
      <c r="E100" s="304"/>
      <c r="F100" s="304"/>
      <c r="G100" s="304"/>
      <c r="H100" s="304"/>
      <c r="I100" s="304"/>
      <c r="J100" s="304"/>
      <c r="K100" s="304"/>
      <c r="L100" s="304"/>
      <c r="M100" s="304"/>
      <c r="N100" s="304"/>
      <c r="O100" s="304"/>
      <c r="P100" s="304"/>
      <c r="Q100" s="305"/>
    </row>
  </sheetData>
  <mergeCells count="30">
    <mergeCell ref="F2:L7"/>
    <mergeCell ref="N2:Q3"/>
    <mergeCell ref="M2:M3"/>
    <mergeCell ref="M4:M5"/>
    <mergeCell ref="N4:Q5"/>
    <mergeCell ref="M6:M7"/>
    <mergeCell ref="N6:Q7"/>
    <mergeCell ref="B11:Q11"/>
    <mergeCell ref="B12:Q18"/>
    <mergeCell ref="B19:Q19"/>
    <mergeCell ref="B32:Q32"/>
    <mergeCell ref="B45:Q46"/>
    <mergeCell ref="B9:F10"/>
    <mergeCell ref="G8:M8"/>
    <mergeCell ref="G9:M10"/>
    <mergeCell ref="B8:F8"/>
    <mergeCell ref="N8:Q8"/>
    <mergeCell ref="N9:Q10"/>
    <mergeCell ref="B86:Q87"/>
    <mergeCell ref="B88:Q100"/>
    <mergeCell ref="B63:Q64"/>
    <mergeCell ref="B33:Q44"/>
    <mergeCell ref="B47:Q62"/>
    <mergeCell ref="D65:Q65"/>
    <mergeCell ref="B66:Q74"/>
    <mergeCell ref="C77:P77"/>
    <mergeCell ref="B75:Q76"/>
    <mergeCell ref="B78:Q79"/>
    <mergeCell ref="H81:I81"/>
    <mergeCell ref="H82:I82"/>
  </mergeCells>
  <hyperlinks>
    <hyperlink ref="C77" location="'v1 Field Cage--Details'!A1" display="(follow link for detailed summary)"/>
    <hyperlink ref="C77:P77" location="'Laser-Details'!A1" display="(follow link for detailed summary)"/>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80" zoomScaleNormal="80"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353" t="s">
        <v>18</v>
      </c>
      <c r="G2" s="286"/>
      <c r="H2" s="286"/>
      <c r="I2" s="286"/>
      <c r="J2" s="286"/>
      <c r="K2" s="286"/>
      <c r="L2" s="354"/>
      <c r="M2" s="362" t="s">
        <v>1</v>
      </c>
      <c r="N2" s="357">
        <v>39856</v>
      </c>
      <c r="O2" s="358"/>
      <c r="P2" s="358"/>
      <c r="Q2" s="359"/>
    </row>
    <row r="3" spans="2:17" ht="16.149999999999999" customHeight="1" thickBot="1" x14ac:dyDescent="0.3">
      <c r="B3" s="3"/>
      <c r="C3" s="4"/>
      <c r="D3" s="4"/>
      <c r="E3" s="4"/>
      <c r="F3" s="355"/>
      <c r="G3" s="289"/>
      <c r="H3" s="289"/>
      <c r="I3" s="289"/>
      <c r="J3" s="289"/>
      <c r="K3" s="289"/>
      <c r="L3" s="356"/>
      <c r="M3" s="363"/>
      <c r="N3" s="360"/>
      <c r="O3" s="360"/>
      <c r="P3" s="360"/>
      <c r="Q3" s="361"/>
    </row>
    <row r="4" spans="2:17" ht="18" customHeight="1" x14ac:dyDescent="0.25">
      <c r="B4" s="3"/>
      <c r="C4" s="4"/>
      <c r="D4" s="4"/>
      <c r="E4" s="4"/>
      <c r="F4" s="355"/>
      <c r="G4" s="289"/>
      <c r="H4" s="289"/>
      <c r="I4" s="289"/>
      <c r="J4" s="289"/>
      <c r="K4" s="289"/>
      <c r="L4" s="356"/>
      <c r="M4" s="362" t="s">
        <v>0</v>
      </c>
      <c r="N4" s="358" t="s">
        <v>39</v>
      </c>
      <c r="O4" s="358"/>
      <c r="P4" s="358"/>
      <c r="Q4" s="359"/>
    </row>
    <row r="5" spans="2:17" ht="16.5" thickBot="1" x14ac:dyDescent="0.3">
      <c r="B5" s="3"/>
      <c r="C5" s="4"/>
      <c r="D5" s="4"/>
      <c r="E5" s="4"/>
      <c r="F5" s="355"/>
      <c r="G5" s="289"/>
      <c r="H5" s="289"/>
      <c r="I5" s="289"/>
      <c r="J5" s="289"/>
      <c r="K5" s="289"/>
      <c r="L5" s="356"/>
      <c r="M5" s="364"/>
      <c r="N5" s="365"/>
      <c r="O5" s="365"/>
      <c r="P5" s="365"/>
      <c r="Q5" s="366"/>
    </row>
    <row r="6" spans="2:17" ht="21" customHeight="1" x14ac:dyDescent="0.25">
      <c r="B6" s="3"/>
      <c r="C6" s="4"/>
      <c r="D6" s="4"/>
      <c r="E6" s="4"/>
      <c r="F6" s="355"/>
      <c r="G6" s="289"/>
      <c r="H6" s="289"/>
      <c r="I6" s="289"/>
      <c r="J6" s="289"/>
      <c r="K6" s="289"/>
      <c r="L6" s="289"/>
      <c r="M6" s="367" t="s">
        <v>2</v>
      </c>
      <c r="N6" s="369" t="str">
        <f>'Laser-Summary'!N6:Q7</f>
        <v>139 v2</v>
      </c>
      <c r="O6" s="370"/>
      <c r="P6" s="370"/>
      <c r="Q6" s="371"/>
    </row>
    <row r="7" spans="2:17" ht="16.5" thickBot="1" x14ac:dyDescent="0.3">
      <c r="B7" s="3"/>
      <c r="C7" s="4"/>
      <c r="D7" s="4"/>
      <c r="E7" s="4"/>
      <c r="F7" s="355"/>
      <c r="G7" s="292"/>
      <c r="H7" s="292"/>
      <c r="I7" s="292"/>
      <c r="J7" s="292"/>
      <c r="K7" s="292"/>
      <c r="L7" s="292"/>
      <c r="M7" s="368"/>
      <c r="N7" s="372"/>
      <c r="O7" s="373"/>
      <c r="P7" s="373"/>
      <c r="Q7" s="374"/>
    </row>
    <row r="8" spans="2:17" s="13" customFormat="1" ht="27" customHeight="1" x14ac:dyDescent="0.25">
      <c r="B8" s="337" t="s">
        <v>19</v>
      </c>
      <c r="C8" s="338"/>
      <c r="D8" s="338"/>
      <c r="E8" s="338"/>
      <c r="F8" s="340"/>
      <c r="G8" s="337" t="s">
        <v>20</v>
      </c>
      <c r="H8" s="338"/>
      <c r="I8" s="338"/>
      <c r="J8" s="338"/>
      <c r="K8" s="338"/>
      <c r="L8" s="338"/>
      <c r="M8" s="339"/>
      <c r="N8" s="341" t="s">
        <v>21</v>
      </c>
      <c r="O8" s="342"/>
      <c r="P8" s="342"/>
      <c r="Q8" s="339"/>
    </row>
    <row r="9" spans="2:17" x14ac:dyDescent="0.25">
      <c r="B9" s="331" t="s">
        <v>44</v>
      </c>
      <c r="C9" s="332"/>
      <c r="D9" s="332"/>
      <c r="E9" s="332"/>
      <c r="F9" s="333"/>
      <c r="G9" s="331" t="s">
        <v>162</v>
      </c>
      <c r="H9" s="332"/>
      <c r="I9" s="332"/>
      <c r="J9" s="332"/>
      <c r="K9" s="332"/>
      <c r="L9" s="332"/>
      <c r="M9" s="333"/>
      <c r="N9" s="343"/>
      <c r="O9" s="344"/>
      <c r="P9" s="344"/>
      <c r="Q9" s="345"/>
    </row>
    <row r="10" spans="2:17" ht="16.5" thickBot="1" x14ac:dyDescent="0.3">
      <c r="B10" s="334"/>
      <c r="C10" s="335"/>
      <c r="D10" s="335"/>
      <c r="E10" s="335"/>
      <c r="F10" s="336"/>
      <c r="G10" s="334"/>
      <c r="H10" s="335"/>
      <c r="I10" s="335"/>
      <c r="J10" s="335"/>
      <c r="K10" s="335"/>
      <c r="L10" s="335"/>
      <c r="M10" s="336"/>
      <c r="N10" s="346"/>
      <c r="O10" s="347"/>
      <c r="P10" s="347"/>
      <c r="Q10" s="348"/>
    </row>
    <row r="11" spans="2:17" s="13" customFormat="1" ht="27" customHeight="1" x14ac:dyDescent="0.25">
      <c r="B11" s="337" t="s">
        <v>3</v>
      </c>
      <c r="C11" s="338"/>
      <c r="D11" s="338"/>
      <c r="E11" s="338"/>
      <c r="F11" s="338"/>
      <c r="G11" s="338"/>
      <c r="H11" s="338"/>
      <c r="I11" s="338"/>
      <c r="J11" s="338"/>
      <c r="K11" s="338"/>
      <c r="L11" s="338"/>
      <c r="M11" s="338"/>
      <c r="N11" s="338"/>
      <c r="O11" s="338"/>
      <c r="P11" s="338"/>
      <c r="Q11" s="340"/>
    </row>
    <row r="12" spans="2:17" ht="18" customHeight="1" x14ac:dyDescent="0.25">
      <c r="B12" s="349" t="s">
        <v>136</v>
      </c>
      <c r="C12" s="350"/>
      <c r="D12" s="350"/>
      <c r="E12" s="350"/>
      <c r="F12" s="350"/>
      <c r="G12" s="350"/>
      <c r="H12" s="350"/>
      <c r="I12" s="350"/>
      <c r="J12" s="350"/>
      <c r="K12" s="350"/>
      <c r="L12" s="350"/>
      <c r="M12" s="350"/>
      <c r="N12" s="350"/>
      <c r="O12" s="350"/>
      <c r="P12" s="350"/>
      <c r="Q12" s="351"/>
    </row>
    <row r="13" spans="2:17" ht="18" customHeight="1" x14ac:dyDescent="0.25">
      <c r="B13" s="352"/>
      <c r="C13" s="350"/>
      <c r="D13" s="350"/>
      <c r="E13" s="350"/>
      <c r="F13" s="350"/>
      <c r="G13" s="350"/>
      <c r="H13" s="350"/>
      <c r="I13" s="350"/>
      <c r="J13" s="350"/>
      <c r="K13" s="350"/>
      <c r="L13" s="350"/>
      <c r="M13" s="350"/>
      <c r="N13" s="350"/>
      <c r="O13" s="350"/>
      <c r="P13" s="350"/>
      <c r="Q13" s="351"/>
    </row>
    <row r="14" spans="2:17" ht="18" customHeight="1" x14ac:dyDescent="0.25">
      <c r="B14" s="352"/>
      <c r="C14" s="350"/>
      <c r="D14" s="350"/>
      <c r="E14" s="350"/>
      <c r="F14" s="350"/>
      <c r="G14" s="350"/>
      <c r="H14" s="350"/>
      <c r="I14" s="350"/>
      <c r="J14" s="350"/>
      <c r="K14" s="350"/>
      <c r="L14" s="350"/>
      <c r="M14" s="350"/>
      <c r="N14" s="350"/>
      <c r="O14" s="350"/>
      <c r="P14" s="350"/>
      <c r="Q14" s="351"/>
    </row>
    <row r="15" spans="2:17" x14ac:dyDescent="0.25">
      <c r="B15" s="352"/>
      <c r="C15" s="350"/>
      <c r="D15" s="350"/>
      <c r="E15" s="350"/>
      <c r="F15" s="350"/>
      <c r="G15" s="350"/>
      <c r="H15" s="350"/>
      <c r="I15" s="350"/>
      <c r="J15" s="350"/>
      <c r="K15" s="350"/>
      <c r="L15" s="350"/>
      <c r="M15" s="350"/>
      <c r="N15" s="350"/>
      <c r="O15" s="350"/>
      <c r="P15" s="350"/>
      <c r="Q15" s="351"/>
    </row>
    <row r="16" spans="2:17" x14ac:dyDescent="0.25">
      <c r="B16" s="352"/>
      <c r="C16" s="350"/>
      <c r="D16" s="350"/>
      <c r="E16" s="350"/>
      <c r="F16" s="350"/>
      <c r="G16" s="350"/>
      <c r="H16" s="350"/>
      <c r="I16" s="350"/>
      <c r="J16" s="350"/>
      <c r="K16" s="350"/>
      <c r="L16" s="350"/>
      <c r="M16" s="350"/>
      <c r="N16" s="350"/>
      <c r="O16" s="350"/>
      <c r="P16" s="350"/>
      <c r="Q16" s="351"/>
    </row>
    <row r="17" spans="2:17" x14ac:dyDescent="0.25">
      <c r="B17" s="352"/>
      <c r="C17" s="350"/>
      <c r="D17" s="350"/>
      <c r="E17" s="350"/>
      <c r="F17" s="350"/>
      <c r="G17" s="350"/>
      <c r="H17" s="350"/>
      <c r="I17" s="350"/>
      <c r="J17" s="350"/>
      <c r="K17" s="350"/>
      <c r="L17" s="350"/>
      <c r="M17" s="350"/>
      <c r="N17" s="350"/>
      <c r="O17" s="350"/>
      <c r="P17" s="350"/>
      <c r="Q17" s="351"/>
    </row>
    <row r="18" spans="2:17" ht="16.5" thickBot="1" x14ac:dyDescent="0.3">
      <c r="B18" s="352"/>
      <c r="C18" s="350"/>
      <c r="D18" s="350"/>
      <c r="E18" s="350"/>
      <c r="F18" s="350"/>
      <c r="G18" s="350"/>
      <c r="H18" s="350"/>
      <c r="I18" s="350"/>
      <c r="J18" s="350"/>
      <c r="K18" s="350"/>
      <c r="L18" s="350"/>
      <c r="M18" s="350"/>
      <c r="N18" s="350"/>
      <c r="O18" s="350"/>
      <c r="P18" s="350"/>
      <c r="Q18" s="351"/>
    </row>
    <row r="19" spans="2:17" s="13" customFormat="1" ht="27" customHeight="1" x14ac:dyDescent="0.25">
      <c r="B19" s="337" t="s">
        <v>4</v>
      </c>
      <c r="C19" s="338"/>
      <c r="D19" s="338"/>
      <c r="E19" s="338"/>
      <c r="F19" s="338"/>
      <c r="G19" s="338"/>
      <c r="H19" s="338"/>
      <c r="I19" s="338"/>
      <c r="J19" s="338"/>
      <c r="K19" s="338"/>
      <c r="L19" s="338"/>
      <c r="M19" s="338"/>
      <c r="N19" s="338"/>
      <c r="O19" s="338"/>
      <c r="P19" s="338"/>
      <c r="Q19" s="340"/>
    </row>
    <row r="20" spans="2:17" x14ac:dyDescent="0.25">
      <c r="B20" s="5"/>
      <c r="Q20" s="7"/>
    </row>
    <row r="21" spans="2:17" x14ac:dyDescent="0.25">
      <c r="B21" s="5"/>
      <c r="Q21" s="7"/>
    </row>
    <row r="22" spans="2:17" ht="19.5" thickBot="1" x14ac:dyDescent="0.35">
      <c r="B22" s="5"/>
      <c r="C22" s="12" t="s">
        <v>40</v>
      </c>
      <c r="D22" s="11" t="s">
        <v>5</v>
      </c>
      <c r="Q22" s="7"/>
    </row>
    <row r="23" spans="2:17" ht="19.5" thickBot="1" x14ac:dyDescent="0.35">
      <c r="B23" s="5"/>
      <c r="C23" s="12" t="s">
        <v>40</v>
      </c>
      <c r="D23" s="11" t="s">
        <v>6</v>
      </c>
      <c r="Q23" s="7"/>
    </row>
    <row r="24" spans="2:17" ht="19.5" thickBot="1" x14ac:dyDescent="0.35">
      <c r="B24" s="5"/>
      <c r="C24" s="12" t="s">
        <v>40</v>
      </c>
      <c r="D24" s="11" t="s">
        <v>7</v>
      </c>
      <c r="Q24" s="7"/>
    </row>
    <row r="25" spans="2:17" ht="19.5" thickBot="1" x14ac:dyDescent="0.35">
      <c r="B25" s="5"/>
      <c r="C25" s="12" t="s">
        <v>40</v>
      </c>
      <c r="D25" s="11" t="s">
        <v>8</v>
      </c>
      <c r="Q25" s="7"/>
    </row>
    <row r="26" spans="2:17" ht="19.5" thickBot="1" x14ac:dyDescent="0.35">
      <c r="B26" s="5"/>
      <c r="C26" s="12" t="s">
        <v>40</v>
      </c>
      <c r="D26" s="11" t="s">
        <v>9</v>
      </c>
      <c r="Q26" s="7"/>
    </row>
    <row r="27" spans="2:17" ht="19.5" thickBot="1" x14ac:dyDescent="0.35">
      <c r="B27" s="5"/>
      <c r="C27" s="12" t="s">
        <v>40</v>
      </c>
      <c r="D27" s="11" t="s">
        <v>10</v>
      </c>
      <c r="Q27" s="7"/>
    </row>
    <row r="28" spans="2:17" ht="19.5" thickBot="1" x14ac:dyDescent="0.35">
      <c r="B28" s="5"/>
      <c r="C28" s="12" t="s">
        <v>40</v>
      </c>
      <c r="D28" s="11" t="s">
        <v>11</v>
      </c>
      <c r="Q28" s="7"/>
    </row>
    <row r="29" spans="2:17" ht="19.5" thickBot="1" x14ac:dyDescent="0.35">
      <c r="B29" s="5"/>
      <c r="C29" s="12" t="s">
        <v>40</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94" t="s">
        <v>13</v>
      </c>
      <c r="C32" s="295"/>
      <c r="D32" s="295"/>
      <c r="E32" s="295"/>
      <c r="F32" s="295"/>
      <c r="G32" s="295"/>
      <c r="H32" s="295"/>
      <c r="I32" s="295"/>
      <c r="J32" s="295"/>
      <c r="K32" s="295"/>
      <c r="L32" s="295"/>
      <c r="M32" s="295"/>
      <c r="N32" s="295"/>
      <c r="O32" s="295"/>
      <c r="P32" s="295"/>
      <c r="Q32" s="296"/>
    </row>
    <row r="33" spans="2:17" x14ac:dyDescent="0.25">
      <c r="B33" s="306" t="s">
        <v>143</v>
      </c>
      <c r="C33" s="307"/>
      <c r="D33" s="307"/>
      <c r="E33" s="307"/>
      <c r="F33" s="307"/>
      <c r="G33" s="307"/>
      <c r="H33" s="307"/>
      <c r="I33" s="307"/>
      <c r="J33" s="307"/>
      <c r="K33" s="307"/>
      <c r="L33" s="307"/>
      <c r="M33" s="307"/>
      <c r="N33" s="307"/>
      <c r="O33" s="307"/>
      <c r="P33" s="307"/>
      <c r="Q33" s="308"/>
    </row>
    <row r="34" spans="2:17" x14ac:dyDescent="0.25">
      <c r="B34" s="309"/>
      <c r="C34" s="310"/>
      <c r="D34" s="310"/>
      <c r="E34" s="310"/>
      <c r="F34" s="310"/>
      <c r="G34" s="310"/>
      <c r="H34" s="310"/>
      <c r="I34" s="310"/>
      <c r="J34" s="310"/>
      <c r="K34" s="310"/>
      <c r="L34" s="310"/>
      <c r="M34" s="310"/>
      <c r="N34" s="310"/>
      <c r="O34" s="310"/>
      <c r="P34" s="310"/>
      <c r="Q34" s="311"/>
    </row>
    <row r="35" spans="2:17" x14ac:dyDescent="0.25">
      <c r="B35" s="309"/>
      <c r="C35" s="310"/>
      <c r="D35" s="310"/>
      <c r="E35" s="310"/>
      <c r="F35" s="310"/>
      <c r="G35" s="310"/>
      <c r="H35" s="310"/>
      <c r="I35" s="310"/>
      <c r="J35" s="310"/>
      <c r="K35" s="310"/>
      <c r="L35" s="310"/>
      <c r="M35" s="310"/>
      <c r="N35" s="310"/>
      <c r="O35" s="310"/>
      <c r="P35" s="310"/>
      <c r="Q35" s="311"/>
    </row>
    <row r="36" spans="2:17" x14ac:dyDescent="0.25">
      <c r="B36" s="309"/>
      <c r="C36" s="310"/>
      <c r="D36" s="310"/>
      <c r="E36" s="310"/>
      <c r="F36" s="310"/>
      <c r="G36" s="310"/>
      <c r="H36" s="310"/>
      <c r="I36" s="310"/>
      <c r="J36" s="310"/>
      <c r="K36" s="310"/>
      <c r="L36" s="310"/>
      <c r="M36" s="310"/>
      <c r="N36" s="310"/>
      <c r="O36" s="310"/>
      <c r="P36" s="310"/>
      <c r="Q36" s="311"/>
    </row>
    <row r="37" spans="2:17" x14ac:dyDescent="0.25">
      <c r="B37" s="309"/>
      <c r="C37" s="310"/>
      <c r="D37" s="310"/>
      <c r="E37" s="310"/>
      <c r="F37" s="310"/>
      <c r="G37" s="310"/>
      <c r="H37" s="310"/>
      <c r="I37" s="310"/>
      <c r="J37" s="310"/>
      <c r="K37" s="310"/>
      <c r="L37" s="310"/>
      <c r="M37" s="310"/>
      <c r="N37" s="310"/>
      <c r="O37" s="310"/>
      <c r="P37" s="310"/>
      <c r="Q37" s="311"/>
    </row>
    <row r="38" spans="2:17" x14ac:dyDescent="0.25">
      <c r="B38" s="309"/>
      <c r="C38" s="310"/>
      <c r="D38" s="310"/>
      <c r="E38" s="310"/>
      <c r="F38" s="310"/>
      <c r="G38" s="310"/>
      <c r="H38" s="310"/>
      <c r="I38" s="310"/>
      <c r="J38" s="310"/>
      <c r="K38" s="310"/>
      <c r="L38" s="310"/>
      <c r="M38" s="310"/>
      <c r="N38" s="310"/>
      <c r="O38" s="310"/>
      <c r="P38" s="310"/>
      <c r="Q38" s="311"/>
    </row>
    <row r="39" spans="2:17" x14ac:dyDescent="0.25">
      <c r="B39" s="309"/>
      <c r="C39" s="310"/>
      <c r="D39" s="310"/>
      <c r="E39" s="310"/>
      <c r="F39" s="310"/>
      <c r="G39" s="310"/>
      <c r="H39" s="310"/>
      <c r="I39" s="310"/>
      <c r="J39" s="310"/>
      <c r="K39" s="310"/>
      <c r="L39" s="310"/>
      <c r="M39" s="310"/>
      <c r="N39" s="310"/>
      <c r="O39" s="310"/>
      <c r="P39" s="310"/>
      <c r="Q39" s="311"/>
    </row>
    <row r="40" spans="2:17" x14ac:dyDescent="0.25">
      <c r="B40" s="309"/>
      <c r="C40" s="310"/>
      <c r="D40" s="310"/>
      <c r="E40" s="310"/>
      <c r="F40" s="310"/>
      <c r="G40" s="310"/>
      <c r="H40" s="310"/>
      <c r="I40" s="310"/>
      <c r="J40" s="310"/>
      <c r="K40" s="310"/>
      <c r="L40" s="310"/>
      <c r="M40" s="310"/>
      <c r="N40" s="310"/>
      <c r="O40" s="310"/>
      <c r="P40" s="310"/>
      <c r="Q40" s="311"/>
    </row>
    <row r="41" spans="2:17" x14ac:dyDescent="0.25">
      <c r="B41" s="309"/>
      <c r="C41" s="310"/>
      <c r="D41" s="310"/>
      <c r="E41" s="310"/>
      <c r="F41" s="310"/>
      <c r="G41" s="310"/>
      <c r="H41" s="310"/>
      <c r="I41" s="310"/>
      <c r="J41" s="310"/>
      <c r="K41" s="310"/>
      <c r="L41" s="310"/>
      <c r="M41" s="310"/>
      <c r="N41" s="310"/>
      <c r="O41" s="310"/>
      <c r="P41" s="310"/>
      <c r="Q41" s="311"/>
    </row>
    <row r="42" spans="2:17" x14ac:dyDescent="0.25">
      <c r="B42" s="309"/>
      <c r="C42" s="310"/>
      <c r="D42" s="310"/>
      <c r="E42" s="310"/>
      <c r="F42" s="310"/>
      <c r="G42" s="310"/>
      <c r="H42" s="310"/>
      <c r="I42" s="310"/>
      <c r="J42" s="310"/>
      <c r="K42" s="310"/>
      <c r="L42" s="310"/>
      <c r="M42" s="310"/>
      <c r="N42" s="310"/>
      <c r="O42" s="310"/>
      <c r="P42" s="310"/>
      <c r="Q42" s="311"/>
    </row>
    <row r="43" spans="2:17" x14ac:dyDescent="0.25">
      <c r="B43" s="309"/>
      <c r="C43" s="310"/>
      <c r="D43" s="310"/>
      <c r="E43" s="310"/>
      <c r="F43" s="310"/>
      <c r="G43" s="310"/>
      <c r="H43" s="310"/>
      <c r="I43" s="310"/>
      <c r="J43" s="310"/>
      <c r="K43" s="310"/>
      <c r="L43" s="310"/>
      <c r="M43" s="310"/>
      <c r="N43" s="310"/>
      <c r="O43" s="310"/>
      <c r="P43" s="310"/>
      <c r="Q43" s="311"/>
    </row>
    <row r="44" spans="2:17" ht="16.5" thickBot="1" x14ac:dyDescent="0.3">
      <c r="B44" s="312"/>
      <c r="C44" s="313"/>
      <c r="D44" s="313"/>
      <c r="E44" s="313"/>
      <c r="F44" s="313"/>
      <c r="G44" s="313"/>
      <c r="H44" s="313"/>
      <c r="I44" s="313"/>
      <c r="J44" s="313"/>
      <c r="K44" s="313"/>
      <c r="L44" s="313"/>
      <c r="M44" s="313"/>
      <c r="N44" s="313"/>
      <c r="O44" s="313"/>
      <c r="P44" s="313"/>
      <c r="Q44" s="314"/>
    </row>
    <row r="45" spans="2:17" x14ac:dyDescent="0.25">
      <c r="B45" s="294" t="s">
        <v>14</v>
      </c>
      <c r="C45" s="295"/>
      <c r="D45" s="295"/>
      <c r="E45" s="295"/>
      <c r="F45" s="295"/>
      <c r="G45" s="295"/>
      <c r="H45" s="295"/>
      <c r="I45" s="295"/>
      <c r="J45" s="295"/>
      <c r="K45" s="295"/>
      <c r="L45" s="295"/>
      <c r="M45" s="295"/>
      <c r="N45" s="295"/>
      <c r="O45" s="295"/>
      <c r="P45" s="295"/>
      <c r="Q45" s="296"/>
    </row>
    <row r="46" spans="2:17" x14ac:dyDescent="0.25">
      <c r="B46" s="297"/>
      <c r="C46" s="298"/>
      <c r="D46" s="298"/>
      <c r="E46" s="298"/>
      <c r="F46" s="298"/>
      <c r="G46" s="298"/>
      <c r="H46" s="298"/>
      <c r="I46" s="298"/>
      <c r="J46" s="298"/>
      <c r="K46" s="298"/>
      <c r="L46" s="298"/>
      <c r="M46" s="298"/>
      <c r="N46" s="298"/>
      <c r="O46" s="298"/>
      <c r="P46" s="298"/>
      <c r="Q46" s="299"/>
    </row>
    <row r="47" spans="2:17" x14ac:dyDescent="0.25">
      <c r="B47" s="315" t="s">
        <v>139</v>
      </c>
      <c r="C47" s="316"/>
      <c r="D47" s="316"/>
      <c r="E47" s="316"/>
      <c r="F47" s="316"/>
      <c r="G47" s="316"/>
      <c r="H47" s="316"/>
      <c r="I47" s="316"/>
      <c r="J47" s="316"/>
      <c r="K47" s="316"/>
      <c r="L47" s="316"/>
      <c r="M47" s="316"/>
      <c r="N47" s="316"/>
      <c r="O47" s="316"/>
      <c r="P47" s="316"/>
      <c r="Q47" s="317"/>
    </row>
    <row r="48" spans="2:17" x14ac:dyDescent="0.25">
      <c r="B48" s="315"/>
      <c r="C48" s="316"/>
      <c r="D48" s="316"/>
      <c r="E48" s="316"/>
      <c r="F48" s="316"/>
      <c r="G48" s="316"/>
      <c r="H48" s="316"/>
      <c r="I48" s="316"/>
      <c r="J48" s="316"/>
      <c r="K48" s="316"/>
      <c r="L48" s="316"/>
      <c r="M48" s="316"/>
      <c r="N48" s="316"/>
      <c r="O48" s="316"/>
      <c r="P48" s="316"/>
      <c r="Q48" s="317"/>
    </row>
    <row r="49" spans="2:17" x14ac:dyDescent="0.25">
      <c r="B49" s="315"/>
      <c r="C49" s="316"/>
      <c r="D49" s="316"/>
      <c r="E49" s="316"/>
      <c r="F49" s="316"/>
      <c r="G49" s="316"/>
      <c r="H49" s="316"/>
      <c r="I49" s="316"/>
      <c r="J49" s="316"/>
      <c r="K49" s="316"/>
      <c r="L49" s="316"/>
      <c r="M49" s="316"/>
      <c r="N49" s="316"/>
      <c r="O49" s="316"/>
      <c r="P49" s="316"/>
      <c r="Q49" s="317"/>
    </row>
    <row r="50" spans="2:17" x14ac:dyDescent="0.25">
      <c r="B50" s="315"/>
      <c r="C50" s="316"/>
      <c r="D50" s="316"/>
      <c r="E50" s="316"/>
      <c r="F50" s="316"/>
      <c r="G50" s="316"/>
      <c r="H50" s="316"/>
      <c r="I50" s="316"/>
      <c r="J50" s="316"/>
      <c r="K50" s="316"/>
      <c r="L50" s="316"/>
      <c r="M50" s="316"/>
      <c r="N50" s="316"/>
      <c r="O50" s="316"/>
      <c r="P50" s="316"/>
      <c r="Q50" s="317"/>
    </row>
    <row r="51" spans="2:17" x14ac:dyDescent="0.25">
      <c r="B51" s="315"/>
      <c r="C51" s="316"/>
      <c r="D51" s="316"/>
      <c r="E51" s="316"/>
      <c r="F51" s="316"/>
      <c r="G51" s="316"/>
      <c r="H51" s="316"/>
      <c r="I51" s="316"/>
      <c r="J51" s="316"/>
      <c r="K51" s="316"/>
      <c r="L51" s="316"/>
      <c r="M51" s="316"/>
      <c r="N51" s="316"/>
      <c r="O51" s="316"/>
      <c r="P51" s="316"/>
      <c r="Q51" s="317"/>
    </row>
    <row r="52" spans="2:17" x14ac:dyDescent="0.25">
      <c r="B52" s="315"/>
      <c r="C52" s="316"/>
      <c r="D52" s="316"/>
      <c r="E52" s="316"/>
      <c r="F52" s="316"/>
      <c r="G52" s="316"/>
      <c r="H52" s="316"/>
      <c r="I52" s="316"/>
      <c r="J52" s="316"/>
      <c r="K52" s="316"/>
      <c r="L52" s="316"/>
      <c r="M52" s="316"/>
      <c r="N52" s="316"/>
      <c r="O52" s="316"/>
      <c r="P52" s="316"/>
      <c r="Q52" s="317"/>
    </row>
    <row r="53" spans="2:17" x14ac:dyDescent="0.25">
      <c r="B53" s="315"/>
      <c r="C53" s="316"/>
      <c r="D53" s="316"/>
      <c r="E53" s="316"/>
      <c r="F53" s="316"/>
      <c r="G53" s="316"/>
      <c r="H53" s="316"/>
      <c r="I53" s="316"/>
      <c r="J53" s="316"/>
      <c r="K53" s="316"/>
      <c r="L53" s="316"/>
      <c r="M53" s="316"/>
      <c r="N53" s="316"/>
      <c r="O53" s="316"/>
      <c r="P53" s="316"/>
      <c r="Q53" s="317"/>
    </row>
    <row r="54" spans="2:17" x14ac:dyDescent="0.25">
      <c r="B54" s="315"/>
      <c r="C54" s="316"/>
      <c r="D54" s="316"/>
      <c r="E54" s="316"/>
      <c r="F54" s="316"/>
      <c r="G54" s="316"/>
      <c r="H54" s="316"/>
      <c r="I54" s="316"/>
      <c r="J54" s="316"/>
      <c r="K54" s="316"/>
      <c r="L54" s="316"/>
      <c r="M54" s="316"/>
      <c r="N54" s="316"/>
      <c r="O54" s="316"/>
      <c r="P54" s="316"/>
      <c r="Q54" s="317"/>
    </row>
    <row r="55" spans="2:17" x14ac:dyDescent="0.25">
      <c r="B55" s="315"/>
      <c r="C55" s="316"/>
      <c r="D55" s="316"/>
      <c r="E55" s="316"/>
      <c r="F55" s="316"/>
      <c r="G55" s="316"/>
      <c r="H55" s="316"/>
      <c r="I55" s="316"/>
      <c r="J55" s="316"/>
      <c r="K55" s="316"/>
      <c r="L55" s="316"/>
      <c r="M55" s="316"/>
      <c r="N55" s="316"/>
      <c r="O55" s="316"/>
      <c r="P55" s="316"/>
      <c r="Q55" s="317"/>
    </row>
    <row r="56" spans="2:17" x14ac:dyDescent="0.25">
      <c r="B56" s="315"/>
      <c r="C56" s="316"/>
      <c r="D56" s="316"/>
      <c r="E56" s="316"/>
      <c r="F56" s="316"/>
      <c r="G56" s="316"/>
      <c r="H56" s="316"/>
      <c r="I56" s="316"/>
      <c r="J56" s="316"/>
      <c r="K56" s="316"/>
      <c r="L56" s="316"/>
      <c r="M56" s="316"/>
      <c r="N56" s="316"/>
      <c r="O56" s="316"/>
      <c r="P56" s="316"/>
      <c r="Q56" s="317"/>
    </row>
    <row r="57" spans="2:17" x14ac:dyDescent="0.25">
      <c r="B57" s="315"/>
      <c r="C57" s="316"/>
      <c r="D57" s="316"/>
      <c r="E57" s="316"/>
      <c r="F57" s="316"/>
      <c r="G57" s="316"/>
      <c r="H57" s="316"/>
      <c r="I57" s="316"/>
      <c r="J57" s="316"/>
      <c r="K57" s="316"/>
      <c r="L57" s="316"/>
      <c r="M57" s="316"/>
      <c r="N57" s="316"/>
      <c r="O57" s="316"/>
      <c r="P57" s="316"/>
      <c r="Q57" s="317"/>
    </row>
    <row r="58" spans="2:17" x14ac:dyDescent="0.25">
      <c r="B58" s="315"/>
      <c r="C58" s="316"/>
      <c r="D58" s="316"/>
      <c r="E58" s="316"/>
      <c r="F58" s="316"/>
      <c r="G58" s="316"/>
      <c r="H58" s="316"/>
      <c r="I58" s="316"/>
      <c r="J58" s="316"/>
      <c r="K58" s="316"/>
      <c r="L58" s="316"/>
      <c r="M58" s="316"/>
      <c r="N58" s="316"/>
      <c r="O58" s="316"/>
      <c r="P58" s="316"/>
      <c r="Q58" s="317"/>
    </row>
    <row r="59" spans="2:17" x14ac:dyDescent="0.25">
      <c r="B59" s="315"/>
      <c r="C59" s="316"/>
      <c r="D59" s="316"/>
      <c r="E59" s="316"/>
      <c r="F59" s="316"/>
      <c r="G59" s="316"/>
      <c r="H59" s="316"/>
      <c r="I59" s="316"/>
      <c r="J59" s="316"/>
      <c r="K59" s="316"/>
      <c r="L59" s="316"/>
      <c r="M59" s="316"/>
      <c r="N59" s="316"/>
      <c r="O59" s="316"/>
      <c r="P59" s="316"/>
      <c r="Q59" s="317"/>
    </row>
    <row r="60" spans="2:17" x14ac:dyDescent="0.25">
      <c r="B60" s="315"/>
      <c r="C60" s="316"/>
      <c r="D60" s="316"/>
      <c r="E60" s="316"/>
      <c r="F60" s="316"/>
      <c r="G60" s="316"/>
      <c r="H60" s="316"/>
      <c r="I60" s="316"/>
      <c r="J60" s="316"/>
      <c r="K60" s="316"/>
      <c r="L60" s="316"/>
      <c r="M60" s="316"/>
      <c r="N60" s="316"/>
      <c r="O60" s="316"/>
      <c r="P60" s="316"/>
      <c r="Q60" s="317"/>
    </row>
    <row r="61" spans="2:17" x14ac:dyDescent="0.25">
      <c r="B61" s="315"/>
      <c r="C61" s="316"/>
      <c r="D61" s="316"/>
      <c r="E61" s="316"/>
      <c r="F61" s="316"/>
      <c r="G61" s="316"/>
      <c r="H61" s="316"/>
      <c r="I61" s="316"/>
      <c r="J61" s="316"/>
      <c r="K61" s="316"/>
      <c r="L61" s="316"/>
      <c r="M61" s="316"/>
      <c r="N61" s="316"/>
      <c r="O61" s="316"/>
      <c r="P61" s="316"/>
      <c r="Q61" s="317"/>
    </row>
    <row r="62" spans="2:17" ht="16.5" thickBot="1" x14ac:dyDescent="0.3">
      <c r="B62" s="318"/>
      <c r="C62" s="319"/>
      <c r="D62" s="319"/>
      <c r="E62" s="319"/>
      <c r="F62" s="319"/>
      <c r="G62" s="319"/>
      <c r="H62" s="319"/>
      <c r="I62" s="319"/>
      <c r="J62" s="319"/>
      <c r="K62" s="319"/>
      <c r="L62" s="319"/>
      <c r="M62" s="319"/>
      <c r="N62" s="319"/>
      <c r="O62" s="319"/>
      <c r="P62" s="319"/>
      <c r="Q62" s="320"/>
    </row>
    <row r="63" spans="2:17" x14ac:dyDescent="0.25">
      <c r="B63" s="294" t="s">
        <v>15</v>
      </c>
      <c r="C63" s="295"/>
      <c r="D63" s="295"/>
      <c r="E63" s="295"/>
      <c r="F63" s="295"/>
      <c r="G63" s="295"/>
      <c r="H63" s="295"/>
      <c r="I63" s="295"/>
      <c r="J63" s="295"/>
      <c r="K63" s="295"/>
      <c r="L63" s="295"/>
      <c r="M63" s="295"/>
      <c r="N63" s="295"/>
      <c r="O63" s="295"/>
      <c r="P63" s="295"/>
      <c r="Q63" s="296"/>
    </row>
    <row r="64" spans="2:17" x14ac:dyDescent="0.25">
      <c r="B64" s="297"/>
      <c r="C64" s="298"/>
      <c r="D64" s="298"/>
      <c r="E64" s="298"/>
      <c r="F64" s="298"/>
      <c r="G64" s="298"/>
      <c r="H64" s="298"/>
      <c r="I64" s="298"/>
      <c r="J64" s="298"/>
      <c r="K64" s="298"/>
      <c r="L64" s="298"/>
      <c r="M64" s="298"/>
      <c r="N64" s="298"/>
      <c r="O64" s="298"/>
      <c r="P64" s="298"/>
      <c r="Q64" s="299"/>
    </row>
    <row r="65" spans="2:17" ht="15.6" customHeight="1" x14ac:dyDescent="0.25">
      <c r="B65" s="14"/>
      <c r="C65" s="15"/>
      <c r="D65" s="321"/>
      <c r="E65" s="321"/>
      <c r="F65" s="321"/>
      <c r="G65" s="321"/>
      <c r="H65" s="321"/>
      <c r="I65" s="321"/>
      <c r="J65" s="321"/>
      <c r="K65" s="321"/>
      <c r="L65" s="321"/>
      <c r="M65" s="321"/>
      <c r="N65" s="321"/>
      <c r="O65" s="321"/>
      <c r="P65" s="321"/>
      <c r="Q65" s="321"/>
    </row>
    <row r="66" spans="2:17" ht="15.6" customHeight="1" x14ac:dyDescent="0.25">
      <c r="B66" s="325" t="s">
        <v>140</v>
      </c>
      <c r="C66" s="323"/>
      <c r="D66" s="323"/>
      <c r="E66" s="323"/>
      <c r="F66" s="323"/>
      <c r="G66" s="323"/>
      <c r="H66" s="323"/>
      <c r="I66" s="323"/>
      <c r="J66" s="323"/>
      <c r="K66" s="323"/>
      <c r="L66" s="323"/>
      <c r="M66" s="323"/>
      <c r="N66" s="323"/>
      <c r="O66" s="323"/>
      <c r="P66" s="323"/>
      <c r="Q66" s="324"/>
    </row>
    <row r="67" spans="2:17" ht="15.6" customHeight="1" x14ac:dyDescent="0.25">
      <c r="B67" s="325"/>
      <c r="C67" s="323"/>
      <c r="D67" s="323"/>
      <c r="E67" s="323"/>
      <c r="F67" s="323"/>
      <c r="G67" s="323"/>
      <c r="H67" s="323"/>
      <c r="I67" s="323"/>
      <c r="J67" s="323"/>
      <c r="K67" s="323"/>
      <c r="L67" s="323"/>
      <c r="M67" s="323"/>
      <c r="N67" s="323"/>
      <c r="O67" s="323"/>
      <c r="P67" s="323"/>
      <c r="Q67" s="324"/>
    </row>
    <row r="68" spans="2:17" ht="15.6" customHeight="1" x14ac:dyDescent="0.25">
      <c r="B68" s="325"/>
      <c r="C68" s="323"/>
      <c r="D68" s="323"/>
      <c r="E68" s="323"/>
      <c r="F68" s="323"/>
      <c r="G68" s="323"/>
      <c r="H68" s="323"/>
      <c r="I68" s="323"/>
      <c r="J68" s="323"/>
      <c r="K68" s="323"/>
      <c r="L68" s="323"/>
      <c r="M68" s="323"/>
      <c r="N68" s="323"/>
      <c r="O68" s="323"/>
      <c r="P68" s="323"/>
      <c r="Q68" s="324"/>
    </row>
    <row r="69" spans="2:17" ht="15.6" customHeight="1" x14ac:dyDescent="0.25">
      <c r="B69" s="325"/>
      <c r="C69" s="323"/>
      <c r="D69" s="323"/>
      <c r="E69" s="323"/>
      <c r="F69" s="323"/>
      <c r="G69" s="323"/>
      <c r="H69" s="323"/>
      <c r="I69" s="323"/>
      <c r="J69" s="323"/>
      <c r="K69" s="323"/>
      <c r="L69" s="323"/>
      <c r="M69" s="323"/>
      <c r="N69" s="323"/>
      <c r="O69" s="323"/>
      <c r="P69" s="323"/>
      <c r="Q69" s="324"/>
    </row>
    <row r="70" spans="2:17" ht="15.6" customHeight="1" x14ac:dyDescent="0.25">
      <c r="B70" s="325"/>
      <c r="C70" s="323"/>
      <c r="D70" s="323"/>
      <c r="E70" s="323"/>
      <c r="F70" s="323"/>
      <c r="G70" s="323"/>
      <c r="H70" s="323"/>
      <c r="I70" s="323"/>
      <c r="J70" s="323"/>
      <c r="K70" s="323"/>
      <c r="L70" s="323"/>
      <c r="M70" s="323"/>
      <c r="N70" s="323"/>
      <c r="O70" s="323"/>
      <c r="P70" s="323"/>
      <c r="Q70" s="324"/>
    </row>
    <row r="71" spans="2:17" ht="15.6" customHeight="1" x14ac:dyDescent="0.25">
      <c r="B71" s="325"/>
      <c r="C71" s="323"/>
      <c r="D71" s="323"/>
      <c r="E71" s="323"/>
      <c r="F71" s="323"/>
      <c r="G71" s="323"/>
      <c r="H71" s="323"/>
      <c r="I71" s="323"/>
      <c r="J71" s="323"/>
      <c r="K71" s="323"/>
      <c r="L71" s="323"/>
      <c r="M71" s="323"/>
      <c r="N71" s="323"/>
      <c r="O71" s="323"/>
      <c r="P71" s="323"/>
      <c r="Q71" s="324"/>
    </row>
    <row r="72" spans="2:17" ht="15.6" customHeight="1" x14ac:dyDescent="0.25">
      <c r="B72" s="325"/>
      <c r="C72" s="323"/>
      <c r="D72" s="323"/>
      <c r="E72" s="323"/>
      <c r="F72" s="323"/>
      <c r="G72" s="323"/>
      <c r="H72" s="323"/>
      <c r="I72" s="323"/>
      <c r="J72" s="323"/>
      <c r="K72" s="323"/>
      <c r="L72" s="323"/>
      <c r="M72" s="323"/>
      <c r="N72" s="323"/>
      <c r="O72" s="323"/>
      <c r="P72" s="323"/>
      <c r="Q72" s="324"/>
    </row>
    <row r="73" spans="2:17" ht="15.6" customHeight="1" x14ac:dyDescent="0.25">
      <c r="B73" s="325"/>
      <c r="C73" s="323"/>
      <c r="D73" s="323"/>
      <c r="E73" s="323"/>
      <c r="F73" s="323"/>
      <c r="G73" s="323"/>
      <c r="H73" s="323"/>
      <c r="I73" s="323"/>
      <c r="J73" s="323"/>
      <c r="K73" s="323"/>
      <c r="L73" s="323"/>
      <c r="M73" s="323"/>
      <c r="N73" s="323"/>
      <c r="O73" s="323"/>
      <c r="P73" s="323"/>
      <c r="Q73" s="324"/>
    </row>
    <row r="74" spans="2:17" ht="16.149999999999999" customHeight="1" thickBot="1" x14ac:dyDescent="0.3">
      <c r="B74" s="326"/>
      <c r="C74" s="327"/>
      <c r="D74" s="327"/>
      <c r="E74" s="327"/>
      <c r="F74" s="327"/>
      <c r="G74" s="327"/>
      <c r="H74" s="327"/>
      <c r="I74" s="327"/>
      <c r="J74" s="327"/>
      <c r="K74" s="327"/>
      <c r="L74" s="327"/>
      <c r="M74" s="327"/>
      <c r="N74" s="327"/>
      <c r="O74" s="327"/>
      <c r="P74" s="327"/>
      <c r="Q74" s="328"/>
    </row>
    <row r="75" spans="2:17" x14ac:dyDescent="0.25">
      <c r="B75" s="294" t="s">
        <v>164</v>
      </c>
      <c r="C75" s="295"/>
      <c r="D75" s="295"/>
      <c r="E75" s="295"/>
      <c r="F75" s="295"/>
      <c r="G75" s="295"/>
      <c r="H75" s="295"/>
      <c r="I75" s="295"/>
      <c r="J75" s="295"/>
      <c r="K75" s="295"/>
      <c r="L75" s="295"/>
      <c r="M75" s="295"/>
      <c r="N75" s="295"/>
      <c r="O75" s="295"/>
      <c r="P75" s="295"/>
      <c r="Q75" s="296"/>
    </row>
    <row r="76" spans="2:17" ht="25.15" customHeight="1" x14ac:dyDescent="0.25">
      <c r="B76" s="297"/>
      <c r="C76" s="298"/>
      <c r="D76" s="298"/>
      <c r="E76" s="298"/>
      <c r="F76" s="298"/>
      <c r="G76" s="298"/>
      <c r="H76" s="298"/>
      <c r="I76" s="298"/>
      <c r="J76" s="298"/>
      <c r="K76" s="298"/>
      <c r="L76" s="298"/>
      <c r="M76" s="298"/>
      <c r="N76" s="298"/>
      <c r="O76" s="298"/>
      <c r="P76" s="298"/>
      <c r="Q76" s="299"/>
    </row>
    <row r="77" spans="2:17" ht="25.15" customHeight="1" x14ac:dyDescent="0.25">
      <c r="B77" s="14"/>
      <c r="C77" s="321" t="s">
        <v>38</v>
      </c>
      <c r="D77" s="321"/>
      <c r="E77" s="321"/>
      <c r="F77" s="321"/>
      <c r="G77" s="321"/>
      <c r="H77" s="321"/>
      <c r="I77" s="321"/>
      <c r="J77" s="321"/>
      <c r="K77" s="321"/>
      <c r="L77" s="321"/>
      <c r="M77" s="321"/>
      <c r="N77" s="321"/>
      <c r="O77" s="321"/>
      <c r="P77" s="321"/>
      <c r="Q77" s="16"/>
    </row>
    <row r="78" spans="2:17" ht="25.15" customHeight="1" x14ac:dyDescent="0.25">
      <c r="B78" s="325" t="s">
        <v>145</v>
      </c>
      <c r="C78" s="323"/>
      <c r="D78" s="323"/>
      <c r="E78" s="323"/>
      <c r="F78" s="323"/>
      <c r="G78" s="323"/>
      <c r="H78" s="323"/>
      <c r="I78" s="323"/>
      <c r="J78" s="323"/>
      <c r="K78" s="323"/>
      <c r="L78" s="323"/>
      <c r="M78" s="323"/>
      <c r="N78" s="323"/>
      <c r="O78" s="323"/>
      <c r="P78" s="323"/>
      <c r="Q78" s="324"/>
    </row>
    <row r="79" spans="2:17" ht="25.15" customHeight="1" x14ac:dyDescent="0.25">
      <c r="B79" s="325"/>
      <c r="C79" s="323"/>
      <c r="D79" s="323"/>
      <c r="E79" s="323"/>
      <c r="F79" s="323"/>
      <c r="G79" s="323"/>
      <c r="H79" s="323"/>
      <c r="I79" s="323"/>
      <c r="J79" s="323"/>
      <c r="K79" s="323"/>
      <c r="L79" s="323"/>
      <c r="M79" s="323"/>
      <c r="N79" s="323"/>
      <c r="O79" s="323"/>
      <c r="P79" s="323"/>
      <c r="Q79" s="324"/>
    </row>
    <row r="80" spans="2:17" ht="25.15" customHeight="1" x14ac:dyDescent="0.25">
      <c r="B80" s="85"/>
      <c r="C80" s="86"/>
      <c r="D80" s="86"/>
      <c r="E80" s="86"/>
      <c r="F80" s="86"/>
      <c r="G80" s="86"/>
      <c r="H80" s="86"/>
      <c r="I80" s="86"/>
      <c r="J80" s="86"/>
      <c r="K80" s="86"/>
      <c r="L80" s="86"/>
      <c r="M80" s="86"/>
      <c r="N80" s="86"/>
      <c r="O80" s="86"/>
      <c r="P80" s="86"/>
      <c r="Q80" s="87"/>
    </row>
    <row r="81" spans="2:17" ht="25.15" customHeight="1" x14ac:dyDescent="0.25">
      <c r="B81" s="85"/>
      <c r="C81" s="86"/>
      <c r="D81" s="86"/>
      <c r="E81" s="86"/>
      <c r="F81" s="86"/>
      <c r="G81" s="91" t="e">
        <f>#REF!</f>
        <v>#REF!</v>
      </c>
      <c r="H81" s="375"/>
      <c r="I81" s="376"/>
      <c r="J81" s="118" t="s">
        <v>203</v>
      </c>
      <c r="K81" s="86"/>
      <c r="L81" s="86"/>
      <c r="M81" s="86"/>
      <c r="N81" s="86"/>
      <c r="O81" s="86"/>
      <c r="P81" s="86"/>
      <c r="Q81" s="87"/>
    </row>
    <row r="82" spans="2:17" ht="25.15" customHeight="1" x14ac:dyDescent="0.25">
      <c r="B82" s="85"/>
      <c r="C82" s="86"/>
      <c r="D82" s="86"/>
      <c r="E82" s="86"/>
      <c r="F82" s="86"/>
      <c r="G82" s="120">
        <f>'Gas-Details'!J3</f>
        <v>111244.59</v>
      </c>
      <c r="H82" s="377"/>
      <c r="I82" s="378"/>
      <c r="J82" s="119">
        <f>'Gas-Details'!G65</f>
        <v>5992</v>
      </c>
      <c r="K82" s="86"/>
      <c r="L82" s="86"/>
      <c r="M82" s="86"/>
      <c r="N82" s="86"/>
      <c r="O82" s="86"/>
      <c r="P82" s="86"/>
      <c r="Q82" s="87"/>
    </row>
    <row r="83" spans="2:17" ht="25.15" customHeight="1" x14ac:dyDescent="0.25">
      <c r="B83" s="85"/>
      <c r="C83" s="86"/>
      <c r="D83" s="86"/>
      <c r="E83" s="86"/>
      <c r="F83" s="86"/>
      <c r="G83" s="86"/>
      <c r="H83" s="86"/>
      <c r="I83" s="86"/>
      <c r="J83" s="86"/>
      <c r="K83" s="86"/>
      <c r="L83" s="86"/>
      <c r="M83" s="86"/>
      <c r="N83" s="86"/>
      <c r="O83" s="86"/>
      <c r="P83" s="86"/>
      <c r="Q83" s="87"/>
    </row>
    <row r="84" spans="2:17" ht="15.6" customHeight="1" x14ac:dyDescent="0.25">
      <c r="B84" s="85"/>
      <c r="C84" s="86"/>
      <c r="D84" s="86"/>
      <c r="E84" s="86"/>
      <c r="F84" s="86"/>
      <c r="G84" s="86"/>
      <c r="H84" s="86"/>
      <c r="I84" s="86"/>
      <c r="J84" s="86"/>
      <c r="K84" s="86"/>
      <c r="L84" s="86"/>
      <c r="M84" s="86"/>
      <c r="N84" s="86"/>
      <c r="O84" s="86"/>
      <c r="P84" s="86"/>
      <c r="Q84" s="87"/>
    </row>
    <row r="85" spans="2:17" ht="16.149999999999999" customHeight="1" thickBot="1" x14ac:dyDescent="0.3">
      <c r="B85" s="88"/>
      <c r="C85" s="89"/>
      <c r="D85" s="89"/>
      <c r="E85" s="89"/>
      <c r="F85" s="89"/>
      <c r="G85" s="89"/>
      <c r="H85" s="89"/>
      <c r="I85" s="89"/>
      <c r="J85" s="89"/>
      <c r="K85" s="89"/>
      <c r="L85" s="89"/>
      <c r="M85" s="89"/>
      <c r="N85" s="89"/>
      <c r="O85" s="89"/>
      <c r="P85" s="89"/>
      <c r="Q85" s="90"/>
    </row>
    <row r="86" spans="2:17" x14ac:dyDescent="0.25">
      <c r="B86" s="294" t="s">
        <v>166</v>
      </c>
      <c r="C86" s="295"/>
      <c r="D86" s="295"/>
      <c r="E86" s="295"/>
      <c r="F86" s="295"/>
      <c r="G86" s="295"/>
      <c r="H86" s="295"/>
      <c r="I86" s="295"/>
      <c r="J86" s="295"/>
      <c r="K86" s="295"/>
      <c r="L86" s="295"/>
      <c r="M86" s="295"/>
      <c r="N86" s="295"/>
      <c r="O86" s="295"/>
      <c r="P86" s="295"/>
      <c r="Q86" s="296"/>
    </row>
    <row r="87" spans="2:17" x14ac:dyDescent="0.25">
      <c r="B87" s="297"/>
      <c r="C87" s="298"/>
      <c r="D87" s="298"/>
      <c r="E87" s="298"/>
      <c r="F87" s="298"/>
      <c r="G87" s="298"/>
      <c r="H87" s="298"/>
      <c r="I87" s="298"/>
      <c r="J87" s="298"/>
      <c r="K87" s="298"/>
      <c r="L87" s="298"/>
      <c r="M87" s="298"/>
      <c r="N87" s="298"/>
      <c r="O87" s="298"/>
      <c r="P87" s="298"/>
      <c r="Q87" s="299"/>
    </row>
    <row r="88" spans="2:17" ht="25.15" customHeight="1" x14ac:dyDescent="0.25">
      <c r="B88" s="300" t="s">
        <v>167</v>
      </c>
      <c r="C88" s="301"/>
      <c r="D88" s="301"/>
      <c r="E88" s="301"/>
      <c r="F88" s="301"/>
      <c r="G88" s="301"/>
      <c r="H88" s="301"/>
      <c r="I88" s="301"/>
      <c r="J88" s="301"/>
      <c r="K88" s="301"/>
      <c r="L88" s="301"/>
      <c r="M88" s="301"/>
      <c r="N88" s="301"/>
      <c r="O88" s="301"/>
      <c r="P88" s="301"/>
      <c r="Q88" s="302"/>
    </row>
    <row r="89" spans="2:17" x14ac:dyDescent="0.25">
      <c r="B89" s="300"/>
      <c r="C89" s="301"/>
      <c r="D89" s="301"/>
      <c r="E89" s="301"/>
      <c r="F89" s="301"/>
      <c r="G89" s="301"/>
      <c r="H89" s="301"/>
      <c r="I89" s="301"/>
      <c r="J89" s="301"/>
      <c r="K89" s="301"/>
      <c r="L89" s="301"/>
      <c r="M89" s="301"/>
      <c r="N89" s="301"/>
      <c r="O89" s="301"/>
      <c r="P89" s="301"/>
      <c r="Q89" s="302"/>
    </row>
    <row r="90" spans="2:17" x14ac:dyDescent="0.25">
      <c r="B90" s="300"/>
      <c r="C90" s="301"/>
      <c r="D90" s="301"/>
      <c r="E90" s="301"/>
      <c r="F90" s="301"/>
      <c r="G90" s="301"/>
      <c r="H90" s="301"/>
      <c r="I90" s="301"/>
      <c r="J90" s="301"/>
      <c r="K90" s="301"/>
      <c r="L90" s="301"/>
      <c r="M90" s="301"/>
      <c r="N90" s="301"/>
      <c r="O90" s="301"/>
      <c r="P90" s="301"/>
      <c r="Q90" s="302"/>
    </row>
    <row r="91" spans="2:17" x14ac:dyDescent="0.25">
      <c r="B91" s="300"/>
      <c r="C91" s="301"/>
      <c r="D91" s="301"/>
      <c r="E91" s="301"/>
      <c r="F91" s="301"/>
      <c r="G91" s="301"/>
      <c r="H91" s="301"/>
      <c r="I91" s="301"/>
      <c r="J91" s="301"/>
      <c r="K91" s="301"/>
      <c r="L91" s="301"/>
      <c r="M91" s="301"/>
      <c r="N91" s="301"/>
      <c r="O91" s="301"/>
      <c r="P91" s="301"/>
      <c r="Q91" s="302"/>
    </row>
    <row r="92" spans="2:17" x14ac:dyDescent="0.25">
      <c r="B92" s="300"/>
      <c r="C92" s="301"/>
      <c r="D92" s="301"/>
      <c r="E92" s="301"/>
      <c r="F92" s="301"/>
      <c r="G92" s="301"/>
      <c r="H92" s="301"/>
      <c r="I92" s="301"/>
      <c r="J92" s="301"/>
      <c r="K92" s="301"/>
      <c r="L92" s="301"/>
      <c r="M92" s="301"/>
      <c r="N92" s="301"/>
      <c r="O92" s="301"/>
      <c r="P92" s="301"/>
      <c r="Q92" s="302"/>
    </row>
    <row r="93" spans="2:17" x14ac:dyDescent="0.25">
      <c r="B93" s="300"/>
      <c r="C93" s="301"/>
      <c r="D93" s="301"/>
      <c r="E93" s="301"/>
      <c r="F93" s="301"/>
      <c r="G93" s="301"/>
      <c r="H93" s="301"/>
      <c r="I93" s="301"/>
      <c r="J93" s="301"/>
      <c r="K93" s="301"/>
      <c r="L93" s="301"/>
      <c r="M93" s="301"/>
      <c r="N93" s="301"/>
      <c r="O93" s="301"/>
      <c r="P93" s="301"/>
      <c r="Q93" s="302"/>
    </row>
    <row r="94" spans="2:17" x14ac:dyDescent="0.25">
      <c r="B94" s="300"/>
      <c r="C94" s="301"/>
      <c r="D94" s="301"/>
      <c r="E94" s="301"/>
      <c r="F94" s="301"/>
      <c r="G94" s="301"/>
      <c r="H94" s="301"/>
      <c r="I94" s="301"/>
      <c r="J94" s="301"/>
      <c r="K94" s="301"/>
      <c r="L94" s="301"/>
      <c r="M94" s="301"/>
      <c r="N94" s="301"/>
      <c r="O94" s="301"/>
      <c r="P94" s="301"/>
      <c r="Q94" s="302"/>
    </row>
    <row r="95" spans="2:17" x14ac:dyDescent="0.25">
      <c r="B95" s="300"/>
      <c r="C95" s="301"/>
      <c r="D95" s="301"/>
      <c r="E95" s="301"/>
      <c r="F95" s="301"/>
      <c r="G95" s="301"/>
      <c r="H95" s="301"/>
      <c r="I95" s="301"/>
      <c r="J95" s="301"/>
      <c r="K95" s="301"/>
      <c r="L95" s="301"/>
      <c r="M95" s="301"/>
      <c r="N95" s="301"/>
      <c r="O95" s="301"/>
      <c r="P95" s="301"/>
      <c r="Q95" s="302"/>
    </row>
    <row r="96" spans="2:17" x14ac:dyDescent="0.25">
      <c r="B96" s="300"/>
      <c r="C96" s="301"/>
      <c r="D96" s="301"/>
      <c r="E96" s="301"/>
      <c r="F96" s="301"/>
      <c r="G96" s="301"/>
      <c r="H96" s="301"/>
      <c r="I96" s="301"/>
      <c r="J96" s="301"/>
      <c r="K96" s="301"/>
      <c r="L96" s="301"/>
      <c r="M96" s="301"/>
      <c r="N96" s="301"/>
      <c r="O96" s="301"/>
      <c r="P96" s="301"/>
      <c r="Q96" s="302"/>
    </row>
    <row r="97" spans="2:17" x14ac:dyDescent="0.25">
      <c r="B97" s="300"/>
      <c r="C97" s="301"/>
      <c r="D97" s="301"/>
      <c r="E97" s="301"/>
      <c r="F97" s="301"/>
      <c r="G97" s="301"/>
      <c r="H97" s="301"/>
      <c r="I97" s="301"/>
      <c r="J97" s="301"/>
      <c r="K97" s="301"/>
      <c r="L97" s="301"/>
      <c r="M97" s="301"/>
      <c r="N97" s="301"/>
      <c r="O97" s="301"/>
      <c r="P97" s="301"/>
      <c r="Q97" s="302"/>
    </row>
    <row r="98" spans="2:17" ht="21" customHeight="1" x14ac:dyDescent="0.25">
      <c r="B98" s="300"/>
      <c r="C98" s="301"/>
      <c r="D98" s="301"/>
      <c r="E98" s="301"/>
      <c r="F98" s="301"/>
      <c r="G98" s="301"/>
      <c r="H98" s="301"/>
      <c r="I98" s="301"/>
      <c r="J98" s="301"/>
      <c r="K98" s="301"/>
      <c r="L98" s="301"/>
      <c r="M98" s="301"/>
      <c r="N98" s="301"/>
      <c r="O98" s="301"/>
      <c r="P98" s="301"/>
      <c r="Q98" s="302"/>
    </row>
    <row r="99" spans="2:17" x14ac:dyDescent="0.25">
      <c r="B99" s="300"/>
      <c r="C99" s="301"/>
      <c r="D99" s="301"/>
      <c r="E99" s="301"/>
      <c r="F99" s="301"/>
      <c r="G99" s="301"/>
      <c r="H99" s="301"/>
      <c r="I99" s="301"/>
      <c r="J99" s="301"/>
      <c r="K99" s="301"/>
      <c r="L99" s="301"/>
      <c r="M99" s="301"/>
      <c r="N99" s="301"/>
      <c r="O99" s="301"/>
      <c r="P99" s="301"/>
      <c r="Q99" s="302"/>
    </row>
    <row r="100" spans="2:17" ht="16.5" thickBot="1" x14ac:dyDescent="0.3">
      <c r="B100" s="303"/>
      <c r="C100" s="304"/>
      <c r="D100" s="304"/>
      <c r="E100" s="304"/>
      <c r="F100" s="304"/>
      <c r="G100" s="304"/>
      <c r="H100" s="304"/>
      <c r="I100" s="304"/>
      <c r="J100" s="304"/>
      <c r="K100" s="304"/>
      <c r="L100" s="304"/>
      <c r="M100" s="304"/>
      <c r="N100" s="304"/>
      <c r="O100" s="304"/>
      <c r="P100" s="304"/>
      <c r="Q100" s="305"/>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Gas-Details'!A1" display="(follow link for detailed summary)"/>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zoomScale="78" zoomScaleNormal="78"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353" t="s">
        <v>18</v>
      </c>
      <c r="G2" s="286"/>
      <c r="H2" s="286"/>
      <c r="I2" s="286"/>
      <c r="J2" s="286"/>
      <c r="K2" s="286"/>
      <c r="L2" s="354"/>
      <c r="M2" s="362" t="s">
        <v>1</v>
      </c>
      <c r="N2" s="357">
        <v>43508</v>
      </c>
      <c r="O2" s="358"/>
      <c r="P2" s="358"/>
      <c r="Q2" s="359"/>
    </row>
    <row r="3" spans="2:17" ht="16.149999999999999" customHeight="1" thickBot="1" x14ac:dyDescent="0.3">
      <c r="B3" s="3"/>
      <c r="C3" s="4"/>
      <c r="D3" s="4"/>
      <c r="E3" s="4"/>
      <c r="F3" s="355"/>
      <c r="G3" s="289"/>
      <c r="H3" s="289"/>
      <c r="I3" s="289"/>
      <c r="J3" s="289"/>
      <c r="K3" s="289"/>
      <c r="L3" s="356"/>
      <c r="M3" s="363"/>
      <c r="N3" s="360"/>
      <c r="O3" s="360"/>
      <c r="P3" s="360"/>
      <c r="Q3" s="361"/>
    </row>
    <row r="4" spans="2:17" ht="18" customHeight="1" x14ac:dyDescent="0.25">
      <c r="B4" s="3"/>
      <c r="C4" s="4"/>
      <c r="D4" s="4"/>
      <c r="E4" s="4"/>
      <c r="F4" s="355"/>
      <c r="G4" s="289"/>
      <c r="H4" s="289"/>
      <c r="I4" s="289"/>
      <c r="J4" s="289"/>
      <c r="K4" s="289"/>
      <c r="L4" s="356"/>
      <c r="M4" s="362" t="s">
        <v>0</v>
      </c>
      <c r="N4" s="358" t="s">
        <v>39</v>
      </c>
      <c r="O4" s="358"/>
      <c r="P4" s="358"/>
      <c r="Q4" s="359"/>
    </row>
    <row r="5" spans="2:17" ht="16.5" thickBot="1" x14ac:dyDescent="0.3">
      <c r="B5" s="3"/>
      <c r="C5" s="4"/>
      <c r="D5" s="4"/>
      <c r="E5" s="4"/>
      <c r="F5" s="355"/>
      <c r="G5" s="289"/>
      <c r="H5" s="289"/>
      <c r="I5" s="289"/>
      <c r="J5" s="289"/>
      <c r="K5" s="289"/>
      <c r="L5" s="356"/>
      <c r="M5" s="364"/>
      <c r="N5" s="365"/>
      <c r="O5" s="365"/>
      <c r="P5" s="365"/>
      <c r="Q5" s="366"/>
    </row>
    <row r="6" spans="2:17" ht="21" customHeight="1" x14ac:dyDescent="0.25">
      <c r="B6" s="3"/>
      <c r="C6" s="4"/>
      <c r="D6" s="4"/>
      <c r="E6" s="4"/>
      <c r="F6" s="355"/>
      <c r="G6" s="289"/>
      <c r="H6" s="289"/>
      <c r="I6" s="289"/>
      <c r="J6" s="289"/>
      <c r="K6" s="289"/>
      <c r="L6" s="289"/>
      <c r="M6" s="367" t="s">
        <v>2</v>
      </c>
      <c r="N6" s="369" t="str">
        <f>'Laser-Summary'!N6:Q7</f>
        <v>139 v2</v>
      </c>
      <c r="O6" s="370"/>
      <c r="P6" s="370"/>
      <c r="Q6" s="371"/>
    </row>
    <row r="7" spans="2:17" ht="16.5" thickBot="1" x14ac:dyDescent="0.3">
      <c r="B7" s="3"/>
      <c r="C7" s="4"/>
      <c r="D7" s="4"/>
      <c r="E7" s="4"/>
      <c r="F7" s="355"/>
      <c r="G7" s="292"/>
      <c r="H7" s="292"/>
      <c r="I7" s="292"/>
      <c r="J7" s="292"/>
      <c r="K7" s="292"/>
      <c r="L7" s="292"/>
      <c r="M7" s="368"/>
      <c r="N7" s="372"/>
      <c r="O7" s="373"/>
      <c r="P7" s="373"/>
      <c r="Q7" s="374"/>
    </row>
    <row r="8" spans="2:17" s="13" customFormat="1" ht="27" customHeight="1" x14ac:dyDescent="0.25">
      <c r="B8" s="337" t="s">
        <v>19</v>
      </c>
      <c r="C8" s="338"/>
      <c r="D8" s="338"/>
      <c r="E8" s="338"/>
      <c r="F8" s="340"/>
      <c r="G8" s="337" t="s">
        <v>20</v>
      </c>
      <c r="H8" s="338"/>
      <c r="I8" s="338"/>
      <c r="J8" s="338"/>
      <c r="K8" s="338"/>
      <c r="L8" s="338"/>
      <c r="M8" s="339"/>
      <c r="N8" s="341" t="s">
        <v>21</v>
      </c>
      <c r="O8" s="342"/>
      <c r="P8" s="342"/>
      <c r="Q8" s="339"/>
    </row>
    <row r="9" spans="2:17" x14ac:dyDescent="0.25">
      <c r="B9" s="331" t="s">
        <v>45</v>
      </c>
      <c r="C9" s="332"/>
      <c r="D9" s="332"/>
      <c r="E9" s="332"/>
      <c r="F9" s="333"/>
      <c r="G9" s="331" t="s">
        <v>163</v>
      </c>
      <c r="H9" s="332"/>
      <c r="I9" s="332"/>
      <c r="J9" s="332"/>
      <c r="K9" s="332"/>
      <c r="L9" s="332"/>
      <c r="M9" s="333"/>
      <c r="N9" s="343"/>
      <c r="O9" s="344"/>
      <c r="P9" s="344"/>
      <c r="Q9" s="345"/>
    </row>
    <row r="10" spans="2:17" ht="16.5" thickBot="1" x14ac:dyDescent="0.3">
      <c r="B10" s="334"/>
      <c r="C10" s="335"/>
      <c r="D10" s="335"/>
      <c r="E10" s="335"/>
      <c r="F10" s="336"/>
      <c r="G10" s="334"/>
      <c r="H10" s="335"/>
      <c r="I10" s="335"/>
      <c r="J10" s="335"/>
      <c r="K10" s="335"/>
      <c r="L10" s="335"/>
      <c r="M10" s="336"/>
      <c r="N10" s="346"/>
      <c r="O10" s="347"/>
      <c r="P10" s="347"/>
      <c r="Q10" s="348"/>
    </row>
    <row r="11" spans="2:17" s="13" customFormat="1" ht="27" customHeight="1" x14ac:dyDescent="0.25">
      <c r="B11" s="337" t="s">
        <v>3</v>
      </c>
      <c r="C11" s="338"/>
      <c r="D11" s="338"/>
      <c r="E11" s="338"/>
      <c r="F11" s="338"/>
      <c r="G11" s="338"/>
      <c r="H11" s="338"/>
      <c r="I11" s="338"/>
      <c r="J11" s="338"/>
      <c r="K11" s="338"/>
      <c r="L11" s="338"/>
      <c r="M11" s="338"/>
      <c r="N11" s="338"/>
      <c r="O11" s="338"/>
      <c r="P11" s="338"/>
      <c r="Q11" s="340"/>
    </row>
    <row r="12" spans="2:17" ht="18" customHeight="1" x14ac:dyDescent="0.25">
      <c r="B12" s="349" t="s">
        <v>137</v>
      </c>
      <c r="C12" s="350"/>
      <c r="D12" s="350"/>
      <c r="E12" s="350"/>
      <c r="F12" s="350"/>
      <c r="G12" s="350"/>
      <c r="H12" s="350"/>
      <c r="I12" s="350"/>
      <c r="J12" s="350"/>
      <c r="K12" s="350"/>
      <c r="L12" s="350"/>
      <c r="M12" s="350"/>
      <c r="N12" s="350"/>
      <c r="O12" s="350"/>
      <c r="P12" s="350"/>
      <c r="Q12" s="351"/>
    </row>
    <row r="13" spans="2:17" ht="18" customHeight="1" x14ac:dyDescent="0.25">
      <c r="B13" s="352"/>
      <c r="C13" s="350"/>
      <c r="D13" s="350"/>
      <c r="E13" s="350"/>
      <c r="F13" s="350"/>
      <c r="G13" s="350"/>
      <c r="H13" s="350"/>
      <c r="I13" s="350"/>
      <c r="J13" s="350"/>
      <c r="K13" s="350"/>
      <c r="L13" s="350"/>
      <c r="M13" s="350"/>
      <c r="N13" s="350"/>
      <c r="O13" s="350"/>
      <c r="P13" s="350"/>
      <c r="Q13" s="351"/>
    </row>
    <row r="14" spans="2:17" ht="18" customHeight="1" x14ac:dyDescent="0.25">
      <c r="B14" s="352"/>
      <c r="C14" s="350"/>
      <c r="D14" s="350"/>
      <c r="E14" s="350"/>
      <c r="F14" s="350"/>
      <c r="G14" s="350"/>
      <c r="H14" s="350"/>
      <c r="I14" s="350"/>
      <c r="J14" s="350"/>
      <c r="K14" s="350"/>
      <c r="L14" s="350"/>
      <c r="M14" s="350"/>
      <c r="N14" s="350"/>
      <c r="O14" s="350"/>
      <c r="P14" s="350"/>
      <c r="Q14" s="351"/>
    </row>
    <row r="15" spans="2:17" x14ac:dyDescent="0.25">
      <c r="B15" s="352"/>
      <c r="C15" s="350"/>
      <c r="D15" s="350"/>
      <c r="E15" s="350"/>
      <c r="F15" s="350"/>
      <c r="G15" s="350"/>
      <c r="H15" s="350"/>
      <c r="I15" s="350"/>
      <c r="J15" s="350"/>
      <c r="K15" s="350"/>
      <c r="L15" s="350"/>
      <c r="M15" s="350"/>
      <c r="N15" s="350"/>
      <c r="O15" s="350"/>
      <c r="P15" s="350"/>
      <c r="Q15" s="351"/>
    </row>
    <row r="16" spans="2:17" x14ac:dyDescent="0.25">
      <c r="B16" s="352"/>
      <c r="C16" s="350"/>
      <c r="D16" s="350"/>
      <c r="E16" s="350"/>
      <c r="F16" s="350"/>
      <c r="G16" s="350"/>
      <c r="H16" s="350"/>
      <c r="I16" s="350"/>
      <c r="J16" s="350"/>
      <c r="K16" s="350"/>
      <c r="L16" s="350"/>
      <c r="M16" s="350"/>
      <c r="N16" s="350"/>
      <c r="O16" s="350"/>
      <c r="P16" s="350"/>
      <c r="Q16" s="351"/>
    </row>
    <row r="17" spans="2:17" x14ac:dyDescent="0.25">
      <c r="B17" s="352"/>
      <c r="C17" s="350"/>
      <c r="D17" s="350"/>
      <c r="E17" s="350"/>
      <c r="F17" s="350"/>
      <c r="G17" s="350"/>
      <c r="H17" s="350"/>
      <c r="I17" s="350"/>
      <c r="J17" s="350"/>
      <c r="K17" s="350"/>
      <c r="L17" s="350"/>
      <c r="M17" s="350"/>
      <c r="N17" s="350"/>
      <c r="O17" s="350"/>
      <c r="P17" s="350"/>
      <c r="Q17" s="351"/>
    </row>
    <row r="18" spans="2:17" ht="16.5" thickBot="1" x14ac:dyDescent="0.3">
      <c r="B18" s="352"/>
      <c r="C18" s="350"/>
      <c r="D18" s="350"/>
      <c r="E18" s="350"/>
      <c r="F18" s="350"/>
      <c r="G18" s="350"/>
      <c r="H18" s="350"/>
      <c r="I18" s="350"/>
      <c r="J18" s="350"/>
      <c r="K18" s="350"/>
      <c r="L18" s="350"/>
      <c r="M18" s="350"/>
      <c r="N18" s="350"/>
      <c r="O18" s="350"/>
      <c r="P18" s="350"/>
      <c r="Q18" s="351"/>
    </row>
    <row r="19" spans="2:17" s="13" customFormat="1" ht="27" customHeight="1" x14ac:dyDescent="0.25">
      <c r="B19" s="337" t="s">
        <v>4</v>
      </c>
      <c r="C19" s="338"/>
      <c r="D19" s="338"/>
      <c r="E19" s="338"/>
      <c r="F19" s="338"/>
      <c r="G19" s="338"/>
      <c r="H19" s="338"/>
      <c r="I19" s="338"/>
      <c r="J19" s="338"/>
      <c r="K19" s="338"/>
      <c r="L19" s="338"/>
      <c r="M19" s="338"/>
      <c r="N19" s="338"/>
      <c r="O19" s="338"/>
      <c r="P19" s="338"/>
      <c r="Q19" s="340"/>
    </row>
    <row r="20" spans="2:17" x14ac:dyDescent="0.25">
      <c r="B20" s="5"/>
      <c r="Q20" s="7"/>
    </row>
    <row r="21" spans="2:17" x14ac:dyDescent="0.25">
      <c r="B21" s="5"/>
      <c r="Q21" s="7"/>
    </row>
    <row r="22" spans="2:17" ht="19.5" thickBot="1" x14ac:dyDescent="0.35">
      <c r="B22" s="5"/>
      <c r="C22" s="12" t="s">
        <v>40</v>
      </c>
      <c r="D22" s="11" t="s">
        <v>5</v>
      </c>
      <c r="Q22" s="7"/>
    </row>
    <row r="23" spans="2:17" ht="19.5" thickBot="1" x14ac:dyDescent="0.35">
      <c r="B23" s="5"/>
      <c r="C23" s="12" t="s">
        <v>40</v>
      </c>
      <c r="D23" s="11" t="s">
        <v>6</v>
      </c>
      <c r="Q23" s="7"/>
    </row>
    <row r="24" spans="2:17" ht="19.5" thickBot="1" x14ac:dyDescent="0.35">
      <c r="B24" s="5"/>
      <c r="C24" s="12" t="s">
        <v>40</v>
      </c>
      <c r="D24" s="11" t="s">
        <v>7</v>
      </c>
      <c r="Q24" s="7"/>
    </row>
    <row r="25" spans="2:17" ht="19.5" thickBot="1" x14ac:dyDescent="0.35">
      <c r="B25" s="5"/>
      <c r="C25" s="12" t="s">
        <v>40</v>
      </c>
      <c r="D25" s="11" t="s">
        <v>8</v>
      </c>
      <c r="Q25" s="7"/>
    </row>
    <row r="26" spans="2:17" ht="19.5" thickBot="1" x14ac:dyDescent="0.35">
      <c r="B26" s="5"/>
      <c r="C26" s="12" t="s">
        <v>40</v>
      </c>
      <c r="D26" s="11" t="s">
        <v>9</v>
      </c>
      <c r="Q26" s="7"/>
    </row>
    <row r="27" spans="2:17" ht="19.5" thickBot="1" x14ac:dyDescent="0.35">
      <c r="B27" s="5"/>
      <c r="C27" s="12" t="s">
        <v>40</v>
      </c>
      <c r="D27" s="11" t="s">
        <v>10</v>
      </c>
      <c r="Q27" s="7"/>
    </row>
    <row r="28" spans="2:17" ht="19.5" thickBot="1" x14ac:dyDescent="0.35">
      <c r="B28" s="5"/>
      <c r="C28" s="12" t="s">
        <v>40</v>
      </c>
      <c r="D28" s="11" t="s">
        <v>11</v>
      </c>
      <c r="Q28" s="7"/>
    </row>
    <row r="29" spans="2:17" ht="19.5" thickBot="1" x14ac:dyDescent="0.35">
      <c r="B29" s="5"/>
      <c r="C29" s="12" t="s">
        <v>40</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94" t="s">
        <v>13</v>
      </c>
      <c r="C32" s="295"/>
      <c r="D32" s="295"/>
      <c r="E32" s="295"/>
      <c r="F32" s="295"/>
      <c r="G32" s="295"/>
      <c r="H32" s="295"/>
      <c r="I32" s="295"/>
      <c r="J32" s="295"/>
      <c r="K32" s="295"/>
      <c r="L32" s="295"/>
      <c r="M32" s="295"/>
      <c r="N32" s="295"/>
      <c r="O32" s="295"/>
      <c r="P32" s="295"/>
      <c r="Q32" s="296"/>
    </row>
    <row r="33" spans="2:17" x14ac:dyDescent="0.25">
      <c r="B33" s="379"/>
      <c r="C33" s="307"/>
      <c r="D33" s="307"/>
      <c r="E33" s="307"/>
      <c r="F33" s="307"/>
      <c r="G33" s="307"/>
      <c r="H33" s="307"/>
      <c r="I33" s="307"/>
      <c r="J33" s="307"/>
      <c r="K33" s="307"/>
      <c r="L33" s="307"/>
      <c r="M33" s="307"/>
      <c r="N33" s="307"/>
      <c r="O33" s="307"/>
      <c r="P33" s="307"/>
      <c r="Q33" s="308"/>
    </row>
    <row r="34" spans="2:17" x14ac:dyDescent="0.25">
      <c r="B34" s="309"/>
      <c r="C34" s="310"/>
      <c r="D34" s="310"/>
      <c r="E34" s="310"/>
      <c r="F34" s="310"/>
      <c r="G34" s="310"/>
      <c r="H34" s="310"/>
      <c r="I34" s="310"/>
      <c r="J34" s="310"/>
      <c r="K34" s="310"/>
      <c r="L34" s="310"/>
      <c r="M34" s="310"/>
      <c r="N34" s="310"/>
      <c r="O34" s="310"/>
      <c r="P34" s="310"/>
      <c r="Q34" s="311"/>
    </row>
    <row r="35" spans="2:17" x14ac:dyDescent="0.25">
      <c r="B35" s="309"/>
      <c r="C35" s="310"/>
      <c r="D35" s="310"/>
      <c r="E35" s="310"/>
      <c r="F35" s="310"/>
      <c r="G35" s="310"/>
      <c r="H35" s="310"/>
      <c r="I35" s="310"/>
      <c r="J35" s="310"/>
      <c r="K35" s="310"/>
      <c r="L35" s="310"/>
      <c r="M35" s="310"/>
      <c r="N35" s="310"/>
      <c r="O35" s="310"/>
      <c r="P35" s="310"/>
      <c r="Q35" s="311"/>
    </row>
    <row r="36" spans="2:17" x14ac:dyDescent="0.25">
      <c r="B36" s="309"/>
      <c r="C36" s="310"/>
      <c r="D36" s="310"/>
      <c r="E36" s="310"/>
      <c r="F36" s="310"/>
      <c r="G36" s="310"/>
      <c r="H36" s="310"/>
      <c r="I36" s="310"/>
      <c r="J36" s="310"/>
      <c r="K36" s="310"/>
      <c r="L36" s="310"/>
      <c r="M36" s="310"/>
      <c r="N36" s="310"/>
      <c r="O36" s="310"/>
      <c r="P36" s="310"/>
      <c r="Q36" s="311"/>
    </row>
    <row r="37" spans="2:17" x14ac:dyDescent="0.25">
      <c r="B37" s="309"/>
      <c r="C37" s="310"/>
      <c r="D37" s="310"/>
      <c r="E37" s="310"/>
      <c r="F37" s="310"/>
      <c r="G37" s="310"/>
      <c r="H37" s="310"/>
      <c r="I37" s="310"/>
      <c r="J37" s="310"/>
      <c r="K37" s="310"/>
      <c r="L37" s="310"/>
      <c r="M37" s="310"/>
      <c r="N37" s="310"/>
      <c r="O37" s="310"/>
      <c r="P37" s="310"/>
      <c r="Q37" s="311"/>
    </row>
    <row r="38" spans="2:17" x14ac:dyDescent="0.25">
      <c r="B38" s="309"/>
      <c r="C38" s="310"/>
      <c r="D38" s="310"/>
      <c r="E38" s="310"/>
      <c r="F38" s="310"/>
      <c r="G38" s="310"/>
      <c r="H38" s="310"/>
      <c r="I38" s="310"/>
      <c r="J38" s="310"/>
      <c r="K38" s="310"/>
      <c r="L38" s="310"/>
      <c r="M38" s="310"/>
      <c r="N38" s="310"/>
      <c r="O38" s="310"/>
      <c r="P38" s="310"/>
      <c r="Q38" s="311"/>
    </row>
    <row r="39" spans="2:17" x14ac:dyDescent="0.25">
      <c r="B39" s="309"/>
      <c r="C39" s="310"/>
      <c r="D39" s="310"/>
      <c r="E39" s="310"/>
      <c r="F39" s="310"/>
      <c r="G39" s="310"/>
      <c r="H39" s="310"/>
      <c r="I39" s="310"/>
      <c r="J39" s="310"/>
      <c r="K39" s="310"/>
      <c r="L39" s="310"/>
      <c r="M39" s="310"/>
      <c r="N39" s="310"/>
      <c r="O39" s="310"/>
      <c r="P39" s="310"/>
      <c r="Q39" s="311"/>
    </row>
    <row r="40" spans="2:17" x14ac:dyDescent="0.25">
      <c r="B40" s="309"/>
      <c r="C40" s="310"/>
      <c r="D40" s="310"/>
      <c r="E40" s="310"/>
      <c r="F40" s="310"/>
      <c r="G40" s="310"/>
      <c r="H40" s="310"/>
      <c r="I40" s="310"/>
      <c r="J40" s="310"/>
      <c r="K40" s="310"/>
      <c r="L40" s="310"/>
      <c r="M40" s="310"/>
      <c r="N40" s="310"/>
      <c r="O40" s="310"/>
      <c r="P40" s="310"/>
      <c r="Q40" s="311"/>
    </row>
    <row r="41" spans="2:17" x14ac:dyDescent="0.25">
      <c r="B41" s="309"/>
      <c r="C41" s="310"/>
      <c r="D41" s="310"/>
      <c r="E41" s="310"/>
      <c r="F41" s="310"/>
      <c r="G41" s="310"/>
      <c r="H41" s="310"/>
      <c r="I41" s="310"/>
      <c r="J41" s="310"/>
      <c r="K41" s="310"/>
      <c r="L41" s="310"/>
      <c r="M41" s="310"/>
      <c r="N41" s="310"/>
      <c r="O41" s="310"/>
      <c r="P41" s="310"/>
      <c r="Q41" s="311"/>
    </row>
    <row r="42" spans="2:17" x14ac:dyDescent="0.25">
      <c r="B42" s="309"/>
      <c r="C42" s="310"/>
      <c r="D42" s="310"/>
      <c r="E42" s="310"/>
      <c r="F42" s="310"/>
      <c r="G42" s="310"/>
      <c r="H42" s="310"/>
      <c r="I42" s="310"/>
      <c r="J42" s="310"/>
      <c r="K42" s="310"/>
      <c r="L42" s="310"/>
      <c r="M42" s="310"/>
      <c r="N42" s="310"/>
      <c r="O42" s="310"/>
      <c r="P42" s="310"/>
      <c r="Q42" s="311"/>
    </row>
    <row r="43" spans="2:17" x14ac:dyDescent="0.25">
      <c r="B43" s="309"/>
      <c r="C43" s="310"/>
      <c r="D43" s="310"/>
      <c r="E43" s="310"/>
      <c r="F43" s="310"/>
      <c r="G43" s="310"/>
      <c r="H43" s="310"/>
      <c r="I43" s="310"/>
      <c r="J43" s="310"/>
      <c r="K43" s="310"/>
      <c r="L43" s="310"/>
      <c r="M43" s="310"/>
      <c r="N43" s="310"/>
      <c r="O43" s="310"/>
      <c r="P43" s="310"/>
      <c r="Q43" s="311"/>
    </row>
    <row r="44" spans="2:17" ht="16.5" thickBot="1" x14ac:dyDescent="0.3">
      <c r="B44" s="312"/>
      <c r="C44" s="313"/>
      <c r="D44" s="313"/>
      <c r="E44" s="313"/>
      <c r="F44" s="313"/>
      <c r="G44" s="313"/>
      <c r="H44" s="313"/>
      <c r="I44" s="313"/>
      <c r="J44" s="313"/>
      <c r="K44" s="313"/>
      <c r="L44" s="313"/>
      <c r="M44" s="313"/>
      <c r="N44" s="313"/>
      <c r="O44" s="313"/>
      <c r="P44" s="313"/>
      <c r="Q44" s="314"/>
    </row>
    <row r="45" spans="2:17" x14ac:dyDescent="0.25">
      <c r="B45" s="294" t="s">
        <v>14</v>
      </c>
      <c r="C45" s="295"/>
      <c r="D45" s="295"/>
      <c r="E45" s="295"/>
      <c r="F45" s="295"/>
      <c r="G45" s="295"/>
      <c r="H45" s="295"/>
      <c r="I45" s="295"/>
      <c r="J45" s="295"/>
      <c r="K45" s="295"/>
      <c r="L45" s="295"/>
      <c r="M45" s="295"/>
      <c r="N45" s="295"/>
      <c r="O45" s="295"/>
      <c r="P45" s="295"/>
      <c r="Q45" s="296"/>
    </row>
    <row r="46" spans="2:17" x14ac:dyDescent="0.25">
      <c r="B46" s="297"/>
      <c r="C46" s="298"/>
      <c r="D46" s="298"/>
      <c r="E46" s="298"/>
      <c r="F46" s="298"/>
      <c r="G46" s="298"/>
      <c r="H46" s="298"/>
      <c r="I46" s="298"/>
      <c r="J46" s="298"/>
      <c r="K46" s="298"/>
      <c r="L46" s="298"/>
      <c r="M46" s="298"/>
      <c r="N46" s="298"/>
      <c r="O46" s="298"/>
      <c r="P46" s="298"/>
      <c r="Q46" s="299"/>
    </row>
    <row r="47" spans="2:17" x14ac:dyDescent="0.25">
      <c r="B47" s="315" t="s">
        <v>141</v>
      </c>
      <c r="C47" s="316"/>
      <c r="D47" s="316"/>
      <c r="E47" s="316"/>
      <c r="F47" s="316"/>
      <c r="G47" s="316"/>
      <c r="H47" s="316"/>
      <c r="I47" s="316"/>
      <c r="J47" s="316"/>
      <c r="K47" s="316"/>
      <c r="L47" s="316"/>
      <c r="M47" s="316"/>
      <c r="N47" s="316"/>
      <c r="O47" s="316"/>
      <c r="P47" s="316"/>
      <c r="Q47" s="317"/>
    </row>
    <row r="48" spans="2:17" x14ac:dyDescent="0.25">
      <c r="B48" s="315"/>
      <c r="C48" s="316"/>
      <c r="D48" s="316"/>
      <c r="E48" s="316"/>
      <c r="F48" s="316"/>
      <c r="G48" s="316"/>
      <c r="H48" s="316"/>
      <c r="I48" s="316"/>
      <c r="J48" s="316"/>
      <c r="K48" s="316"/>
      <c r="L48" s="316"/>
      <c r="M48" s="316"/>
      <c r="N48" s="316"/>
      <c r="O48" s="316"/>
      <c r="P48" s="316"/>
      <c r="Q48" s="317"/>
    </row>
    <row r="49" spans="2:17" x14ac:dyDescent="0.25">
      <c r="B49" s="315"/>
      <c r="C49" s="316"/>
      <c r="D49" s="316"/>
      <c r="E49" s="316"/>
      <c r="F49" s="316"/>
      <c r="G49" s="316"/>
      <c r="H49" s="316"/>
      <c r="I49" s="316"/>
      <c r="J49" s="316"/>
      <c r="K49" s="316"/>
      <c r="L49" s="316"/>
      <c r="M49" s="316"/>
      <c r="N49" s="316"/>
      <c r="O49" s="316"/>
      <c r="P49" s="316"/>
      <c r="Q49" s="317"/>
    </row>
    <row r="50" spans="2:17" x14ac:dyDescent="0.25">
      <c r="B50" s="315"/>
      <c r="C50" s="316"/>
      <c r="D50" s="316"/>
      <c r="E50" s="316"/>
      <c r="F50" s="316"/>
      <c r="G50" s="316"/>
      <c r="H50" s="316"/>
      <c r="I50" s="316"/>
      <c r="J50" s="316"/>
      <c r="K50" s="316"/>
      <c r="L50" s="316"/>
      <c r="M50" s="316"/>
      <c r="N50" s="316"/>
      <c r="O50" s="316"/>
      <c r="P50" s="316"/>
      <c r="Q50" s="317"/>
    </row>
    <row r="51" spans="2:17" x14ac:dyDescent="0.25">
      <c r="B51" s="315"/>
      <c r="C51" s="316"/>
      <c r="D51" s="316"/>
      <c r="E51" s="316"/>
      <c r="F51" s="316"/>
      <c r="G51" s="316"/>
      <c r="H51" s="316"/>
      <c r="I51" s="316"/>
      <c r="J51" s="316"/>
      <c r="K51" s="316"/>
      <c r="L51" s="316"/>
      <c r="M51" s="316"/>
      <c r="N51" s="316"/>
      <c r="O51" s="316"/>
      <c r="P51" s="316"/>
      <c r="Q51" s="317"/>
    </row>
    <row r="52" spans="2:17" x14ac:dyDescent="0.25">
      <c r="B52" s="315"/>
      <c r="C52" s="316"/>
      <c r="D52" s="316"/>
      <c r="E52" s="316"/>
      <c r="F52" s="316"/>
      <c r="G52" s="316"/>
      <c r="H52" s="316"/>
      <c r="I52" s="316"/>
      <c r="J52" s="316"/>
      <c r="K52" s="316"/>
      <c r="L52" s="316"/>
      <c r="M52" s="316"/>
      <c r="N52" s="316"/>
      <c r="O52" s="316"/>
      <c r="P52" s="316"/>
      <c r="Q52" s="317"/>
    </row>
    <row r="53" spans="2:17" x14ac:dyDescent="0.25">
      <c r="B53" s="315"/>
      <c r="C53" s="316"/>
      <c r="D53" s="316"/>
      <c r="E53" s="316"/>
      <c r="F53" s="316"/>
      <c r="G53" s="316"/>
      <c r="H53" s="316"/>
      <c r="I53" s="316"/>
      <c r="J53" s="316"/>
      <c r="K53" s="316"/>
      <c r="L53" s="316"/>
      <c r="M53" s="316"/>
      <c r="N53" s="316"/>
      <c r="O53" s="316"/>
      <c r="P53" s="316"/>
      <c r="Q53" s="317"/>
    </row>
    <row r="54" spans="2:17" x14ac:dyDescent="0.25">
      <c r="B54" s="315"/>
      <c r="C54" s="316"/>
      <c r="D54" s="316"/>
      <c r="E54" s="316"/>
      <c r="F54" s="316"/>
      <c r="G54" s="316"/>
      <c r="H54" s="316"/>
      <c r="I54" s="316"/>
      <c r="J54" s="316"/>
      <c r="K54" s="316"/>
      <c r="L54" s="316"/>
      <c r="M54" s="316"/>
      <c r="N54" s="316"/>
      <c r="O54" s="316"/>
      <c r="P54" s="316"/>
      <c r="Q54" s="317"/>
    </row>
    <row r="55" spans="2:17" x14ac:dyDescent="0.25">
      <c r="B55" s="315"/>
      <c r="C55" s="316"/>
      <c r="D55" s="316"/>
      <c r="E55" s="316"/>
      <c r="F55" s="316"/>
      <c r="G55" s="316"/>
      <c r="H55" s="316"/>
      <c r="I55" s="316"/>
      <c r="J55" s="316"/>
      <c r="K55" s="316"/>
      <c r="L55" s="316"/>
      <c r="M55" s="316"/>
      <c r="N55" s="316"/>
      <c r="O55" s="316"/>
      <c r="P55" s="316"/>
      <c r="Q55" s="317"/>
    </row>
    <row r="56" spans="2:17" x14ac:dyDescent="0.25">
      <c r="B56" s="315"/>
      <c r="C56" s="316"/>
      <c r="D56" s="316"/>
      <c r="E56" s="316"/>
      <c r="F56" s="316"/>
      <c r="G56" s="316"/>
      <c r="H56" s="316"/>
      <c r="I56" s="316"/>
      <c r="J56" s="316"/>
      <c r="K56" s="316"/>
      <c r="L56" s="316"/>
      <c r="M56" s="316"/>
      <c r="N56" s="316"/>
      <c r="O56" s="316"/>
      <c r="P56" s="316"/>
      <c r="Q56" s="317"/>
    </row>
    <row r="57" spans="2:17" x14ac:dyDescent="0.25">
      <c r="B57" s="315"/>
      <c r="C57" s="316"/>
      <c r="D57" s="316"/>
      <c r="E57" s="316"/>
      <c r="F57" s="316"/>
      <c r="G57" s="316"/>
      <c r="H57" s="316"/>
      <c r="I57" s="316"/>
      <c r="J57" s="316"/>
      <c r="K57" s="316"/>
      <c r="L57" s="316"/>
      <c r="M57" s="316"/>
      <c r="N57" s="316"/>
      <c r="O57" s="316"/>
      <c r="P57" s="316"/>
      <c r="Q57" s="317"/>
    </row>
    <row r="58" spans="2:17" x14ac:dyDescent="0.25">
      <c r="B58" s="315"/>
      <c r="C58" s="316"/>
      <c r="D58" s="316"/>
      <c r="E58" s="316"/>
      <c r="F58" s="316"/>
      <c r="G58" s="316"/>
      <c r="H58" s="316"/>
      <c r="I58" s="316"/>
      <c r="J58" s="316"/>
      <c r="K58" s="316"/>
      <c r="L58" s="316"/>
      <c r="M58" s="316"/>
      <c r="N58" s="316"/>
      <c r="O58" s="316"/>
      <c r="P58" s="316"/>
      <c r="Q58" s="317"/>
    </row>
    <row r="59" spans="2:17" x14ac:dyDescent="0.25">
      <c r="B59" s="315"/>
      <c r="C59" s="316"/>
      <c r="D59" s="316"/>
      <c r="E59" s="316"/>
      <c r="F59" s="316"/>
      <c r="G59" s="316"/>
      <c r="H59" s="316"/>
      <c r="I59" s="316"/>
      <c r="J59" s="316"/>
      <c r="K59" s="316"/>
      <c r="L59" s="316"/>
      <c r="M59" s="316"/>
      <c r="N59" s="316"/>
      <c r="O59" s="316"/>
      <c r="P59" s="316"/>
      <c r="Q59" s="317"/>
    </row>
    <row r="60" spans="2:17" x14ac:dyDescent="0.25">
      <c r="B60" s="315"/>
      <c r="C60" s="316"/>
      <c r="D60" s="316"/>
      <c r="E60" s="316"/>
      <c r="F60" s="316"/>
      <c r="G60" s="316"/>
      <c r="H60" s="316"/>
      <c r="I60" s="316"/>
      <c r="J60" s="316"/>
      <c r="K60" s="316"/>
      <c r="L60" s="316"/>
      <c r="M60" s="316"/>
      <c r="N60" s="316"/>
      <c r="O60" s="316"/>
      <c r="P60" s="316"/>
      <c r="Q60" s="317"/>
    </row>
    <row r="61" spans="2:17" x14ac:dyDescent="0.25">
      <c r="B61" s="315"/>
      <c r="C61" s="316"/>
      <c r="D61" s="316"/>
      <c r="E61" s="316"/>
      <c r="F61" s="316"/>
      <c r="G61" s="316"/>
      <c r="H61" s="316"/>
      <c r="I61" s="316"/>
      <c r="J61" s="316"/>
      <c r="K61" s="316"/>
      <c r="L61" s="316"/>
      <c r="M61" s="316"/>
      <c r="N61" s="316"/>
      <c r="O61" s="316"/>
      <c r="P61" s="316"/>
      <c r="Q61" s="317"/>
    </row>
    <row r="62" spans="2:17" ht="16.5" thickBot="1" x14ac:dyDescent="0.3">
      <c r="B62" s="318"/>
      <c r="C62" s="319"/>
      <c r="D62" s="319"/>
      <c r="E62" s="319"/>
      <c r="F62" s="319"/>
      <c r="G62" s="319"/>
      <c r="H62" s="319"/>
      <c r="I62" s="319"/>
      <c r="J62" s="319"/>
      <c r="K62" s="319"/>
      <c r="L62" s="319"/>
      <c r="M62" s="319"/>
      <c r="N62" s="319"/>
      <c r="O62" s="319"/>
      <c r="P62" s="319"/>
      <c r="Q62" s="320"/>
    </row>
    <row r="63" spans="2:17" x14ac:dyDescent="0.25">
      <c r="B63" s="294" t="s">
        <v>15</v>
      </c>
      <c r="C63" s="295"/>
      <c r="D63" s="295"/>
      <c r="E63" s="295"/>
      <c r="F63" s="295"/>
      <c r="G63" s="295"/>
      <c r="H63" s="295"/>
      <c r="I63" s="295"/>
      <c r="J63" s="295"/>
      <c r="K63" s="295"/>
      <c r="L63" s="295"/>
      <c r="M63" s="295"/>
      <c r="N63" s="295"/>
      <c r="O63" s="295"/>
      <c r="P63" s="295"/>
      <c r="Q63" s="296"/>
    </row>
    <row r="64" spans="2:17" x14ac:dyDescent="0.25">
      <c r="B64" s="297"/>
      <c r="C64" s="298"/>
      <c r="D64" s="298"/>
      <c r="E64" s="298"/>
      <c r="F64" s="298"/>
      <c r="G64" s="298"/>
      <c r="H64" s="298"/>
      <c r="I64" s="298"/>
      <c r="J64" s="298"/>
      <c r="K64" s="298"/>
      <c r="L64" s="298"/>
      <c r="M64" s="298"/>
      <c r="N64" s="298"/>
      <c r="O64" s="298"/>
      <c r="P64" s="298"/>
      <c r="Q64" s="299"/>
    </row>
    <row r="65" spans="2:17" ht="15.6" customHeight="1" x14ac:dyDescent="0.25">
      <c r="B65" s="14"/>
      <c r="C65" s="15"/>
      <c r="D65" s="321"/>
      <c r="E65" s="321"/>
      <c r="F65" s="321"/>
      <c r="G65" s="321"/>
      <c r="H65" s="321"/>
      <c r="I65" s="321"/>
      <c r="J65" s="321"/>
      <c r="K65" s="321"/>
      <c r="L65" s="321"/>
      <c r="M65" s="321"/>
      <c r="N65" s="321"/>
      <c r="O65" s="321"/>
      <c r="P65" s="321"/>
      <c r="Q65" s="321"/>
    </row>
    <row r="66" spans="2:17" ht="15.6" customHeight="1" x14ac:dyDescent="0.25">
      <c r="B66" s="325" t="s">
        <v>142</v>
      </c>
      <c r="C66" s="323"/>
      <c r="D66" s="323"/>
      <c r="E66" s="323"/>
      <c r="F66" s="323"/>
      <c r="G66" s="323"/>
      <c r="H66" s="323"/>
      <c r="I66" s="323"/>
      <c r="J66" s="323"/>
      <c r="K66" s="323"/>
      <c r="L66" s="323"/>
      <c r="M66" s="323"/>
      <c r="N66" s="323"/>
      <c r="O66" s="323"/>
      <c r="P66" s="323"/>
      <c r="Q66" s="324"/>
    </row>
    <row r="67" spans="2:17" ht="15.6" customHeight="1" x14ac:dyDescent="0.25">
      <c r="B67" s="325"/>
      <c r="C67" s="323"/>
      <c r="D67" s="323"/>
      <c r="E67" s="323"/>
      <c r="F67" s="323"/>
      <c r="G67" s="323"/>
      <c r="H67" s="323"/>
      <c r="I67" s="323"/>
      <c r="J67" s="323"/>
      <c r="K67" s="323"/>
      <c r="L67" s="323"/>
      <c r="M67" s="323"/>
      <c r="N67" s="323"/>
      <c r="O67" s="323"/>
      <c r="P67" s="323"/>
      <c r="Q67" s="324"/>
    </row>
    <row r="68" spans="2:17" ht="15.6" customHeight="1" x14ac:dyDescent="0.25">
      <c r="B68" s="325"/>
      <c r="C68" s="323"/>
      <c r="D68" s="323"/>
      <c r="E68" s="323"/>
      <c r="F68" s="323"/>
      <c r="G68" s="323"/>
      <c r="H68" s="323"/>
      <c r="I68" s="323"/>
      <c r="J68" s="323"/>
      <c r="K68" s="323"/>
      <c r="L68" s="323"/>
      <c r="M68" s="323"/>
      <c r="N68" s="323"/>
      <c r="O68" s="323"/>
      <c r="P68" s="323"/>
      <c r="Q68" s="324"/>
    </row>
    <row r="69" spans="2:17" ht="15.6" customHeight="1" x14ac:dyDescent="0.25">
      <c r="B69" s="325"/>
      <c r="C69" s="323"/>
      <c r="D69" s="323"/>
      <c r="E69" s="323"/>
      <c r="F69" s="323"/>
      <c r="G69" s="323"/>
      <c r="H69" s="323"/>
      <c r="I69" s="323"/>
      <c r="J69" s="323"/>
      <c r="K69" s="323"/>
      <c r="L69" s="323"/>
      <c r="M69" s="323"/>
      <c r="N69" s="323"/>
      <c r="O69" s="323"/>
      <c r="P69" s="323"/>
      <c r="Q69" s="324"/>
    </row>
    <row r="70" spans="2:17" ht="15.6" customHeight="1" x14ac:dyDescent="0.25">
      <c r="B70" s="325"/>
      <c r="C70" s="323"/>
      <c r="D70" s="323"/>
      <c r="E70" s="323"/>
      <c r="F70" s="323"/>
      <c r="G70" s="323"/>
      <c r="H70" s="323"/>
      <c r="I70" s="323"/>
      <c r="J70" s="323"/>
      <c r="K70" s="323"/>
      <c r="L70" s="323"/>
      <c r="M70" s="323"/>
      <c r="N70" s="323"/>
      <c r="O70" s="323"/>
      <c r="P70" s="323"/>
      <c r="Q70" s="324"/>
    </row>
    <row r="71" spans="2:17" ht="15.6" customHeight="1" x14ac:dyDescent="0.25">
      <c r="B71" s="325"/>
      <c r="C71" s="323"/>
      <c r="D71" s="323"/>
      <c r="E71" s="323"/>
      <c r="F71" s="323"/>
      <c r="G71" s="323"/>
      <c r="H71" s="323"/>
      <c r="I71" s="323"/>
      <c r="J71" s="323"/>
      <c r="K71" s="323"/>
      <c r="L71" s="323"/>
      <c r="M71" s="323"/>
      <c r="N71" s="323"/>
      <c r="O71" s="323"/>
      <c r="P71" s="323"/>
      <c r="Q71" s="324"/>
    </row>
    <row r="72" spans="2:17" ht="15.6" customHeight="1" x14ac:dyDescent="0.25">
      <c r="B72" s="325"/>
      <c r="C72" s="323"/>
      <c r="D72" s="323"/>
      <c r="E72" s="323"/>
      <c r="F72" s="323"/>
      <c r="G72" s="323"/>
      <c r="H72" s="323"/>
      <c r="I72" s="323"/>
      <c r="J72" s="323"/>
      <c r="K72" s="323"/>
      <c r="L72" s="323"/>
      <c r="M72" s="323"/>
      <c r="N72" s="323"/>
      <c r="O72" s="323"/>
      <c r="P72" s="323"/>
      <c r="Q72" s="324"/>
    </row>
    <row r="73" spans="2:17" ht="15.6" customHeight="1" x14ac:dyDescent="0.25">
      <c r="B73" s="325"/>
      <c r="C73" s="323"/>
      <c r="D73" s="323"/>
      <c r="E73" s="323"/>
      <c r="F73" s="323"/>
      <c r="G73" s="323"/>
      <c r="H73" s="323"/>
      <c r="I73" s="323"/>
      <c r="J73" s="323"/>
      <c r="K73" s="323"/>
      <c r="L73" s="323"/>
      <c r="M73" s="323"/>
      <c r="N73" s="323"/>
      <c r="O73" s="323"/>
      <c r="P73" s="323"/>
      <c r="Q73" s="324"/>
    </row>
    <row r="74" spans="2:17" ht="16.149999999999999" customHeight="1" thickBot="1" x14ac:dyDescent="0.3">
      <c r="B74" s="326"/>
      <c r="C74" s="327"/>
      <c r="D74" s="327"/>
      <c r="E74" s="327"/>
      <c r="F74" s="327"/>
      <c r="G74" s="327"/>
      <c r="H74" s="327"/>
      <c r="I74" s="327"/>
      <c r="J74" s="327"/>
      <c r="K74" s="327"/>
      <c r="L74" s="327"/>
      <c r="M74" s="327"/>
      <c r="N74" s="327"/>
      <c r="O74" s="327"/>
      <c r="P74" s="327"/>
      <c r="Q74" s="328"/>
    </row>
    <row r="75" spans="2:17" x14ac:dyDescent="0.25">
      <c r="B75" s="294" t="s">
        <v>164</v>
      </c>
      <c r="C75" s="295"/>
      <c r="D75" s="295"/>
      <c r="E75" s="295"/>
      <c r="F75" s="295"/>
      <c r="G75" s="295"/>
      <c r="H75" s="295"/>
      <c r="I75" s="295"/>
      <c r="J75" s="295"/>
      <c r="K75" s="295"/>
      <c r="L75" s="295"/>
      <c r="M75" s="295"/>
      <c r="N75" s="295"/>
      <c r="O75" s="295"/>
      <c r="P75" s="295"/>
      <c r="Q75" s="296"/>
    </row>
    <row r="76" spans="2:17" ht="25.15" customHeight="1" x14ac:dyDescent="0.25">
      <c r="B76" s="297"/>
      <c r="C76" s="298"/>
      <c r="D76" s="298"/>
      <c r="E76" s="298"/>
      <c r="F76" s="298"/>
      <c r="G76" s="298"/>
      <c r="H76" s="298"/>
      <c r="I76" s="298"/>
      <c r="J76" s="298"/>
      <c r="K76" s="298"/>
      <c r="L76" s="298"/>
      <c r="M76" s="298"/>
      <c r="N76" s="298"/>
      <c r="O76" s="298"/>
      <c r="P76" s="298"/>
      <c r="Q76" s="299"/>
    </row>
    <row r="77" spans="2:17" ht="25.15" customHeight="1" x14ac:dyDescent="0.25">
      <c r="B77" s="14"/>
      <c r="C77" s="321" t="s">
        <v>38</v>
      </c>
      <c r="D77" s="321"/>
      <c r="E77" s="321"/>
      <c r="F77" s="321"/>
      <c r="G77" s="321"/>
      <c r="H77" s="321"/>
      <c r="I77" s="321"/>
      <c r="J77" s="321"/>
      <c r="K77" s="321"/>
      <c r="L77" s="321"/>
      <c r="M77" s="321"/>
      <c r="N77" s="321"/>
      <c r="O77" s="321"/>
      <c r="P77" s="321"/>
      <c r="Q77" s="16"/>
    </row>
    <row r="78" spans="2:17" ht="25.15" customHeight="1" x14ac:dyDescent="0.25">
      <c r="B78" s="325" t="s">
        <v>168</v>
      </c>
      <c r="C78" s="323"/>
      <c r="D78" s="323"/>
      <c r="E78" s="323"/>
      <c r="F78" s="323"/>
      <c r="G78" s="323"/>
      <c r="H78" s="323"/>
      <c r="I78" s="323"/>
      <c r="J78" s="323"/>
      <c r="K78" s="323"/>
      <c r="L78" s="323"/>
      <c r="M78" s="323"/>
      <c r="N78" s="323"/>
      <c r="O78" s="323"/>
      <c r="P78" s="323"/>
      <c r="Q78" s="324"/>
    </row>
    <row r="79" spans="2:17" ht="25.15" customHeight="1" x14ac:dyDescent="0.25">
      <c r="B79" s="325"/>
      <c r="C79" s="323"/>
      <c r="D79" s="323"/>
      <c r="E79" s="323"/>
      <c r="F79" s="323"/>
      <c r="G79" s="323"/>
      <c r="H79" s="323"/>
      <c r="I79" s="323"/>
      <c r="J79" s="323"/>
      <c r="K79" s="323"/>
      <c r="L79" s="323"/>
      <c r="M79" s="323"/>
      <c r="N79" s="323"/>
      <c r="O79" s="323"/>
      <c r="P79" s="323"/>
      <c r="Q79" s="324"/>
    </row>
    <row r="80" spans="2:17" ht="25.15" customHeight="1" x14ac:dyDescent="0.25">
      <c r="B80" s="85"/>
      <c r="C80" s="86"/>
      <c r="D80" s="86"/>
      <c r="E80" s="86"/>
      <c r="F80" s="86"/>
      <c r="G80" s="86"/>
      <c r="H80" s="86"/>
      <c r="I80" s="86"/>
      <c r="J80" s="86"/>
      <c r="K80" s="86"/>
      <c r="L80" s="86"/>
      <c r="M80" s="86"/>
      <c r="N80" s="86"/>
      <c r="O80" s="86"/>
      <c r="P80" s="86"/>
      <c r="Q80" s="87"/>
    </row>
    <row r="81" spans="2:17" ht="25.15" customHeight="1" x14ac:dyDescent="0.25">
      <c r="B81" s="85"/>
      <c r="C81" s="86"/>
      <c r="D81" s="86"/>
      <c r="E81" s="86"/>
      <c r="F81" s="86"/>
      <c r="G81" s="91" t="str">
        <f>'Cooling-Details'!J2</f>
        <v>Grand Total</v>
      </c>
      <c r="H81" s="329"/>
      <c r="I81" s="329"/>
      <c r="J81" s="118" t="s">
        <v>203</v>
      </c>
      <c r="K81" s="86"/>
      <c r="L81" s="86"/>
      <c r="M81" s="86"/>
      <c r="N81" s="86"/>
      <c r="O81" s="86"/>
      <c r="P81" s="86"/>
      <c r="Q81" s="87"/>
    </row>
    <row r="82" spans="2:17" ht="25.15" customHeight="1" x14ac:dyDescent="0.25">
      <c r="B82" s="85"/>
      <c r="C82" s="86"/>
      <c r="D82" s="86"/>
      <c r="E82" s="86"/>
      <c r="F82" s="86"/>
      <c r="G82" s="92">
        <f>'Cooling-Details'!J3</f>
        <v>66499</v>
      </c>
      <c r="H82" s="330"/>
      <c r="I82" s="330"/>
      <c r="J82" s="119">
        <f>'Cooling-Details'!F49</f>
        <v>2084</v>
      </c>
      <c r="K82" s="86"/>
      <c r="L82" s="86"/>
      <c r="M82" s="86"/>
      <c r="N82" s="86"/>
      <c r="O82" s="86"/>
      <c r="P82" s="86"/>
      <c r="Q82" s="87"/>
    </row>
    <row r="83" spans="2:17" ht="25.15" customHeight="1" x14ac:dyDescent="0.25">
      <c r="B83" s="85"/>
      <c r="C83" s="86"/>
      <c r="D83" s="86"/>
      <c r="E83" s="86"/>
      <c r="F83" s="86"/>
      <c r="G83" s="86"/>
      <c r="H83" s="86"/>
      <c r="I83" s="86"/>
      <c r="J83" s="86"/>
      <c r="K83" s="86"/>
      <c r="L83" s="86"/>
      <c r="M83" s="86"/>
      <c r="N83" s="86"/>
      <c r="O83" s="86"/>
      <c r="P83" s="86"/>
      <c r="Q83" s="87"/>
    </row>
    <row r="84" spans="2:17" ht="15.6" customHeight="1" x14ac:dyDescent="0.25">
      <c r="B84" s="85"/>
      <c r="C84" s="86"/>
      <c r="D84" s="86"/>
      <c r="E84" s="86"/>
      <c r="F84" s="86"/>
      <c r="G84" s="86"/>
      <c r="H84" s="86"/>
      <c r="I84" s="86"/>
      <c r="J84" s="86"/>
      <c r="K84" s="86"/>
      <c r="L84" s="86"/>
      <c r="M84" s="86"/>
      <c r="N84" s="86"/>
      <c r="O84" s="86"/>
      <c r="P84" s="86"/>
      <c r="Q84" s="87"/>
    </row>
    <row r="85" spans="2:17" ht="16.149999999999999" customHeight="1" thickBot="1" x14ac:dyDescent="0.3">
      <c r="B85" s="88"/>
      <c r="C85" s="89"/>
      <c r="D85" s="89"/>
      <c r="E85" s="89"/>
      <c r="F85" s="89"/>
      <c r="G85" s="89"/>
      <c r="H85" s="89"/>
      <c r="I85" s="89"/>
      <c r="J85" s="89"/>
      <c r="K85" s="89"/>
      <c r="L85" s="89"/>
      <c r="M85" s="89"/>
      <c r="N85" s="89"/>
      <c r="O85" s="89"/>
      <c r="P85" s="89"/>
      <c r="Q85" s="90"/>
    </row>
    <row r="86" spans="2:17" x14ac:dyDescent="0.25">
      <c r="B86" s="294" t="s">
        <v>166</v>
      </c>
      <c r="C86" s="295"/>
      <c r="D86" s="295"/>
      <c r="E86" s="295"/>
      <c r="F86" s="295"/>
      <c r="G86" s="295"/>
      <c r="H86" s="295"/>
      <c r="I86" s="295"/>
      <c r="J86" s="295"/>
      <c r="K86" s="295"/>
      <c r="L86" s="295"/>
      <c r="M86" s="295"/>
      <c r="N86" s="295"/>
      <c r="O86" s="295"/>
      <c r="P86" s="295"/>
      <c r="Q86" s="296"/>
    </row>
    <row r="87" spans="2:17" x14ac:dyDescent="0.25">
      <c r="B87" s="297"/>
      <c r="C87" s="298"/>
      <c r="D87" s="298"/>
      <c r="E87" s="298"/>
      <c r="F87" s="298"/>
      <c r="G87" s="298"/>
      <c r="H87" s="298"/>
      <c r="I87" s="298"/>
      <c r="J87" s="298"/>
      <c r="K87" s="298"/>
      <c r="L87" s="298"/>
      <c r="M87" s="298"/>
      <c r="N87" s="298"/>
      <c r="O87" s="298"/>
      <c r="P87" s="298"/>
      <c r="Q87" s="299"/>
    </row>
    <row r="88" spans="2:17" ht="25.15" customHeight="1" x14ac:dyDescent="0.25">
      <c r="B88" s="300" t="s">
        <v>167</v>
      </c>
      <c r="C88" s="301"/>
      <c r="D88" s="301"/>
      <c r="E88" s="301"/>
      <c r="F88" s="301"/>
      <c r="G88" s="301"/>
      <c r="H88" s="301"/>
      <c r="I88" s="301"/>
      <c r="J88" s="301"/>
      <c r="K88" s="301"/>
      <c r="L88" s="301"/>
      <c r="M88" s="301"/>
      <c r="N88" s="301"/>
      <c r="O88" s="301"/>
      <c r="P88" s="301"/>
      <c r="Q88" s="302"/>
    </row>
    <row r="89" spans="2:17" x14ac:dyDescent="0.25">
      <c r="B89" s="300"/>
      <c r="C89" s="301"/>
      <c r="D89" s="301"/>
      <c r="E89" s="301"/>
      <c r="F89" s="301"/>
      <c r="G89" s="301"/>
      <c r="H89" s="301"/>
      <c r="I89" s="301"/>
      <c r="J89" s="301"/>
      <c r="K89" s="301"/>
      <c r="L89" s="301"/>
      <c r="M89" s="301"/>
      <c r="N89" s="301"/>
      <c r="O89" s="301"/>
      <c r="P89" s="301"/>
      <c r="Q89" s="302"/>
    </row>
    <row r="90" spans="2:17" x14ac:dyDescent="0.25">
      <c r="B90" s="300"/>
      <c r="C90" s="301"/>
      <c r="D90" s="301"/>
      <c r="E90" s="301"/>
      <c r="F90" s="301"/>
      <c r="G90" s="301"/>
      <c r="H90" s="301"/>
      <c r="I90" s="301"/>
      <c r="J90" s="301"/>
      <c r="K90" s="301"/>
      <c r="L90" s="301"/>
      <c r="M90" s="301"/>
      <c r="N90" s="301"/>
      <c r="O90" s="301"/>
      <c r="P90" s="301"/>
      <c r="Q90" s="302"/>
    </row>
    <row r="91" spans="2:17" x14ac:dyDescent="0.25">
      <c r="B91" s="300"/>
      <c r="C91" s="301"/>
      <c r="D91" s="301"/>
      <c r="E91" s="301"/>
      <c r="F91" s="301"/>
      <c r="G91" s="301"/>
      <c r="H91" s="301"/>
      <c r="I91" s="301"/>
      <c r="J91" s="301"/>
      <c r="K91" s="301"/>
      <c r="L91" s="301"/>
      <c r="M91" s="301"/>
      <c r="N91" s="301"/>
      <c r="O91" s="301"/>
      <c r="P91" s="301"/>
      <c r="Q91" s="302"/>
    </row>
    <row r="92" spans="2:17" x14ac:dyDescent="0.25">
      <c r="B92" s="300"/>
      <c r="C92" s="301"/>
      <c r="D92" s="301"/>
      <c r="E92" s="301"/>
      <c r="F92" s="301"/>
      <c r="G92" s="301"/>
      <c r="H92" s="301"/>
      <c r="I92" s="301"/>
      <c r="J92" s="301"/>
      <c r="K92" s="301"/>
      <c r="L92" s="301"/>
      <c r="M92" s="301"/>
      <c r="N92" s="301"/>
      <c r="O92" s="301"/>
      <c r="P92" s="301"/>
      <c r="Q92" s="302"/>
    </row>
    <row r="93" spans="2:17" x14ac:dyDescent="0.25">
      <c r="B93" s="300"/>
      <c r="C93" s="301"/>
      <c r="D93" s="301"/>
      <c r="E93" s="301"/>
      <c r="F93" s="301"/>
      <c r="G93" s="301"/>
      <c r="H93" s="301"/>
      <c r="I93" s="301"/>
      <c r="J93" s="301"/>
      <c r="K93" s="301"/>
      <c r="L93" s="301"/>
      <c r="M93" s="301"/>
      <c r="N93" s="301"/>
      <c r="O93" s="301"/>
      <c r="P93" s="301"/>
      <c r="Q93" s="302"/>
    </row>
    <row r="94" spans="2:17" x14ac:dyDescent="0.25">
      <c r="B94" s="300"/>
      <c r="C94" s="301"/>
      <c r="D94" s="301"/>
      <c r="E94" s="301"/>
      <c r="F94" s="301"/>
      <c r="G94" s="301"/>
      <c r="H94" s="301"/>
      <c r="I94" s="301"/>
      <c r="J94" s="301"/>
      <c r="K94" s="301"/>
      <c r="L94" s="301"/>
      <c r="M94" s="301"/>
      <c r="N94" s="301"/>
      <c r="O94" s="301"/>
      <c r="P94" s="301"/>
      <c r="Q94" s="302"/>
    </row>
    <row r="95" spans="2:17" x14ac:dyDescent="0.25">
      <c r="B95" s="300"/>
      <c r="C95" s="301"/>
      <c r="D95" s="301"/>
      <c r="E95" s="301"/>
      <c r="F95" s="301"/>
      <c r="G95" s="301"/>
      <c r="H95" s="301"/>
      <c r="I95" s="301"/>
      <c r="J95" s="301"/>
      <c r="K95" s="301"/>
      <c r="L95" s="301"/>
      <c r="M95" s="301"/>
      <c r="N95" s="301"/>
      <c r="O95" s="301"/>
      <c r="P95" s="301"/>
      <c r="Q95" s="302"/>
    </row>
    <row r="96" spans="2:17" x14ac:dyDescent="0.25">
      <c r="B96" s="300"/>
      <c r="C96" s="301"/>
      <c r="D96" s="301"/>
      <c r="E96" s="301"/>
      <c r="F96" s="301"/>
      <c r="G96" s="301"/>
      <c r="H96" s="301"/>
      <c r="I96" s="301"/>
      <c r="J96" s="301"/>
      <c r="K96" s="301"/>
      <c r="L96" s="301"/>
      <c r="M96" s="301"/>
      <c r="N96" s="301"/>
      <c r="O96" s="301"/>
      <c r="P96" s="301"/>
      <c r="Q96" s="302"/>
    </row>
    <row r="97" spans="2:17" x14ac:dyDescent="0.25">
      <c r="B97" s="300"/>
      <c r="C97" s="301"/>
      <c r="D97" s="301"/>
      <c r="E97" s="301"/>
      <c r="F97" s="301"/>
      <c r="G97" s="301"/>
      <c r="H97" s="301"/>
      <c r="I97" s="301"/>
      <c r="J97" s="301"/>
      <c r="K97" s="301"/>
      <c r="L97" s="301"/>
      <c r="M97" s="301"/>
      <c r="N97" s="301"/>
      <c r="O97" s="301"/>
      <c r="P97" s="301"/>
      <c r="Q97" s="302"/>
    </row>
    <row r="98" spans="2:17" ht="21" customHeight="1" x14ac:dyDescent="0.25">
      <c r="B98" s="300"/>
      <c r="C98" s="301"/>
      <c r="D98" s="301"/>
      <c r="E98" s="301"/>
      <c r="F98" s="301"/>
      <c r="G98" s="301"/>
      <c r="H98" s="301"/>
      <c r="I98" s="301"/>
      <c r="J98" s="301"/>
      <c r="K98" s="301"/>
      <c r="L98" s="301"/>
      <c r="M98" s="301"/>
      <c r="N98" s="301"/>
      <c r="O98" s="301"/>
      <c r="P98" s="301"/>
      <c r="Q98" s="302"/>
    </row>
    <row r="99" spans="2:17" x14ac:dyDescent="0.25">
      <c r="B99" s="300"/>
      <c r="C99" s="301"/>
      <c r="D99" s="301"/>
      <c r="E99" s="301"/>
      <c r="F99" s="301"/>
      <c r="G99" s="301"/>
      <c r="H99" s="301"/>
      <c r="I99" s="301"/>
      <c r="J99" s="301"/>
      <c r="K99" s="301"/>
      <c r="L99" s="301"/>
      <c r="M99" s="301"/>
      <c r="N99" s="301"/>
      <c r="O99" s="301"/>
      <c r="P99" s="301"/>
      <c r="Q99" s="302"/>
    </row>
    <row r="100" spans="2:17" ht="16.5" thickBot="1" x14ac:dyDescent="0.3">
      <c r="B100" s="303"/>
      <c r="C100" s="304"/>
      <c r="D100" s="304"/>
      <c r="E100" s="304"/>
      <c r="F100" s="304"/>
      <c r="G100" s="304"/>
      <c r="H100" s="304"/>
      <c r="I100" s="304"/>
      <c r="J100" s="304"/>
      <c r="K100" s="304"/>
      <c r="L100" s="304"/>
      <c r="M100" s="304"/>
      <c r="N100" s="304"/>
      <c r="O100" s="304"/>
      <c r="P100" s="304"/>
      <c r="Q100" s="305"/>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Cooling-Details'!A1" display="(follow link for detailed summary)"/>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0"/>
  <sheetViews>
    <sheetView zoomScale="80" zoomScaleNormal="80" workbookViewId="0">
      <pane xSplit="1" topLeftCell="B1" activePane="topRight" state="frozen"/>
      <selection pane="topRight" activeCell="A22" sqref="A22"/>
    </sheetView>
  </sheetViews>
  <sheetFormatPr defaultColWidth="9" defaultRowHeight="15.75" x14ac:dyDescent="0.25"/>
  <cols>
    <col min="1" max="1" width="10.25" style="156" bestFit="1" customWidth="1"/>
    <col min="2" max="2" width="10.25" style="156" customWidth="1"/>
    <col min="3" max="3" width="60.125" style="156" bestFit="1" customWidth="1"/>
    <col min="4" max="4" width="28.75" style="156" bestFit="1" customWidth="1"/>
    <col min="5" max="5" width="14" style="156" bestFit="1" customWidth="1"/>
    <col min="6" max="6" width="9.25" style="156" customWidth="1"/>
    <col min="7" max="7" width="11.75" style="156" customWidth="1"/>
    <col min="8" max="8" width="20.5" style="156" customWidth="1"/>
    <col min="9" max="9" width="10.5" style="156" bestFit="1" customWidth="1"/>
    <col min="10" max="10" width="14.625" style="156" bestFit="1" customWidth="1"/>
    <col min="11" max="11" width="13.25" style="156" bestFit="1" customWidth="1"/>
    <col min="12" max="12" width="8.75" style="156" bestFit="1" customWidth="1"/>
    <col min="13" max="13" width="10.5" style="156" bestFit="1" customWidth="1"/>
    <col min="14" max="14" width="17.5" style="156" bestFit="1" customWidth="1"/>
    <col min="15" max="15" width="14" style="156" bestFit="1" customWidth="1"/>
    <col min="16" max="16" width="22.75" style="156" bestFit="1" customWidth="1"/>
    <col min="17" max="16384" width="9" style="156"/>
  </cols>
  <sheetData>
    <row r="1" spans="1:16" s="150" customFormat="1" ht="21.75" thickBot="1" x14ac:dyDescent="0.4">
      <c r="A1" s="143" t="s">
        <v>169</v>
      </c>
      <c r="B1" s="144"/>
      <c r="C1" s="144"/>
      <c r="D1" s="144"/>
      <c r="E1" s="144"/>
      <c r="F1" s="145"/>
      <c r="G1" s="144"/>
      <c r="H1" s="144"/>
      <c r="I1" s="146"/>
      <c r="J1" s="147"/>
      <c r="K1" s="148"/>
      <c r="L1" s="149"/>
      <c r="M1" s="149"/>
      <c r="N1" s="149"/>
      <c r="O1" s="149"/>
      <c r="P1" s="149"/>
    </row>
    <row r="2" spans="1:16" x14ac:dyDescent="0.25">
      <c r="A2" s="151" t="s">
        <v>16</v>
      </c>
      <c r="B2" s="239" t="s">
        <v>240</v>
      </c>
      <c r="C2" s="152" t="s">
        <v>17</v>
      </c>
      <c r="D2" s="152" t="s">
        <v>30</v>
      </c>
      <c r="E2" s="152" t="s">
        <v>31</v>
      </c>
      <c r="F2" s="153" t="s">
        <v>32</v>
      </c>
      <c r="G2" s="152" t="s">
        <v>33</v>
      </c>
      <c r="H2" s="152" t="s">
        <v>34</v>
      </c>
      <c r="I2" s="153" t="s">
        <v>32</v>
      </c>
      <c r="J2" s="154" t="s">
        <v>41</v>
      </c>
      <c r="K2" s="155"/>
      <c r="M2" s="157"/>
      <c r="N2" s="157"/>
      <c r="O2" s="157"/>
    </row>
    <row r="3" spans="1:16" ht="16.5" thickBot="1" x14ac:dyDescent="0.3">
      <c r="A3" s="247" t="s">
        <v>161</v>
      </c>
      <c r="B3" s="240"/>
      <c r="C3" s="158" t="s">
        <v>46</v>
      </c>
      <c r="D3" s="158"/>
      <c r="E3" s="158"/>
      <c r="F3" s="159"/>
      <c r="G3" s="158"/>
      <c r="H3" s="158"/>
      <c r="I3" s="160"/>
      <c r="J3" s="161">
        <f>SUM(I:I)</f>
        <v>221640.06</v>
      </c>
      <c r="K3" s="162"/>
      <c r="M3" s="163"/>
      <c r="N3" s="163"/>
      <c r="O3" s="163"/>
    </row>
    <row r="4" spans="1:16" x14ac:dyDescent="0.25">
      <c r="A4" s="248" t="s">
        <v>161</v>
      </c>
      <c r="B4" s="241">
        <v>149600</v>
      </c>
      <c r="C4" s="164" t="s">
        <v>47</v>
      </c>
      <c r="D4" s="164"/>
      <c r="E4" s="164"/>
      <c r="F4" s="165"/>
      <c r="G4" s="164"/>
      <c r="H4" s="164"/>
      <c r="I4" s="165">
        <f>SUM(F5)</f>
        <v>145840</v>
      </c>
      <c r="J4" s="166"/>
      <c r="M4" s="167"/>
      <c r="N4" s="167"/>
      <c r="O4" s="167"/>
      <c r="P4" s="167"/>
    </row>
    <row r="5" spans="1:16" ht="16.5" thickBot="1" x14ac:dyDescent="0.3">
      <c r="A5" s="45"/>
      <c r="B5" s="237"/>
      <c r="C5" s="46"/>
      <c r="D5" s="46" t="s">
        <v>49</v>
      </c>
      <c r="E5" s="46" t="s">
        <v>208</v>
      </c>
      <c r="F5" s="47">
        <f>8*18230</f>
        <v>145840</v>
      </c>
      <c r="G5" s="46" t="s">
        <v>35</v>
      </c>
      <c r="H5" s="64" t="s">
        <v>36</v>
      </c>
      <c r="I5" s="47"/>
      <c r="J5" s="137"/>
      <c r="K5" s="128"/>
      <c r="M5" s="129"/>
      <c r="N5" s="129"/>
      <c r="O5" s="129"/>
      <c r="P5" s="129"/>
    </row>
    <row r="6" spans="1:16" x14ac:dyDescent="0.25">
      <c r="A6" s="248" t="s">
        <v>161</v>
      </c>
      <c r="B6" s="241">
        <v>150300</v>
      </c>
      <c r="C6" s="164" t="s">
        <v>48</v>
      </c>
      <c r="D6" s="164"/>
      <c r="E6" s="164"/>
      <c r="F6" s="165"/>
      <c r="G6" s="164"/>
      <c r="H6" s="164"/>
      <c r="I6" s="165">
        <f>SUM(F7:F18)</f>
        <v>58800.060000000005</v>
      </c>
      <c r="J6" s="166"/>
      <c r="M6" s="167"/>
      <c r="N6" s="167"/>
      <c r="O6" s="167"/>
      <c r="P6" s="167"/>
    </row>
    <row r="7" spans="1:16" ht="16.5" thickBot="1" x14ac:dyDescent="0.3">
      <c r="A7" s="59"/>
      <c r="B7" s="227"/>
      <c r="C7" s="60"/>
      <c r="D7" s="48" t="s">
        <v>147</v>
      </c>
      <c r="E7" s="48" t="s">
        <v>148</v>
      </c>
      <c r="F7" s="47">
        <f>(13.52*100)*8</f>
        <v>10816</v>
      </c>
      <c r="G7" s="46" t="s">
        <v>35</v>
      </c>
      <c r="H7" s="138" t="s">
        <v>36</v>
      </c>
      <c r="I7" s="49"/>
      <c r="J7" s="139"/>
      <c r="K7" s="128"/>
      <c r="M7" s="129"/>
      <c r="N7" s="129"/>
      <c r="O7" s="129"/>
      <c r="P7" s="129"/>
    </row>
    <row r="8" spans="1:16" ht="16.5" thickBot="1" x14ac:dyDescent="0.3">
      <c r="A8" s="59"/>
      <c r="B8" s="227"/>
      <c r="C8" s="60"/>
      <c r="D8" s="48" t="s">
        <v>209</v>
      </c>
      <c r="E8" s="48" t="s">
        <v>149</v>
      </c>
      <c r="F8" s="47">
        <f>14925</f>
        <v>14925</v>
      </c>
      <c r="G8" s="46" t="s">
        <v>35</v>
      </c>
      <c r="H8" s="138" t="s">
        <v>36</v>
      </c>
      <c r="I8" s="49"/>
      <c r="J8" s="139"/>
      <c r="K8" s="128"/>
      <c r="M8" s="129"/>
      <c r="N8" s="129"/>
      <c r="O8" s="129"/>
      <c r="P8" s="129"/>
    </row>
    <row r="9" spans="1:16" ht="16.5" thickBot="1" x14ac:dyDescent="0.3">
      <c r="A9" s="59"/>
      <c r="B9" s="227"/>
      <c r="C9" s="60"/>
      <c r="D9" s="48" t="s">
        <v>150</v>
      </c>
      <c r="E9" s="48" t="s">
        <v>151</v>
      </c>
      <c r="F9" s="47">
        <v>983.36</v>
      </c>
      <c r="G9" s="46" t="s">
        <v>35</v>
      </c>
      <c r="H9" s="138" t="s">
        <v>36</v>
      </c>
      <c r="I9" s="49"/>
      <c r="J9" s="139"/>
      <c r="K9" s="128"/>
      <c r="M9" s="129"/>
      <c r="N9" s="129"/>
      <c r="O9" s="129"/>
      <c r="P9" s="129"/>
    </row>
    <row r="10" spans="1:16" ht="16.5" thickBot="1" x14ac:dyDescent="0.3">
      <c r="A10" s="59"/>
      <c r="B10" s="227"/>
      <c r="C10" s="60"/>
      <c r="D10" s="48" t="s">
        <v>210</v>
      </c>
      <c r="E10" s="48" t="s">
        <v>151</v>
      </c>
      <c r="F10" s="47">
        <f>39*8*5</f>
        <v>1560</v>
      </c>
      <c r="G10" s="46" t="s">
        <v>35</v>
      </c>
      <c r="H10" s="138" t="s">
        <v>36</v>
      </c>
      <c r="I10" s="49"/>
      <c r="J10" s="139"/>
      <c r="K10" s="128"/>
      <c r="M10" s="129"/>
      <c r="N10" s="129"/>
      <c r="O10" s="129"/>
      <c r="P10" s="129"/>
    </row>
    <row r="11" spans="1:16" ht="16.5" thickBot="1" x14ac:dyDescent="0.3">
      <c r="A11" s="59"/>
      <c r="B11" s="227"/>
      <c r="C11" s="60"/>
      <c r="D11" s="48" t="s">
        <v>211</v>
      </c>
      <c r="E11" s="48" t="s">
        <v>151</v>
      </c>
      <c r="F11" s="47">
        <f>1381*8</f>
        <v>11048</v>
      </c>
      <c r="G11" s="46" t="s">
        <v>35</v>
      </c>
      <c r="H11" s="138" t="s">
        <v>36</v>
      </c>
      <c r="I11" s="49"/>
      <c r="J11" s="139"/>
      <c r="K11" s="128"/>
      <c r="M11" s="129"/>
      <c r="N11" s="129"/>
      <c r="O11" s="129"/>
      <c r="P11" s="129"/>
    </row>
    <row r="12" spans="1:16" ht="16.5" thickBot="1" x14ac:dyDescent="0.3">
      <c r="A12" s="59"/>
      <c r="B12" s="227"/>
      <c r="C12" s="60"/>
      <c r="D12" s="48" t="s">
        <v>212</v>
      </c>
      <c r="E12" s="48" t="s">
        <v>151</v>
      </c>
      <c r="F12" s="47">
        <f>658*8</f>
        <v>5264</v>
      </c>
      <c r="G12" s="46" t="s">
        <v>35</v>
      </c>
      <c r="H12" s="138" t="s">
        <v>36</v>
      </c>
      <c r="I12" s="49"/>
      <c r="J12" s="139"/>
      <c r="K12" s="128"/>
      <c r="M12" s="129"/>
      <c r="N12" s="129"/>
      <c r="O12" s="129"/>
      <c r="P12" s="129"/>
    </row>
    <row r="13" spans="1:16" ht="16.5" thickBot="1" x14ac:dyDescent="0.3">
      <c r="A13" s="59"/>
      <c r="B13" s="227"/>
      <c r="C13" s="60"/>
      <c r="D13" s="48" t="s">
        <v>213</v>
      </c>
      <c r="E13" s="48" t="s">
        <v>151</v>
      </c>
      <c r="F13" s="47">
        <f>52.07*5*8</f>
        <v>2082.8000000000002</v>
      </c>
      <c r="G13" s="46" t="s">
        <v>35</v>
      </c>
      <c r="H13" s="138" t="s">
        <v>36</v>
      </c>
      <c r="I13" s="49"/>
      <c r="J13" s="139"/>
      <c r="K13" s="128"/>
      <c r="M13" s="129"/>
      <c r="N13" s="129"/>
      <c r="O13" s="129"/>
      <c r="P13" s="129"/>
    </row>
    <row r="14" spans="1:16" ht="16.5" thickBot="1" x14ac:dyDescent="0.3">
      <c r="A14" s="59"/>
      <c r="B14" s="227"/>
      <c r="C14" s="60"/>
      <c r="D14" s="48" t="s">
        <v>152</v>
      </c>
      <c r="E14" s="48" t="s">
        <v>151</v>
      </c>
      <c r="F14" s="47">
        <f>1596+1174</f>
        <v>2770</v>
      </c>
      <c r="G14" s="46" t="s">
        <v>35</v>
      </c>
      <c r="H14" s="138" t="s">
        <v>36</v>
      </c>
      <c r="I14" s="49"/>
      <c r="J14" s="139"/>
      <c r="K14" s="128"/>
      <c r="M14" s="129"/>
      <c r="N14" s="129"/>
      <c r="O14" s="129"/>
      <c r="P14" s="129"/>
    </row>
    <row r="15" spans="1:16" ht="16.5" thickBot="1" x14ac:dyDescent="0.3">
      <c r="A15" s="59"/>
      <c r="B15" s="227"/>
      <c r="C15" s="60"/>
      <c r="D15" s="48" t="s">
        <v>153</v>
      </c>
      <c r="E15" s="48" t="s">
        <v>151</v>
      </c>
      <c r="F15" s="47">
        <f>92.2*4</f>
        <v>368.8</v>
      </c>
      <c r="G15" s="46" t="s">
        <v>35</v>
      </c>
      <c r="H15" s="138" t="s">
        <v>36</v>
      </c>
      <c r="I15" s="49"/>
      <c r="J15" s="139"/>
      <c r="K15" s="128"/>
      <c r="M15" s="129"/>
      <c r="N15" s="129"/>
      <c r="O15" s="129"/>
      <c r="P15" s="129"/>
    </row>
    <row r="16" spans="1:16" ht="16.5" thickBot="1" x14ac:dyDescent="0.3">
      <c r="A16" s="59"/>
      <c r="B16" s="227"/>
      <c r="C16" s="60"/>
      <c r="D16" s="48" t="s">
        <v>154</v>
      </c>
      <c r="E16" s="48" t="s">
        <v>151</v>
      </c>
      <c r="F16" s="47">
        <v>2439</v>
      </c>
      <c r="G16" s="46" t="s">
        <v>35</v>
      </c>
      <c r="H16" s="138" t="s">
        <v>36</v>
      </c>
      <c r="I16" s="49"/>
      <c r="J16" s="139"/>
      <c r="K16" s="128"/>
      <c r="M16" s="129"/>
      <c r="N16" s="129"/>
      <c r="O16" s="129"/>
      <c r="P16" s="129"/>
    </row>
    <row r="17" spans="1:16" ht="16.5" thickBot="1" x14ac:dyDescent="0.3">
      <c r="A17" s="59"/>
      <c r="B17" s="227"/>
      <c r="C17" s="60"/>
      <c r="D17" s="48" t="s">
        <v>155</v>
      </c>
      <c r="E17" s="48" t="s">
        <v>151</v>
      </c>
      <c r="F17" s="47">
        <f>569.74*10</f>
        <v>5697.4</v>
      </c>
      <c r="G17" s="46" t="s">
        <v>35</v>
      </c>
      <c r="H17" s="138" t="s">
        <v>36</v>
      </c>
      <c r="I17" s="49"/>
      <c r="J17" s="139"/>
      <c r="K17" s="128"/>
      <c r="M17" s="129"/>
      <c r="N17" s="129"/>
      <c r="O17" s="129"/>
      <c r="P17" s="129"/>
    </row>
    <row r="18" spans="1:16" ht="16.5" thickBot="1" x14ac:dyDescent="0.3">
      <c r="A18" s="59"/>
      <c r="B18" s="227"/>
      <c r="C18" s="60"/>
      <c r="D18" s="72" t="s">
        <v>214</v>
      </c>
      <c r="E18" s="48" t="s">
        <v>151</v>
      </c>
      <c r="F18" s="47">
        <f>84.57*10</f>
        <v>845.69999999999993</v>
      </c>
      <c r="G18" s="46" t="s">
        <v>35</v>
      </c>
      <c r="H18" s="138" t="s">
        <v>36</v>
      </c>
      <c r="I18" s="74"/>
      <c r="J18" s="168"/>
      <c r="K18" s="128"/>
      <c r="M18" s="129"/>
      <c r="N18" s="129"/>
      <c r="O18" s="129"/>
      <c r="P18" s="129"/>
    </row>
    <row r="19" spans="1:16" x14ac:dyDescent="0.25">
      <c r="A19" s="248" t="s">
        <v>161</v>
      </c>
      <c r="B19" s="241">
        <v>150500</v>
      </c>
      <c r="C19" s="169" t="s">
        <v>241</v>
      </c>
      <c r="D19" s="164"/>
      <c r="E19" s="164"/>
      <c r="F19" s="165"/>
      <c r="G19" s="164"/>
      <c r="H19" s="164"/>
      <c r="I19" s="165">
        <f>SUM(F20)</f>
        <v>15000</v>
      </c>
      <c r="J19" s="166"/>
      <c r="M19" s="167"/>
      <c r="N19" s="167"/>
      <c r="O19" s="167"/>
      <c r="P19" s="167"/>
    </row>
    <row r="20" spans="1:16" ht="16.5" thickBot="1" x14ac:dyDescent="0.3">
      <c r="A20" s="50"/>
      <c r="B20" s="242"/>
      <c r="C20" s="51"/>
      <c r="D20" s="51" t="s">
        <v>156</v>
      </c>
      <c r="E20" s="51"/>
      <c r="F20" s="52">
        <v>15000</v>
      </c>
      <c r="G20" s="51" t="s">
        <v>35</v>
      </c>
      <c r="H20" s="51" t="s">
        <v>37</v>
      </c>
      <c r="I20" s="52"/>
      <c r="J20" s="65"/>
      <c r="K20" s="130"/>
      <c r="M20" s="131"/>
      <c r="N20" s="131"/>
      <c r="O20" s="131"/>
      <c r="P20" s="131"/>
    </row>
    <row r="21" spans="1:16" x14ac:dyDescent="0.25">
      <c r="A21" s="248" t="s">
        <v>161</v>
      </c>
      <c r="B21" s="241">
        <v>150800</v>
      </c>
      <c r="C21" s="164" t="s">
        <v>204</v>
      </c>
      <c r="D21" s="164"/>
      <c r="E21" s="164"/>
      <c r="F21" s="165"/>
      <c r="G21" s="164"/>
      <c r="H21" s="164"/>
      <c r="I21" s="165">
        <f>SUM(F22)</f>
        <v>2000</v>
      </c>
      <c r="J21" s="166"/>
      <c r="M21" s="167"/>
      <c r="N21" s="167"/>
      <c r="O21" s="191"/>
      <c r="P21" s="167"/>
    </row>
    <row r="22" spans="1:16" ht="16.5" thickBot="1" x14ac:dyDescent="0.3">
      <c r="A22" s="50"/>
      <c r="B22" s="242"/>
      <c r="C22" s="51"/>
      <c r="D22" s="51"/>
      <c r="E22" s="51"/>
      <c r="F22" s="52">
        <v>2000</v>
      </c>
      <c r="G22" s="51" t="s">
        <v>35</v>
      </c>
      <c r="H22" s="51" t="s">
        <v>37</v>
      </c>
      <c r="I22" s="52"/>
      <c r="J22" s="65"/>
      <c r="K22" s="130"/>
      <c r="M22" s="131"/>
      <c r="N22" s="131"/>
      <c r="O22" s="131"/>
      <c r="P22" s="131"/>
    </row>
    <row r="24" spans="1:16" ht="21.75" thickBot="1" x14ac:dyDescent="0.4">
      <c r="A24" s="170" t="s">
        <v>170</v>
      </c>
      <c r="B24" s="170"/>
      <c r="C24" s="170"/>
      <c r="D24" s="170"/>
      <c r="E24" s="170"/>
      <c r="F24" s="170"/>
      <c r="G24" s="171"/>
    </row>
    <row r="25" spans="1:16" ht="16.5" thickBot="1" x14ac:dyDescent="0.3">
      <c r="A25" s="172" t="s">
        <v>16</v>
      </c>
      <c r="B25" s="243" t="s">
        <v>240</v>
      </c>
      <c r="C25" s="173" t="s">
        <v>17</v>
      </c>
      <c r="D25" s="174" t="s">
        <v>171</v>
      </c>
      <c r="E25" s="175" t="s">
        <v>172</v>
      </c>
      <c r="F25" s="175" t="s">
        <v>173</v>
      </c>
      <c r="G25" s="176" t="s">
        <v>174</v>
      </c>
    </row>
    <row r="26" spans="1:16" x14ac:dyDescent="0.25">
      <c r="A26" s="380" t="s">
        <v>161</v>
      </c>
      <c r="B26" s="388">
        <v>148700</v>
      </c>
      <c r="C26" s="382" t="s">
        <v>175</v>
      </c>
      <c r="D26" s="384" t="s">
        <v>183</v>
      </c>
      <c r="E26" s="177" t="s">
        <v>176</v>
      </c>
      <c r="F26" s="177">
        <v>320</v>
      </c>
      <c r="G26" s="386">
        <f>SUM(F26:F28)</f>
        <v>960</v>
      </c>
    </row>
    <row r="27" spans="1:16" x14ac:dyDescent="0.25">
      <c r="A27" s="390"/>
      <c r="B27" s="394"/>
      <c r="C27" s="391"/>
      <c r="D27" s="392"/>
      <c r="E27" s="178" t="s">
        <v>177</v>
      </c>
      <c r="F27" s="178">
        <v>320</v>
      </c>
      <c r="G27" s="393"/>
    </row>
    <row r="28" spans="1:16" ht="16.5" thickBot="1" x14ac:dyDescent="0.3">
      <c r="A28" s="381"/>
      <c r="B28" s="389"/>
      <c r="C28" s="383"/>
      <c r="D28" s="385"/>
      <c r="E28" s="179" t="s">
        <v>178</v>
      </c>
      <c r="F28" s="179">
        <v>320</v>
      </c>
      <c r="G28" s="387"/>
    </row>
    <row r="29" spans="1:16" ht="16.5" thickBot="1" x14ac:dyDescent="0.3">
      <c r="A29" s="180" t="s">
        <v>161</v>
      </c>
      <c r="B29" s="246">
        <v>150900</v>
      </c>
      <c r="C29" s="181" t="s">
        <v>179</v>
      </c>
      <c r="D29" s="182" t="s">
        <v>184</v>
      </c>
      <c r="E29" s="183" t="s">
        <v>177</v>
      </c>
      <c r="F29" s="183">
        <v>64</v>
      </c>
      <c r="G29" s="184">
        <f>SUM(F29)</f>
        <v>64</v>
      </c>
    </row>
    <row r="30" spans="1:16" x14ac:dyDescent="0.25">
      <c r="A30" s="380" t="s">
        <v>161</v>
      </c>
      <c r="B30" s="244">
        <v>150700</v>
      </c>
      <c r="C30" s="382" t="s">
        <v>204</v>
      </c>
      <c r="D30" s="384" t="s">
        <v>184</v>
      </c>
      <c r="E30" s="177" t="s">
        <v>178</v>
      </c>
      <c r="F30" s="177">
        <v>64</v>
      </c>
      <c r="G30" s="386">
        <f>SUM(F30:F31)</f>
        <v>128</v>
      </c>
    </row>
    <row r="31" spans="1:16" ht="16.5" thickBot="1" x14ac:dyDescent="0.3">
      <c r="A31" s="381"/>
      <c r="B31" s="245"/>
      <c r="C31" s="383"/>
      <c r="D31" s="385"/>
      <c r="E31" s="179" t="s">
        <v>176</v>
      </c>
      <c r="F31" s="179">
        <v>64</v>
      </c>
      <c r="G31" s="387"/>
    </row>
    <row r="32" spans="1:16" ht="16.5" thickBot="1" x14ac:dyDescent="0.3">
      <c r="A32" s="180" t="s">
        <v>161</v>
      </c>
      <c r="B32" s="246">
        <v>150600</v>
      </c>
      <c r="C32" s="181" t="s">
        <v>205</v>
      </c>
      <c r="D32" s="182" t="s">
        <v>184</v>
      </c>
      <c r="E32" s="183" t="s">
        <v>177</v>
      </c>
      <c r="F32" s="183">
        <v>24</v>
      </c>
      <c r="G32" s="184">
        <f>SUM(F32)</f>
        <v>24</v>
      </c>
    </row>
    <row r="33" spans="1:7" ht="16.5" thickBot="1" x14ac:dyDescent="0.3">
      <c r="A33" s="180" t="s">
        <v>161</v>
      </c>
      <c r="B33" s="246">
        <v>151000</v>
      </c>
      <c r="C33" s="181" t="s">
        <v>206</v>
      </c>
      <c r="D33" s="182" t="s">
        <v>184</v>
      </c>
      <c r="E33" s="183" t="s">
        <v>177</v>
      </c>
      <c r="F33" s="183">
        <v>24</v>
      </c>
      <c r="G33" s="184">
        <f>SUM(F33)</f>
        <v>24</v>
      </c>
    </row>
    <row r="34" spans="1:7" x14ac:dyDescent="0.25">
      <c r="A34" s="380" t="s">
        <v>161</v>
      </c>
      <c r="B34" s="388">
        <v>149000</v>
      </c>
      <c r="C34" s="382" t="s">
        <v>180</v>
      </c>
      <c r="D34" s="384" t="s">
        <v>183</v>
      </c>
      <c r="E34" s="177" t="s">
        <v>176</v>
      </c>
      <c r="F34" s="177">
        <v>48</v>
      </c>
      <c r="G34" s="386">
        <f>SUM(F34:F35)</f>
        <v>96</v>
      </c>
    </row>
    <row r="35" spans="1:7" ht="16.5" thickBot="1" x14ac:dyDescent="0.3">
      <c r="A35" s="381"/>
      <c r="B35" s="389"/>
      <c r="C35" s="383"/>
      <c r="D35" s="385"/>
      <c r="E35" s="179" t="s">
        <v>178</v>
      </c>
      <c r="F35" s="179">
        <v>48</v>
      </c>
      <c r="G35" s="387"/>
    </row>
    <row r="36" spans="1:7" x14ac:dyDescent="0.25">
      <c r="A36" s="380" t="s">
        <v>161</v>
      </c>
      <c r="B36" s="388">
        <v>150400</v>
      </c>
      <c r="C36" s="382" t="s">
        <v>181</v>
      </c>
      <c r="D36" s="384" t="s">
        <v>183</v>
      </c>
      <c r="E36" s="177" t="s">
        <v>176</v>
      </c>
      <c r="F36" s="177">
        <v>24</v>
      </c>
      <c r="G36" s="386">
        <f>SUM(F36:F37)</f>
        <v>48</v>
      </c>
    </row>
    <row r="37" spans="1:7" ht="16.5" thickBot="1" x14ac:dyDescent="0.3">
      <c r="A37" s="381"/>
      <c r="B37" s="389"/>
      <c r="C37" s="383"/>
      <c r="D37" s="385"/>
      <c r="E37" s="179" t="s">
        <v>178</v>
      </c>
      <c r="F37" s="179">
        <v>24</v>
      </c>
      <c r="G37" s="387"/>
    </row>
    <row r="38" spans="1:7" x14ac:dyDescent="0.25">
      <c r="A38" s="380" t="s">
        <v>161</v>
      </c>
      <c r="B38" s="388">
        <v>149700</v>
      </c>
      <c r="C38" s="382" t="s">
        <v>182</v>
      </c>
      <c r="D38" s="384" t="s">
        <v>183</v>
      </c>
      <c r="E38" s="177" t="s">
        <v>176</v>
      </c>
      <c r="F38" s="177">
        <v>24</v>
      </c>
      <c r="G38" s="386">
        <f>SUM(F38:F39)</f>
        <v>48</v>
      </c>
    </row>
    <row r="39" spans="1:7" ht="16.5" thickBot="1" x14ac:dyDescent="0.3">
      <c r="A39" s="381"/>
      <c r="B39" s="389"/>
      <c r="C39" s="383"/>
      <c r="D39" s="385"/>
      <c r="E39" s="179" t="s">
        <v>178</v>
      </c>
      <c r="F39" s="179">
        <v>24</v>
      </c>
      <c r="G39" s="387"/>
    </row>
    <row r="40" spans="1:7" x14ac:dyDescent="0.25">
      <c r="A40" s="185"/>
      <c r="B40" s="185"/>
      <c r="C40" s="186" t="s">
        <v>41</v>
      </c>
      <c r="D40" s="186"/>
      <c r="E40" s="187"/>
      <c r="F40" s="187">
        <f>SUM(F26:F39)</f>
        <v>1392</v>
      </c>
      <c r="G40" s="187">
        <f>SUM(G26:G39)</f>
        <v>1392</v>
      </c>
    </row>
  </sheetData>
  <mergeCells count="24">
    <mergeCell ref="A26:A28"/>
    <mergeCell ref="C26:C28"/>
    <mergeCell ref="D26:D28"/>
    <mergeCell ref="G26:G28"/>
    <mergeCell ref="A30:A31"/>
    <mergeCell ref="C30:C31"/>
    <mergeCell ref="D30:D31"/>
    <mergeCell ref="G30:G31"/>
    <mergeCell ref="B26:B28"/>
    <mergeCell ref="A38:A39"/>
    <mergeCell ref="C38:C39"/>
    <mergeCell ref="D38:D39"/>
    <mergeCell ref="G38:G39"/>
    <mergeCell ref="A34:A35"/>
    <mergeCell ref="C34:C35"/>
    <mergeCell ref="D34:D35"/>
    <mergeCell ref="G34:G35"/>
    <mergeCell ref="A36:A37"/>
    <mergeCell ref="C36:C37"/>
    <mergeCell ref="D36:D37"/>
    <mergeCell ref="G36:G37"/>
    <mergeCell ref="B34:B35"/>
    <mergeCell ref="B36:B37"/>
    <mergeCell ref="B38:B39"/>
  </mergeCells>
  <hyperlinks>
    <hyperlink ref="H5" location="Quotations!A1" display="Manufacturer Quote"/>
    <hyperlink ref="H7" location="Quotations!A1" display="Manufacturer Quote"/>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5"/>
  <sheetViews>
    <sheetView zoomScale="68" workbookViewId="0">
      <selection activeCell="B63" sqref="B48:B64"/>
    </sheetView>
  </sheetViews>
  <sheetFormatPr defaultRowHeight="15.75" x14ac:dyDescent="0.25"/>
  <cols>
    <col min="1" max="1" width="11" bestFit="1" customWidth="1"/>
    <col min="2" max="2" width="11" customWidth="1"/>
    <col min="3" max="3" width="84" bestFit="1" customWidth="1"/>
    <col min="4" max="4" width="60.75" bestFit="1" customWidth="1"/>
    <col min="5" max="5" width="20.75" bestFit="1" customWidth="1"/>
    <col min="6" max="6" width="9.625" bestFit="1" customWidth="1"/>
    <col min="7" max="7" width="10" bestFit="1" customWidth="1"/>
    <col min="8" max="8" width="19" bestFit="1" customWidth="1"/>
    <col min="9" max="9" width="8.25" bestFit="1" customWidth="1"/>
    <col min="10" max="10" width="13.5" bestFit="1" customWidth="1"/>
  </cols>
  <sheetData>
    <row r="1" spans="1:10" s="62" customFormat="1" ht="21.75" thickBot="1" x14ac:dyDescent="0.4">
      <c r="A1" s="192" t="s">
        <v>169</v>
      </c>
      <c r="B1" s="192"/>
      <c r="C1" s="192"/>
      <c r="D1" s="192"/>
      <c r="E1" s="192"/>
      <c r="F1" s="193"/>
      <c r="G1" s="192"/>
      <c r="H1" s="192"/>
      <c r="I1" s="193"/>
      <c r="J1" s="193"/>
    </row>
    <row r="2" spans="1:10" x14ac:dyDescent="0.25">
      <c r="A2" s="17" t="s">
        <v>16</v>
      </c>
      <c r="B2" s="224" t="s">
        <v>240</v>
      </c>
      <c r="C2" s="18" t="s">
        <v>17</v>
      </c>
      <c r="D2" s="18" t="s">
        <v>30</v>
      </c>
      <c r="E2" s="18" t="s">
        <v>31</v>
      </c>
      <c r="F2" s="40" t="s">
        <v>32</v>
      </c>
      <c r="G2" s="18" t="s">
        <v>33</v>
      </c>
      <c r="H2" s="18" t="s">
        <v>34</v>
      </c>
      <c r="I2" s="40" t="s">
        <v>32</v>
      </c>
      <c r="J2" s="194" t="s">
        <v>41</v>
      </c>
    </row>
    <row r="3" spans="1:10" ht="16.5" thickBot="1" x14ac:dyDescent="0.3">
      <c r="A3" s="53" t="s">
        <v>162</v>
      </c>
      <c r="B3" s="225"/>
      <c r="C3" s="54" t="s">
        <v>50</v>
      </c>
      <c r="D3" s="54"/>
      <c r="E3" s="54"/>
      <c r="F3" s="55"/>
      <c r="G3" s="54"/>
      <c r="H3" s="54"/>
      <c r="I3" s="61"/>
      <c r="J3" s="195">
        <f>SUM(I:I)</f>
        <v>111244.59</v>
      </c>
    </row>
    <row r="4" spans="1:10" ht="16.5" thickBot="1" x14ac:dyDescent="0.3">
      <c r="A4" s="56" t="s">
        <v>162</v>
      </c>
      <c r="B4" s="226">
        <v>151600</v>
      </c>
      <c r="C4" s="57" t="s">
        <v>51</v>
      </c>
      <c r="D4" s="57"/>
      <c r="E4" s="57"/>
      <c r="F4" s="58"/>
      <c r="G4" s="57"/>
      <c r="H4" s="57"/>
      <c r="I4" s="58">
        <f>SUM(F5:F7)</f>
        <v>6831</v>
      </c>
      <c r="J4" s="66"/>
    </row>
    <row r="5" spans="1:10" ht="16.5" thickBot="1" x14ac:dyDescent="0.3">
      <c r="A5" s="59"/>
      <c r="B5" s="227"/>
      <c r="C5" s="60"/>
      <c r="D5" s="196" t="s">
        <v>52</v>
      </c>
      <c r="E5" s="197"/>
      <c r="F5" s="198">
        <v>4170</v>
      </c>
      <c r="G5" s="197" t="s">
        <v>35</v>
      </c>
      <c r="H5" s="197" t="s">
        <v>53</v>
      </c>
      <c r="I5" s="199"/>
      <c r="J5" s="49"/>
    </row>
    <row r="6" spans="1:10" ht="16.5" thickBot="1" x14ac:dyDescent="0.3">
      <c r="A6" s="59"/>
      <c r="B6" s="227"/>
      <c r="C6" s="60"/>
      <c r="D6" s="196" t="s">
        <v>54</v>
      </c>
      <c r="E6" s="196"/>
      <c r="F6" s="201">
        <v>2235</v>
      </c>
      <c r="G6" s="197" t="s">
        <v>35</v>
      </c>
      <c r="H6" s="197" t="s">
        <v>53</v>
      </c>
      <c r="I6" s="200"/>
      <c r="J6" s="49"/>
    </row>
    <row r="7" spans="1:10" ht="16.5" thickBot="1" x14ac:dyDescent="0.3">
      <c r="A7" s="59"/>
      <c r="B7" s="227"/>
      <c r="C7" s="60"/>
      <c r="D7" s="196" t="s">
        <v>224</v>
      </c>
      <c r="E7" s="196"/>
      <c r="F7" s="201">
        <v>426</v>
      </c>
      <c r="G7" s="197" t="s">
        <v>35</v>
      </c>
      <c r="H7" s="197" t="s">
        <v>53</v>
      </c>
      <c r="I7" s="200"/>
      <c r="J7" s="49"/>
    </row>
    <row r="8" spans="1:10" ht="16.5" thickBot="1" x14ac:dyDescent="0.3">
      <c r="A8" s="56" t="s">
        <v>162</v>
      </c>
      <c r="B8" s="57">
        <v>152300</v>
      </c>
      <c r="C8" s="68" t="s">
        <v>225</v>
      </c>
      <c r="D8" s="202"/>
      <c r="E8" s="202"/>
      <c r="F8" s="203"/>
      <c r="G8" s="202"/>
      <c r="H8" s="202"/>
      <c r="I8" s="203">
        <f>SUM(F9:F11)</f>
        <v>33035</v>
      </c>
      <c r="J8" s="66"/>
    </row>
    <row r="9" spans="1:10" ht="16.5" thickBot="1" x14ac:dyDescent="0.3">
      <c r="A9" s="405"/>
      <c r="B9" s="228"/>
      <c r="C9" s="72"/>
      <c r="D9" s="204" t="s">
        <v>226</v>
      </c>
      <c r="E9" s="197"/>
      <c r="F9" s="198">
        <f>10895*2</f>
        <v>21790</v>
      </c>
      <c r="G9" s="197" t="s">
        <v>35</v>
      </c>
      <c r="H9" s="197" t="s">
        <v>53</v>
      </c>
      <c r="I9" s="199"/>
      <c r="J9" s="49"/>
    </row>
    <row r="10" spans="1:10" ht="16.5" thickBot="1" x14ac:dyDescent="0.3">
      <c r="A10" s="406"/>
      <c r="B10" s="228"/>
      <c r="C10" s="60"/>
      <c r="D10" s="204" t="s">
        <v>56</v>
      </c>
      <c r="E10" s="196"/>
      <c r="F10" s="201">
        <v>10895</v>
      </c>
      <c r="G10" s="197" t="s">
        <v>35</v>
      </c>
      <c r="H10" s="196" t="s">
        <v>53</v>
      </c>
      <c r="I10" s="200"/>
      <c r="J10" s="49"/>
    </row>
    <row r="11" spans="1:10" ht="16.5" thickBot="1" x14ac:dyDescent="0.3">
      <c r="A11" s="407"/>
      <c r="B11" s="249"/>
      <c r="C11" s="250"/>
      <c r="D11" s="204" t="s">
        <v>55</v>
      </c>
      <c r="E11" s="196"/>
      <c r="F11" s="201">
        <v>350</v>
      </c>
      <c r="G11" s="197" t="s">
        <v>35</v>
      </c>
      <c r="H11" s="196" t="s">
        <v>66</v>
      </c>
      <c r="I11" s="200"/>
      <c r="J11" s="49"/>
    </row>
    <row r="12" spans="1:10" x14ac:dyDescent="0.25">
      <c r="A12" s="56" t="s">
        <v>162</v>
      </c>
      <c r="B12" s="73">
        <v>152500</v>
      </c>
      <c r="C12" s="71" t="s">
        <v>57</v>
      </c>
      <c r="D12" s="202"/>
      <c r="E12" s="202"/>
      <c r="F12" s="203"/>
      <c r="G12" s="202"/>
      <c r="H12" s="202"/>
      <c r="I12" s="203">
        <f>SUM(F13:F16)</f>
        <v>7727.44</v>
      </c>
      <c r="J12" s="66"/>
    </row>
    <row r="13" spans="1:10" x14ac:dyDescent="0.25">
      <c r="A13" s="408"/>
      <c r="B13" s="229"/>
      <c r="C13" s="205"/>
      <c r="D13" s="206" t="s">
        <v>58</v>
      </c>
      <c r="E13" s="207" t="s">
        <v>227</v>
      </c>
      <c r="F13" s="208">
        <f>4321.16+366.46</f>
        <v>4687.62</v>
      </c>
      <c r="G13" s="207" t="s">
        <v>35</v>
      </c>
      <c r="H13" s="207" t="s">
        <v>66</v>
      </c>
      <c r="I13" s="208"/>
      <c r="J13" s="209"/>
    </row>
    <row r="14" spans="1:10" x14ac:dyDescent="0.25">
      <c r="A14" s="409"/>
      <c r="B14" s="230"/>
      <c r="C14" s="210"/>
      <c r="D14" s="204" t="s">
        <v>60</v>
      </c>
      <c r="E14" s="196" t="s">
        <v>228</v>
      </c>
      <c r="F14" s="201">
        <v>962.82</v>
      </c>
      <c r="G14" s="196" t="s">
        <v>35</v>
      </c>
      <c r="H14" s="196" t="s">
        <v>66</v>
      </c>
      <c r="I14" s="201"/>
      <c r="J14" s="211"/>
    </row>
    <row r="15" spans="1:10" x14ac:dyDescent="0.25">
      <c r="A15" s="409"/>
      <c r="B15" s="230"/>
      <c r="C15" s="210"/>
      <c r="D15" s="204" t="s">
        <v>61</v>
      </c>
      <c r="E15" s="196" t="s">
        <v>229</v>
      </c>
      <c r="F15" s="201">
        <v>732</v>
      </c>
      <c r="G15" s="196" t="s">
        <v>35</v>
      </c>
      <c r="H15" s="196" t="s">
        <v>66</v>
      </c>
      <c r="I15" s="201"/>
      <c r="J15" s="211"/>
    </row>
    <row r="16" spans="1:10" ht="16.5" thickBot="1" x14ac:dyDescent="0.3">
      <c r="A16" s="410"/>
      <c r="B16" s="251"/>
      <c r="C16" s="252"/>
      <c r="D16" s="206" t="s">
        <v>62</v>
      </c>
      <c r="E16" s="207" t="s">
        <v>63</v>
      </c>
      <c r="F16" s="208">
        <v>1345</v>
      </c>
      <c r="G16" s="207" t="s">
        <v>35</v>
      </c>
      <c r="H16" s="207" t="s">
        <v>66</v>
      </c>
      <c r="I16" s="208"/>
      <c r="J16" s="209"/>
    </row>
    <row r="17" spans="1:10" x14ac:dyDescent="0.25">
      <c r="A17" s="56" t="s">
        <v>162</v>
      </c>
      <c r="B17" s="231">
        <v>152700</v>
      </c>
      <c r="C17" s="73" t="s">
        <v>65</v>
      </c>
      <c r="D17" s="202"/>
      <c r="E17" s="202"/>
      <c r="F17" s="203"/>
      <c r="G17" s="202"/>
      <c r="H17" s="202"/>
      <c r="I17" s="203">
        <f>SUM(F18:F20)</f>
        <v>11164</v>
      </c>
      <c r="J17" s="66"/>
    </row>
    <row r="18" spans="1:10" x14ac:dyDescent="0.25">
      <c r="A18" s="405"/>
      <c r="B18" s="227"/>
      <c r="C18" s="60"/>
      <c r="D18" s="196" t="s">
        <v>230</v>
      </c>
      <c r="E18" s="196" t="s">
        <v>231</v>
      </c>
      <c r="F18" s="201">
        <v>5210</v>
      </c>
      <c r="G18" s="196" t="s">
        <v>35</v>
      </c>
      <c r="H18" s="196" t="s">
        <v>53</v>
      </c>
      <c r="I18" s="213"/>
      <c r="J18" s="49"/>
    </row>
    <row r="19" spans="1:10" x14ac:dyDescent="0.25">
      <c r="A19" s="406"/>
      <c r="B19" s="232"/>
      <c r="C19" s="60"/>
      <c r="D19" s="207" t="s">
        <v>232</v>
      </c>
      <c r="E19" s="207" t="s">
        <v>233</v>
      </c>
      <c r="F19" s="208">
        <f>2877*2</f>
        <v>5754</v>
      </c>
      <c r="G19" s="207" t="s">
        <v>35</v>
      </c>
      <c r="H19" s="207" t="s">
        <v>53</v>
      </c>
      <c r="I19" s="214"/>
      <c r="J19" s="209"/>
    </row>
    <row r="20" spans="1:10" ht="16.5" thickBot="1" x14ac:dyDescent="0.3">
      <c r="A20" s="407"/>
      <c r="B20" s="227"/>
      <c r="C20" s="60"/>
      <c r="D20" s="215" t="s">
        <v>55</v>
      </c>
      <c r="E20" s="216"/>
      <c r="F20" s="217">
        <v>200</v>
      </c>
      <c r="G20" s="196" t="s">
        <v>35</v>
      </c>
      <c r="H20" s="216" t="s">
        <v>66</v>
      </c>
      <c r="I20" s="213"/>
      <c r="J20" s="49"/>
    </row>
    <row r="21" spans="1:10" x14ac:dyDescent="0.25">
      <c r="A21" s="56" t="s">
        <v>162</v>
      </c>
      <c r="B21" s="226">
        <v>153000</v>
      </c>
      <c r="C21" s="57" t="s">
        <v>242</v>
      </c>
      <c r="D21" s="202"/>
      <c r="E21" s="202"/>
      <c r="F21" s="203"/>
      <c r="G21" s="202"/>
      <c r="H21" s="202"/>
      <c r="I21" s="203">
        <f>SUM(F22:F31)</f>
        <v>18401.150000000001</v>
      </c>
      <c r="J21" s="66"/>
    </row>
    <row r="22" spans="1:10" x14ac:dyDescent="0.25">
      <c r="A22" s="411"/>
      <c r="B22" s="227"/>
      <c r="C22" s="72"/>
      <c r="D22" s="218" t="s">
        <v>234</v>
      </c>
      <c r="E22" s="218" t="s">
        <v>67</v>
      </c>
      <c r="F22" s="219">
        <v>7000</v>
      </c>
      <c r="G22" s="218" t="s">
        <v>35</v>
      </c>
      <c r="H22" s="218" t="s">
        <v>68</v>
      </c>
      <c r="I22" s="220"/>
      <c r="J22" s="49"/>
    </row>
    <row r="23" spans="1:10" x14ac:dyDescent="0.25">
      <c r="A23" s="412"/>
      <c r="B23" s="227"/>
      <c r="C23" s="60"/>
      <c r="D23" s="218" t="s">
        <v>69</v>
      </c>
      <c r="E23" s="218" t="s">
        <v>67</v>
      </c>
      <c r="F23" s="219">
        <v>3300</v>
      </c>
      <c r="G23" s="218" t="s">
        <v>35</v>
      </c>
      <c r="H23" s="218" t="s">
        <v>68</v>
      </c>
      <c r="I23" s="220"/>
      <c r="J23" s="49"/>
    </row>
    <row r="24" spans="1:10" x14ac:dyDescent="0.25">
      <c r="A24" s="412"/>
      <c r="B24" s="60"/>
      <c r="C24" s="60"/>
      <c r="D24" s="196" t="s">
        <v>70</v>
      </c>
      <c r="E24" s="196" t="s">
        <v>71</v>
      </c>
      <c r="F24" s="201">
        <v>769</v>
      </c>
      <c r="G24" s="196" t="s">
        <v>35</v>
      </c>
      <c r="H24" s="196" t="s">
        <v>53</v>
      </c>
      <c r="I24" s="200"/>
      <c r="J24" s="49"/>
    </row>
    <row r="25" spans="1:10" x14ac:dyDescent="0.25">
      <c r="A25" s="412"/>
      <c r="B25" s="60"/>
      <c r="C25" s="60"/>
      <c r="D25" s="218" t="s">
        <v>72</v>
      </c>
      <c r="E25" s="218" t="s">
        <v>67</v>
      </c>
      <c r="F25" s="219">
        <v>3600</v>
      </c>
      <c r="G25" s="218" t="s">
        <v>35</v>
      </c>
      <c r="H25" s="218" t="s">
        <v>73</v>
      </c>
      <c r="I25" s="200"/>
      <c r="J25" s="49"/>
    </row>
    <row r="26" spans="1:10" x14ac:dyDescent="0.25">
      <c r="A26" s="412"/>
      <c r="B26" s="212"/>
      <c r="C26" s="212"/>
      <c r="D26" s="207" t="s">
        <v>74</v>
      </c>
      <c r="E26" s="207" t="s">
        <v>235</v>
      </c>
      <c r="F26" s="208">
        <v>1538.15</v>
      </c>
      <c r="G26" s="207" t="s">
        <v>35</v>
      </c>
      <c r="H26" s="207" t="s">
        <v>53</v>
      </c>
      <c r="I26" s="208"/>
      <c r="J26" s="209"/>
    </row>
    <row r="27" spans="1:10" x14ac:dyDescent="0.25">
      <c r="A27" s="412"/>
      <c r="B27" s="210"/>
      <c r="C27" s="210"/>
      <c r="D27" s="196" t="s">
        <v>75</v>
      </c>
      <c r="E27" s="196" t="s">
        <v>76</v>
      </c>
      <c r="F27" s="201">
        <v>969</v>
      </c>
      <c r="G27" s="196" t="s">
        <v>35</v>
      </c>
      <c r="H27" s="196" t="s">
        <v>66</v>
      </c>
      <c r="I27" s="201"/>
      <c r="J27" s="211"/>
    </row>
    <row r="28" spans="1:10" x14ac:dyDescent="0.25">
      <c r="A28" s="412"/>
      <c r="B28" s="212"/>
      <c r="C28" s="212"/>
      <c r="D28" s="207" t="s">
        <v>78</v>
      </c>
      <c r="E28" s="207" t="s">
        <v>235</v>
      </c>
      <c r="F28" s="208">
        <v>311</v>
      </c>
      <c r="G28" s="207" t="s">
        <v>35</v>
      </c>
      <c r="H28" s="207" t="s">
        <v>66</v>
      </c>
      <c r="I28" s="208"/>
      <c r="J28" s="209"/>
    </row>
    <row r="29" spans="1:10" x14ac:dyDescent="0.25">
      <c r="A29" s="412"/>
      <c r="B29" s="212"/>
      <c r="C29" s="212"/>
      <c r="D29" s="207" t="s">
        <v>80</v>
      </c>
      <c r="E29" s="207" t="s">
        <v>81</v>
      </c>
      <c r="F29" s="208">
        <v>238</v>
      </c>
      <c r="G29" s="207" t="s">
        <v>35</v>
      </c>
      <c r="H29" s="207" t="s">
        <v>66</v>
      </c>
      <c r="I29" s="208"/>
      <c r="J29" s="209"/>
    </row>
    <row r="30" spans="1:10" x14ac:dyDescent="0.25">
      <c r="A30" s="412"/>
      <c r="B30" s="212"/>
      <c r="C30" s="212"/>
      <c r="D30" s="207" t="s">
        <v>82</v>
      </c>
      <c r="E30" s="207" t="s">
        <v>83</v>
      </c>
      <c r="F30" s="208">
        <v>150</v>
      </c>
      <c r="G30" s="207" t="s">
        <v>35</v>
      </c>
      <c r="H30" s="207" t="s">
        <v>66</v>
      </c>
      <c r="I30" s="208"/>
      <c r="J30" s="209"/>
    </row>
    <row r="31" spans="1:10" ht="16.5" thickBot="1" x14ac:dyDescent="0.3">
      <c r="A31" s="413"/>
      <c r="B31" s="60"/>
      <c r="C31" s="60"/>
      <c r="D31" s="196" t="s">
        <v>84</v>
      </c>
      <c r="E31" s="196" t="s">
        <v>235</v>
      </c>
      <c r="F31" s="201">
        <v>526</v>
      </c>
      <c r="G31" s="196" t="s">
        <v>35</v>
      </c>
      <c r="H31" s="196" t="s">
        <v>66</v>
      </c>
      <c r="I31" s="200"/>
      <c r="J31" s="49"/>
    </row>
    <row r="32" spans="1:10" x14ac:dyDescent="0.25">
      <c r="A32" s="56" t="s">
        <v>162</v>
      </c>
      <c r="B32" s="226">
        <v>153700</v>
      </c>
      <c r="C32" s="57" t="s">
        <v>86</v>
      </c>
      <c r="D32" s="202"/>
      <c r="E32" s="202"/>
      <c r="F32" s="203"/>
      <c r="G32" s="202"/>
      <c r="H32" s="202"/>
      <c r="I32" s="203">
        <f>SUM(F33:F42)</f>
        <v>34086</v>
      </c>
      <c r="J32" s="66"/>
    </row>
    <row r="33" spans="1:11" x14ac:dyDescent="0.25">
      <c r="A33" s="414"/>
      <c r="B33" s="72"/>
      <c r="C33" s="72"/>
      <c r="D33" s="215" t="s">
        <v>236</v>
      </c>
      <c r="E33" s="215" t="s">
        <v>87</v>
      </c>
      <c r="F33" s="221">
        <v>6656</v>
      </c>
      <c r="G33" s="215" t="s">
        <v>35</v>
      </c>
      <c r="H33" s="215" t="s">
        <v>66</v>
      </c>
      <c r="I33" s="200"/>
      <c r="J33" s="49"/>
    </row>
    <row r="34" spans="1:11" x14ac:dyDescent="0.25">
      <c r="A34" s="415"/>
      <c r="B34" s="60"/>
      <c r="C34" s="60"/>
      <c r="D34" s="196" t="s">
        <v>88</v>
      </c>
      <c r="E34" s="196" t="s">
        <v>89</v>
      </c>
      <c r="F34" s="201">
        <v>5396</v>
      </c>
      <c r="G34" s="215" t="s">
        <v>35</v>
      </c>
      <c r="H34" s="196" t="s">
        <v>66</v>
      </c>
      <c r="I34" s="200"/>
      <c r="J34" s="49"/>
    </row>
    <row r="35" spans="1:11" x14ac:dyDescent="0.25">
      <c r="A35" s="415"/>
      <c r="B35" s="60"/>
      <c r="C35" s="60"/>
      <c r="D35" s="196" t="s">
        <v>90</v>
      </c>
      <c r="E35" s="196" t="s">
        <v>91</v>
      </c>
      <c r="F35" s="201">
        <v>6607</v>
      </c>
      <c r="G35" s="215" t="s">
        <v>35</v>
      </c>
      <c r="H35" s="196" t="s">
        <v>66</v>
      </c>
      <c r="I35" s="200"/>
      <c r="J35" s="49"/>
    </row>
    <row r="36" spans="1:11" x14ac:dyDescent="0.25">
      <c r="A36" s="415"/>
      <c r="B36" s="60"/>
      <c r="C36" s="60"/>
      <c r="D36" s="196" t="s">
        <v>92</v>
      </c>
      <c r="E36" s="196" t="s">
        <v>93</v>
      </c>
      <c r="F36" s="201">
        <v>1558</v>
      </c>
      <c r="G36" s="215" t="s">
        <v>35</v>
      </c>
      <c r="H36" s="196" t="s">
        <v>66</v>
      </c>
      <c r="I36" s="200"/>
      <c r="J36" s="49"/>
    </row>
    <row r="37" spans="1:11" x14ac:dyDescent="0.25">
      <c r="A37" s="415"/>
      <c r="B37" s="210"/>
      <c r="C37" s="60"/>
      <c r="D37" s="196" t="s">
        <v>94</v>
      </c>
      <c r="E37" s="196" t="s">
        <v>95</v>
      </c>
      <c r="F37" s="201">
        <v>4725</v>
      </c>
      <c r="G37" s="215" t="s">
        <v>35</v>
      </c>
      <c r="H37" s="196" t="s">
        <v>66</v>
      </c>
      <c r="I37" s="200"/>
      <c r="J37" s="49"/>
    </row>
    <row r="38" spans="1:11" x14ac:dyDescent="0.25">
      <c r="A38" s="415"/>
      <c r="B38" s="212"/>
      <c r="C38" s="60"/>
      <c r="D38" s="207" t="s">
        <v>96</v>
      </c>
      <c r="E38" s="207" t="s">
        <v>237</v>
      </c>
      <c r="F38" s="208">
        <v>3267</v>
      </c>
      <c r="G38" s="222" t="s">
        <v>35</v>
      </c>
      <c r="H38" s="207" t="s">
        <v>66</v>
      </c>
      <c r="I38" s="208"/>
      <c r="J38" s="209"/>
    </row>
    <row r="39" spans="1:11" x14ac:dyDescent="0.25">
      <c r="A39" s="415"/>
      <c r="B39" s="212"/>
      <c r="C39" s="60"/>
      <c r="D39" s="207" t="s">
        <v>238</v>
      </c>
      <c r="E39" s="207" t="s">
        <v>87</v>
      </c>
      <c r="F39" s="208">
        <v>4561</v>
      </c>
      <c r="G39" s="222" t="s">
        <v>35</v>
      </c>
      <c r="H39" s="207" t="s">
        <v>66</v>
      </c>
      <c r="I39" s="208"/>
      <c r="J39" s="209"/>
    </row>
    <row r="40" spans="1:11" x14ac:dyDescent="0.25">
      <c r="A40" s="415"/>
      <c r="B40" s="210"/>
      <c r="C40" s="60"/>
      <c r="D40" s="196" t="s">
        <v>97</v>
      </c>
      <c r="E40" s="196" t="s">
        <v>81</v>
      </c>
      <c r="F40" s="201">
        <v>607</v>
      </c>
      <c r="G40" s="215" t="s">
        <v>35</v>
      </c>
      <c r="H40" s="196" t="s">
        <v>66</v>
      </c>
      <c r="I40" s="201"/>
      <c r="J40" s="211"/>
    </row>
    <row r="41" spans="1:11" x14ac:dyDescent="0.25">
      <c r="A41" s="415"/>
      <c r="B41" s="212"/>
      <c r="C41" s="60"/>
      <c r="D41" s="207" t="s">
        <v>80</v>
      </c>
      <c r="E41" s="207" t="s">
        <v>81</v>
      </c>
      <c r="F41" s="208">
        <v>183</v>
      </c>
      <c r="G41" s="222" t="s">
        <v>35</v>
      </c>
      <c r="H41" s="207" t="s">
        <v>66</v>
      </c>
      <c r="I41" s="208"/>
      <c r="J41" s="209"/>
    </row>
    <row r="42" spans="1:11" ht="16.5" thickBot="1" x14ac:dyDescent="0.3">
      <c r="A42" s="416"/>
      <c r="B42" s="210"/>
      <c r="C42" s="60"/>
      <c r="D42" s="196" t="s">
        <v>84</v>
      </c>
      <c r="E42" s="196" t="s">
        <v>235</v>
      </c>
      <c r="F42" s="201">
        <v>526</v>
      </c>
      <c r="G42" s="215" t="s">
        <v>35</v>
      </c>
      <c r="H42" s="196" t="s">
        <v>53</v>
      </c>
      <c r="I42" s="201"/>
      <c r="J42" s="211"/>
    </row>
    <row r="43" spans="1:11" x14ac:dyDescent="0.25">
      <c r="A43" s="56" t="s">
        <v>162</v>
      </c>
      <c r="B43" s="226"/>
      <c r="C43" s="57" t="s">
        <v>98</v>
      </c>
      <c r="D43" s="57"/>
      <c r="E43" s="57"/>
      <c r="F43" s="58"/>
      <c r="G43" s="57"/>
      <c r="H43" s="57"/>
      <c r="I43" s="58">
        <f>SUM(F44)</f>
        <v>0</v>
      </c>
      <c r="J43" s="66"/>
      <c r="K43" t="s">
        <v>246</v>
      </c>
    </row>
    <row r="44" spans="1:11" ht="16.5" thickBot="1" x14ac:dyDescent="0.3">
      <c r="A44" s="75"/>
      <c r="B44" s="233"/>
      <c r="C44" s="76"/>
      <c r="D44" s="76" t="s">
        <v>99</v>
      </c>
      <c r="E44" s="76"/>
      <c r="F44" s="77">
        <v>0</v>
      </c>
      <c r="G44" s="76" t="s">
        <v>35</v>
      </c>
      <c r="H44" s="76" t="s">
        <v>37</v>
      </c>
      <c r="I44" s="77"/>
      <c r="J44" s="223"/>
    </row>
    <row r="46" spans="1:11" ht="21.75" thickBot="1" x14ac:dyDescent="0.4">
      <c r="A46" s="93" t="s">
        <v>170</v>
      </c>
      <c r="B46" s="93"/>
      <c r="C46" s="93"/>
      <c r="D46" s="93"/>
      <c r="E46" s="93"/>
      <c r="F46" s="93"/>
      <c r="G46" s="94"/>
    </row>
    <row r="47" spans="1:11" ht="16.5" thickBot="1" x14ac:dyDescent="0.3">
      <c r="A47" s="95" t="s">
        <v>16</v>
      </c>
      <c r="B47" s="234" t="s">
        <v>240</v>
      </c>
      <c r="C47" s="96" t="s">
        <v>17</v>
      </c>
      <c r="D47" s="97" t="s">
        <v>171</v>
      </c>
      <c r="E47" s="98" t="s">
        <v>172</v>
      </c>
      <c r="F47" s="98" t="s">
        <v>173</v>
      </c>
      <c r="G47" s="99" t="s">
        <v>174</v>
      </c>
    </row>
    <row r="48" spans="1:11" x14ac:dyDescent="0.25">
      <c r="A48" s="398" t="s">
        <v>162</v>
      </c>
      <c r="B48" s="402">
        <v>153100</v>
      </c>
      <c r="C48" s="400" t="s">
        <v>244</v>
      </c>
      <c r="D48" s="400" t="s">
        <v>201</v>
      </c>
      <c r="E48" s="101" t="s">
        <v>177</v>
      </c>
      <c r="F48" s="101">
        <v>60</v>
      </c>
      <c r="G48" s="395">
        <f>SUM(F48:F49)</f>
        <v>64</v>
      </c>
    </row>
    <row r="49" spans="1:7" ht="16.5" thickBot="1" x14ac:dyDescent="0.3">
      <c r="A49" s="399"/>
      <c r="B49" s="403"/>
      <c r="C49" s="401"/>
      <c r="D49" s="401"/>
      <c r="E49" s="102" t="s">
        <v>176</v>
      </c>
      <c r="F49" s="102">
        <v>4</v>
      </c>
      <c r="G49" s="396"/>
    </row>
    <row r="50" spans="1:7" x14ac:dyDescent="0.25">
      <c r="A50" s="398" t="s">
        <v>162</v>
      </c>
      <c r="B50" s="402">
        <v>153300</v>
      </c>
      <c r="C50" s="400" t="s">
        <v>243</v>
      </c>
      <c r="D50" s="400" t="s">
        <v>201</v>
      </c>
      <c r="E50" s="101" t="s">
        <v>177</v>
      </c>
      <c r="F50" s="101">
        <v>420</v>
      </c>
      <c r="G50" s="395">
        <f>SUM(F50:F51)</f>
        <v>440</v>
      </c>
    </row>
    <row r="51" spans="1:7" ht="16.5" thickBot="1" x14ac:dyDescent="0.3">
      <c r="A51" s="399"/>
      <c r="B51" s="403"/>
      <c r="C51" s="401"/>
      <c r="D51" s="401"/>
      <c r="E51" s="102" t="s">
        <v>176</v>
      </c>
      <c r="F51" s="102">
        <v>20</v>
      </c>
      <c r="G51" s="396"/>
    </row>
    <row r="52" spans="1:7" x14ac:dyDescent="0.25">
      <c r="A52" s="398" t="s">
        <v>162</v>
      </c>
      <c r="B52" s="402">
        <v>152800</v>
      </c>
      <c r="C52" s="400" t="s">
        <v>186</v>
      </c>
      <c r="D52" s="400" t="s">
        <v>201</v>
      </c>
      <c r="E52" s="101" t="s">
        <v>177</v>
      </c>
      <c r="F52" s="101">
        <v>480</v>
      </c>
      <c r="G52" s="395">
        <f>SUM(F52:F54)</f>
        <v>2448</v>
      </c>
    </row>
    <row r="53" spans="1:7" x14ac:dyDescent="0.25">
      <c r="A53" s="417"/>
      <c r="B53" s="404"/>
      <c r="C53" s="418"/>
      <c r="D53" s="418"/>
      <c r="E53" s="100" t="s">
        <v>176</v>
      </c>
      <c r="F53" s="100">
        <v>48</v>
      </c>
      <c r="G53" s="397"/>
    </row>
    <row r="54" spans="1:7" ht="16.5" thickBot="1" x14ac:dyDescent="0.3">
      <c r="A54" s="399"/>
      <c r="B54" s="403"/>
      <c r="C54" s="401"/>
      <c r="D54" s="401"/>
      <c r="E54" s="102" t="s">
        <v>192</v>
      </c>
      <c r="F54" s="102">
        <v>1920</v>
      </c>
      <c r="G54" s="396"/>
    </row>
    <row r="55" spans="1:7" x14ac:dyDescent="0.25">
      <c r="A55" s="398" t="s">
        <v>162</v>
      </c>
      <c r="B55" s="402">
        <v>151200</v>
      </c>
      <c r="C55" s="400" t="s">
        <v>185</v>
      </c>
      <c r="D55" s="400" t="s">
        <v>201</v>
      </c>
      <c r="E55" s="101" t="s">
        <v>176</v>
      </c>
      <c r="F55" s="101">
        <v>800</v>
      </c>
      <c r="G55" s="395">
        <f>SUM(F55:F57)</f>
        <v>2400</v>
      </c>
    </row>
    <row r="56" spans="1:7" x14ac:dyDescent="0.25">
      <c r="A56" s="417"/>
      <c r="B56" s="404"/>
      <c r="C56" s="418"/>
      <c r="D56" s="418"/>
      <c r="E56" s="100" t="s">
        <v>177</v>
      </c>
      <c r="F56" s="100">
        <v>800</v>
      </c>
      <c r="G56" s="397"/>
    </row>
    <row r="57" spans="1:7" ht="16.5" thickBot="1" x14ac:dyDescent="0.3">
      <c r="A57" s="399"/>
      <c r="B57" s="403"/>
      <c r="C57" s="401"/>
      <c r="D57" s="401"/>
      <c r="E57" s="102" t="s">
        <v>178</v>
      </c>
      <c r="F57" s="102">
        <v>800</v>
      </c>
      <c r="G57" s="396"/>
    </row>
    <row r="58" spans="1:7" ht="16.5" thickBot="1" x14ac:dyDescent="0.3">
      <c r="A58" s="103" t="s">
        <v>162</v>
      </c>
      <c r="B58" s="253">
        <v>153900</v>
      </c>
      <c r="C58" s="104" t="s">
        <v>187</v>
      </c>
      <c r="D58" s="104" t="s">
        <v>201</v>
      </c>
      <c r="E58" s="105" t="s">
        <v>176</v>
      </c>
      <c r="F58" s="105">
        <v>40</v>
      </c>
      <c r="G58" s="106">
        <f>SUM(F58)</f>
        <v>40</v>
      </c>
    </row>
    <row r="59" spans="1:7" ht="16.5" thickBot="1" x14ac:dyDescent="0.3">
      <c r="A59" s="103" t="s">
        <v>162</v>
      </c>
      <c r="B59" s="253">
        <v>151700</v>
      </c>
      <c r="C59" s="104" t="s">
        <v>190</v>
      </c>
      <c r="D59" s="104" t="s">
        <v>201</v>
      </c>
      <c r="E59" s="105" t="s">
        <v>176</v>
      </c>
      <c r="F59" s="105">
        <v>24</v>
      </c>
      <c r="G59" s="106">
        <f t="shared" ref="G59:G62" si="0">SUM(F59)</f>
        <v>24</v>
      </c>
    </row>
    <row r="60" spans="1:7" ht="16.5" thickBot="1" x14ac:dyDescent="0.3">
      <c r="A60" s="103" t="s">
        <v>162</v>
      </c>
      <c r="B60" s="253">
        <v>151500</v>
      </c>
      <c r="C60" s="104" t="s">
        <v>191</v>
      </c>
      <c r="D60" s="104" t="s">
        <v>201</v>
      </c>
      <c r="E60" s="105" t="s">
        <v>176</v>
      </c>
      <c r="F60" s="105">
        <v>24</v>
      </c>
      <c r="G60" s="106">
        <f t="shared" si="0"/>
        <v>24</v>
      </c>
    </row>
    <row r="61" spans="1:7" ht="16.5" thickBot="1" x14ac:dyDescent="0.3">
      <c r="A61" s="103" t="s">
        <v>162</v>
      </c>
      <c r="B61" s="253">
        <v>152600</v>
      </c>
      <c r="C61" s="104" t="s">
        <v>188</v>
      </c>
      <c r="D61" s="104" t="s">
        <v>201</v>
      </c>
      <c r="E61" s="105" t="s">
        <v>176</v>
      </c>
      <c r="F61" s="105">
        <v>24</v>
      </c>
      <c r="G61" s="106">
        <f t="shared" si="0"/>
        <v>24</v>
      </c>
    </row>
    <row r="62" spans="1:7" ht="16.5" thickBot="1" x14ac:dyDescent="0.3">
      <c r="A62" s="103" t="s">
        <v>162</v>
      </c>
      <c r="B62" s="253">
        <v>152400</v>
      </c>
      <c r="C62" s="104" t="s">
        <v>189</v>
      </c>
      <c r="D62" s="104" t="s">
        <v>201</v>
      </c>
      <c r="E62" s="105" t="s">
        <v>176</v>
      </c>
      <c r="F62" s="105">
        <v>24</v>
      </c>
      <c r="G62" s="106">
        <f t="shared" si="0"/>
        <v>24</v>
      </c>
    </row>
    <row r="63" spans="1:7" x14ac:dyDescent="0.25">
      <c r="A63" s="398" t="s">
        <v>162</v>
      </c>
      <c r="B63" s="402">
        <v>152900</v>
      </c>
      <c r="C63" s="400" t="s">
        <v>245</v>
      </c>
      <c r="D63" s="400" t="s">
        <v>201</v>
      </c>
      <c r="E63" s="101" t="s">
        <v>176</v>
      </c>
      <c r="F63" s="101">
        <v>24</v>
      </c>
      <c r="G63" s="395">
        <f>SUM(F63:F64)</f>
        <v>504</v>
      </c>
    </row>
    <row r="64" spans="1:7" ht="16.5" thickBot="1" x14ac:dyDescent="0.3">
      <c r="A64" s="399"/>
      <c r="B64" s="403"/>
      <c r="C64" s="401"/>
      <c r="D64" s="401"/>
      <c r="E64" s="102" t="s">
        <v>192</v>
      </c>
      <c r="F64" s="102">
        <v>480</v>
      </c>
      <c r="G64" s="396"/>
    </row>
    <row r="65" spans="1:7" ht="16.5" thickBot="1" x14ac:dyDescent="0.3">
      <c r="A65" s="107"/>
      <c r="B65" s="235"/>
      <c r="C65" s="108" t="s">
        <v>41</v>
      </c>
      <c r="D65" s="108"/>
      <c r="E65" s="109"/>
      <c r="F65" s="109">
        <f>SUM(F48:F64)</f>
        <v>5992</v>
      </c>
      <c r="G65" s="110">
        <f>SUM(G48:G64)</f>
        <v>5992</v>
      </c>
    </row>
  </sheetData>
  <mergeCells count="30">
    <mergeCell ref="A63:A64"/>
    <mergeCell ref="C63:C64"/>
    <mergeCell ref="D63:D64"/>
    <mergeCell ref="A52:A54"/>
    <mergeCell ref="C52:C54"/>
    <mergeCell ref="D52:D54"/>
    <mergeCell ref="A55:A57"/>
    <mergeCell ref="C55:C57"/>
    <mergeCell ref="D55:D57"/>
    <mergeCell ref="A9:A11"/>
    <mergeCell ref="A13:A16"/>
    <mergeCell ref="A18:A20"/>
    <mergeCell ref="A22:A31"/>
    <mergeCell ref="A33:A42"/>
    <mergeCell ref="G48:G49"/>
    <mergeCell ref="G52:G54"/>
    <mergeCell ref="G55:G57"/>
    <mergeCell ref="G63:G64"/>
    <mergeCell ref="A50:A51"/>
    <mergeCell ref="C50:C51"/>
    <mergeCell ref="D50:D51"/>
    <mergeCell ref="G50:G51"/>
    <mergeCell ref="B48:B49"/>
    <mergeCell ref="B50:B51"/>
    <mergeCell ref="B52:B54"/>
    <mergeCell ref="B55:B57"/>
    <mergeCell ref="B63:B64"/>
    <mergeCell ref="A48:A49"/>
    <mergeCell ref="C48:C49"/>
    <mergeCell ref="D48:D49"/>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9"/>
  <sheetViews>
    <sheetView topLeftCell="A14" zoomScale="70" zoomScaleNormal="70" workbookViewId="0">
      <pane xSplit="1" topLeftCell="B1" activePane="topRight" state="frozen"/>
      <selection pane="topRight" activeCell="C36" sqref="C36:C38"/>
    </sheetView>
  </sheetViews>
  <sheetFormatPr defaultRowHeight="15.75" x14ac:dyDescent="0.25"/>
  <cols>
    <col min="1" max="1" width="10.25" bestFit="1" customWidth="1"/>
    <col min="2" max="2" width="10.25" customWidth="1"/>
    <col min="3" max="3" width="102.125" customWidth="1"/>
    <col min="4" max="4" width="36.625" customWidth="1"/>
    <col min="5" max="5" width="12.75" bestFit="1" customWidth="1"/>
    <col min="6" max="6" width="8.125" bestFit="1" customWidth="1"/>
    <col min="7" max="7" width="7.25" bestFit="1" customWidth="1"/>
    <col min="8" max="8" width="17.75" bestFit="1" customWidth="1"/>
    <col min="9" max="9" width="10.5" bestFit="1" customWidth="1"/>
    <col min="10" max="10" width="14.625" bestFit="1" customWidth="1"/>
    <col min="11" max="11" width="13.25" style="44" bestFit="1" customWidth="1"/>
    <col min="12" max="12" width="7.75" bestFit="1" customWidth="1"/>
    <col min="13" max="13" width="10.5" bestFit="1" customWidth="1"/>
    <col min="14" max="14" width="17.5" bestFit="1" customWidth="1"/>
    <col min="15" max="15" width="9.75" bestFit="1" customWidth="1"/>
    <col min="16" max="16" width="22.75" bestFit="1" customWidth="1"/>
  </cols>
  <sheetData>
    <row r="1" spans="1:16" s="62" customFormat="1" ht="21.75" thickBot="1" x14ac:dyDescent="0.4">
      <c r="A1" s="132" t="s">
        <v>169</v>
      </c>
      <c r="B1" s="133"/>
      <c r="C1" s="133"/>
      <c r="D1" s="133"/>
      <c r="E1" s="133"/>
      <c r="F1" s="134"/>
      <c r="G1" s="133"/>
      <c r="H1" s="133"/>
      <c r="I1" s="135"/>
      <c r="J1" s="136"/>
      <c r="K1" s="121"/>
      <c r="L1" s="122"/>
      <c r="M1" s="122"/>
      <c r="N1" s="122"/>
      <c r="O1" s="122"/>
      <c r="P1" s="122"/>
    </row>
    <row r="2" spans="1:16" x14ac:dyDescent="0.25">
      <c r="A2" s="17" t="s">
        <v>16</v>
      </c>
      <c r="B2" s="224" t="s">
        <v>240</v>
      </c>
      <c r="C2" s="18" t="s">
        <v>17</v>
      </c>
      <c r="D2" s="18" t="s">
        <v>30</v>
      </c>
      <c r="E2" s="18" t="s">
        <v>31</v>
      </c>
      <c r="F2" s="40" t="s">
        <v>32</v>
      </c>
      <c r="G2" s="18" t="s">
        <v>33</v>
      </c>
      <c r="H2" s="18" t="s">
        <v>34</v>
      </c>
      <c r="I2" s="40" t="s">
        <v>32</v>
      </c>
      <c r="J2" s="41" t="s">
        <v>41</v>
      </c>
      <c r="K2" s="123"/>
      <c r="M2" s="124"/>
      <c r="N2" s="124"/>
      <c r="P2" s="124"/>
    </row>
    <row r="3" spans="1:16" x14ac:dyDescent="0.25">
      <c r="A3" s="254" t="s">
        <v>163</v>
      </c>
      <c r="B3" s="236"/>
      <c r="C3" s="67" t="s">
        <v>100</v>
      </c>
      <c r="D3" s="67"/>
      <c r="E3" s="67"/>
      <c r="F3" s="66"/>
      <c r="G3" s="67"/>
      <c r="H3" s="67"/>
      <c r="I3" s="78"/>
      <c r="J3" s="79">
        <f>SUM(I:I)</f>
        <v>66499</v>
      </c>
      <c r="K3" s="125"/>
      <c r="M3" s="126"/>
      <c r="N3" s="126"/>
      <c r="P3" s="126"/>
    </row>
    <row r="4" spans="1:16" x14ac:dyDescent="0.25">
      <c r="A4" s="254" t="s">
        <v>163</v>
      </c>
      <c r="B4" s="255">
        <v>155000</v>
      </c>
      <c r="C4" s="81" t="s">
        <v>247</v>
      </c>
      <c r="D4" s="67"/>
      <c r="E4" s="67"/>
      <c r="F4" s="66"/>
      <c r="G4" s="67"/>
      <c r="H4" s="67"/>
      <c r="I4" s="66">
        <f>SUM(F5:F15)</f>
        <v>44339</v>
      </c>
      <c r="J4" s="142"/>
      <c r="M4" s="127"/>
      <c r="N4" s="127"/>
      <c r="O4" s="127"/>
      <c r="P4" s="127"/>
    </row>
    <row r="5" spans="1:16" ht="28.9" customHeight="1" x14ac:dyDescent="0.25">
      <c r="A5" s="411"/>
      <c r="B5" s="414"/>
      <c r="C5" s="414"/>
      <c r="D5" s="82" t="s">
        <v>101</v>
      </c>
      <c r="E5" s="82" t="s">
        <v>102</v>
      </c>
      <c r="F5" s="49">
        <v>32000</v>
      </c>
      <c r="G5" s="48" t="s">
        <v>35</v>
      </c>
      <c r="H5" s="48" t="s">
        <v>53</v>
      </c>
      <c r="I5" s="49"/>
      <c r="J5" s="83"/>
      <c r="K5" s="140"/>
      <c r="M5" s="129"/>
      <c r="N5" s="129"/>
      <c r="O5" s="129"/>
      <c r="P5" s="129"/>
    </row>
    <row r="6" spans="1:16" x14ac:dyDescent="0.25">
      <c r="A6" s="412"/>
      <c r="B6" s="415"/>
      <c r="C6" s="415"/>
      <c r="D6" s="48" t="s">
        <v>103</v>
      </c>
      <c r="E6" s="48" t="s">
        <v>81</v>
      </c>
      <c r="F6" s="49">
        <v>1644</v>
      </c>
      <c r="G6" s="48" t="s">
        <v>35</v>
      </c>
      <c r="H6" s="48" t="s">
        <v>104</v>
      </c>
      <c r="I6" s="49"/>
      <c r="J6" s="83"/>
      <c r="K6" s="140"/>
      <c r="M6" s="129"/>
      <c r="N6" s="129"/>
      <c r="O6" s="129"/>
      <c r="P6" s="129"/>
    </row>
    <row r="7" spans="1:16" x14ac:dyDescent="0.25">
      <c r="A7" s="412"/>
      <c r="B7" s="415"/>
      <c r="C7" s="415"/>
      <c r="D7" s="48" t="s">
        <v>105</v>
      </c>
      <c r="E7" s="48" t="s">
        <v>81</v>
      </c>
      <c r="F7" s="49">
        <v>720</v>
      </c>
      <c r="G7" s="48" t="s">
        <v>35</v>
      </c>
      <c r="H7" s="48" t="s">
        <v>104</v>
      </c>
      <c r="I7" s="49"/>
      <c r="J7" s="83"/>
      <c r="K7" s="140"/>
      <c r="M7" s="129"/>
      <c r="N7" s="129"/>
      <c r="O7" s="129"/>
      <c r="P7" s="129"/>
    </row>
    <row r="8" spans="1:16" x14ac:dyDescent="0.25">
      <c r="A8" s="412"/>
      <c r="B8" s="415"/>
      <c r="C8" s="415"/>
      <c r="D8" s="48" t="s">
        <v>106</v>
      </c>
      <c r="E8" s="48" t="s">
        <v>81</v>
      </c>
      <c r="F8" s="49">
        <v>825</v>
      </c>
      <c r="G8" s="48" t="s">
        <v>35</v>
      </c>
      <c r="H8" s="48" t="s">
        <v>77</v>
      </c>
      <c r="I8" s="49"/>
      <c r="J8" s="83"/>
      <c r="K8" s="140"/>
      <c r="M8" s="129"/>
      <c r="N8" s="129"/>
      <c r="O8" s="129"/>
      <c r="P8" s="129"/>
    </row>
    <row r="9" spans="1:16" x14ac:dyDescent="0.25">
      <c r="A9" s="412"/>
      <c r="B9" s="415"/>
      <c r="C9" s="415"/>
      <c r="D9" s="48" t="s">
        <v>107</v>
      </c>
      <c r="E9" s="48" t="s">
        <v>108</v>
      </c>
      <c r="F9" s="49">
        <v>1110</v>
      </c>
      <c r="G9" s="48" t="s">
        <v>35</v>
      </c>
      <c r="H9" s="48" t="s">
        <v>85</v>
      </c>
      <c r="I9" s="49"/>
      <c r="J9" s="83"/>
      <c r="K9" s="140"/>
      <c r="M9" s="129"/>
      <c r="N9" s="129"/>
      <c r="O9" s="129"/>
      <c r="P9" s="129"/>
    </row>
    <row r="10" spans="1:16" x14ac:dyDescent="0.25">
      <c r="A10" s="412"/>
      <c r="B10" s="415"/>
      <c r="C10" s="415"/>
      <c r="D10" s="48" t="s">
        <v>109</v>
      </c>
      <c r="E10" s="48" t="s">
        <v>110</v>
      </c>
      <c r="F10" s="49">
        <v>650</v>
      </c>
      <c r="G10" s="48" t="s">
        <v>35</v>
      </c>
      <c r="H10" s="48" t="s">
        <v>104</v>
      </c>
      <c r="I10" s="49"/>
      <c r="J10" s="83"/>
      <c r="K10" s="140"/>
      <c r="M10" s="129"/>
      <c r="N10" s="129"/>
      <c r="O10" s="129"/>
      <c r="P10" s="129"/>
    </row>
    <row r="11" spans="1:16" x14ac:dyDescent="0.25">
      <c r="A11" s="412"/>
      <c r="B11" s="415"/>
      <c r="C11" s="415"/>
      <c r="D11" s="70" t="s">
        <v>111</v>
      </c>
      <c r="E11" s="70" t="s">
        <v>91</v>
      </c>
      <c r="F11" s="69">
        <v>1315</v>
      </c>
      <c r="G11" s="70" t="s">
        <v>35</v>
      </c>
      <c r="H11" s="70" t="s">
        <v>104</v>
      </c>
      <c r="I11" s="69"/>
      <c r="J11" s="84"/>
      <c r="K11" s="141"/>
      <c r="M11" s="131"/>
      <c r="N11" s="131"/>
      <c r="O11" s="131"/>
      <c r="P11" s="131"/>
    </row>
    <row r="12" spans="1:16" x14ac:dyDescent="0.25">
      <c r="A12" s="412"/>
      <c r="B12" s="415"/>
      <c r="C12" s="415"/>
      <c r="D12" s="70" t="s">
        <v>112</v>
      </c>
      <c r="E12" s="70" t="s">
        <v>87</v>
      </c>
      <c r="F12" s="69">
        <v>2500</v>
      </c>
      <c r="G12" s="70" t="s">
        <v>35</v>
      </c>
      <c r="H12" s="70" t="s">
        <v>113</v>
      </c>
      <c r="I12" s="69"/>
      <c r="J12" s="84"/>
      <c r="K12" s="141"/>
      <c r="M12" s="131"/>
      <c r="N12" s="131"/>
      <c r="O12" s="131"/>
      <c r="P12" s="131"/>
    </row>
    <row r="13" spans="1:16" x14ac:dyDescent="0.25">
      <c r="A13" s="412"/>
      <c r="B13" s="415"/>
      <c r="C13" s="415"/>
      <c r="D13" s="48" t="s">
        <v>114</v>
      </c>
      <c r="E13" s="48" t="s">
        <v>81</v>
      </c>
      <c r="F13" s="49">
        <v>1550</v>
      </c>
      <c r="G13" s="48" t="s">
        <v>35</v>
      </c>
      <c r="H13" s="48" t="s">
        <v>104</v>
      </c>
      <c r="I13" s="49"/>
      <c r="J13" s="83"/>
      <c r="K13" s="140"/>
      <c r="M13" s="129"/>
      <c r="N13" s="129"/>
      <c r="O13" s="129"/>
      <c r="P13" s="129"/>
    </row>
    <row r="14" spans="1:16" x14ac:dyDescent="0.25">
      <c r="A14" s="412"/>
      <c r="B14" s="415"/>
      <c r="C14" s="415"/>
      <c r="D14" s="48" t="s">
        <v>115</v>
      </c>
      <c r="E14" s="48" t="s">
        <v>91</v>
      </c>
      <c r="F14" s="49">
        <v>450</v>
      </c>
      <c r="G14" s="48" t="s">
        <v>35</v>
      </c>
      <c r="H14" s="48" t="s">
        <v>77</v>
      </c>
      <c r="I14" s="49"/>
      <c r="J14" s="83"/>
      <c r="K14" s="140"/>
      <c r="M14" s="129"/>
      <c r="N14" s="129"/>
      <c r="O14" s="129"/>
      <c r="P14" s="129"/>
    </row>
    <row r="15" spans="1:16" x14ac:dyDescent="0.25">
      <c r="A15" s="422"/>
      <c r="B15" s="423"/>
      <c r="C15" s="423"/>
      <c r="D15" s="48" t="s">
        <v>116</v>
      </c>
      <c r="E15" s="48" t="s">
        <v>87</v>
      </c>
      <c r="F15" s="49">
        <v>1575</v>
      </c>
      <c r="G15" s="48" t="s">
        <v>35</v>
      </c>
      <c r="H15" s="48" t="s">
        <v>104</v>
      </c>
      <c r="I15" s="49"/>
      <c r="J15" s="83"/>
      <c r="K15" s="140"/>
      <c r="M15" s="129"/>
      <c r="N15" s="129"/>
      <c r="O15" s="129"/>
      <c r="P15" s="129"/>
    </row>
    <row r="16" spans="1:16" x14ac:dyDescent="0.25">
      <c r="A16" s="254" t="s">
        <v>163</v>
      </c>
      <c r="B16" s="255">
        <v>155700</v>
      </c>
      <c r="C16" s="67" t="s">
        <v>248</v>
      </c>
      <c r="D16" s="67"/>
      <c r="E16" s="67"/>
      <c r="F16" s="66"/>
      <c r="G16" s="67"/>
      <c r="H16" s="67"/>
      <c r="I16" s="66">
        <f>SUM(F17:F24)</f>
        <v>11667</v>
      </c>
      <c r="J16" s="80"/>
      <c r="M16" s="127"/>
      <c r="N16" s="127"/>
      <c r="O16" s="127"/>
      <c r="P16" s="127"/>
    </row>
    <row r="17" spans="1:16" x14ac:dyDescent="0.25">
      <c r="A17" s="411"/>
      <c r="B17" s="414"/>
      <c r="C17" s="414"/>
      <c r="D17" s="48" t="s">
        <v>117</v>
      </c>
      <c r="E17" s="48" t="s">
        <v>110</v>
      </c>
      <c r="F17" s="49">
        <v>1600</v>
      </c>
      <c r="G17" s="48" t="s">
        <v>35</v>
      </c>
      <c r="H17" s="48" t="s">
        <v>118</v>
      </c>
      <c r="I17" s="49"/>
      <c r="J17" s="83"/>
      <c r="K17" s="140"/>
      <c r="M17" s="129"/>
      <c r="N17" s="129"/>
      <c r="O17" s="129"/>
      <c r="P17" s="129"/>
    </row>
    <row r="18" spans="1:16" x14ac:dyDescent="0.25">
      <c r="A18" s="412"/>
      <c r="B18" s="415"/>
      <c r="C18" s="415"/>
      <c r="D18" s="48" t="s">
        <v>119</v>
      </c>
      <c r="E18" s="48" t="s">
        <v>81</v>
      </c>
      <c r="F18" s="49">
        <v>1450</v>
      </c>
      <c r="G18" s="48" t="s">
        <v>35</v>
      </c>
      <c r="H18" s="48" t="s">
        <v>118</v>
      </c>
      <c r="I18" s="49"/>
      <c r="J18" s="83"/>
      <c r="K18" s="140"/>
      <c r="M18" s="129"/>
      <c r="N18" s="129"/>
      <c r="O18" s="129"/>
      <c r="P18" s="129"/>
    </row>
    <row r="19" spans="1:16" x14ac:dyDescent="0.25">
      <c r="A19" s="412"/>
      <c r="B19" s="415"/>
      <c r="C19" s="415"/>
      <c r="D19" s="48" t="s">
        <v>120</v>
      </c>
      <c r="E19" s="48" t="s">
        <v>81</v>
      </c>
      <c r="F19" s="49">
        <v>1200</v>
      </c>
      <c r="G19" s="48" t="s">
        <v>35</v>
      </c>
      <c r="H19" s="48" t="s">
        <v>85</v>
      </c>
      <c r="I19" s="49"/>
      <c r="J19" s="83"/>
      <c r="K19" s="140"/>
      <c r="M19" s="129"/>
      <c r="N19" s="129"/>
      <c r="O19" s="129"/>
      <c r="P19" s="129"/>
    </row>
    <row r="20" spans="1:16" x14ac:dyDescent="0.25">
      <c r="A20" s="412"/>
      <c r="B20" s="415"/>
      <c r="C20" s="415"/>
      <c r="D20" s="70" t="s">
        <v>121</v>
      </c>
      <c r="E20" s="70" t="s">
        <v>110</v>
      </c>
      <c r="F20" s="69">
        <v>700</v>
      </c>
      <c r="G20" s="70" t="s">
        <v>35</v>
      </c>
      <c r="H20" s="70" t="s">
        <v>59</v>
      </c>
      <c r="I20" s="69"/>
      <c r="J20" s="84"/>
      <c r="K20" s="141"/>
      <c r="M20" s="131"/>
      <c r="N20" s="131"/>
      <c r="O20" s="131"/>
      <c r="P20" s="131"/>
    </row>
    <row r="21" spans="1:16" x14ac:dyDescent="0.25">
      <c r="A21" s="412"/>
      <c r="B21" s="415"/>
      <c r="C21" s="415"/>
      <c r="D21" s="48" t="s">
        <v>122</v>
      </c>
      <c r="E21" s="48" t="s">
        <v>81</v>
      </c>
      <c r="F21" s="49">
        <v>946</v>
      </c>
      <c r="G21" s="48" t="s">
        <v>35</v>
      </c>
      <c r="H21" s="48" t="s">
        <v>85</v>
      </c>
      <c r="I21" s="49"/>
      <c r="J21" s="83"/>
      <c r="K21" s="140"/>
      <c r="M21" s="129"/>
      <c r="N21" s="129"/>
      <c r="O21" s="129"/>
      <c r="P21" s="129"/>
    </row>
    <row r="22" spans="1:16" x14ac:dyDescent="0.25">
      <c r="A22" s="412"/>
      <c r="B22" s="415"/>
      <c r="C22" s="415"/>
      <c r="D22" s="48" t="s">
        <v>123</v>
      </c>
      <c r="E22" s="48" t="s">
        <v>87</v>
      </c>
      <c r="F22" s="49">
        <v>3750</v>
      </c>
      <c r="G22" s="48" t="s">
        <v>35</v>
      </c>
      <c r="H22" s="48" t="s">
        <v>85</v>
      </c>
      <c r="I22" s="49"/>
      <c r="J22" s="83"/>
      <c r="K22" s="140"/>
      <c r="M22" s="129"/>
      <c r="N22" s="129"/>
      <c r="O22" s="129"/>
      <c r="P22" s="129"/>
    </row>
    <row r="23" spans="1:16" x14ac:dyDescent="0.25">
      <c r="A23" s="412"/>
      <c r="B23" s="415"/>
      <c r="C23" s="415"/>
      <c r="D23" s="48" t="s">
        <v>124</v>
      </c>
      <c r="E23" s="48" t="s">
        <v>108</v>
      </c>
      <c r="F23" s="49">
        <v>924</v>
      </c>
      <c r="G23" s="48" t="s">
        <v>35</v>
      </c>
      <c r="H23" s="48" t="s">
        <v>104</v>
      </c>
      <c r="I23" s="49"/>
      <c r="J23" s="83"/>
      <c r="K23" s="140"/>
      <c r="M23" s="129"/>
      <c r="N23" s="129"/>
      <c r="O23" s="129"/>
      <c r="P23" s="129"/>
    </row>
    <row r="24" spans="1:16" x14ac:dyDescent="0.25">
      <c r="A24" s="422"/>
      <c r="B24" s="423"/>
      <c r="C24" s="423"/>
      <c r="D24" s="48" t="s">
        <v>125</v>
      </c>
      <c r="E24" s="48" t="s">
        <v>81</v>
      </c>
      <c r="F24" s="49">
        <v>1097</v>
      </c>
      <c r="G24" s="48" t="s">
        <v>35</v>
      </c>
      <c r="H24" s="48" t="s">
        <v>77</v>
      </c>
      <c r="I24" s="49"/>
      <c r="J24" s="83"/>
      <c r="K24" s="140"/>
      <c r="M24" s="129"/>
      <c r="N24" s="129"/>
      <c r="O24" s="129"/>
      <c r="P24" s="129"/>
    </row>
    <row r="25" spans="1:16" x14ac:dyDescent="0.25">
      <c r="A25" s="254" t="s">
        <v>163</v>
      </c>
      <c r="B25" s="255">
        <v>155900</v>
      </c>
      <c r="C25" s="67" t="s">
        <v>249</v>
      </c>
      <c r="D25" s="67"/>
      <c r="E25" s="67"/>
      <c r="F25" s="66"/>
      <c r="G25" s="67"/>
      <c r="H25" s="67"/>
      <c r="I25" s="66">
        <f>SUM(F26:F32)</f>
        <v>10493</v>
      </c>
      <c r="J25" s="80"/>
      <c r="M25" s="127"/>
      <c r="N25" s="127"/>
      <c r="O25" s="127"/>
      <c r="P25" s="127"/>
    </row>
    <row r="26" spans="1:16" x14ac:dyDescent="0.25">
      <c r="A26" s="411"/>
      <c r="B26" s="414"/>
      <c r="C26" s="414"/>
      <c r="D26" s="48" t="s">
        <v>126</v>
      </c>
      <c r="E26" s="48" t="s">
        <v>91</v>
      </c>
      <c r="F26" s="49">
        <v>1625</v>
      </c>
      <c r="G26" s="48" t="s">
        <v>35</v>
      </c>
      <c r="H26" s="48" t="s">
        <v>66</v>
      </c>
      <c r="I26" s="49"/>
      <c r="J26" s="83"/>
      <c r="K26" s="140"/>
      <c r="M26" s="129"/>
      <c r="N26" s="129"/>
      <c r="O26" s="129"/>
      <c r="P26" s="129"/>
    </row>
    <row r="27" spans="1:16" x14ac:dyDescent="0.25">
      <c r="A27" s="412"/>
      <c r="B27" s="415"/>
      <c r="C27" s="415"/>
      <c r="D27" s="48" t="s">
        <v>127</v>
      </c>
      <c r="E27" s="48" t="s">
        <v>110</v>
      </c>
      <c r="F27" s="49">
        <v>2050</v>
      </c>
      <c r="G27" s="48" t="s">
        <v>35</v>
      </c>
      <c r="H27" s="48" t="s">
        <v>77</v>
      </c>
      <c r="I27" s="49"/>
      <c r="J27" s="83"/>
      <c r="K27" s="140"/>
      <c r="M27" s="129"/>
      <c r="N27" s="129"/>
      <c r="O27" s="129"/>
      <c r="P27" s="129"/>
    </row>
    <row r="28" spans="1:16" x14ac:dyDescent="0.25">
      <c r="A28" s="412"/>
      <c r="B28" s="415"/>
      <c r="C28" s="415"/>
      <c r="D28" s="48" t="s">
        <v>128</v>
      </c>
      <c r="E28" s="48" t="s">
        <v>79</v>
      </c>
      <c r="F28" s="49">
        <v>550</v>
      </c>
      <c r="G28" s="48" t="s">
        <v>35</v>
      </c>
      <c r="H28" s="48" t="s">
        <v>77</v>
      </c>
      <c r="I28" s="49"/>
      <c r="J28" s="83"/>
      <c r="K28" s="140"/>
      <c r="M28" s="129"/>
      <c r="N28" s="129"/>
      <c r="O28" s="129"/>
      <c r="P28" s="129"/>
    </row>
    <row r="29" spans="1:16" x14ac:dyDescent="0.25">
      <c r="A29" s="412"/>
      <c r="B29" s="415"/>
      <c r="C29" s="415"/>
      <c r="D29" s="48" t="s">
        <v>129</v>
      </c>
      <c r="E29" s="48" t="s">
        <v>79</v>
      </c>
      <c r="F29" s="49">
        <v>2986</v>
      </c>
      <c r="G29" s="48" t="s">
        <v>35</v>
      </c>
      <c r="H29" s="48" t="s">
        <v>77</v>
      </c>
      <c r="I29" s="49"/>
      <c r="J29" s="83"/>
      <c r="K29" s="140"/>
      <c r="M29" s="129"/>
      <c r="N29" s="129"/>
      <c r="O29" s="129"/>
      <c r="P29" s="129"/>
    </row>
    <row r="30" spans="1:16" x14ac:dyDescent="0.25">
      <c r="A30" s="412"/>
      <c r="B30" s="415"/>
      <c r="C30" s="415"/>
      <c r="D30" s="70" t="s">
        <v>130</v>
      </c>
      <c r="E30" s="70" t="s">
        <v>131</v>
      </c>
      <c r="F30" s="69">
        <v>1750</v>
      </c>
      <c r="G30" s="70" t="s">
        <v>35</v>
      </c>
      <c r="H30" s="70" t="s">
        <v>64</v>
      </c>
      <c r="I30" s="69"/>
      <c r="J30" s="84"/>
      <c r="K30" s="141"/>
      <c r="M30" s="131"/>
      <c r="N30" s="131"/>
      <c r="O30" s="131"/>
      <c r="P30" s="131"/>
    </row>
    <row r="31" spans="1:16" x14ac:dyDescent="0.25">
      <c r="A31" s="412"/>
      <c r="B31" s="415"/>
      <c r="C31" s="415"/>
      <c r="D31" s="48" t="s">
        <v>132</v>
      </c>
      <c r="E31" s="48" t="s">
        <v>133</v>
      </c>
      <c r="F31" s="49">
        <v>650</v>
      </c>
      <c r="G31" s="48" t="s">
        <v>35</v>
      </c>
      <c r="H31" s="48" t="s">
        <v>77</v>
      </c>
      <c r="I31" s="49"/>
      <c r="J31" s="83"/>
      <c r="K31" s="140"/>
      <c r="M31" s="129"/>
      <c r="N31" s="129"/>
      <c r="O31" s="129"/>
      <c r="P31" s="129"/>
    </row>
    <row r="32" spans="1:16" ht="16.5" thickBot="1" x14ac:dyDescent="0.3">
      <c r="A32" s="413"/>
      <c r="B32" s="416"/>
      <c r="C32" s="416"/>
      <c r="D32" s="46" t="s">
        <v>134</v>
      </c>
      <c r="E32" s="46" t="s">
        <v>110</v>
      </c>
      <c r="F32" s="47">
        <v>882</v>
      </c>
      <c r="G32" s="46" t="s">
        <v>35</v>
      </c>
      <c r="H32" s="46" t="s">
        <v>85</v>
      </c>
      <c r="I32" s="47"/>
      <c r="J32" s="63"/>
      <c r="K32" s="140"/>
      <c r="M32" s="129"/>
      <c r="N32" s="129"/>
      <c r="O32" s="129"/>
      <c r="P32" s="129"/>
    </row>
    <row r="34" spans="1:7" ht="21.75" thickBot="1" x14ac:dyDescent="0.4">
      <c r="A34" s="93" t="s">
        <v>170</v>
      </c>
      <c r="B34" s="93"/>
      <c r="C34" s="93"/>
      <c r="D34" s="93"/>
      <c r="E34" s="93"/>
      <c r="F34" s="93"/>
      <c r="G34" s="94"/>
    </row>
    <row r="35" spans="1:7" ht="16.5" thickBot="1" x14ac:dyDescent="0.3">
      <c r="A35" s="95" t="s">
        <v>16</v>
      </c>
      <c r="B35" s="234" t="s">
        <v>240</v>
      </c>
      <c r="C35" s="96" t="s">
        <v>17</v>
      </c>
      <c r="D35" s="97" t="s">
        <v>171</v>
      </c>
      <c r="E35" s="98" t="s">
        <v>172</v>
      </c>
      <c r="F35" s="98" t="s">
        <v>173</v>
      </c>
      <c r="G35" s="99" t="s">
        <v>174</v>
      </c>
    </row>
    <row r="36" spans="1:7" x14ac:dyDescent="0.25">
      <c r="A36" s="424" t="s">
        <v>163</v>
      </c>
      <c r="B36" s="419">
        <v>154100</v>
      </c>
      <c r="C36" s="427" t="s">
        <v>193</v>
      </c>
      <c r="D36" s="430" t="s">
        <v>202</v>
      </c>
      <c r="E36" s="101" t="s">
        <v>176</v>
      </c>
      <c r="F36" s="101">
        <v>640</v>
      </c>
      <c r="G36" s="395">
        <f>SUM(F36:F38)</f>
        <v>1492</v>
      </c>
    </row>
    <row r="37" spans="1:7" x14ac:dyDescent="0.25">
      <c r="A37" s="425"/>
      <c r="B37" s="420"/>
      <c r="C37" s="428"/>
      <c r="D37" s="431"/>
      <c r="E37" s="100" t="s">
        <v>177</v>
      </c>
      <c r="F37" s="100">
        <v>212</v>
      </c>
      <c r="G37" s="397"/>
    </row>
    <row r="38" spans="1:7" ht="16.5" thickBot="1" x14ac:dyDescent="0.3">
      <c r="A38" s="426"/>
      <c r="B38" s="421"/>
      <c r="C38" s="429"/>
      <c r="D38" s="432"/>
      <c r="E38" s="102" t="s">
        <v>178</v>
      </c>
      <c r="F38" s="102">
        <v>640</v>
      </c>
      <c r="G38" s="396"/>
    </row>
    <row r="39" spans="1:7" ht="16.5" thickBot="1" x14ac:dyDescent="0.3">
      <c r="A39" s="111" t="s">
        <v>163</v>
      </c>
      <c r="B39" s="256">
        <v>155400</v>
      </c>
      <c r="C39" s="112" t="s">
        <v>194</v>
      </c>
      <c r="D39" s="113" t="s">
        <v>202</v>
      </c>
      <c r="E39" s="105" t="s">
        <v>177</v>
      </c>
      <c r="F39" s="105">
        <v>80</v>
      </c>
      <c r="G39" s="106">
        <f>SUM(F39)</f>
        <v>80</v>
      </c>
    </row>
    <row r="40" spans="1:7" ht="16.5" thickBot="1" x14ac:dyDescent="0.3">
      <c r="A40" s="111" t="s">
        <v>163</v>
      </c>
      <c r="B40" s="256">
        <v>155200</v>
      </c>
      <c r="C40" s="112" t="s">
        <v>199</v>
      </c>
      <c r="D40" s="113" t="s">
        <v>202</v>
      </c>
      <c r="E40" s="105" t="s">
        <v>177</v>
      </c>
      <c r="F40" s="105">
        <v>24</v>
      </c>
      <c r="G40" s="106">
        <f t="shared" ref="G40:G44" si="0">SUM(F40)</f>
        <v>24</v>
      </c>
    </row>
    <row r="41" spans="1:7" ht="16.5" thickBot="1" x14ac:dyDescent="0.3">
      <c r="A41" s="111" t="s">
        <v>163</v>
      </c>
      <c r="B41" s="256">
        <v>155300</v>
      </c>
      <c r="C41" s="112" t="s">
        <v>198</v>
      </c>
      <c r="D41" s="113" t="s">
        <v>202</v>
      </c>
      <c r="E41" s="105" t="s">
        <v>177</v>
      </c>
      <c r="F41" s="105">
        <v>24</v>
      </c>
      <c r="G41" s="106">
        <f t="shared" si="0"/>
        <v>24</v>
      </c>
    </row>
    <row r="42" spans="1:7" ht="16.5" thickBot="1" x14ac:dyDescent="0.3">
      <c r="A42" s="111" t="s">
        <v>163</v>
      </c>
      <c r="B42" s="256">
        <v>155600</v>
      </c>
      <c r="C42" s="112" t="s">
        <v>250</v>
      </c>
      <c r="D42" s="113" t="s">
        <v>202</v>
      </c>
      <c r="E42" s="105" t="s">
        <v>177</v>
      </c>
      <c r="F42" s="105">
        <v>240</v>
      </c>
      <c r="G42" s="106">
        <f t="shared" si="0"/>
        <v>240</v>
      </c>
    </row>
    <row r="43" spans="1:7" ht="16.5" thickBot="1" x14ac:dyDescent="0.3">
      <c r="A43" s="111" t="s">
        <v>163</v>
      </c>
      <c r="B43" s="256">
        <v>155100</v>
      </c>
      <c r="C43" s="112" t="s">
        <v>200</v>
      </c>
      <c r="D43" s="113" t="s">
        <v>202</v>
      </c>
      <c r="E43" s="105" t="s">
        <v>177</v>
      </c>
      <c r="F43" s="105">
        <v>24</v>
      </c>
      <c r="G43" s="106">
        <f t="shared" si="0"/>
        <v>24</v>
      </c>
    </row>
    <row r="44" spans="1:7" ht="16.5" thickBot="1" x14ac:dyDescent="0.3">
      <c r="A44" s="111" t="s">
        <v>163</v>
      </c>
      <c r="B44" s="256">
        <v>155500</v>
      </c>
      <c r="C44" s="112" t="s">
        <v>197</v>
      </c>
      <c r="D44" s="113" t="s">
        <v>202</v>
      </c>
      <c r="E44" s="105" t="s">
        <v>177</v>
      </c>
      <c r="F44" s="105">
        <v>24</v>
      </c>
      <c r="G44" s="106">
        <f t="shared" si="0"/>
        <v>24</v>
      </c>
    </row>
    <row r="45" spans="1:7" x14ac:dyDescent="0.25">
      <c r="A45" s="424" t="s">
        <v>163</v>
      </c>
      <c r="B45" s="419">
        <v>154400</v>
      </c>
      <c r="C45" s="430" t="s">
        <v>207</v>
      </c>
      <c r="D45" s="430" t="s">
        <v>202</v>
      </c>
      <c r="E45" s="101" t="s">
        <v>176</v>
      </c>
      <c r="F45" s="101">
        <v>48</v>
      </c>
      <c r="G45" s="395">
        <f>SUM(F45:F46)</f>
        <v>96</v>
      </c>
    </row>
    <row r="46" spans="1:7" ht="16.5" thickBot="1" x14ac:dyDescent="0.3">
      <c r="A46" s="426"/>
      <c r="B46" s="421"/>
      <c r="C46" s="432"/>
      <c r="D46" s="432"/>
      <c r="E46" s="102" t="s">
        <v>177</v>
      </c>
      <c r="F46" s="102">
        <v>48</v>
      </c>
      <c r="G46" s="396"/>
    </row>
    <row r="47" spans="1:7" ht="16.5" thickBot="1" x14ac:dyDescent="0.3">
      <c r="A47" s="111" t="s">
        <v>163</v>
      </c>
      <c r="B47" s="257">
        <v>156000</v>
      </c>
      <c r="C47" s="112" t="s">
        <v>195</v>
      </c>
      <c r="D47" s="113" t="s">
        <v>202</v>
      </c>
      <c r="E47" s="105" t="s">
        <v>177</v>
      </c>
      <c r="F47" s="105">
        <v>40</v>
      </c>
      <c r="G47" s="106">
        <f>SUM(F47)</f>
        <v>40</v>
      </c>
    </row>
    <row r="48" spans="1:7" ht="16.5" thickBot="1" x14ac:dyDescent="0.3">
      <c r="A48" s="111" t="s">
        <v>163</v>
      </c>
      <c r="B48" s="256">
        <v>155800</v>
      </c>
      <c r="C48" s="112" t="s">
        <v>196</v>
      </c>
      <c r="D48" s="113" t="s">
        <v>202</v>
      </c>
      <c r="E48" s="105" t="s">
        <v>177</v>
      </c>
      <c r="F48" s="105">
        <v>40</v>
      </c>
      <c r="G48" s="106">
        <f>SUM(F48)</f>
        <v>40</v>
      </c>
    </row>
    <row r="49" spans="1:7" ht="16.5" thickBot="1" x14ac:dyDescent="0.3">
      <c r="A49" s="114"/>
      <c r="B49" s="238"/>
      <c r="C49" s="115" t="s">
        <v>41</v>
      </c>
      <c r="D49" s="115"/>
      <c r="E49" s="116"/>
      <c r="F49" s="116">
        <f>SUM(F36:F48)</f>
        <v>2084</v>
      </c>
      <c r="G49" s="117">
        <f>SUM(G36:G48)</f>
        <v>2084</v>
      </c>
    </row>
  </sheetData>
  <sortState ref="A36:G49">
    <sortCondition ref="C36:C49"/>
  </sortState>
  <mergeCells count="19">
    <mergeCell ref="G45:G46"/>
    <mergeCell ref="G36:G38"/>
    <mergeCell ref="A36:A38"/>
    <mergeCell ref="C36:C38"/>
    <mergeCell ref="D36:D38"/>
    <mergeCell ref="A45:A46"/>
    <mergeCell ref="C45:C46"/>
    <mergeCell ref="D45:D46"/>
    <mergeCell ref="A5:A15"/>
    <mergeCell ref="B5:B15"/>
    <mergeCell ref="C5:C15"/>
    <mergeCell ref="A17:A24"/>
    <mergeCell ref="B17:B24"/>
    <mergeCell ref="C17:C24"/>
    <mergeCell ref="A26:A32"/>
    <mergeCell ref="B26:B32"/>
    <mergeCell ref="C26:C32"/>
    <mergeCell ref="B36:B38"/>
    <mergeCell ref="B45:B46"/>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05"/>
  <sheetViews>
    <sheetView topLeftCell="A376" workbookViewId="0">
      <selection activeCell="K20" sqref="K20"/>
    </sheetView>
  </sheetViews>
  <sheetFormatPr defaultColWidth="9" defaultRowHeight="15" x14ac:dyDescent="0.25"/>
  <cols>
    <col min="1" max="16384" width="9" style="189"/>
  </cols>
  <sheetData>
    <row r="1" spans="1:1" ht="18.75" x14ac:dyDescent="0.3">
      <c r="A1" s="188" t="s">
        <v>215</v>
      </c>
    </row>
    <row r="32" spans="1:1" ht="18.75" x14ac:dyDescent="0.3">
      <c r="A32" s="188" t="s">
        <v>216</v>
      </c>
    </row>
    <row r="35" spans="1:17" x14ac:dyDescent="0.25">
      <c r="Q35" s="189" t="s">
        <v>217</v>
      </c>
    </row>
    <row r="36" spans="1:17" x14ac:dyDescent="0.25">
      <c r="Q36" s="189" t="s">
        <v>218</v>
      </c>
    </row>
    <row r="37" spans="1:17" x14ac:dyDescent="0.25">
      <c r="Q37" s="189" t="s">
        <v>219</v>
      </c>
    </row>
    <row r="38" spans="1:17" x14ac:dyDescent="0.25">
      <c r="Q38" s="189" t="s">
        <v>220</v>
      </c>
    </row>
    <row r="40" spans="1:17" x14ac:dyDescent="0.25">
      <c r="Q40" s="190" t="s">
        <v>221</v>
      </c>
    </row>
    <row r="46" spans="1:17" ht="18.75" x14ac:dyDescent="0.3">
      <c r="A46" s="188" t="s">
        <v>222</v>
      </c>
    </row>
    <row r="366" spans="1:1" ht="18.75" x14ac:dyDescent="0.3">
      <c r="A366" s="188" t="s">
        <v>147</v>
      </c>
    </row>
    <row r="405" spans="1:1" ht="18.75" x14ac:dyDescent="0.3">
      <c r="A405" s="188" t="s">
        <v>223</v>
      </c>
    </row>
  </sheetData>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I4" sqref="I4"/>
    </sheetView>
  </sheetViews>
  <sheetFormatPr defaultRowHeight="15.7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Nav</vt:lpstr>
      <vt:lpstr>Laser-Summary</vt:lpstr>
      <vt:lpstr>Gas-Summary</vt:lpstr>
      <vt:lpstr>Cooling-Summary</vt:lpstr>
      <vt:lpstr>Laser-Details</vt:lpstr>
      <vt:lpstr>Gas-Details</vt:lpstr>
      <vt:lpstr>Cooling-Details</vt:lpstr>
      <vt:lpstr>Quotations-Laser</vt:lpstr>
      <vt:lpstr>Quotations-Gas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EdwardOBrien</cp:lastModifiedBy>
  <dcterms:created xsi:type="dcterms:W3CDTF">2017-03-02T14:42:49Z</dcterms:created>
  <dcterms:modified xsi:type="dcterms:W3CDTF">2019-04-02T23:15:41Z</dcterms:modified>
</cp:coreProperties>
</file>