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autoCompressPictures="0"/>
  <bookViews>
    <workbookView xWindow="0" yWindow="0" windowWidth="28800" windowHeight="13425" tabRatio="849" firstSheet="10"/>
  </bookViews>
  <sheets>
    <sheet name="Navigation" sheetId="44" r:id="rId1"/>
    <sheet name="Instructions" sheetId="66" r:id="rId2"/>
    <sheet name="Infrastructure Acct Structure" sheetId="63" r:id="rId3"/>
    <sheet name="BoE for Detector Mech Sys" sheetId="55" r:id="rId4"/>
    <sheet name="BoE for Cradle Carriage" sheetId="58" r:id="rId5"/>
    <sheet name="BoE for Int Struct Support" sheetId="59" r:id="rId6"/>
    <sheet name="BoE for OHCal Steel" sheetId="67" r:id="rId7"/>
    <sheet name="BoE for End Caps_Pole Tips" sheetId="61" r:id="rId8"/>
    <sheet name="BoE for Bridge, Platforms, etc" sheetId="62" r:id="rId9"/>
    <sheet name="Procurement $ by  Work Package" sheetId="45" r:id="rId10"/>
    <sheet name="Infrastructure Control Account" sheetId="33" r:id="rId11"/>
    <sheet name="Int Struct Support Work Package" sheetId="49" r:id="rId12"/>
    <sheet name="Cradle Carriage Work Package" sheetId="47" r:id="rId13"/>
    <sheet name="OHCal Steel Work Package" sheetId="68" r:id="rId14"/>
    <sheet name="End Caps_Pole Tips Work Package" sheetId="51" r:id="rId15"/>
    <sheet name="Bridge Platforms Work Package" sheetId="53" r:id="rId16"/>
  </sheets>
  <definedNames>
    <definedName name="_xlnm.Print_Area" localSheetId="8">'BoE for Bridge, Platforms, etc'!$A$1:$Q$90</definedName>
    <definedName name="_xlnm.Print_Area" localSheetId="5">'BoE for Int Struct Support'!$B$2:$Q$90</definedName>
    <definedName name="_xlnm.Print_Area" localSheetId="6">'BoE for OHCal Steel'!$B$1:$Q$91</definedName>
    <definedName name="SP">'Cradle Carriage Work Package'!$P$64</definedName>
    <definedName name="SPP">'Bridge Platforms Work Package'!$O$30</definedName>
    <definedName name="SPPT">'End Caps_Pole Tips Work Package'!$O$31</definedName>
  </definedNames>
  <calcPr calcId="191029"/>
  <extLst>
    <ext xmlns:xcalcf="http://schemas.microsoft.com/office/spreadsheetml/2018/calcfeatures" uri="{B58B0392-4F1F-4190-BB64-5DF3571DCE5F}">
      <xcalcf:calcFeatures>
        <xcalcf:feature name="microsoft.com:RD"/>
      </xcalcf:calcFeatures>
    </ext>
    <ext xmlns:mx="http://schemas.microsoft.com/office/mac/excel/2008/main" uri="{7523E5D3-25F3-A5E0-1632-64F254C22452}">
      <mx:ArchID Flags="2"/>
    </ext>
  </extLst>
</workbook>
</file>

<file path=xl/calcChain.xml><?xml version="1.0" encoding="utf-8"?>
<calcChain xmlns="http://schemas.openxmlformats.org/spreadsheetml/2006/main">
  <c r="M33" i="53" l="1"/>
  <c r="N107" i="47"/>
  <c r="G56" i="68" l="1"/>
  <c r="G54" i="68"/>
  <c r="G58" i="68" s="1"/>
  <c r="G62" i="68" s="1"/>
  <c r="B89" i="67" l="1"/>
  <c r="D91" i="55" l="1"/>
  <c r="J86" i="55"/>
  <c r="D6" i="45"/>
  <c r="AX25" i="49" l="1"/>
  <c r="AP25" i="49"/>
  <c r="AD25" i="49"/>
  <c r="U25" i="49"/>
  <c r="U18" i="49"/>
  <c r="BM18" i="49" s="1"/>
  <c r="N25" i="49"/>
  <c r="H25" i="49"/>
  <c r="H18" i="49"/>
  <c r="BK18" i="49" s="1"/>
  <c r="AD18" i="49"/>
  <c r="BN18" i="49" s="1"/>
  <c r="AP18" i="49"/>
  <c r="BO18" i="49" s="1"/>
  <c r="BJ18" i="49"/>
  <c r="BP18" i="49"/>
  <c r="H19" i="49"/>
  <c r="BK19" i="49" s="1"/>
  <c r="N19" i="49"/>
  <c r="BL19" i="49" s="1"/>
  <c r="U19" i="49"/>
  <c r="BM19" i="49" s="1"/>
  <c r="AD19" i="49"/>
  <c r="BN19" i="49" s="1"/>
  <c r="AP19" i="49"/>
  <c r="BO19" i="49" s="1"/>
  <c r="BJ19" i="49"/>
  <c r="BP19" i="49"/>
  <c r="H20" i="49"/>
  <c r="BK20" i="49" s="1"/>
  <c r="N20" i="49"/>
  <c r="BL20" i="49" s="1"/>
  <c r="U20" i="49"/>
  <c r="BM20" i="49" s="1"/>
  <c r="AD20" i="49"/>
  <c r="BN20" i="49" s="1"/>
  <c r="AP20" i="49"/>
  <c r="BO20" i="49" s="1"/>
  <c r="BJ20" i="49"/>
  <c r="BP20" i="49"/>
  <c r="H21" i="49"/>
  <c r="BK21" i="49" s="1"/>
  <c r="N21" i="49"/>
  <c r="BL21" i="49" s="1"/>
  <c r="U21" i="49"/>
  <c r="BM21" i="49" s="1"/>
  <c r="AD21" i="49"/>
  <c r="BN21" i="49" s="1"/>
  <c r="AP21" i="49"/>
  <c r="BO21" i="49" s="1"/>
  <c r="BJ21" i="49"/>
  <c r="BP21" i="49"/>
  <c r="H22" i="49"/>
  <c r="BK22" i="49" s="1"/>
  <c r="N22" i="49"/>
  <c r="BL22" i="49" s="1"/>
  <c r="U22" i="49"/>
  <c r="BM22" i="49" s="1"/>
  <c r="AD22" i="49"/>
  <c r="BN22" i="49" s="1"/>
  <c r="AP22" i="49"/>
  <c r="BO22" i="49" s="1"/>
  <c r="BJ22" i="49"/>
  <c r="BP22" i="49"/>
  <c r="H23" i="49"/>
  <c r="BK23" i="49" s="1"/>
  <c r="N23" i="49"/>
  <c r="BL23" i="49" s="1"/>
  <c r="U23" i="49"/>
  <c r="BM23" i="49" s="1"/>
  <c r="AD23" i="49"/>
  <c r="BN23" i="49" s="1"/>
  <c r="AP23" i="49"/>
  <c r="BO23" i="49" s="1"/>
  <c r="BJ23" i="49"/>
  <c r="BP23" i="49"/>
  <c r="H24" i="49"/>
  <c r="BK24" i="49" s="1"/>
  <c r="N24" i="49"/>
  <c r="BL24" i="49" s="1"/>
  <c r="U24" i="49"/>
  <c r="BM24" i="49" s="1"/>
  <c r="AD24" i="49"/>
  <c r="BN24" i="49" s="1"/>
  <c r="AP24" i="49"/>
  <c r="BO24" i="49" s="1"/>
  <c r="BJ24" i="49"/>
  <c r="BP24" i="49"/>
  <c r="N18" i="49" l="1"/>
  <c r="BL18" i="49" s="1"/>
  <c r="BZ29" i="49"/>
  <c r="CA29" i="49" l="1"/>
  <c r="K137" i="47" l="1"/>
  <c r="N137" i="47" s="1"/>
  <c r="K135" i="47" l="1"/>
  <c r="M92" i="53"/>
  <c r="M90" i="53"/>
  <c r="M89" i="53"/>
  <c r="M88" i="53"/>
  <c r="M87" i="53"/>
  <c r="M86" i="53"/>
  <c r="M83" i="53"/>
  <c r="G81" i="53"/>
  <c r="H81" i="53" s="1"/>
  <c r="J81" i="53" s="1"/>
  <c r="M81" i="53" s="1"/>
  <c r="G80" i="53"/>
  <c r="H80" i="53" s="1"/>
  <c r="J80" i="53" s="1"/>
  <c r="M80" i="53" s="1"/>
  <c r="M76" i="53"/>
  <c r="G74" i="53"/>
  <c r="H74" i="53" s="1"/>
  <c r="J74" i="53" s="1"/>
  <c r="M74" i="53" s="1"/>
  <c r="G73" i="53"/>
  <c r="H73" i="53" s="1"/>
  <c r="J73" i="53" s="1"/>
  <c r="M73" i="53" s="1"/>
  <c r="M69" i="53"/>
  <c r="M67" i="53"/>
  <c r="M66" i="53"/>
  <c r="M65" i="53"/>
  <c r="M64" i="53"/>
  <c r="M63" i="53"/>
  <c r="M60" i="53"/>
  <c r="M58" i="53"/>
  <c r="G56" i="53"/>
  <c r="H56" i="53" s="1"/>
  <c r="J56" i="53" s="1"/>
  <c r="M56" i="53" s="1"/>
  <c r="G54" i="53"/>
  <c r="H54" i="53" s="1"/>
  <c r="J54" i="53" s="1"/>
  <c r="M54" i="53" s="1"/>
  <c r="G52" i="53"/>
  <c r="H52" i="53" s="1"/>
  <c r="J52" i="53" s="1"/>
  <c r="M52" i="53" s="1"/>
  <c r="G51" i="53"/>
  <c r="H51" i="53" s="1"/>
  <c r="J51" i="53" s="1"/>
  <c r="M51" i="53" s="1"/>
  <c r="G48" i="53"/>
  <c r="H48" i="53" s="1"/>
  <c r="J48" i="53" s="1"/>
  <c r="M48" i="53" s="1"/>
  <c r="G47" i="53"/>
  <c r="H47" i="53" s="1"/>
  <c r="J47" i="53" s="1"/>
  <c r="M47" i="53" s="1"/>
  <c r="G44" i="53"/>
  <c r="H44" i="53" s="1"/>
  <c r="J44" i="53" s="1"/>
  <c r="M44" i="53" s="1"/>
  <c r="G42" i="53"/>
  <c r="H42" i="53" s="1"/>
  <c r="J42" i="53" s="1"/>
  <c r="M42" i="53" s="1"/>
  <c r="G41" i="53"/>
  <c r="H41" i="53" s="1"/>
  <c r="J41" i="53" s="1"/>
  <c r="M41" i="53" s="1"/>
  <c r="G38" i="53"/>
  <c r="H38" i="53" s="1"/>
  <c r="J38" i="53" s="1"/>
  <c r="M38" i="53" s="1"/>
  <c r="G37" i="53"/>
  <c r="H37" i="53" s="1"/>
  <c r="J37" i="53" s="1"/>
  <c r="M37" i="53" s="1"/>
  <c r="G36" i="53"/>
  <c r="H36" i="53" s="1"/>
  <c r="J36" i="53" s="1"/>
  <c r="M36" i="53" s="1"/>
  <c r="M72" i="53" l="1"/>
  <c r="M46" i="53"/>
  <c r="M35" i="53"/>
  <c r="M85" i="53"/>
  <c r="M62" i="53"/>
  <c r="M50" i="53"/>
  <c r="M40" i="53"/>
  <c r="M79" i="53"/>
  <c r="J88" i="55" l="1"/>
  <c r="B88" i="62" l="1"/>
  <c r="D8" i="45"/>
  <c r="N133" i="47"/>
  <c r="M57" i="51" l="1"/>
  <c r="M55" i="51"/>
  <c r="M53" i="51"/>
  <c r="M51" i="51"/>
  <c r="M50" i="51"/>
  <c r="M49" i="51"/>
  <c r="G46" i="51"/>
  <c r="H46" i="51" s="1"/>
  <c r="J46" i="51" s="1"/>
  <c r="M46" i="51" s="1"/>
  <c r="M44" i="51"/>
  <c r="G42" i="51"/>
  <c r="H42" i="51" s="1"/>
  <c r="J42" i="51" s="1"/>
  <c r="M42" i="51" s="1"/>
  <c r="G41" i="51"/>
  <c r="H41" i="51" s="1"/>
  <c r="J41" i="51" s="1"/>
  <c r="M41" i="51" s="1"/>
  <c r="G40" i="51"/>
  <c r="H40" i="51" s="1"/>
  <c r="J40" i="51" s="1"/>
  <c r="M40" i="51" s="1"/>
  <c r="G39" i="51"/>
  <c r="H39" i="51" s="1"/>
  <c r="J39" i="51" s="1"/>
  <c r="M39" i="51" s="1"/>
  <c r="G38" i="51"/>
  <c r="H38" i="51" s="1"/>
  <c r="J38" i="51" s="1"/>
  <c r="M38" i="51" s="1"/>
  <c r="G37" i="51"/>
  <c r="H37" i="51" s="1"/>
  <c r="J37" i="51" s="1"/>
  <c r="M37" i="51" s="1"/>
  <c r="G36" i="51"/>
  <c r="H36" i="51" s="1"/>
  <c r="J36" i="51" s="1"/>
  <c r="M36" i="51" s="1"/>
  <c r="G35" i="51"/>
  <c r="H35" i="51" s="1"/>
  <c r="J35" i="51" s="1"/>
  <c r="M35" i="51" s="1"/>
  <c r="G34" i="51"/>
  <c r="H34" i="51" s="1"/>
  <c r="J34" i="51" s="1"/>
  <c r="M34" i="51" s="1"/>
  <c r="M48" i="51" l="1"/>
  <c r="M33" i="51"/>
  <c r="M32" i="51" s="1"/>
  <c r="N145" i="47"/>
  <c r="N144" i="47"/>
  <c r="N143" i="47"/>
  <c r="N142" i="47"/>
  <c r="N135" i="47"/>
  <c r="N131" i="47"/>
  <c r="N130" i="47"/>
  <c r="H129" i="47"/>
  <c r="I129" i="47" s="1"/>
  <c r="K129" i="47" s="1"/>
  <c r="N129" i="47" s="1"/>
  <c r="H128" i="47"/>
  <c r="I128" i="47" s="1"/>
  <c r="K128" i="47" s="1"/>
  <c r="N128" i="47" s="1"/>
  <c r="N125" i="47"/>
  <c r="N124" i="47"/>
  <c r="H123" i="47"/>
  <c r="I123" i="47" s="1"/>
  <c r="K123" i="47" s="1"/>
  <c r="N123" i="47" s="1"/>
  <c r="H122" i="47"/>
  <c r="I122" i="47" s="1"/>
  <c r="K122" i="47" s="1"/>
  <c r="N122" i="47" s="1"/>
  <c r="N119" i="47"/>
  <c r="N118" i="47"/>
  <c r="N117" i="47"/>
  <c r="N116" i="47"/>
  <c r="N115" i="47"/>
  <c r="N114" i="47"/>
  <c r="N112" i="47"/>
  <c r="N111" i="47"/>
  <c r="N110" i="47"/>
  <c r="H109" i="47"/>
  <c r="I109" i="47" s="1"/>
  <c r="K109" i="47" s="1"/>
  <c r="N109" i="47" s="1"/>
  <c r="K108" i="47"/>
  <c r="N108" i="47" s="1"/>
  <c r="N105" i="47"/>
  <c r="H101" i="47"/>
  <c r="I101" i="47" s="1"/>
  <c r="K101" i="47" s="1"/>
  <c r="N101" i="47" s="1"/>
  <c r="H99" i="47"/>
  <c r="I99" i="47" s="1"/>
  <c r="K99" i="47" s="1"/>
  <c r="N99" i="47" s="1"/>
  <c r="H98" i="47"/>
  <c r="I98" i="47" s="1"/>
  <c r="K98" i="47" s="1"/>
  <c r="N98" i="47" s="1"/>
  <c r="H97" i="47"/>
  <c r="I97" i="47" s="1"/>
  <c r="K97" i="47" s="1"/>
  <c r="N97" i="47" s="1"/>
  <c r="H94" i="47"/>
  <c r="I94" i="47" s="1"/>
  <c r="K94" i="47" s="1"/>
  <c r="N94" i="47" s="1"/>
  <c r="H92" i="47"/>
  <c r="I92" i="47" s="1"/>
  <c r="K92" i="47" s="1"/>
  <c r="N92" i="47" s="1"/>
  <c r="H91" i="47"/>
  <c r="I91" i="47" s="1"/>
  <c r="K91" i="47" s="1"/>
  <c r="N91" i="47" s="1"/>
  <c r="H88" i="47"/>
  <c r="I88" i="47" s="1"/>
  <c r="K88" i="47" s="1"/>
  <c r="N88" i="47" s="1"/>
  <c r="H87" i="47"/>
  <c r="I87" i="47" s="1"/>
  <c r="K87" i="47" s="1"/>
  <c r="N87" i="47" s="1"/>
  <c r="H82" i="47"/>
  <c r="I82" i="47" s="1"/>
  <c r="K82" i="47" s="1"/>
  <c r="N82" i="47" s="1"/>
  <c r="H81" i="47"/>
  <c r="I81" i="47" s="1"/>
  <c r="K81" i="47" s="1"/>
  <c r="N81" i="47" s="1"/>
  <c r="H80" i="47"/>
  <c r="I80" i="47" s="1"/>
  <c r="K80" i="47" s="1"/>
  <c r="N80" i="47" s="1"/>
  <c r="H79" i="47"/>
  <c r="I79" i="47" s="1"/>
  <c r="K79" i="47" s="1"/>
  <c r="N79" i="47" s="1"/>
  <c r="H78" i="47"/>
  <c r="I78" i="47" s="1"/>
  <c r="K78" i="47" s="1"/>
  <c r="N78" i="47" s="1"/>
  <c r="H77" i="47"/>
  <c r="I77" i="47" s="1"/>
  <c r="K77" i="47" s="1"/>
  <c r="N77" i="47" s="1"/>
  <c r="H76" i="47"/>
  <c r="I76" i="47" s="1"/>
  <c r="K76" i="47" s="1"/>
  <c r="N76" i="47" s="1"/>
  <c r="H75" i="47"/>
  <c r="I75" i="47" s="1"/>
  <c r="K75" i="47" s="1"/>
  <c r="N75" i="47" s="1"/>
  <c r="H74" i="47"/>
  <c r="I74" i="47" s="1"/>
  <c r="K74" i="47" s="1"/>
  <c r="N74" i="47" s="1"/>
  <c r="H73" i="47"/>
  <c r="I73" i="47" s="1"/>
  <c r="K73" i="47" s="1"/>
  <c r="N73" i="47" s="1"/>
  <c r="H72" i="47"/>
  <c r="I72" i="47" s="1"/>
  <c r="K72" i="47" s="1"/>
  <c r="N72" i="47" s="1"/>
  <c r="H71" i="47"/>
  <c r="I71" i="47" s="1"/>
  <c r="K71" i="47" s="1"/>
  <c r="N71" i="47" s="1"/>
  <c r="H70" i="47"/>
  <c r="I70" i="47" s="1"/>
  <c r="K70" i="47" s="1"/>
  <c r="N70" i="47" s="1"/>
  <c r="B78" i="61" l="1"/>
  <c r="J87" i="55"/>
  <c r="D7" i="45"/>
  <c r="N141" i="47"/>
  <c r="N139" i="47" s="1"/>
  <c r="N113" i="47"/>
  <c r="N121" i="47"/>
  <c r="N90" i="47"/>
  <c r="N86" i="47"/>
  <c r="N69" i="47"/>
  <c r="N68" i="47" s="1"/>
  <c r="N96" i="47"/>
  <c r="N127" i="47"/>
  <c r="N17" i="47"/>
  <c r="N66" i="47" l="1"/>
  <c r="N65" i="47" s="1"/>
  <c r="F15" i="53"/>
  <c r="BH15" i="53" s="1"/>
  <c r="H15" i="53"/>
  <c r="BI15" i="53" s="1"/>
  <c r="N15" i="53"/>
  <c r="BJ15" i="53" s="1"/>
  <c r="U15" i="53"/>
  <c r="AD15" i="53"/>
  <c r="AP15" i="53"/>
  <c r="BM15" i="53" s="1"/>
  <c r="BN15" i="53"/>
  <c r="F16" i="53"/>
  <c r="H16" i="53"/>
  <c r="N16" i="53"/>
  <c r="BJ16" i="53" s="1"/>
  <c r="U16" i="53"/>
  <c r="BK16" i="53" s="1"/>
  <c r="AD16" i="53"/>
  <c r="AP16" i="53"/>
  <c r="BN16" i="53"/>
  <c r="F17" i="53"/>
  <c r="H17" i="53"/>
  <c r="N17" i="53"/>
  <c r="BJ17" i="53" s="1"/>
  <c r="U17" i="53"/>
  <c r="AD17" i="53"/>
  <c r="BL17" i="53" s="1"/>
  <c r="AP17" i="53"/>
  <c r="BN17" i="53"/>
  <c r="F18" i="53"/>
  <c r="H18" i="53"/>
  <c r="N18" i="53"/>
  <c r="U18" i="53"/>
  <c r="BK18" i="53" s="1"/>
  <c r="AD18" i="53"/>
  <c r="BL18" i="53" s="1"/>
  <c r="AP18" i="53"/>
  <c r="BM18" i="53" s="1"/>
  <c r="BN18" i="53"/>
  <c r="F16" i="51"/>
  <c r="BF16" i="51" s="1"/>
  <c r="H16" i="51"/>
  <c r="BG16" i="51" s="1"/>
  <c r="N16" i="51"/>
  <c r="BH16" i="51" s="1"/>
  <c r="U16" i="51"/>
  <c r="BI16" i="51" s="1"/>
  <c r="AD16" i="51"/>
  <c r="AP16" i="51"/>
  <c r="BK16" i="51" s="1"/>
  <c r="BL16" i="51"/>
  <c r="F17" i="51"/>
  <c r="H17" i="51"/>
  <c r="BG17" i="51" s="1"/>
  <c r="N17" i="51"/>
  <c r="BH17" i="51" s="1"/>
  <c r="U17" i="51"/>
  <c r="BI17" i="51" s="1"/>
  <c r="AD17" i="51"/>
  <c r="AP17" i="51"/>
  <c r="BK17" i="51" s="1"/>
  <c r="BL17" i="51"/>
  <c r="F18" i="51"/>
  <c r="BF18" i="51" s="1"/>
  <c r="H18" i="51"/>
  <c r="N18" i="51"/>
  <c r="BH18" i="51" s="1"/>
  <c r="U18" i="51"/>
  <c r="AD18" i="51"/>
  <c r="BJ18" i="51" s="1"/>
  <c r="AP18" i="51"/>
  <c r="BL18" i="51"/>
  <c r="F19" i="51"/>
  <c r="H19" i="51"/>
  <c r="BG19" i="51" s="1"/>
  <c r="N19" i="51"/>
  <c r="U19" i="51"/>
  <c r="BI19" i="51" s="1"/>
  <c r="AD19" i="51"/>
  <c r="AP19" i="51"/>
  <c r="BK19" i="51" s="1"/>
  <c r="BL19" i="51"/>
  <c r="B87" i="58" l="1"/>
  <c r="D4" i="45"/>
  <c r="J84" i="55"/>
  <c r="N149" i="47"/>
  <c r="BH18" i="53"/>
  <c r="BI16" i="53"/>
  <c r="BK17" i="53"/>
  <c r="BL15" i="53"/>
  <c r="BJ18" i="53"/>
  <c r="BI17" i="53"/>
  <c r="BH16" i="53"/>
  <c r="BI18" i="53"/>
  <c r="BH17" i="53"/>
  <c r="BM16" i="53"/>
  <c r="BM17" i="53"/>
  <c r="BL16" i="53"/>
  <c r="BK15" i="53"/>
  <c r="BJ17" i="51"/>
  <c r="BJ19" i="51"/>
  <c r="BI18" i="51"/>
  <c r="BG18" i="51"/>
  <c r="BF17" i="51"/>
  <c r="BH19" i="51"/>
  <c r="BF19" i="51"/>
  <c r="BJ16" i="51"/>
  <c r="BK18" i="51"/>
  <c r="BL21" i="47" l="1"/>
  <c r="BL22" i="47"/>
  <c r="BL23" i="47"/>
  <c r="BL24" i="47"/>
  <c r="BL25" i="47"/>
  <c r="BL26" i="47"/>
  <c r="BL27" i="47"/>
  <c r="BL28" i="47"/>
  <c r="BL29" i="47"/>
  <c r="BL30" i="47"/>
  <c r="BL31" i="47"/>
  <c r="BL32" i="47"/>
  <c r="BL33" i="47"/>
  <c r="BL34" i="47"/>
  <c r="BL35" i="47"/>
  <c r="BL36" i="47"/>
  <c r="BL37" i="47"/>
  <c r="BL38" i="47"/>
  <c r="BL39" i="47"/>
  <c r="BL40" i="47"/>
  <c r="BL41" i="47"/>
  <c r="BL42" i="47"/>
  <c r="BL43" i="47"/>
  <c r="BL44" i="47"/>
  <c r="BL45" i="47"/>
  <c r="BL46" i="47"/>
  <c r="BL47" i="47"/>
  <c r="BL48" i="47"/>
  <c r="BL49" i="47"/>
  <c r="BL50" i="47"/>
  <c r="BL51" i="47"/>
  <c r="BL52" i="47"/>
  <c r="BL53" i="47"/>
  <c r="BL54" i="47"/>
  <c r="BL55" i="47"/>
  <c r="BL56" i="47"/>
  <c r="BL57" i="47"/>
  <c r="F21" i="47" l="1"/>
  <c r="H21" i="47"/>
  <c r="N21" i="47"/>
  <c r="U21" i="47"/>
  <c r="AD21" i="47"/>
  <c r="AP21" i="47"/>
  <c r="F22" i="47"/>
  <c r="H22" i="47"/>
  <c r="N22" i="47"/>
  <c r="U22" i="47"/>
  <c r="AD22" i="47"/>
  <c r="AP22" i="47"/>
  <c r="F23" i="47"/>
  <c r="H23" i="47"/>
  <c r="N23" i="47"/>
  <c r="U23" i="47"/>
  <c r="AD23" i="47"/>
  <c r="AP23" i="47"/>
  <c r="F24" i="47"/>
  <c r="H24" i="47"/>
  <c r="N24" i="47"/>
  <c r="U24" i="47"/>
  <c r="AD24" i="47"/>
  <c r="AP24" i="47"/>
  <c r="F25" i="47"/>
  <c r="H25" i="47"/>
  <c r="N25" i="47"/>
  <c r="U25" i="47"/>
  <c r="AD25" i="47"/>
  <c r="AP25" i="47"/>
  <c r="F26" i="47"/>
  <c r="H26" i="47"/>
  <c r="N26" i="47"/>
  <c r="U26" i="47"/>
  <c r="AD26" i="47"/>
  <c r="AP26" i="47"/>
  <c r="F27" i="47"/>
  <c r="H27" i="47"/>
  <c r="N27" i="47"/>
  <c r="U27" i="47"/>
  <c r="AD27" i="47"/>
  <c r="AP27" i="47"/>
  <c r="F28" i="47"/>
  <c r="H28" i="47"/>
  <c r="N28" i="47"/>
  <c r="U28" i="47"/>
  <c r="AD28" i="47"/>
  <c r="AP28" i="47"/>
  <c r="F29" i="47"/>
  <c r="H29" i="47"/>
  <c r="N29" i="47"/>
  <c r="U29" i="47"/>
  <c r="AD29" i="47"/>
  <c r="AP29" i="47"/>
  <c r="F30" i="47"/>
  <c r="H30" i="47"/>
  <c r="N30" i="47"/>
  <c r="U30" i="47"/>
  <c r="AD30" i="47"/>
  <c r="AP30" i="47"/>
  <c r="F31" i="47"/>
  <c r="H31" i="47"/>
  <c r="N31" i="47"/>
  <c r="U31" i="47"/>
  <c r="AD31" i="47"/>
  <c r="AP31" i="47"/>
  <c r="F32" i="47"/>
  <c r="H32" i="47"/>
  <c r="N32" i="47"/>
  <c r="U32" i="47"/>
  <c r="AD32" i="47"/>
  <c r="AP32" i="47"/>
  <c r="F33" i="47"/>
  <c r="H33" i="47"/>
  <c r="N33" i="47"/>
  <c r="U33" i="47"/>
  <c r="AD33" i="47"/>
  <c r="AP33" i="47"/>
  <c r="F34" i="47"/>
  <c r="H34" i="47"/>
  <c r="N34" i="47"/>
  <c r="U34" i="47"/>
  <c r="AD34" i="47"/>
  <c r="AP34" i="47"/>
  <c r="F35" i="47"/>
  <c r="H35" i="47"/>
  <c r="N35" i="47"/>
  <c r="U35" i="47"/>
  <c r="AD35" i="47"/>
  <c r="AP35" i="47"/>
  <c r="F36" i="47"/>
  <c r="H36" i="47"/>
  <c r="N36" i="47"/>
  <c r="U36" i="47"/>
  <c r="AD36" i="47"/>
  <c r="AP36" i="47"/>
  <c r="F37" i="47"/>
  <c r="H37" i="47"/>
  <c r="N37" i="47"/>
  <c r="U37" i="47"/>
  <c r="AD37" i="47"/>
  <c r="AP37" i="47"/>
  <c r="F38" i="47"/>
  <c r="H38" i="47"/>
  <c r="N38" i="47"/>
  <c r="U38" i="47"/>
  <c r="AD38" i="47"/>
  <c r="AP38" i="47"/>
  <c r="F39" i="47"/>
  <c r="H39" i="47"/>
  <c r="N39" i="47"/>
  <c r="U39" i="47"/>
  <c r="AD39" i="47"/>
  <c r="AP39" i="47"/>
  <c r="F40" i="47"/>
  <c r="H40" i="47"/>
  <c r="N40" i="47"/>
  <c r="U40" i="47"/>
  <c r="AD40" i="47"/>
  <c r="AP40" i="47"/>
  <c r="F41" i="47"/>
  <c r="H41" i="47"/>
  <c r="N41" i="47"/>
  <c r="U41" i="47"/>
  <c r="AD41" i="47"/>
  <c r="AP41" i="47"/>
  <c r="F42" i="47"/>
  <c r="H42" i="47"/>
  <c r="N42" i="47"/>
  <c r="U42" i="47"/>
  <c r="AD42" i="47"/>
  <c r="AP42" i="47"/>
  <c r="F43" i="47"/>
  <c r="H43" i="47"/>
  <c r="N43" i="47"/>
  <c r="U43" i="47"/>
  <c r="AD43" i="47"/>
  <c r="AP43" i="47"/>
  <c r="F44" i="47"/>
  <c r="H44" i="47"/>
  <c r="N44" i="47"/>
  <c r="U44" i="47"/>
  <c r="AD44" i="47"/>
  <c r="AP44" i="47"/>
  <c r="F45" i="47"/>
  <c r="H45" i="47"/>
  <c r="N45" i="47"/>
  <c r="U45" i="47"/>
  <c r="AD45" i="47"/>
  <c r="AP45" i="47"/>
  <c r="F46" i="47"/>
  <c r="H46" i="47"/>
  <c r="N46" i="47"/>
  <c r="U46" i="47"/>
  <c r="AD46" i="47"/>
  <c r="AP46" i="47"/>
  <c r="F47" i="47"/>
  <c r="H47" i="47"/>
  <c r="N47" i="47"/>
  <c r="U47" i="47"/>
  <c r="AD47" i="47"/>
  <c r="AP47" i="47"/>
  <c r="F48" i="47"/>
  <c r="H48" i="47"/>
  <c r="N48" i="47"/>
  <c r="U48" i="47"/>
  <c r="AD48" i="47"/>
  <c r="AP48" i="47"/>
  <c r="F49" i="47"/>
  <c r="H49" i="47"/>
  <c r="N49" i="47"/>
  <c r="U49" i="47"/>
  <c r="AD49" i="47"/>
  <c r="AP49" i="47"/>
  <c r="F50" i="47"/>
  <c r="H50" i="47"/>
  <c r="N50" i="47"/>
  <c r="U50" i="47"/>
  <c r="AD50" i="47"/>
  <c r="AP50" i="47"/>
  <c r="F51" i="47"/>
  <c r="H51" i="47"/>
  <c r="N51" i="47"/>
  <c r="U51" i="47"/>
  <c r="AD51" i="47"/>
  <c r="AP51" i="47"/>
  <c r="F52" i="47"/>
  <c r="H52" i="47"/>
  <c r="N52" i="47"/>
  <c r="U52" i="47"/>
  <c r="AD52" i="47"/>
  <c r="AP52" i="47"/>
  <c r="F53" i="47"/>
  <c r="H53" i="47"/>
  <c r="N53" i="47"/>
  <c r="U53" i="47"/>
  <c r="AD53" i="47"/>
  <c r="AP53" i="47"/>
  <c r="F54" i="47"/>
  <c r="H54" i="47"/>
  <c r="N54" i="47"/>
  <c r="U54" i="47"/>
  <c r="AD54" i="47"/>
  <c r="AP54" i="47"/>
  <c r="F55" i="47"/>
  <c r="H55" i="47"/>
  <c r="N55" i="47"/>
  <c r="U55" i="47"/>
  <c r="AD55" i="47"/>
  <c r="AP55" i="47"/>
  <c r="F56" i="47"/>
  <c r="H56" i="47"/>
  <c r="N56" i="47"/>
  <c r="U56" i="47"/>
  <c r="AD56" i="47"/>
  <c r="AP56" i="47"/>
  <c r="F57" i="47"/>
  <c r="H57" i="47"/>
  <c r="N57" i="47"/>
  <c r="U57" i="47"/>
  <c r="AD57" i="47"/>
  <c r="AP57" i="47"/>
  <c r="BF52" i="47" l="1"/>
  <c r="BJ46" i="47"/>
  <c r="BH45" i="47"/>
  <c r="BF44" i="47"/>
  <c r="BJ42" i="47"/>
  <c r="BH41" i="47"/>
  <c r="BF40" i="47"/>
  <c r="BJ38" i="47"/>
  <c r="BH37" i="47"/>
  <c r="BF36" i="47"/>
  <c r="BJ34" i="47"/>
  <c r="BH33" i="47"/>
  <c r="BF32" i="47"/>
  <c r="BJ30" i="47"/>
  <c r="BH29" i="47"/>
  <c r="BF28" i="47"/>
  <c r="BJ26" i="47"/>
  <c r="BH25" i="47"/>
  <c r="BF24" i="47"/>
  <c r="BJ22" i="47"/>
  <c r="BH21" i="47"/>
  <c r="BH57" i="47"/>
  <c r="BK55" i="47"/>
  <c r="BI50" i="47"/>
  <c r="BK47" i="47"/>
  <c r="BG45" i="47"/>
  <c r="BI42" i="47"/>
  <c r="BK39" i="47"/>
  <c r="BI38" i="47"/>
  <c r="BK35" i="47"/>
  <c r="BI34" i="47"/>
  <c r="BG33" i="47"/>
  <c r="BI30" i="47"/>
  <c r="BG29" i="47"/>
  <c r="BK27" i="47"/>
  <c r="BI26" i="47"/>
  <c r="BG25" i="47"/>
  <c r="BK23" i="47"/>
  <c r="BI22" i="47"/>
  <c r="BG21" i="47"/>
  <c r="BH53" i="47"/>
  <c r="BG57" i="47"/>
  <c r="BK51" i="47"/>
  <c r="BG49" i="47"/>
  <c r="BI46" i="47"/>
  <c r="BK43" i="47"/>
  <c r="BG41" i="47"/>
  <c r="BG37" i="47"/>
  <c r="BK31" i="47"/>
  <c r="BF57" i="47"/>
  <c r="BJ55" i="47"/>
  <c r="BH54" i="47"/>
  <c r="BF53" i="47"/>
  <c r="BJ51" i="47"/>
  <c r="BH50" i="47"/>
  <c r="BF49" i="47"/>
  <c r="BJ47" i="47"/>
  <c r="BH46" i="47"/>
  <c r="BF45" i="47"/>
  <c r="BJ43" i="47"/>
  <c r="BH42" i="47"/>
  <c r="BF41" i="47"/>
  <c r="BJ39" i="47"/>
  <c r="BH38" i="47"/>
  <c r="BF37" i="47"/>
  <c r="BJ35" i="47"/>
  <c r="BH34" i="47"/>
  <c r="BF33" i="47"/>
  <c r="BJ31" i="47"/>
  <c r="BH30" i="47"/>
  <c r="BF29" i="47"/>
  <c r="BJ27" i="47"/>
  <c r="BH26" i="47"/>
  <c r="BF25" i="47"/>
  <c r="BJ23" i="47"/>
  <c r="BH22" i="47"/>
  <c r="BF21" i="47"/>
  <c r="BJ50" i="47"/>
  <c r="BG54" i="47"/>
  <c r="BI47" i="47"/>
  <c r="BK40" i="47"/>
  <c r="BK36" i="47"/>
  <c r="BI31" i="47"/>
  <c r="BK28" i="47"/>
  <c r="BG26" i="47"/>
  <c r="BG22" i="47"/>
  <c r="BF56" i="47"/>
  <c r="BI54" i="47"/>
  <c r="BK52" i="47"/>
  <c r="BG46" i="47"/>
  <c r="BI39" i="47"/>
  <c r="BG34" i="47"/>
  <c r="BI23" i="47"/>
  <c r="BJ56" i="47"/>
  <c r="BH55" i="47"/>
  <c r="BF54" i="47"/>
  <c r="BJ52" i="47"/>
  <c r="BH51" i="47"/>
  <c r="BF50" i="47"/>
  <c r="BJ48" i="47"/>
  <c r="BH47" i="47"/>
  <c r="BF46" i="47"/>
  <c r="BJ44" i="47"/>
  <c r="BH43" i="47"/>
  <c r="BF42" i="47"/>
  <c r="BJ40" i="47"/>
  <c r="BH39" i="47"/>
  <c r="BF38" i="47"/>
  <c r="BJ36" i="47"/>
  <c r="BH35" i="47"/>
  <c r="BF34" i="47"/>
  <c r="BJ32" i="47"/>
  <c r="BH31" i="47"/>
  <c r="BF30" i="47"/>
  <c r="BJ28" i="47"/>
  <c r="BH27" i="47"/>
  <c r="BF26" i="47"/>
  <c r="BJ24" i="47"/>
  <c r="BH23" i="47"/>
  <c r="BF22" i="47"/>
  <c r="BJ54" i="47"/>
  <c r="BG53" i="47"/>
  <c r="BI51" i="47"/>
  <c r="BK44" i="47"/>
  <c r="BG38" i="47"/>
  <c r="BK32" i="47"/>
  <c r="BK24" i="47"/>
  <c r="BK57" i="47"/>
  <c r="BI56" i="47"/>
  <c r="BG55" i="47"/>
  <c r="BK53" i="47"/>
  <c r="BI52" i="47"/>
  <c r="BG51" i="47"/>
  <c r="BK49" i="47"/>
  <c r="BI48" i="47"/>
  <c r="BG47" i="47"/>
  <c r="BK45" i="47"/>
  <c r="BI44" i="47"/>
  <c r="BG43" i="47"/>
  <c r="BK41" i="47"/>
  <c r="BI40" i="47"/>
  <c r="BG39" i="47"/>
  <c r="BK37" i="47"/>
  <c r="BI36" i="47"/>
  <c r="BG35" i="47"/>
  <c r="BK33" i="47"/>
  <c r="BI32" i="47"/>
  <c r="BG31" i="47"/>
  <c r="BK29" i="47"/>
  <c r="BI28" i="47"/>
  <c r="BG27" i="47"/>
  <c r="BK25" i="47"/>
  <c r="BI24" i="47"/>
  <c r="BG23" i="47"/>
  <c r="BK21" i="47"/>
  <c r="BF48" i="47"/>
  <c r="BI55" i="47"/>
  <c r="BK48" i="47"/>
  <c r="BI43" i="47"/>
  <c r="BI35" i="47"/>
  <c r="BI27" i="47"/>
  <c r="BJ57" i="47"/>
  <c r="BH56" i="47"/>
  <c r="BF55" i="47"/>
  <c r="BJ53" i="47"/>
  <c r="BH52" i="47"/>
  <c r="BF51" i="47"/>
  <c r="BJ49" i="47"/>
  <c r="BH48" i="47"/>
  <c r="BF47" i="47"/>
  <c r="BJ45" i="47"/>
  <c r="BH44" i="47"/>
  <c r="BF43" i="47"/>
  <c r="BJ41" i="47"/>
  <c r="BH40" i="47"/>
  <c r="BF39" i="47"/>
  <c r="BJ37" i="47"/>
  <c r="BH36" i="47"/>
  <c r="BF35" i="47"/>
  <c r="BJ33" i="47"/>
  <c r="BH32" i="47"/>
  <c r="BF31" i="47"/>
  <c r="BJ29" i="47"/>
  <c r="BH28" i="47"/>
  <c r="BF27" i="47"/>
  <c r="BJ25" i="47"/>
  <c r="BH24" i="47"/>
  <c r="BF23" i="47"/>
  <c r="BJ21" i="47"/>
  <c r="BH49" i="47"/>
  <c r="BK56" i="47"/>
  <c r="BG50" i="47"/>
  <c r="BG42" i="47"/>
  <c r="BG30" i="47"/>
  <c r="BI57" i="47"/>
  <c r="BG56" i="47"/>
  <c r="BK54" i="47"/>
  <c r="BI53" i="47"/>
  <c r="BG52" i="47"/>
  <c r="BK50" i="47"/>
  <c r="BI49" i="47"/>
  <c r="BG48" i="47"/>
  <c r="BK46" i="47"/>
  <c r="BI45" i="47"/>
  <c r="BG44" i="47"/>
  <c r="BK42" i="47"/>
  <c r="BI41" i="47"/>
  <c r="BG40" i="47"/>
  <c r="BK38" i="47"/>
  <c r="BI37" i="47"/>
  <c r="BG36" i="47"/>
  <c r="BK34" i="47"/>
  <c r="BI33" i="47"/>
  <c r="BG32" i="47"/>
  <c r="BK30" i="47"/>
  <c r="BI29" i="47"/>
  <c r="BG28" i="47"/>
  <c r="BK26" i="47"/>
  <c r="BI25" i="47"/>
  <c r="BG24" i="47"/>
  <c r="BK22" i="47"/>
  <c r="BI21" i="47"/>
  <c r="C11" i="45" l="1"/>
  <c r="U18" i="47"/>
  <c r="N14" i="47"/>
  <c r="BH14" i="47" s="1"/>
  <c r="N13" i="47"/>
  <c r="BH13" i="47" s="1"/>
  <c r="BF8" i="47"/>
  <c r="BL8" i="47"/>
  <c r="BF9" i="47"/>
  <c r="BL9" i="47"/>
  <c r="BF10" i="47"/>
  <c r="BL10" i="47"/>
  <c r="BF11" i="47"/>
  <c r="BL11" i="47"/>
  <c r="BF12" i="47"/>
  <c r="BL12" i="47"/>
  <c r="BF13" i="47"/>
  <c r="BL13" i="47"/>
  <c r="BF14" i="47"/>
  <c r="BL14" i="47"/>
  <c r="BF15" i="47"/>
  <c r="BL15" i="47"/>
  <c r="BL16" i="47"/>
  <c r="BL18" i="47"/>
  <c r="BL19" i="47"/>
  <c r="BL20" i="47"/>
  <c r="BF58" i="47"/>
  <c r="BL58" i="47"/>
  <c r="AP16" i="49"/>
  <c r="AP14" i="53"/>
  <c r="AD7" i="47"/>
  <c r="AD11" i="47"/>
  <c r="AD13" i="47"/>
  <c r="AD14" i="47"/>
  <c r="BJ14" i="47" s="1"/>
  <c r="AD16" i="47"/>
  <c r="BJ16" i="47" s="1"/>
  <c r="AD18" i="47"/>
  <c r="BJ18" i="47" s="1"/>
  <c r="AD19" i="47"/>
  <c r="AD20" i="47"/>
  <c r="AD17" i="49"/>
  <c r="AD16" i="49"/>
  <c r="BN16" i="49" s="1"/>
  <c r="AD15" i="49"/>
  <c r="BV15" i="49" s="1"/>
  <c r="AD14" i="49"/>
  <c r="AD11" i="49"/>
  <c r="AD10" i="49"/>
  <c r="AD7" i="49"/>
  <c r="AD15" i="51"/>
  <c r="AD8" i="51"/>
  <c r="AD7" i="53"/>
  <c r="AD9" i="53"/>
  <c r="AD11" i="53"/>
  <c r="AD12" i="53"/>
  <c r="AD13" i="53"/>
  <c r="BL13" i="53" s="1"/>
  <c r="AD14" i="53"/>
  <c r="U20" i="47"/>
  <c r="U19" i="47"/>
  <c r="U16" i="47"/>
  <c r="U14" i="47"/>
  <c r="BI14" i="47" s="1"/>
  <c r="U13" i="47"/>
  <c r="BI13" i="47" s="1"/>
  <c r="U12" i="47"/>
  <c r="BI12" i="47" s="1"/>
  <c r="U11" i="47"/>
  <c r="U10" i="47"/>
  <c r="U9" i="47"/>
  <c r="BI9" i="47" s="1"/>
  <c r="U8" i="47"/>
  <c r="BI8" i="47" s="1"/>
  <c r="U7" i="47"/>
  <c r="U17" i="49"/>
  <c r="U16" i="49"/>
  <c r="BU16" i="49" s="1"/>
  <c r="U15" i="49"/>
  <c r="U14" i="49"/>
  <c r="U12" i="49"/>
  <c r="U11" i="49"/>
  <c r="BU11" i="49" s="1"/>
  <c r="U10" i="49"/>
  <c r="U9" i="49"/>
  <c r="U8" i="49"/>
  <c r="U7" i="49"/>
  <c r="U17" i="68"/>
  <c r="U15" i="51"/>
  <c r="U14" i="51"/>
  <c r="U13" i="51"/>
  <c r="BI13" i="51" s="1"/>
  <c r="U12" i="51"/>
  <c r="U10" i="51"/>
  <c r="U9" i="51"/>
  <c r="BI9" i="51" s="1"/>
  <c r="U8" i="51"/>
  <c r="U7" i="53"/>
  <c r="U8" i="53"/>
  <c r="U9" i="53"/>
  <c r="U11" i="53"/>
  <c r="U13" i="53"/>
  <c r="U14" i="53"/>
  <c r="BK14" i="53" s="1"/>
  <c r="N7" i="47"/>
  <c r="N8" i="47"/>
  <c r="N9" i="47"/>
  <c r="N10" i="47"/>
  <c r="N11" i="47"/>
  <c r="BH11" i="47" s="1"/>
  <c r="N12" i="47"/>
  <c r="N16" i="47"/>
  <c r="N18" i="47"/>
  <c r="N19" i="47"/>
  <c r="N20" i="47"/>
  <c r="N7" i="49"/>
  <c r="N8" i="49"/>
  <c r="BT8" i="49" s="1"/>
  <c r="N9" i="49"/>
  <c r="N10" i="49"/>
  <c r="N11" i="49"/>
  <c r="N12" i="49"/>
  <c r="N14" i="49"/>
  <c r="N15" i="49"/>
  <c r="N16" i="49"/>
  <c r="N17" i="49"/>
  <c r="N17" i="68"/>
  <c r="N15" i="51"/>
  <c r="N14" i="51"/>
  <c r="N13" i="51"/>
  <c r="N12" i="51"/>
  <c r="N10" i="51"/>
  <c r="N9" i="51"/>
  <c r="N8" i="51"/>
  <c r="N7" i="53"/>
  <c r="N8" i="53"/>
  <c r="N9" i="53"/>
  <c r="N11" i="53"/>
  <c r="N12" i="53"/>
  <c r="N13" i="53"/>
  <c r="N14" i="53"/>
  <c r="H17" i="68"/>
  <c r="BS17" i="68" s="1"/>
  <c r="H12" i="47"/>
  <c r="H13" i="47"/>
  <c r="H14" i="47"/>
  <c r="H7" i="47"/>
  <c r="H8" i="51"/>
  <c r="H10" i="51"/>
  <c r="BN19" i="53"/>
  <c r="BH19" i="53"/>
  <c r="BN14" i="53"/>
  <c r="BM14" i="53"/>
  <c r="BN13" i="53"/>
  <c r="BN12" i="53"/>
  <c r="BN11" i="53"/>
  <c r="BL11" i="53"/>
  <c r="BN10" i="53"/>
  <c r="BH10" i="53"/>
  <c r="BN9" i="53"/>
  <c r="BL9" i="53"/>
  <c r="BH9" i="53"/>
  <c r="BN8" i="53"/>
  <c r="BH8" i="53"/>
  <c r="BN7" i="53"/>
  <c r="BH7" i="53"/>
  <c r="BL20" i="51"/>
  <c r="BF20" i="51"/>
  <c r="BL15" i="51"/>
  <c r="BL14" i="51"/>
  <c r="BL13" i="51"/>
  <c r="BL12" i="51"/>
  <c r="BL11" i="51"/>
  <c r="BF11" i="51"/>
  <c r="BL10" i="51"/>
  <c r="BF10" i="51"/>
  <c r="BL9" i="51"/>
  <c r="BF9" i="51"/>
  <c r="BL8" i="51"/>
  <c r="BI8" i="51"/>
  <c r="BF8" i="51"/>
  <c r="BX33" i="68"/>
  <c r="BR33" i="68"/>
  <c r="BP33" i="68"/>
  <c r="BJ33" i="68"/>
  <c r="BX26" i="68"/>
  <c r="BR26" i="68"/>
  <c r="BP26" i="68"/>
  <c r="BJ26" i="68"/>
  <c r="BX17" i="68"/>
  <c r="BR17" i="68"/>
  <c r="BP17" i="68"/>
  <c r="BJ17" i="68"/>
  <c r="BX7" i="68"/>
  <c r="BR7" i="68"/>
  <c r="BP7" i="68"/>
  <c r="BJ7" i="68"/>
  <c r="BX25" i="49"/>
  <c r="BR25" i="49"/>
  <c r="BX17" i="49"/>
  <c r="BP17" i="49"/>
  <c r="BX16" i="49"/>
  <c r="BP16" i="49"/>
  <c r="BX15" i="49"/>
  <c r="BP15" i="49"/>
  <c r="BX14" i="49"/>
  <c r="BP14" i="49"/>
  <c r="BX13" i="49"/>
  <c r="BR13" i="49"/>
  <c r="BP13" i="49"/>
  <c r="BJ13" i="49"/>
  <c r="BX12" i="49"/>
  <c r="BR12" i="49"/>
  <c r="BP12" i="49"/>
  <c r="BM12" i="49"/>
  <c r="BJ12" i="49"/>
  <c r="BX11" i="49"/>
  <c r="BT11" i="49"/>
  <c r="BR11" i="49"/>
  <c r="BP11" i="49"/>
  <c r="BJ11" i="49"/>
  <c r="BX10" i="49"/>
  <c r="BR10" i="49"/>
  <c r="BP10" i="49"/>
  <c r="BJ10" i="49"/>
  <c r="BX9" i="49"/>
  <c r="BR9" i="49"/>
  <c r="BP9" i="49"/>
  <c r="BJ9" i="49"/>
  <c r="BX8" i="49"/>
  <c r="BR8" i="49"/>
  <c r="BP8" i="49"/>
  <c r="BJ8" i="49"/>
  <c r="BX7" i="49"/>
  <c r="BR7" i="49"/>
  <c r="BP7" i="49"/>
  <c r="BJ7" i="49"/>
  <c r="BL7" i="47"/>
  <c r="BF7" i="47"/>
  <c r="B10" i="33"/>
  <c r="C86" i="55" s="1"/>
  <c r="C10" i="33"/>
  <c r="C12" i="33"/>
  <c r="C8" i="45" s="1"/>
  <c r="C11" i="33"/>
  <c r="C7" i="45" s="1"/>
  <c r="C9" i="33"/>
  <c r="C5" i="45" s="1"/>
  <c r="C8" i="33"/>
  <c r="C4" i="45" s="1"/>
  <c r="B12" i="33"/>
  <c r="B8" i="45" s="1"/>
  <c r="B11" i="33"/>
  <c r="G9" i="61" s="1"/>
  <c r="B9" i="33"/>
  <c r="B5" i="45" s="1"/>
  <c r="B8" i="33"/>
  <c r="B4" i="45" s="1"/>
  <c r="H26" i="68"/>
  <c r="BS26" i="68" s="1"/>
  <c r="N26" i="68"/>
  <c r="BT26" i="68" s="1"/>
  <c r="U26" i="68"/>
  <c r="AP7" i="68"/>
  <c r="AD7" i="68"/>
  <c r="U7" i="68"/>
  <c r="N7" i="68"/>
  <c r="H7" i="68"/>
  <c r="AP33" i="68"/>
  <c r="AD33" i="68"/>
  <c r="U33" i="68"/>
  <c r="N33" i="68"/>
  <c r="H33" i="68"/>
  <c r="AD17" i="68"/>
  <c r="AP17" i="68"/>
  <c r="AD26" i="68"/>
  <c r="AP26" i="68"/>
  <c r="CA40" i="68"/>
  <c r="AP7" i="53"/>
  <c r="AP8" i="53"/>
  <c r="AP9" i="53"/>
  <c r="AP10" i="53"/>
  <c r="AP11" i="53"/>
  <c r="AP12" i="53"/>
  <c r="AP13" i="53"/>
  <c r="AP19" i="53"/>
  <c r="AD8" i="53"/>
  <c r="AD10" i="53"/>
  <c r="AD19" i="53"/>
  <c r="U10" i="53"/>
  <c r="U12" i="53"/>
  <c r="U19" i="53"/>
  <c r="N10" i="53"/>
  <c r="N19" i="53"/>
  <c r="H7" i="53"/>
  <c r="H8" i="53"/>
  <c r="H9" i="53"/>
  <c r="H10" i="53"/>
  <c r="H11" i="53"/>
  <c r="H12" i="53"/>
  <c r="H13" i="53"/>
  <c r="H14" i="53"/>
  <c r="H19" i="53"/>
  <c r="F11" i="53"/>
  <c r="F12" i="53"/>
  <c r="F13" i="53"/>
  <c r="F14" i="53"/>
  <c r="AP8" i="51"/>
  <c r="AP9" i="51"/>
  <c r="AP10" i="51"/>
  <c r="AP11" i="51"/>
  <c r="AP12" i="51"/>
  <c r="AP13" i="51"/>
  <c r="AP14" i="51"/>
  <c r="AP15" i="51"/>
  <c r="AP20" i="51"/>
  <c r="AD9" i="51"/>
  <c r="AD10" i="51"/>
  <c r="AD11" i="51"/>
  <c r="AD12" i="51"/>
  <c r="AD13" i="51"/>
  <c r="AD14" i="51"/>
  <c r="AD20" i="51"/>
  <c r="U11" i="51"/>
  <c r="U20" i="51"/>
  <c r="N11" i="51"/>
  <c r="N20" i="51"/>
  <c r="H9" i="51"/>
  <c r="H11" i="51"/>
  <c r="H12" i="51"/>
  <c r="H13" i="51"/>
  <c r="H14" i="51"/>
  <c r="H15" i="51"/>
  <c r="H20" i="51"/>
  <c r="F12" i="51"/>
  <c r="F13" i="51"/>
  <c r="F14" i="51"/>
  <c r="F15" i="51"/>
  <c r="CB25" i="49"/>
  <c r="AP7" i="49"/>
  <c r="AP8" i="49"/>
  <c r="AP9" i="49"/>
  <c r="AP10" i="49"/>
  <c r="AP11" i="49"/>
  <c r="AP12" i="49"/>
  <c r="AP13" i="49"/>
  <c r="AP14" i="49"/>
  <c r="AP15" i="49"/>
  <c r="AP17" i="49"/>
  <c r="AD8" i="49"/>
  <c r="AD9" i="49"/>
  <c r="AD12" i="49"/>
  <c r="AD13" i="49"/>
  <c r="U13" i="49"/>
  <c r="N13" i="49"/>
  <c r="H7" i="49"/>
  <c r="H8" i="49"/>
  <c r="H9" i="49"/>
  <c r="H10" i="49"/>
  <c r="H11" i="49"/>
  <c r="H12" i="49"/>
  <c r="H13" i="49"/>
  <c r="H14" i="49"/>
  <c r="H15" i="49"/>
  <c r="H16" i="49"/>
  <c r="H17" i="49"/>
  <c r="F14" i="49"/>
  <c r="F15" i="49"/>
  <c r="F16" i="49"/>
  <c r="F17" i="49"/>
  <c r="CB7" i="49"/>
  <c r="CB8" i="49"/>
  <c r="CB9" i="49"/>
  <c r="CB10" i="49"/>
  <c r="CB11" i="49"/>
  <c r="CB12" i="49"/>
  <c r="CB13" i="49"/>
  <c r="CB14" i="49"/>
  <c r="CB15" i="49"/>
  <c r="CB17" i="49"/>
  <c r="K31" i="49"/>
  <c r="AP7" i="47"/>
  <c r="H8" i="47"/>
  <c r="AD8" i="47"/>
  <c r="AP8" i="47"/>
  <c r="H9" i="47"/>
  <c r="AD9" i="47"/>
  <c r="AP9" i="47"/>
  <c r="H10" i="47"/>
  <c r="AD10" i="47"/>
  <c r="AP10" i="47"/>
  <c r="H11" i="47"/>
  <c r="AP11" i="47"/>
  <c r="AD12" i="47"/>
  <c r="AP12" i="47"/>
  <c r="AP13" i="47"/>
  <c r="AP14" i="47"/>
  <c r="H15" i="47"/>
  <c r="N15" i="47"/>
  <c r="U15" i="47"/>
  <c r="AD15" i="47"/>
  <c r="AP15" i="47"/>
  <c r="F16" i="47"/>
  <c r="H16" i="47"/>
  <c r="AP16" i="47"/>
  <c r="F18" i="47"/>
  <c r="H18" i="47"/>
  <c r="AP18" i="47"/>
  <c r="F19" i="47"/>
  <c r="H19" i="47"/>
  <c r="AP19" i="47"/>
  <c r="F20" i="47"/>
  <c r="H20" i="47"/>
  <c r="AP20" i="47"/>
  <c r="H58" i="47"/>
  <c r="N58" i="47"/>
  <c r="U58" i="47"/>
  <c r="AD58" i="47"/>
  <c r="AP58" i="47"/>
  <c r="C7" i="33"/>
  <c r="B9" i="55" s="1"/>
  <c r="B7" i="33"/>
  <c r="C31" i="49"/>
  <c r="E6" i="63"/>
  <c r="D22" i="44"/>
  <c r="N9" i="44"/>
  <c r="F82" i="49"/>
  <c r="D83" i="49"/>
  <c r="F83" i="49" s="1"/>
  <c r="H80" i="49"/>
  <c r="BV16" i="49" l="1"/>
  <c r="AZ16" i="49"/>
  <c r="CB16" i="49" s="1"/>
  <c r="B88" i="59"/>
  <c r="J85" i="55"/>
  <c r="D5" i="45"/>
  <c r="B9" i="62"/>
  <c r="B9" i="58"/>
  <c r="H16" i="44"/>
  <c r="H22" i="44"/>
  <c r="J9" i="44"/>
  <c r="BM17" i="68"/>
  <c r="BU17" i="68"/>
  <c r="B6" i="45"/>
  <c r="E12" i="63"/>
  <c r="BJ40" i="68"/>
  <c r="BP40" i="68"/>
  <c r="BX41" i="68"/>
  <c r="BU12" i="49"/>
  <c r="BM7" i="49"/>
  <c r="BU9" i="49"/>
  <c r="BL14" i="49"/>
  <c r="BM11" i="49"/>
  <c r="BL9" i="49"/>
  <c r="BM15" i="49"/>
  <c r="BL10" i="49"/>
  <c r="BN7" i="49"/>
  <c r="BU7" i="49"/>
  <c r="BT9" i="49"/>
  <c r="BT7" i="49"/>
  <c r="E85" i="55"/>
  <c r="BU17" i="49"/>
  <c r="BV17" i="49"/>
  <c r="D16" i="44"/>
  <c r="BO16" i="49"/>
  <c r="BM9" i="49"/>
  <c r="BL11" i="49"/>
  <c r="B9" i="59"/>
  <c r="BU10" i="49"/>
  <c r="BU15" i="49"/>
  <c r="BV7" i="49"/>
  <c r="BL16" i="49"/>
  <c r="BM17" i="49"/>
  <c r="BN17" i="49"/>
  <c r="BM10" i="49"/>
  <c r="BV11" i="49"/>
  <c r="BL7" i="49"/>
  <c r="BM14" i="49"/>
  <c r="BT16" i="49"/>
  <c r="BU14" i="49"/>
  <c r="BV14" i="49"/>
  <c r="BN11" i="49"/>
  <c r="BP29" i="49"/>
  <c r="BU8" i="49"/>
  <c r="BN15" i="49"/>
  <c r="BN10" i="49"/>
  <c r="BL17" i="49"/>
  <c r="BV10" i="49"/>
  <c r="BL12" i="49"/>
  <c r="BN14" i="49"/>
  <c r="BM16" i="49"/>
  <c r="BT17" i="49"/>
  <c r="BM8" i="49"/>
  <c r="BX30" i="49"/>
  <c r="BT12" i="49"/>
  <c r="C87" i="55"/>
  <c r="H20" i="44"/>
  <c r="BL8" i="49"/>
  <c r="BR41" i="68"/>
  <c r="BW16" i="49"/>
  <c r="BL7" i="53"/>
  <c r="G9" i="62"/>
  <c r="D20" i="44"/>
  <c r="B9" i="61"/>
  <c r="E14" i="63"/>
  <c r="BJ15" i="51"/>
  <c r="E87" i="55"/>
  <c r="D14" i="44"/>
  <c r="BI12" i="51"/>
  <c r="H14" i="44"/>
  <c r="G9" i="58"/>
  <c r="BI14" i="51"/>
  <c r="E16" i="63"/>
  <c r="C88" i="55"/>
  <c r="E88" i="55"/>
  <c r="BL12" i="53"/>
  <c r="BJ11" i="53"/>
  <c r="BH14" i="51"/>
  <c r="BJ8" i="51"/>
  <c r="BI15" i="51"/>
  <c r="BJ7" i="47"/>
  <c r="BI18" i="47"/>
  <c r="C84" i="55"/>
  <c r="E84" i="55"/>
  <c r="E8" i="63"/>
  <c r="BH8" i="51"/>
  <c r="BG8" i="51"/>
  <c r="BK13" i="53"/>
  <c r="BJ8" i="53"/>
  <c r="BJ14" i="53"/>
  <c r="BL14" i="53"/>
  <c r="BK9" i="53"/>
  <c r="BK8" i="53"/>
  <c r="BK7" i="53"/>
  <c r="BJ7" i="53"/>
  <c r="BH15" i="51"/>
  <c r="BI10" i="51"/>
  <c r="BG10" i="51"/>
  <c r="G9" i="55"/>
  <c r="BH7" i="47"/>
  <c r="BI7" i="47"/>
  <c r="BG7" i="47"/>
  <c r="BH16" i="47"/>
  <c r="BK11" i="53"/>
  <c r="BJ20" i="47"/>
  <c r="G9" i="59"/>
  <c r="E10" i="63"/>
  <c r="C85" i="55"/>
  <c r="H18" i="44"/>
  <c r="BJ58" i="47"/>
  <c r="BG19" i="47"/>
  <c r="BK15" i="47"/>
  <c r="BJ12" i="47"/>
  <c r="BG9" i="47"/>
  <c r="BJ17" i="49"/>
  <c r="BR17" i="49"/>
  <c r="BK14" i="49"/>
  <c r="BS14" i="49"/>
  <c r="BN8" i="49"/>
  <c r="BV8" i="49"/>
  <c r="BO10" i="49"/>
  <c r="BW10" i="49"/>
  <c r="BU25" i="49"/>
  <c r="BF13" i="51"/>
  <c r="BG11" i="51"/>
  <c r="BI11" i="51"/>
  <c r="BJ10" i="51"/>
  <c r="BK11" i="51"/>
  <c r="BH12" i="53"/>
  <c r="BI10" i="53"/>
  <c r="BM8" i="53"/>
  <c r="BI58" i="47"/>
  <c r="BF19" i="47"/>
  <c r="BJ15" i="47"/>
  <c r="BK11" i="47"/>
  <c r="BK8" i="47"/>
  <c r="CC29" i="49"/>
  <c r="BJ16" i="49"/>
  <c r="BR16" i="49"/>
  <c r="BK13" i="49"/>
  <c r="BS13" i="49"/>
  <c r="BL13" i="49"/>
  <c r="BT13" i="49"/>
  <c r="BO9" i="49"/>
  <c r="BW9" i="49"/>
  <c r="BT25" i="49"/>
  <c r="BF12" i="51"/>
  <c r="BJ9" i="51"/>
  <c r="BH11" i="53"/>
  <c r="BK19" i="53"/>
  <c r="BM19" i="53"/>
  <c r="BM7" i="53"/>
  <c r="BH58" i="47"/>
  <c r="BK18" i="47"/>
  <c r="BI15" i="47"/>
  <c r="BG11" i="47"/>
  <c r="BJ8" i="47"/>
  <c r="BR15" i="49"/>
  <c r="BJ15" i="49"/>
  <c r="BK12" i="49"/>
  <c r="BS12" i="49"/>
  <c r="BO17" i="49"/>
  <c r="BW17" i="49"/>
  <c r="BO8" i="49"/>
  <c r="BW8" i="49"/>
  <c r="BS25" i="49"/>
  <c r="BG9" i="51"/>
  <c r="BJ20" i="51"/>
  <c r="BI9" i="53"/>
  <c r="BK12" i="53"/>
  <c r="BM13" i="53"/>
  <c r="BG58" i="47"/>
  <c r="BG18" i="47"/>
  <c r="BH15" i="47"/>
  <c r="BK10" i="47"/>
  <c r="BG8" i="47"/>
  <c r="BJ14" i="49"/>
  <c r="BR14" i="49"/>
  <c r="BK11" i="49"/>
  <c r="BS11" i="49"/>
  <c r="BM13" i="49"/>
  <c r="BU13" i="49"/>
  <c r="BW15" i="49"/>
  <c r="BO15" i="49"/>
  <c r="BO7" i="49"/>
  <c r="BW7" i="49"/>
  <c r="BG20" i="51"/>
  <c r="BJ14" i="51"/>
  <c r="BK20" i="51"/>
  <c r="BK10" i="51"/>
  <c r="BI19" i="53"/>
  <c r="BI8" i="53"/>
  <c r="BK10" i="53"/>
  <c r="BM12" i="53"/>
  <c r="BK20" i="47"/>
  <c r="BF18" i="47"/>
  <c r="BG15" i="47"/>
  <c r="BJ10" i="47"/>
  <c r="BK7" i="47"/>
  <c r="BK10" i="49"/>
  <c r="BS10" i="49"/>
  <c r="BO14" i="49"/>
  <c r="BW14" i="49"/>
  <c r="BG15" i="51"/>
  <c r="BH20" i="51"/>
  <c r="BJ13" i="51"/>
  <c r="BK15" i="51"/>
  <c r="BK9" i="51"/>
  <c r="BI14" i="53"/>
  <c r="BI7" i="53"/>
  <c r="BM11" i="53"/>
  <c r="BG20" i="47"/>
  <c r="BK16" i="47"/>
  <c r="BK14" i="47"/>
  <c r="BG10" i="47"/>
  <c r="BS17" i="49"/>
  <c r="BK17" i="49"/>
  <c r="BK9" i="49"/>
  <c r="BS9" i="49"/>
  <c r="BN13" i="49"/>
  <c r="BV13" i="49"/>
  <c r="BO13" i="49"/>
  <c r="BW13" i="49"/>
  <c r="BG14" i="51"/>
  <c r="BH11" i="51"/>
  <c r="BJ12" i="51"/>
  <c r="BK14" i="51"/>
  <c r="BK8" i="51"/>
  <c r="BI13" i="53"/>
  <c r="BL19" i="53"/>
  <c r="BM10" i="53"/>
  <c r="BF20" i="47"/>
  <c r="BG16" i="47"/>
  <c r="BK13" i="47"/>
  <c r="BK9" i="47"/>
  <c r="BK16" i="49"/>
  <c r="BS16" i="49"/>
  <c r="BK8" i="49"/>
  <c r="BS8" i="49"/>
  <c r="BN12" i="49"/>
  <c r="BV12" i="49"/>
  <c r="BO12" i="49"/>
  <c r="BW12" i="49"/>
  <c r="BW25" i="49"/>
  <c r="BF15" i="51"/>
  <c r="BG13" i="51"/>
  <c r="BJ11" i="51"/>
  <c r="BK13" i="51"/>
  <c r="BH14" i="53"/>
  <c r="BI12" i="53"/>
  <c r="BJ19" i="53"/>
  <c r="BL10" i="53"/>
  <c r="BL33" i="68"/>
  <c r="BT33" i="68"/>
  <c r="BK58" i="47"/>
  <c r="BK19" i="47"/>
  <c r="BF16" i="47"/>
  <c r="BK12" i="47"/>
  <c r="BJ9" i="47"/>
  <c r="BK15" i="49"/>
  <c r="BS15" i="49"/>
  <c r="BK7" i="49"/>
  <c r="BS7" i="49"/>
  <c r="BN9" i="49"/>
  <c r="BV9" i="49"/>
  <c r="BO11" i="49"/>
  <c r="BW11" i="49"/>
  <c r="BV25" i="49"/>
  <c r="BF14" i="51"/>
  <c r="BG12" i="51"/>
  <c r="BI20" i="51"/>
  <c r="BK12" i="51"/>
  <c r="BH13" i="53"/>
  <c r="BI11" i="53"/>
  <c r="BJ10" i="53"/>
  <c r="BL8" i="53"/>
  <c r="BM9" i="53"/>
  <c r="BM33" i="68"/>
  <c r="BU33" i="68"/>
  <c r="BO26" i="68"/>
  <c r="BW26" i="68"/>
  <c r="BN33" i="68"/>
  <c r="BV33" i="68"/>
  <c r="BN26" i="68"/>
  <c r="BV26" i="68"/>
  <c r="BW33" i="68"/>
  <c r="BO33" i="68"/>
  <c r="BK7" i="68"/>
  <c r="BS7" i="68"/>
  <c r="BT7" i="68"/>
  <c r="BL7" i="68"/>
  <c r="BO17" i="68"/>
  <c r="BW17" i="68"/>
  <c r="BM7" i="68"/>
  <c r="BU7" i="68"/>
  <c r="BM26" i="68"/>
  <c r="BU26" i="68"/>
  <c r="BV17" i="68"/>
  <c r="BN17" i="68"/>
  <c r="BN7" i="68"/>
  <c r="BV7" i="68"/>
  <c r="BK33" i="68"/>
  <c r="BS33" i="68"/>
  <c r="BW7" i="68"/>
  <c r="BO7" i="68"/>
  <c r="B7" i="45"/>
  <c r="BL26" i="68"/>
  <c r="BH12" i="51"/>
  <c r="BH13" i="51"/>
  <c r="B9" i="67"/>
  <c r="BH9" i="51"/>
  <c r="BT15" i="49"/>
  <c r="BK17" i="68"/>
  <c r="BH10" i="51"/>
  <c r="BH9" i="47"/>
  <c r="BI19" i="47"/>
  <c r="G9" i="67"/>
  <c r="BJ9" i="53"/>
  <c r="BH8" i="47"/>
  <c r="C6" i="45"/>
  <c r="E86" i="55"/>
  <c r="BL15" i="49"/>
  <c r="BG14" i="47"/>
  <c r="BJ13" i="53"/>
  <c r="BL17" i="68"/>
  <c r="BT17" i="68"/>
  <c r="BH20" i="47"/>
  <c r="BH12" i="47"/>
  <c r="BT10" i="49"/>
  <c r="BT14" i="49"/>
  <c r="BK26" i="68"/>
  <c r="BJ12" i="53"/>
  <c r="BH19" i="47"/>
  <c r="BH18" i="47"/>
  <c r="BJ11" i="47"/>
  <c r="BI10" i="47"/>
  <c r="BI20" i="47"/>
  <c r="BI11" i="47"/>
  <c r="BH10" i="47"/>
  <c r="BJ13" i="47"/>
  <c r="BG12" i="47"/>
  <c r="BG13" i="47"/>
  <c r="BI16" i="47"/>
  <c r="BJ19" i="47"/>
  <c r="BW41" i="68" l="1"/>
  <c r="BN40" i="68"/>
  <c r="BL40" i="68"/>
  <c r="CB29" i="49"/>
  <c r="BT41" i="68"/>
  <c r="BW30" i="49"/>
  <c r="BR30" i="49"/>
  <c r="BO29" i="49"/>
  <c r="BJ29" i="49"/>
  <c r="BU41" i="68"/>
  <c r="BL29" i="49"/>
  <c r="BM40" i="68"/>
  <c r="BS41" i="68"/>
  <c r="BK40" i="68"/>
  <c r="BU30" i="49"/>
  <c r="BT30" i="49"/>
  <c r="BS30" i="49"/>
  <c r="BM29" i="49"/>
  <c r="BV30" i="49"/>
  <c r="BO40" i="68"/>
  <c r="BV41" i="68"/>
  <c r="BK29" i="49"/>
  <c r="BN29" i="49"/>
  <c r="D11" i="45" l="1"/>
  <c r="J91" i="55"/>
  <c r="BZ40" i="68"/>
  <c r="CE29" i="49"/>
  <c r="CD29" i="49" l="1"/>
</calcChain>
</file>

<file path=xl/sharedStrings.xml><?xml version="1.0" encoding="utf-8"?>
<sst xmlns="http://schemas.openxmlformats.org/spreadsheetml/2006/main" count="2389" uniqueCount="709">
  <si>
    <t>Scientist</t>
  </si>
  <si>
    <t>Engineer</t>
  </si>
  <si>
    <t>Designer</t>
  </si>
  <si>
    <t>Technician</t>
  </si>
  <si>
    <t>Trade</t>
  </si>
  <si>
    <t>Milestone</t>
  </si>
  <si>
    <t>Labor</t>
  </si>
  <si>
    <t>Material</t>
  </si>
  <si>
    <t>Technicians</t>
  </si>
  <si>
    <t>WBS Title</t>
  </si>
  <si>
    <t>WBS #</t>
  </si>
  <si>
    <t>End Caps/ Pole Tips Ready for Installation</t>
  </si>
  <si>
    <t>NOTES</t>
  </si>
  <si>
    <t>Create Internal Detector Structural Support Assembly Drawings</t>
  </si>
  <si>
    <t>Create Internal Detector Structural Support Detail Drawings</t>
  </si>
  <si>
    <t>Prepare Procurement Package(s) for  Internal Detector Structural Support</t>
  </si>
  <si>
    <t>Evaluate &amp; Process Bid for  Internal Detector Structural Support</t>
  </si>
  <si>
    <t>Perform  Internal Detector Structural Support Acceptance</t>
  </si>
  <si>
    <t xml:space="preserve">Review Internal Detector Structural Support Safety </t>
  </si>
  <si>
    <t>Review  Internal Detector Structural Support Design</t>
  </si>
  <si>
    <t>Procure &amp; Deliver Internal Detector Structural Support (leadtime and fabrication included)</t>
  </si>
  <si>
    <t>Internal Detector Structural Support Components Ready for Installation</t>
  </si>
  <si>
    <t>Control Accounts</t>
  </si>
  <si>
    <t>Subsystems</t>
  </si>
  <si>
    <t>Work Packages</t>
  </si>
  <si>
    <t>Design/Safety Reviews Complete, Internal Detector Structural Support Released for Production</t>
  </si>
  <si>
    <t>Design/Safety Reviews Complete, End Caps/ Pole Tips Released for Production</t>
  </si>
  <si>
    <t/>
  </si>
  <si>
    <t xml:space="preserve">WBS #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</si>
  <si>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</si>
  <si>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</si>
  <si>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</si>
  <si>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</si>
  <si>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</si>
  <si>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</si>
  <si>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</si>
  <si>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</si>
  <si>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</si>
  <si>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</si>
  <si>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</si>
  <si>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</si>
  <si>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</si>
  <si>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</si>
  <si>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</si>
  <si>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</si>
  <si>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</si>
  <si>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</si>
  <si>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</si>
  <si>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</si>
  <si>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Don Lynch</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</si>
  <si>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</si>
  <si>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</si>
  <si>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</si>
  <si>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</si>
  <si>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</si>
  <si>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</si>
  <si>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</si>
  <si>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</si>
  <si>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</si>
  <si>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</si>
  <si>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</si>
  <si>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</si>
  <si>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</si>
  <si>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</si>
  <si>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</si>
  <si>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</si>
  <si>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</si>
  <si>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</si>
  <si>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</si>
  <si>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</si>
  <si>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(click here to see the details of the cost estimate for this Work Package)</t>
  </si>
  <si>
    <t>Duration (d)</t>
  </si>
  <si>
    <t>Total</t>
  </si>
  <si>
    <t>Source</t>
  </si>
  <si>
    <t>N/A</t>
  </si>
  <si>
    <t>Quantity</t>
  </si>
  <si>
    <t>Cost Factor</t>
  </si>
  <si>
    <t>Weight</t>
  </si>
  <si>
    <t>Spec Sheet</t>
  </si>
  <si>
    <t>Inner HCal Support</t>
  </si>
  <si>
    <t>ROM</t>
  </si>
  <si>
    <t>EMCal Support</t>
  </si>
  <si>
    <t>Quote</t>
  </si>
  <si>
    <t>WS-10-120</t>
  </si>
  <si>
    <t>Magnet Support</t>
  </si>
  <si>
    <t>TPC/Tracker Support</t>
  </si>
  <si>
    <t>Trades</t>
  </si>
  <si>
    <t>Analyze and Evaluate Structural Support for Internal Detectors</t>
  </si>
  <si>
    <t>NOTES/LINKS</t>
  </si>
  <si>
    <t>Internal Detector Structural Support Work Package</t>
  </si>
  <si>
    <t>End Caps/ Pole Tips Work Package</t>
  </si>
  <si>
    <t>L2 Project Name</t>
  </si>
  <si>
    <t>L2 WBS Number</t>
  </si>
  <si>
    <t>L3 Project Name (Control Account)</t>
  </si>
  <si>
    <t>L3 WBS Number</t>
  </si>
  <si>
    <t>Work Package Name</t>
  </si>
  <si>
    <t>WBS Number</t>
  </si>
  <si>
    <t>Basis of Estimate Link</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</si>
  <si>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</si>
  <si>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</si>
  <si>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</si>
  <si>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</si>
  <si>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</si>
  <si>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</si>
  <si>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</si>
  <si>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</si>
  <si>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</si>
  <si>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</si>
  <si>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</si>
  <si>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</si>
  <si>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</si>
  <si>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</si>
  <si>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</si>
  <si>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</si>
  <si>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</si>
  <si>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WBS Number:</t>
  </si>
  <si>
    <t>Control Account Number</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</si>
  <si>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</si>
  <si>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</si>
  <si>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</si>
  <si>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</si>
  <si>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</si>
  <si>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</si>
  <si>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</si>
  <si>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</si>
  <si>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</si>
  <si>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</si>
  <si>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</si>
  <si>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</si>
  <si>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</si>
  <si>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</si>
  <si>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</si>
  <si>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</si>
  <si>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(click here to see the details of the labor and material estimate for this control account)</t>
  </si>
  <si>
    <t>Cradle Carriage Bridge, Mid Platforms and Access Work Package</t>
  </si>
  <si>
    <t>Design/Safety Reviews Complete, Cradle Carriage Bridge, Mid Platforms and Access Design Released for Production</t>
  </si>
  <si>
    <t>Cradle Carriage Bridge, Mid Platforms and Access Ready for Installation</t>
  </si>
  <si>
    <t>Cradle Carriage Work Package</t>
  </si>
  <si>
    <t>Notes</t>
  </si>
  <si>
    <t>Address Action Items from Internal Detector Structural Support Design &amp; Safety Reviews</t>
  </si>
  <si>
    <t>Inner HCal Mechanical Support</t>
  </si>
  <si>
    <t>Magnet Mechanical Support</t>
  </si>
  <si>
    <t>TPC/Tracker Mechanical Support</t>
  </si>
  <si>
    <t>INTT Mechanical Support</t>
  </si>
  <si>
    <t>MVTX Mechanical Support</t>
  </si>
  <si>
    <t>Min Bias Mechanical Support</t>
  </si>
  <si>
    <t>EA</t>
  </si>
  <si>
    <t>EMCal Mechanical Support</t>
  </si>
  <si>
    <t>(click here to see the details of the labor and material estimate for this work package)</t>
  </si>
  <si>
    <t>Return to Navigation Page</t>
  </si>
  <si>
    <t xml:space="preserve">Technical scope: preparation for and  execution of review for engineering design of sPHENIX Cradle Carriage for compliance with all relevant design requirements. 
Work Statement: gather documentation describing the design, assembly and installation of the sPHENIX Cradle Carriage. Prepare a presentation describing this design and how it implements all relevant design requirements. Present to a panel determined by sPHENIX engineering and management. </t>
  </si>
  <si>
    <t xml:space="preserve">Technical Scope: All tasks related to the creation of  assembly drawings for the structural support and alignment of all sPHENIX detectors radially inside the Outer HCal.
Work Statement: Starting from the layout and envelope drawings and guided by the results of the engineering analyses for structural and space utilization optimization, create assembly drawings with appropriate references to all subassemblies and detail components. </t>
  </si>
  <si>
    <t>Technical scope: evaluation and implementation of recommendations from structural support and alignment of all sPHENIX detectors radially inside the Outer HCal engineering and safety reviews. 
Work Statement: receive action items from reviewers, evaluate action items, implement changes, modifications to plans and equipment to appropriately satisfy each action item.</t>
  </si>
  <si>
    <t>Technical Scope: Evaluation of structural support and alignment components of all sPHENIX detectors radially inside the Outer HCal bid documents. 
Work Statement: Prepare bid documents for structural support and alignment components of all sPHENIX detectors radially inside the Outer HCal; initiate procurement of components.</t>
  </si>
  <si>
    <t>Technical Scope: Develop the procurement packages for components of structural support and alignment of all sPHENIX detectors radially inside the Outer HCal
Work Statement: gather all relevant information from existing documentation of structural support and alignment components of all sPHENIX detectors radially inside the Outer HCal..</t>
  </si>
  <si>
    <t>Technical Scope: Procurement and delivery of structural support and alignment components of all sPHENIX detectors radially inside the Outer HCal.  
Work Statement: Monitor and manage procurement process for structural support and alignment components of all sPHENIX detectors radially inside the Outer HCal.</t>
  </si>
  <si>
    <t xml:space="preserve">Technical Scope: Performance of Acceptance Tests for structural support and alignment components of all sPHENIX detectors radially inside the Outer HCal. 
Work Statement: receive, inspect and accept the structural support and alignment components of all sPHENIX detectors radially inside the Outer HCal. </t>
  </si>
  <si>
    <t xml:space="preserve">Technical scope: preparation for and  execution of safety review of the structural support and alignment of all sPHENIX detectors radially inside the Outer HCal for compliance with all relevant safety requirements. 
Work Statement: gather documentation describing the design, assembly and installation of the structural support and alignment of all sPHENIX detectors radially inside the Outer HCal. Prepare a presentation describing this design and how it implements all relevant safety requirements. Present to a panel determined by sPHENIX engineering and management. </t>
  </si>
  <si>
    <t>Technical Scope: All tasks related to the creation of all subassembly and detail drawings as required to fully define the design of all features and all components of the structural support and alignment for the structural support and alignment of all sPHENIX detectors radially inside the Outer HCal.
Work Statement: Starting from the layout and envelope drawings and guided by the results of the engineering analyses for structural and space utilization optimization, create  sub assembly and detail component drawings of the structural support and alignment components of all sPHENIX detectors radially inside the Outer HCal.</t>
  </si>
  <si>
    <t>sPHENIX Infrastructure (click to see WBS structure for this Subsystem)</t>
  </si>
  <si>
    <t>RISK CODE/%</t>
  </si>
  <si>
    <t>Labor Description/Risk Code</t>
  </si>
  <si>
    <t>Material Description/Risk Code</t>
  </si>
  <si>
    <t>Account/Work Package/Tasks/Activities</t>
  </si>
  <si>
    <t>TASK/ACTIVITY</t>
  </si>
  <si>
    <t xml:space="preserve">Cost summary for this work package is limited to hardware and installation specific tooling and fixtures for infrastructure installation tasks as indicated in the "Dictionary Definition" section above.   </t>
  </si>
  <si>
    <t>sPHENIX Engineers, Technicians, Designers and Scientists; effort is well defined/ L4</t>
  </si>
  <si>
    <t>No Materials required for this task/M1</t>
  </si>
  <si>
    <t>n/a</t>
  </si>
  <si>
    <t>Project Labor Cost by Resource Category</t>
  </si>
  <si>
    <t>Total Labor Cost</t>
  </si>
  <si>
    <t>Total Material</t>
  </si>
  <si>
    <t>Total Labor Cost for Work Package</t>
  </si>
  <si>
    <t>Task/Activity Description</t>
  </si>
  <si>
    <t>Detector Mechanical Systems</t>
  </si>
  <si>
    <t>Description of this Control Account:</t>
  </si>
  <si>
    <t>Instructions: How to use this document</t>
  </si>
  <si>
    <t>Document Control</t>
  </si>
  <si>
    <t>Version</t>
  </si>
  <si>
    <t>Date</t>
  </si>
  <si>
    <t>Author(s)</t>
  </si>
  <si>
    <t>D. Lynch</t>
  </si>
  <si>
    <t>D. Lynch, P. Giannotti</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</si>
  <si>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design, review, procure, inspect and stow the 32 modular steel sectors for the sPHENIX Outer HCal. This includes only the steel for the sectors which form the structural enclosure for the sPHENIX superconducting solenoid magnet and the detectors which reside inside the magnet and inside the steel sectors. These sectors when assembled into their final configuration also comprise the energy absorbing dense material of the Outer HCal and serve as the major portion of the sPHENIX superconducting magnet flux return. Also included in this work package is the review and procurement of a lifting fixture and sector assembly and storage supports.
</t>
    </r>
    <r>
      <rPr>
        <b/>
        <sz val="14"/>
        <color theme="1"/>
        <rFont val="Calibri"/>
        <family val="2"/>
        <scheme val="minor"/>
      </rPr>
      <t>Work Statement:</t>
    </r>
    <r>
      <rPr>
        <sz val="14"/>
        <color theme="1"/>
        <rFont val="Calibri"/>
        <family val="2"/>
        <scheme val="minor"/>
      </rPr>
      <t xml:space="preserve">
This work package includes the following tasks/activities:
1.  Provide procurement specs for full sector prototype &amp; full sector production options
2.  Solicit bids, select vendor and award contract for full sector prototype &amp; full sector production options
3.  Recieve prototype evaluate and redesign to final configuration
4.  Design and procurement reviews for final detector option 
5.  Address Issues from design and procurement reviews           
6.  Exercise option and procure 32 Outer HCal steel sectors ready to be outfitted with electronics
7.  Design, review and procure lifting fixtures, acceptance test equipment
8.  First article and remaining production acceptance testing</t>
    </r>
  </si>
  <si>
    <t>Outer HCal Steel Sectors Ready for Electronics</t>
  </si>
  <si>
    <t>Outer HCal sector steel initial procurement requirements (prototype)</t>
  </si>
  <si>
    <t>Technical Scope: All tasks related to the evaluation of the Outer HCal full sector steel prototpye and redesign Outer HCal sector steel based on such evaluation.
Work Statement: Receive prototype, inspect and survey prototype, redesign based on evaluation.</t>
  </si>
  <si>
    <t>This procurement performed and paid for in HCal subsystem WBS 1.04.</t>
  </si>
  <si>
    <t>Updated to include corrections and renumbering in P6</t>
  </si>
  <si>
    <t>Updated to change from fte-days to hours and correct errors</t>
  </si>
  <si>
    <t xml:space="preserve">Cost summary for this work package is limited to hardware and installation specific tooling and fixtures for Outer HCal sector steel tasks as indicated in the "Dictionary Definition" section above.  </t>
  </si>
  <si>
    <t xml:space="preserve">Cost summary for this work package is limited to hardware and installation specific tooling and fixtures for Cradle assembly and installation tasks as indicated in the "Dictionary Definition" section above.    </t>
  </si>
  <si>
    <r>
      <rPr>
        <b/>
        <sz val="16"/>
        <color indexed="8"/>
        <rFont val="Calibri"/>
        <family val="2"/>
      </rPr>
      <t>Work Package Procurements (Total)
(includes purchased parts, Central Shops fabricated parts, contract labor. Does not include BNL labor other than Central Shops fabrication.)
                   $</t>
    </r>
  </si>
  <si>
    <t>Resource summary for this work package resource requirements in Hours by Resource Category</t>
  </si>
  <si>
    <t>Scientist (hrs)</t>
  </si>
  <si>
    <t>Engineer/Professional (hrs)</t>
  </si>
  <si>
    <t>Designer/Drafter (hrs)</t>
  </si>
  <si>
    <t>Technicians (hrs)</t>
  </si>
  <si>
    <t>Bargaining Unit Trades (hrs)</t>
  </si>
  <si>
    <t>Materials and Supplies
$</t>
  </si>
  <si>
    <t>Hours for each Resource Category by WBS#</t>
  </si>
  <si>
    <t xml:space="preserve">Designer/
Tech
JOBSHOP </t>
  </si>
  <si>
    <t>hrs</t>
  </si>
  <si>
    <t>Design is conceptual/M5</t>
  </si>
  <si>
    <t>Total Labor Costs for this work package by Resource Catgory</t>
  </si>
  <si>
    <t>estimate uncertainty</t>
  </si>
  <si>
    <t>Total Material Cost with estimate uncertainty</t>
  </si>
  <si>
    <t>Total Labor w/estimate uncertainty</t>
  </si>
  <si>
    <t>Total  material w/estimate uncertainty</t>
  </si>
  <si>
    <t>Effective Labor estimate uncertainty for this Work Package</t>
  </si>
  <si>
    <t>Effective Material estimate uncertainty for this Work Package</t>
  </si>
  <si>
    <t>Item estimate uncertainty</t>
  </si>
  <si>
    <t>Wt estimate uncertainty</t>
  </si>
  <si>
    <t>Total w/ estimate uncertainty</t>
  </si>
  <si>
    <t>Grand Total w/ estimate uncertainty</t>
  </si>
  <si>
    <t>2.03.01.05</t>
  </si>
  <si>
    <t>2.03.01</t>
  </si>
  <si>
    <t>2.03.01.01</t>
  </si>
  <si>
    <t>Technical Scope: All tasks related to the physical, structural and performance analyses of the Structural Support for sPHENIX Internal Detectors. This includes the structural support and alignment requirements for  all detector subsystems except the Outer HCal (see 2.03.01.01 for Structural support and alignment of the Outer HCal).
Work Statement: Gather load info from all subsystems, create an FEA model from the layout, iterate on design features to minimize stresses and optimize load capacity and space utilization. Take into account static, dynamic and magnetic loads. Make sure adequate safety margins are maintained for worst case and design loading cases.</t>
  </si>
  <si>
    <t>2.03.01.03.01</t>
  </si>
  <si>
    <t>2.03.01.04</t>
  </si>
  <si>
    <t>2.04.01: Detector Support Systems</t>
  </si>
  <si>
    <t xml:space="preserve">2.04.02: Facility Support Systems </t>
  </si>
  <si>
    <t>2.03 &amp; 2.04: Infrastructure</t>
  </si>
  <si>
    <t>(See WBS 2.04.01 BoE for Work Packages in above Control Account)</t>
  </si>
  <si>
    <t>(See WBS 2.04.02 BoE for Work Packages in above Control Account)</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</si>
  <si>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installation of these structural components and equipment is covered by WBS 2.05.01 (Integration and Installation). Supplies, fixtures, tooling and related materials used only for installation of these items are also covered by WBS 2.05.01.</t>
  </si>
  <si>
    <t>1.  Reuse of existing materials and equipment from PHENIX removal and repurposing (R&amp;R) efforts wherever possible.
2. Labor estimates are for analyses, design and procurement of infrastructure materials as described above, to support the sPHENIX detector subsystems. 
3.  The detector subsystems and magnet which are supported by the structural equipment detailed in the work packages for this Control Acount are themselves detailed in their own subsystem, control account and work packages. *See WBS items 1.01 through 1.07, 2.02, 3.01 and 3.02. Installation on of these subsystems and integration with the carriage cradle and other structural components described herein are detailed in WBS 2.05.</t>
  </si>
  <si>
    <t>1.  Reuse of existing materials and equipment from PHENIX removal and repurposing (R&amp;R) efforts wherever possible.
2. Labor estimates are for analyses, design and procurement of infrastructure materials as described above, to support the sPHENIX detector subsystems. 
3. Installation  of the subsystem support structure described herein and integration with the Outer HCal, Cradle Carriage and other structural components described herein are detailed in WBS 2.05.</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</si>
  <si>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</si>
  <si>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2.05.01 (Integration and Installation). Supplies, fixtures, tooling and related materials used only for assembly and installation of the cradle are also covered by WBS 2.05.01.</t>
  </si>
  <si>
    <t xml:space="preserve">1.  Reuse of existing materials and equipment from PHENIX removal and repurposing (R&amp;R) efforts wherever possible.
2. Labor estimates are for analyses, design and procurement of infrastructure materials as described above, to support the sPHENIX detector subsystems. 
3. Installation  of the subsystem support structure described herein and integration with the Outer HCal, Cradle Carriage and other structural components described herein are detailed in WBS 2.05.     </t>
  </si>
  <si>
    <t>1.  Reuse of existing materials and equipment from PHENIX removal and repurposing (R&amp;R) efforts wherever possible, most notably for reuse of the bridge platform and other platforms, ladders and stairs used in/on the PHENIX detector carriages.
2. Labor estimates are for analyses, design and procurement of infrastructure materials as described above, to support the sPHENIX detector subsystems. 
3. Installation  of the subsystem support structure described herein and integration with the Outer HCal, Cradle Carriage and other structural components described herein are detailed in WBS 2.05.</t>
  </si>
  <si>
    <t xml:space="preserve">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2.05.01 (Integration and Installation). Supplies, fixtures, tooling and related materials used only for installation of these items are also covered by WBS 2.05.01.             
               </t>
  </si>
  <si>
    <t xml:space="preserve">Technical Scope:
This work package includes all scientific, engineering and technical staff efforts to analyze the requirements for an integrated support  system which will support all of the sPHENIX experimental detector subsystems not directly supported by the cradle carriage and the effort required to fully design the system. The analyses required to determine the components and equipment needed, the design, procurement and acceptance of such equipment and reviews of these analyses are also in the scope of this work package. Design and analyses, procurement etc., for the equipment and components which comprise the susbsystems supported by these support structures are not in the scope of this work package nor is the cradle carriage, support for end caps/pole tips, nor structures supporting and/or comprising the work platforms and access but rather in the scope of the work packages and control accounts associated with those subsystems. (See WBS 1.02 through 1.07, 2.02 and 3.01 through 3.02 and work packages 2.03.01.01, 2.03.01.03, 2.03.01.04 and 2.03.01.05 in this control account for more detailed information about those control accounts and work packages.)
Work Statement:
This work package includes the following tasks/activities:
1.  Evaluate the requirements for the structural integrity, accuaracy, stability and repeatability for the carriage with respect to the support of the sPHENIX superconducting solenoid magnet, and inner detector subsystems (Inner HCal , EMCal, TPC, INTT, MVTX and Min Bias) and inner detector subsystem utilities support.
2. Prepare appropriate drawings and related documenation
3. Review the design; make appropriate modifications per review recommendations 
4. Procure equipment needed to implement this design. 
5. Deliver the equipment to building 1008  the sPHENIX complex ready to be install. (Note: actual installation is covered under sPHENIX WBS 2.05.01)            
</t>
  </si>
  <si>
    <t xml:space="preserve">1.  Reuse of existing materials and equipment from PHENIX removal and repurposing (R&amp;R) efforts wherever possible.
2. Labor estimates are for analyses, design and procurement of infrastructure materials as described above, to support the sPHENIX detector subsystems. 
3.  The detector subsystems and magnet which are supported by the structural equipment detailed in the work packages for this Control Acount are themselves detailed in their own subsystem, control account and work packages. *See WBS items 1.01 through 1.07, 2.0 2, 3.01 and 3.02. Installation on of these subsystems and integration with the carriage cradle and other structural components described herein are detailed in WBS 2.05.
</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</si>
  <si>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1.04 (Hadronic Calorimeters) or WBS 2.05 (Integration and Installation). Supplies, fixtures, tooling and related materials used only for installation of these items are also covered by Those WBS subsystems.</t>
  </si>
  <si>
    <t xml:space="preserve">Technical Scope:
This work package includes all scientific, engineering and technical staff efforts to analyze the requirements for the sPHENIX superconducting solenoid magnet end caps/pole tips. The analyses required to determine the structural support components and equipment needed, the design, procurement and acceptance of such equipment and reviews of these analyses are also included in this work package. Magnetic analyses, the superconducting solenoid magnet itself, and all other magnet support equipment and services are not part of this work package. (See WBS 2.02 for more detailed information about those work packages.)
Work Statement:
This work package includes the following tasks/activities:
1.  Evaluate the requirements for the sPHENIX superconducting solenoid magnet end caps/pole tips and related mounting hardware.
2. Prepare appropriate drawings and related documenation
3. Review the design; make appropriate modifications per review recommendations 
4. Procure equipment needed to implement this design. 
5. Deliver the equipment to building 1008  the sPHENIX complex ready to be install. (Note: actual installation is covered under sPHENIX WBS 2.05)            
</t>
  </si>
  <si>
    <t>This estimate covers the labor and material cost estimates for the following:
1.  Labor involved in planning, design and procurement of end cap/pole tips material fabrication and components as indicated in the "Dictionary Definition" section above. 
2. Procured material costs detailed to the appropriate level for the current state of design for these items.
2. All labor for assembly and  installation of these components  is covered by WBS 2.05.2 (Integration and Installation). Supplies, fixtures, tooling and related materials used only for installation of these items are also covered by WBS 2.05.2.</t>
  </si>
  <si>
    <t xml:space="preserve">Technical Scope:
This work package includes all scientific, engineering and technical staff efforts to analyze the requirements for the work platforms and access to these work platforms on the sPHENIX cradle carriage. Design and analyses, procurement etc., for the equipment and components which comprise the work platforms and access are also in the scope of this work package. Design and analyses, procurement etc., for the equipment and components which comprise the cradle carriage itself and the various subsystems components and equipment that are to be mounted on the work platforms are not in the scope of this work package, but rather in the scope of the work packages and control accounts associated with those subsystems. (See the BoE documents in WBS 1.02 through 1.07 and 2.02, 3.01 and 3.02 and 2.03.01.01 through 2.03.01.04 in 2.03  for more detailed information about those control accounts and work packages.) 
Work Statement:
This work package includes the following tasks/activities:
1.  Evaluate the requirements for the safe, efficient and effective allocation of space for magnet cryo, electrical and control equipment, electronic power, monitoring and service racks and patch panels, access and egress and all other related concerns.
2. Prepare appropriate drawings and related documenation
3. Review the design; make appropriate modifications per review recommendations 
4. Procure equipment needed to implement this design. 
5. Deliver the equipment to building 1008  the sPHENIX complex ready to be install. (Note: actual installation is covered under sPHENIX WBS 2.05.01) </t>
  </si>
  <si>
    <t>Carriage Cradle - Perform Analyses, Design &amp; System Integration (Final)</t>
  </si>
  <si>
    <t>Carriage Cradle - Create Assembly &amp; Detail Drawings</t>
  </si>
  <si>
    <t>Carriage Cradle - Final Review (Design &amp; Safety)</t>
  </si>
  <si>
    <t>Carriage Cradle - Address Action Items from Design &amp; Safety Reviews</t>
  </si>
  <si>
    <t>Carriage Cradle - Prepare Procurement Package(s)</t>
  </si>
  <si>
    <t>Carriage Cradle - Vendor Selection</t>
  </si>
  <si>
    <t>Carriage Cradle - BNL Oversight</t>
  </si>
  <si>
    <t>Carriage Cradle - Delivery Acceptance</t>
  </si>
  <si>
    <t>Carriage Cradle - Preliminary Design Review (Assembly, System Integration, Final Layout)</t>
  </si>
  <si>
    <t>Carriage Cradle - Procurement Readiness Review</t>
  </si>
  <si>
    <t>Carriage Cradle - Assembly Fixtures &amp; Survey Tooling Engineering</t>
  </si>
  <si>
    <t>Carriage Cradle - Assembly Fixtures &amp; Survey Tooling Design</t>
  </si>
  <si>
    <t>Carriage Cradle - Fabricate Fixtures &amp; Tooling</t>
  </si>
  <si>
    <t>CC Drive &amp; Alignment System - Engineering</t>
  </si>
  <si>
    <t>CC Drive &amp; Alignment System - Assembly &amp; Detail Drawings</t>
  </si>
  <si>
    <t>Track Modifications - Structural Analysis of Existing Track System &amp; Preliminary Design</t>
  </si>
  <si>
    <t>Track Modifications - Assembly &amp; Detailed Drawings</t>
  </si>
  <si>
    <t>Track Modifications - Final Design Reviews (Design &amp; Safety)</t>
  </si>
  <si>
    <t>Track Modifications - Prepare Procurement Package</t>
  </si>
  <si>
    <t>Track Modifications - Procurement Readiness Review</t>
  </si>
  <si>
    <t>Track Modifications - Address Action Items from Design &amp; Safety Reviews</t>
  </si>
  <si>
    <t>CC Drive &amp; Alignment System - Design Carriage Controls &amp; Limits</t>
  </si>
  <si>
    <t>CC Seismic Restraints - Engineer &amp; Analysis</t>
  </si>
  <si>
    <t>CC Seismic Restraints - Assembly &amp; Detail Drawings</t>
  </si>
  <si>
    <t>CC Seismic Restraints - Final Design Reviews (Design &amp; Safety)</t>
  </si>
  <si>
    <t>CC Seismic Restraints - Address Action Items from Design &amp; Safety Reviews</t>
  </si>
  <si>
    <t>CC Seismic Restraints - Prepare Procurement Package</t>
  </si>
  <si>
    <t>CC Seismic Restraints - Procurement Readiness Review</t>
  </si>
  <si>
    <t>Carriage Cradle - Provide Requirement to Procurement</t>
  </si>
  <si>
    <t>Carriage Cradle - Vendor Responses</t>
  </si>
  <si>
    <t>Track Modifications - Preliminary Design Review (Design &amp; Safety)</t>
  </si>
  <si>
    <t>Track Modifications - Installation</t>
  </si>
  <si>
    <t>CC Drive &amp; Alignment System - Final Design Reviews (Design &amp; Safety)</t>
  </si>
  <si>
    <t>CC Drive &amp; Alignment System - Procurement Readiness Review</t>
  </si>
  <si>
    <t>CC Drive &amp; Alignment System - Address Action Items from Design &amp; Safety Reviews</t>
  </si>
  <si>
    <t>CC Drive &amp; Alignment System - Vendor Selection</t>
  </si>
  <si>
    <t>CC Drive &amp; Alignment System - BNL Oversite</t>
  </si>
  <si>
    <t>CC Drive &amp; Alignment System - Delivery Acceptance</t>
  </si>
  <si>
    <t>CC Drive &amp; Alignment System - Provide Requirement to Procurement</t>
  </si>
  <si>
    <t>CC Drive &amp; Alignment System - Vendor Responses</t>
  </si>
  <si>
    <t>CC Seismic Restraints - Vendor Selection</t>
  </si>
  <si>
    <t>CC Seismic Restraints - BNL Oversight</t>
  </si>
  <si>
    <t>CC Seismic Restraints - Delivery Acceptance</t>
  </si>
  <si>
    <t>CC Seismic Restraints - Provide Requirement to Procurement</t>
  </si>
  <si>
    <t>CC Seismic Restraints - Vendor Responses</t>
  </si>
  <si>
    <t>Track Modifications - Vendor Selection</t>
  </si>
  <si>
    <t>Track Modifications - BNL Oversight</t>
  </si>
  <si>
    <t>Track Modifications - Delivery Acceptance</t>
  </si>
  <si>
    <t>Track Modifications - Provide Requirement to Procurement</t>
  </si>
  <si>
    <t>Track Modifications - Vendor Responses</t>
  </si>
  <si>
    <t>Procure Outer HCAL Lifting Fixture and Supports - Delivery Acceptance</t>
  </si>
  <si>
    <t>Outer HCAL Sector Mechanical Structure First Article Acceptance Testing</t>
  </si>
  <si>
    <t>Outer HCAL Sector Mechanical Structure Acceptance Testing FY19</t>
  </si>
  <si>
    <t>End Caps/ Pole Tips - Assembly &amp; Detail Drawing</t>
  </si>
  <si>
    <t>End Caps/ Pole Tips - Final Design Reviews (Design &amp; Safety)</t>
  </si>
  <si>
    <t>End Caps/ Pole Tips - Address Action Items from Design &amp; Safety Reviews</t>
  </si>
  <si>
    <t>End Caps/ Pole Tips - Prepare Procurement Package(s)</t>
  </si>
  <si>
    <t>End Caps/ Pole Tips - Vendor Selection</t>
  </si>
  <si>
    <t>End Caps/ Pole Tips - Engineering &amp; Analysis (includes drive system)</t>
  </si>
  <si>
    <t>End Caps/ Pole Tips - Design Controls for Drive System</t>
  </si>
  <si>
    <t>End Caps/ Pole Tips - Procurement Readiness Review</t>
  </si>
  <si>
    <t>End Caps/ Pole Tips - Provide Requirement to Procurement</t>
  </si>
  <si>
    <t>End Caps/ Pole Tips - Vendor Responses</t>
  </si>
  <si>
    <t>End Caps/ Pole Tips - Delivery Acceptance Support Labor</t>
  </si>
  <si>
    <t xml:space="preserve">                  </t>
  </si>
  <si>
    <t>CC Bridge, Mid Platforms &amp; Access - Assembly &amp; Detail Drawings</t>
  </si>
  <si>
    <t>CC Bridge, Mid Platforms &amp; Access - Final Design Reviews (Design &amp; Safety)</t>
  </si>
  <si>
    <t>CC Bridge, Mid Platforms &amp; Access - Address Action Items from Design &amp; Safety Reviews</t>
  </si>
  <si>
    <t>CC Bridge, Mid Platforms &amp; Access - Prepare Procurement Package(s)</t>
  </si>
  <si>
    <t>CC Bridge, Mid Platforms &amp; Access -  Vendor Selection</t>
  </si>
  <si>
    <t>CC Bridge, Mid Platforms &amp; Access - BNL Oversite</t>
  </si>
  <si>
    <t>CC Bridge, Mid Platforms &amp; Access - Engineering Analysis</t>
  </si>
  <si>
    <t>CC Bridge, Mid Platforms &amp; Access - Procurement Readiness Review</t>
  </si>
  <si>
    <t>CC Bridge, Mid Platforms &amp; Access - Provide Requirement to Procurement</t>
  </si>
  <si>
    <t>CC Bridge, Mid Platforms &amp; Access - Vendor Responses</t>
  </si>
  <si>
    <t>CC Bridge, Mid Platforms &amp; Access - Delivery Acceptance Support Labor</t>
  </si>
  <si>
    <t>Technical Scope: All tasks related to the design of of the sPHENIX cradle carriage layout.
Work Statement: gather all relevant information and analyze requirements, calculate performance , create layout drawing.</t>
  </si>
  <si>
    <t>Technical Scope: All tasks related creating carriage assembly and detail drawings.
Work Statement: Under engineering guidance create a package of drawings to fully define the carriage cradle.</t>
  </si>
  <si>
    <t>Technical Scope: All tasks related to the preparation of procurement documents for the cradle carriage.
Work Statement: Create statement of work, design specifications and RFQ drawing package to support procurement effort.</t>
  </si>
  <si>
    <t xml:space="preserve">Technical scope: All tasks related to selection of a endor to fabricate the cradle carriage. 
Work Statement: Review Vendor propsals, rate and select an appropriate vendor.  </t>
  </si>
  <si>
    <t>Technical scope: All tasks related to documentation review and control for cradle carriage engineering and procurement documents.
Work Statement: Release drawings for review, check, engineering, safety, QA and management review of documents</t>
  </si>
  <si>
    <t>Technical scope: All tasks associated with receipt of CC components
Work Statement: Receive parts, inspect and acceptance tests. Disposition as apropriate.</t>
  </si>
  <si>
    <t>Technical Scope: All tasks associated with the physical design/drawing effort for tooling and fixtures.  
Work Statement: Monitor and manage procurement process for the sPHENIX Cradle Carriage components.</t>
  </si>
  <si>
    <t>Technical Scope: All engineering tasks associated with the design of tooling and fixtures for the assembly and survey of the CC. 
Work Statement: Analyses and modeling for ass'y and survey tooling and fixture design.</t>
  </si>
  <si>
    <t>Technical Scope: Manufacturing effort. 
Work Statement: Fabricate Tooling and fixtures for assembly and survey of the CC as appropriate.</t>
  </si>
  <si>
    <t>Technical Scope: Engineering effort for CC drive and alignment system. 
Work Statement: Analyze and model CC  drive and alignment system as appropriate.</t>
  </si>
  <si>
    <t>Technical scope: All tasks associated with organizing and executing a prliminary design review of theCC.
Work Statement: Review and provide action items to be addressed in the design of the CC.</t>
  </si>
  <si>
    <t xml:space="preserve">Technical Scope: All tasks related to the creation of  assembly &amp; detail drawings for End Caps/Pole Tips and structural support components for the End Cap/Pole Tips.
Work Statement: Starting from the layout and envelope drawings and guided by the results of the engineering analyses for structural and space utilization optimization, create assembly and detail drawings with appropriate references to all subassemblies and detail components. </t>
  </si>
  <si>
    <t>Technical Scope: All tasks related to the final design and safety review of the pole tips.
Work Statement: Review all design and safety aspects of the pole tips and provide feedback action items for correcting/improving the design.</t>
  </si>
  <si>
    <t xml:space="preserve">Technical Scope: All tasks related to the creation of  assembly &amp; Detail drawings for the Cradle Carriage Bridge, Mid Platforms and Access components.
Work Statement: Starting from the layout and envelope drawings and guided by the results of the engineering analyses for structural and space utilization optimization, create assembly &amp; detail  drawings with appropriate references to all subassemblies and detail components. </t>
  </si>
  <si>
    <t>Technical Scope: All tasks related to the Procurement of OHCal lifting fixtures and supports in support of HCal steel acceptance.
Work Statement: Prepare documents, solicit proposals execue procurement of fixtures and tools.</t>
  </si>
  <si>
    <t>Technical Scope: All tasks related to the evaluation and acceptance of the Outer HCal of all OHCal steel sectors including normal and chimney sectors.
Work Statement: Receive sectors, inspect and survey to verify dimensional and structural requirements.</t>
  </si>
  <si>
    <t>Technical Scope: All tasks to prepare and present the CC Bridge, Mid Platforms &amp; Access to design and safety review committees.
Work Statement: Prepare documents, organize review &amp; appropriate committee, present design to reviewers.</t>
  </si>
  <si>
    <t>Technical Scope: All tasks to respond to review committee findings.
Work Statement: Receive committee report and evaluate, address committee concerns and respond to action items, redesign and re convene committee to review updated design as necessary and appropriate. Repeat until all concerns are fully addressed.</t>
  </si>
  <si>
    <t xml:space="preserve">Technical Scope: All tasks necessary to prepare a procurement package for the CC Bridge, Mid Platforms &amp; Access.
Work Statement: Gather technical documents, create SOW and/or specifcation documents as appropriate. </t>
  </si>
  <si>
    <t>Technical Scope: All tasks necessary to solicit proposals for the fabrication of CC Bridge, Mid Platforms &amp; Access. 
Work Statement: Research appropriate vendors, submit list and procurement documents to BNL procurement, receive and evaluate proposals, select winning vendor.</t>
  </si>
  <si>
    <t xml:space="preserve">Technical Scope: All tasks needed to assess the platform and access needs for the sPHENIX experiment.
Work Statement: Gather dimensional and structural information for CC Bridge, Mid Platforms &amp; Access requirements. Perform dimensional and structural analyses as appropriate to model. </t>
  </si>
  <si>
    <t>Technical Scope: All tasks to prepare and present the CC Bridge, Mid Platforms &amp; Access procurement documents to a readinesss committee.
Work Statement: Prepare documents, organize review &amp; appropriate committee, present procurement documents to reviewers.</t>
  </si>
  <si>
    <t xml:space="preserve">Technical Scope: Provide documents to BNL procurement office.
Work Statement: Gather copies of procurement documents provide to BNL procurement. </t>
  </si>
  <si>
    <t>Technical Scope: Oversight of BNL engineering management for design and procurement documents.
Work Statement: Prepare documents for configuration management review and approval. Circulate and address any concerns raised by approvers.</t>
  </si>
  <si>
    <t>Technical Scope: Engineering monitoring and communications with vendor during procurement.
Work Statement: Communicate with and monitor vendor performance as necessary. Address all issues as they arise and institute contingencies as appropriate to minimize impact on budget and schedule.</t>
  </si>
  <si>
    <t>Technical Scope: Receive and accept delivery of CC Bridge, Mid Platforms &amp; Access as received from Vendor.
Work Statement: Arrange for receipt, inspection, acceptance testing etc. as appropriate and deliver CC Bridge, Mid Platforms &amp; Access to pre-determined storage area until needed for installation.</t>
  </si>
  <si>
    <t xml:space="preserve">Technical Scope: All tasks necessary to prepare a procurement package for the End Caps/ Pole Tips.
Work Statement: Gather technical documents, create SOW and/or specifcation documents as appropriate. </t>
  </si>
  <si>
    <t xml:space="preserve">Technical Scope: All tasks needed to assess End Caps/Pole Tips needs for the sPHENIX experiment.
Work Statement: Gather dimensional and structural information for End Caps/Pole Tips requirements. Perform dimensional and structural analyses as appropriate to model. </t>
  </si>
  <si>
    <t>Technical Scope: All tasks necessary to solicit proposals for the fabrication of End Caps/ Pole Tips. 
Work Statement: Research appropriate vendors, submit list and procurement documents to BNL procurement, receive and evaluate proposals, select winning vendor.</t>
  </si>
  <si>
    <t xml:space="preserve">Technical Scope: All tasks needed to assess End Caps/Pole Tips drive controls needs for the sPHENIX experiment.
Work Statement: Gather dimensional and structural information for End Caps/Pole Tips drive controls requirements. Perform dimensional and structural analyses as appropriate to model. </t>
  </si>
  <si>
    <t>Technical Scope: All tasks to prepare and present the End Caps/Pole Tips procurement documents to a readinesss committee.
Work Statement: Prepare documents, organize review &amp; appropriate committee, present procurement documents to reviewers.</t>
  </si>
  <si>
    <t>Technical Scope: Receive and accept delivery of End Caps/ Pole Tips as received from Vendor.
Work Statement: Arrange for receipt, inspection, acceptance testing etc. as appropriate and deliver End Caps/ Pole Tips to pre-determined storage area until needed for installation.</t>
  </si>
  <si>
    <t>Technical Scope: All tasks related creating CC Drive &amp; Alignment System assembly and detail drawings.
Work Statement: Under engineering guidance create a package of drawings to fully define the CC Drive &amp; Alignment System.</t>
  </si>
  <si>
    <t>Technical Scope: All tasks related to the design of of the sPHENIX Track Modificationse layout.
Work Statement: gather all relevant information and analyze requirements, calculate performance , create layout drawing.</t>
  </si>
  <si>
    <t>Technical Scope: All tasks related creating Track Modifications assembly and detail drawings.
Work Statement: Under engineering guidance create a package of drawings to fully define the carriage cradle.</t>
  </si>
  <si>
    <t>Technical Scope: All tasks related to the design and safety review of the Track modifications.
Work Statement: Review all aspects of the proposed design for the carriage cradle</t>
  </si>
  <si>
    <t>Technical Scope: All tasks related to the design and safety review of the carriage cradle.
Work Statement: Review all aspects of the proposed design for the carriage cradle</t>
  </si>
  <si>
    <t>Technical Scope: All tasks related to the design and safety review of the carriage seismic restraints.
Work Statement: Review all aspects of the proposed design for the carriage seismic restraints</t>
  </si>
  <si>
    <t>Technical Scope: All tasks related to the design and safety review of the carriage drive and alignment system.
Work Statement: Review all aspects of the proposed design for the carriage drive and alignment system.</t>
  </si>
  <si>
    <t>Technical Scope: All tasks related to the preparation of procurement documents for the cradle track modifications.
Work Statement: Create statement of work, design specifications and RFQ drawing package to support procurement effort.</t>
  </si>
  <si>
    <t>Technical Scope: All tasks related to the preparation of procurement documents for the cradle seismic restraints.
Work Statement: Create statement of work, design specifications and RFQ drawing package to support procurement effort.</t>
  </si>
  <si>
    <t>CC Drive &amp; Alignment System - Prepare Procurement Package</t>
  </si>
  <si>
    <t>Technical Scope: All tasks related to the preparation of procurement documents for the cradle drive and alignment system.
Work Statement: Create statement of work, design specifications and RFQ drawing package to support procurement effort.</t>
  </si>
  <si>
    <t>Technical Scope: All tasks related to the procurement readiness review of the carriage cradle.
Work Statement: Review all aspects of the procurement documents for the carriage cradle</t>
  </si>
  <si>
    <t>Technical Scope: All tasks related to the procurement readiness review of the CC Drive &amp; Alignment System.
Work Statement: Review all aspects of the procurement documents for the CC Drive &amp; Alignment System</t>
  </si>
  <si>
    <t>Technical Scope: All tasks related to the procurement readiness review of the CC seismic restraints.
Work Statement: Review all aspects of the procurement documents for the CC seismic restraints.</t>
  </si>
  <si>
    <t>Technical Scope: All tasks related to the procurement readiness review of the CC Track Modification.
Work Statement: Review all aspects of the procurement documents for the Track Modification.</t>
  </si>
  <si>
    <t>Technical Scope: All tasks related to addressing issues raised during the design and safty review.
Work Statement: Revisit design calculations, revise designs and drawings as necessary to satisfy issues raised during design and safety review.</t>
  </si>
  <si>
    <t>Technical Scope: All tasks related to the preliminary design and safety review of the cradle track modifications.
Work Statement: Review all preliminary design and safety aspects of the cradle track modifications and provide feedback action items for correcting/improving the design.</t>
  </si>
  <si>
    <t xml:space="preserve">Technical Scope: All tasks related to the installation of track modifications.
Work Statement: Design and fabricate track modification tools as necessary. Perform installation verify installation.
</t>
  </si>
  <si>
    <t>Technical Scope: All tasks necessary to solicit proposals for the fabrication of CC Drive &amp; Alignment System. 
Work Statement: Research appropriate vendors, submit list and procurement documents to BNL procurement, receive and evaluate proposals, select winning vendor.</t>
  </si>
  <si>
    <t>Technical Scope: All tasks necessary to solicit proposals for the fabrication of Track Modifications. 
Work Statement: Research appropriate vendors, submit list and procurement documents to BNL procurement, receive and evaluate proposals, select winning vendor.</t>
  </si>
  <si>
    <t>Technical Scope: All tasks related to the design of of the sPHENIX cradle seismic restraints.
Work Statement: gather all relevant information and analyze requirements, calculate performance , create layout drawing.</t>
  </si>
  <si>
    <t xml:space="preserve">Technical Scope: All tasks needed to assess CC Drive &amp; Alignment System needs for the sPHENIX experiment.
Work Statement: Gather dimensional, performance  and structural information for CC seismic restraint  requirements. Perform dimensional, operational and structural analyses as appropriate to model. </t>
  </si>
  <si>
    <t xml:space="preserve">Technical Scope: All tasks related to the creation of  assembly &amp; Detail drawings for the CC Seismic Restraints.
Work Statement: Starting from the layout and envelope drawings and guided by the results of the engineering analyses for structural and space utilization optimization, create assembly &amp; detail  drawings with appropriate references to all subassemblies and detail components. </t>
  </si>
  <si>
    <t>Technical Scope: Receive and accept delivery of CC Drive &amp; Alignment System as received from Vendor.
Work Statement: Arrange for receipt, inspection, acceptance testing etc. as appropriate and deliver CC Drive &amp; Alignment System to pre-determined storage area until needed for installation.</t>
  </si>
  <si>
    <t>Technical Scope: Receive and accept delivery of CC Seismic Restraints as received from Vendor.
Work Statement: Arrange for receipt, inspection, acceptance testing etc. as appropriate and deliver CC Seismic Restraints to pre-determined storage area until needed for installation.</t>
  </si>
  <si>
    <t>Technical Scope: Receive and accept delivery of Track Modifications as received from Vendor.
Work Statement: Arrange for receipt, inspection, acceptance testing etc. as appropriate and deliver Track Modifications to pre-determined storage area until needed for installation.</t>
  </si>
  <si>
    <t>2.03.01.01.13 - Needs to be added to P6</t>
  </si>
  <si>
    <t>Length (in)</t>
  </si>
  <si>
    <t>#/in</t>
  </si>
  <si>
    <t>Weight (#)</t>
  </si>
  <si>
    <t>Qty</t>
  </si>
  <si>
    <t>Mat'l Cost</t>
  </si>
  <si>
    <t>Machining</t>
  </si>
  <si>
    <t>Welding</t>
  </si>
  <si>
    <t>cost</t>
  </si>
  <si>
    <t>Steel Price=</t>
  </si>
  <si>
    <t>Cradle Assembly</t>
  </si>
  <si>
    <t>Totals:</t>
  </si>
  <si>
    <t>Cradle  Base weldment</t>
  </si>
  <si>
    <t xml:space="preserve">  </t>
  </si>
  <si>
    <t>W14X193</t>
  </si>
  <si>
    <t>A992 Steel</t>
  </si>
  <si>
    <t>Plate 16.5"X1.5"</t>
  </si>
  <si>
    <t>A36 Steel</t>
  </si>
  <si>
    <t>Bar 12"X1"</t>
  </si>
  <si>
    <t>Plate 6"X56"</t>
  </si>
  <si>
    <t>Plate1"X12.6"</t>
  </si>
  <si>
    <t>Plate 1"X15.48" wide</t>
  </si>
  <si>
    <t>1.5" plate 149.5" wide</t>
  </si>
  <si>
    <t>Plate 1"X15" wide</t>
  </si>
  <si>
    <t>Cradle</t>
  </si>
  <si>
    <t>Plate 4"X60"X240"</t>
  </si>
  <si>
    <t>Quote from strecks inc</t>
  </si>
  <si>
    <t>Cradle Brace</t>
  </si>
  <si>
    <t>W18X60</t>
  </si>
  <si>
    <t xml:space="preserve"> Plate 75"X7.6"</t>
  </si>
  <si>
    <t>Top Beam</t>
  </si>
  <si>
    <t>W14X257</t>
  </si>
  <si>
    <t>Plate 1.5"X7.5</t>
  </si>
  <si>
    <t>Top Doubler</t>
  </si>
  <si>
    <t>Plate 1"X58"</t>
  </si>
  <si>
    <t>End Bracket</t>
  </si>
  <si>
    <t>Plate 1"X11.25</t>
  </si>
  <si>
    <t>Plate 1"X7</t>
  </si>
  <si>
    <t>Plate 1"X7"</t>
  </si>
  <si>
    <t>Column Brace</t>
  </si>
  <si>
    <t>Plate .75"X42  "</t>
  </si>
  <si>
    <t>joining plate</t>
  </si>
  <si>
    <t>Fasteners</t>
  </si>
  <si>
    <t>x-y Table</t>
  </si>
  <si>
    <t xml:space="preserve">        </t>
  </si>
  <si>
    <t>Body</t>
  </si>
  <si>
    <t>Weldment</t>
  </si>
  <si>
    <t>A36</t>
  </si>
  <si>
    <t>Jack Block</t>
  </si>
  <si>
    <t>Plate 5"X26"</t>
  </si>
  <si>
    <t>bearing</t>
  </si>
  <si>
    <t>oilite</t>
  </si>
  <si>
    <t>Jack 50 ton</t>
  </si>
  <si>
    <t>Enepac RC-502</t>
  </si>
  <si>
    <t>Jack 400 ton</t>
  </si>
  <si>
    <t>Enepac HD-4004</t>
  </si>
  <si>
    <t>Hydraulic System</t>
  </si>
  <si>
    <t>valve</t>
  </si>
  <si>
    <t>fittings</t>
  </si>
  <si>
    <t>tubing</t>
  </si>
  <si>
    <t>pump</t>
  </si>
  <si>
    <t>accumulator</t>
  </si>
  <si>
    <t>tank</t>
  </si>
  <si>
    <t>Roller Assembly Long</t>
  </si>
  <si>
    <t>mounting Plate</t>
  </si>
  <si>
    <t>Plate 1"X18"</t>
  </si>
  <si>
    <t>Boss</t>
  </si>
  <si>
    <t>Bar 1"X1.5"</t>
  </si>
  <si>
    <t>Roller</t>
  </si>
  <si>
    <t>Hilman 300-XT</t>
  </si>
  <si>
    <t>4 in house</t>
  </si>
  <si>
    <t>Hilman 200-XT</t>
  </si>
  <si>
    <t>Mics Plate Steel</t>
  </si>
  <si>
    <t>Track Modifications</t>
  </si>
  <si>
    <t>Position Controler</t>
  </si>
  <si>
    <t>linear pot.</t>
  </si>
  <si>
    <t>Power supply</t>
  </si>
  <si>
    <t>WIFI DAQ Caed</t>
  </si>
  <si>
    <t>Limit Switch</t>
  </si>
  <si>
    <t>$/#</t>
  </si>
  <si>
    <t>Seismic Restraints</t>
  </si>
  <si>
    <t>CC Drive and Alignment System</t>
  </si>
  <si>
    <t>Detector Drive Controller</t>
  </si>
  <si>
    <t>Miscellaneous Parts</t>
  </si>
  <si>
    <t>Pole Tips</t>
  </si>
  <si>
    <t>Pole Tip Assembly</t>
  </si>
  <si>
    <t>Plate 8"X110"</t>
  </si>
  <si>
    <t>1010 Steel</t>
  </si>
  <si>
    <t>Plate .74"X8"</t>
  </si>
  <si>
    <t>Plate 2"X8"</t>
  </si>
  <si>
    <t>Plate 2"X90"</t>
  </si>
  <si>
    <t>Plate .75"X8"</t>
  </si>
  <si>
    <t>trolleys hilman rd-30</t>
  </si>
  <si>
    <t>Track</t>
  </si>
  <si>
    <t>Bar 6"2"</t>
  </si>
  <si>
    <t>Gear Rack</t>
  </si>
  <si>
    <t>Pion</t>
  </si>
  <si>
    <t>Motor/gear Box</t>
  </si>
  <si>
    <t xml:space="preserve"> </t>
  </si>
  <si>
    <t>Stops and Supports</t>
  </si>
  <si>
    <t>Fasteners and other hardware</t>
  </si>
  <si>
    <t>Miscellaneous Materials</t>
  </si>
  <si>
    <t>Miscellaneous Parts/Hardware</t>
  </si>
  <si>
    <t xml:space="preserve">Platform </t>
  </si>
  <si>
    <t>Column</t>
  </si>
  <si>
    <t>W14X211</t>
  </si>
  <si>
    <t>A992</t>
  </si>
  <si>
    <t>Plate 1.5"X15.5"</t>
  </si>
  <si>
    <t>Plate 1.5"X18.25"</t>
  </si>
  <si>
    <t>W14X145</t>
  </si>
  <si>
    <t>Plate 1"X15.5"</t>
  </si>
  <si>
    <t>Girder</t>
  </si>
  <si>
    <t>W14X176</t>
  </si>
  <si>
    <t>Valve Box  Extention</t>
  </si>
  <si>
    <t>Valve Box  Girder</t>
  </si>
  <si>
    <t>W14X53</t>
  </si>
  <si>
    <t>Extention Support</t>
  </si>
  <si>
    <t>Plate .75"X52"</t>
  </si>
  <si>
    <t>Floor Joist</t>
  </si>
  <si>
    <t>W5X16</t>
  </si>
  <si>
    <t>Decking</t>
  </si>
  <si>
    <t xml:space="preserve"> Grate 1" X .125"</t>
  </si>
  <si>
    <t>Aluminum</t>
  </si>
  <si>
    <t>Stairs</t>
  </si>
  <si>
    <t>stairs w/4 landings</t>
  </si>
  <si>
    <t>railing</t>
  </si>
  <si>
    <t>base flange</t>
  </si>
  <si>
    <t>tee</t>
  </si>
  <si>
    <t>elbow</t>
  </si>
  <si>
    <t>3way elbow</t>
  </si>
  <si>
    <t>Top Cat Walk</t>
  </si>
  <si>
    <t>Beam Assembly</t>
  </si>
  <si>
    <t>S6X12.5</t>
  </si>
  <si>
    <t>Plate .5"X5"</t>
  </si>
  <si>
    <t>Mid-Level cat walk</t>
  </si>
  <si>
    <t>stairs w/1 landings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</si>
  <si>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analyze the requirements for an integrated support ("Cradle Carriage") system which will support all of the sPHENIX experimental detector subsystems and the effort required to fully design the system. The analyses required to determine the components and equipment needed, the design, procurement and acceptance of such equipment and reviews of these analyses are also in the scope of this work package. Design and analyses, procurement etc., for the equipment and components which comprise the susbsyetms supported by this Cradle carriage are not in the scope of this work package but rather in the scope of the work packages and control accounts associated with those subsystems. (See WBS 1.02 through 1.07, 2.02, 3.01 and 3.02 for more detailed information about those control accounts and work packages.)
</t>
    </r>
    <r>
      <rPr>
        <b/>
        <sz val="14"/>
        <color theme="1"/>
        <rFont val="Calibri"/>
        <family val="2"/>
        <scheme val="minor"/>
      </rPr>
      <t>Work Statement:</t>
    </r>
    <r>
      <rPr>
        <sz val="14"/>
        <color theme="1"/>
        <rFont val="Calibri"/>
        <family val="2"/>
        <scheme val="minor"/>
      </rPr>
      <t xml:space="preserve">
This work package includes the following tasks/activities:
1.  Evaluate the requirements for the structural integrity, accuaracy, stability and repeatability for the carriage with respect to the direct support of the Outer HCal and the indirect support of the other detector and support subsystems.
2. Prepare appropriate drawings and related documenation
3.Review the design; make appropriate modifications per review recommendations 
4. Procure equipment needed to implement this design. 
5. Deliver the equipment to building 1008  the sPHENIX complex ready to be installed. 
(Note: actual assembly and installation of these components and equipment is covered under sPHENIX WBS 2.05.01)            
               </t>
    </r>
  </si>
  <si>
    <t>Cradle Carriage (Total)</t>
  </si>
  <si>
    <t>Activity ID</t>
  </si>
  <si>
    <t>S309800/S309810</t>
  </si>
  <si>
    <t>S310000/S310010</t>
  </si>
  <si>
    <t>S310100/S310110</t>
  </si>
  <si>
    <t>S310200/S310210</t>
  </si>
  <si>
    <t>S310400/S310410</t>
  </si>
  <si>
    <t>S310500/S310510</t>
  </si>
  <si>
    <t>S310800/S310810</t>
  </si>
  <si>
    <t>S310900/S310910</t>
  </si>
  <si>
    <t>S311100/S311110</t>
  </si>
  <si>
    <t>S309900/S309910</t>
  </si>
  <si>
    <t>S311500/S311510</t>
  </si>
  <si>
    <t>S311600/S311610</t>
  </si>
  <si>
    <t>S311800/S311810</t>
  </si>
  <si>
    <t>S312000/S312010</t>
  </si>
  <si>
    <t>S311900</t>
  </si>
  <si>
    <t>S312100/S312110</t>
  </si>
  <si>
    <t>S312300/S312310</t>
  </si>
  <si>
    <t>S312400/S312410</t>
  </si>
  <si>
    <t>S312200/S312210</t>
  </si>
  <si>
    <t>S312800/S312810</t>
  </si>
  <si>
    <t>S313000/S313010</t>
  </si>
  <si>
    <t>S312500</t>
  </si>
  <si>
    <t>S312700/S312710</t>
  </si>
  <si>
    <t>S313400/S313410</t>
  </si>
  <si>
    <t>S313500/S313510</t>
  </si>
  <si>
    <t>S313600/S313610</t>
  </si>
  <si>
    <t>S313700/S313710</t>
  </si>
  <si>
    <t>S313800/S313810</t>
  </si>
  <si>
    <t>S313900</t>
  </si>
  <si>
    <t>S310600</t>
  </si>
  <si>
    <t>S314700/S314710</t>
  </si>
  <si>
    <t>S314900/S314910</t>
  </si>
  <si>
    <t>S315000/S315010</t>
  </si>
  <si>
    <t>S315200/S315210</t>
  </si>
  <si>
    <t>S315300/S315310</t>
  </si>
  <si>
    <t>S315100/S315110</t>
  </si>
  <si>
    <t>S315700/S315710</t>
  </si>
  <si>
    <t>S315900/S315910</t>
  </si>
  <si>
    <t>S315400</t>
  </si>
  <si>
    <t>S315600/S315610</t>
  </si>
  <si>
    <t>S314800/S314810</t>
  </si>
  <si>
    <t>S316200/S316210</t>
  </si>
  <si>
    <t>S313300</t>
  </si>
  <si>
    <t>S314200/S314210</t>
  </si>
  <si>
    <t>S314400/S314410</t>
  </si>
  <si>
    <t>S314100/S314110</t>
  </si>
  <si>
    <t>S324300/S324310</t>
  </si>
  <si>
    <t>S324400/S324410</t>
  </si>
  <si>
    <t>S324500</t>
  </si>
  <si>
    <t>S324600/S324610</t>
  </si>
  <si>
    <t>S325100/S325110</t>
  </si>
  <si>
    <t>S324000/S324010</t>
  </si>
  <si>
    <t>S324700/S324710</t>
  </si>
  <si>
    <t>S324800</t>
  </si>
  <si>
    <t>S325600</t>
  </si>
  <si>
    <t>S325800/S325810</t>
  </si>
  <si>
    <t>S325900/S325910</t>
  </si>
  <si>
    <t>S326000/S326010</t>
  </si>
  <si>
    <t>S326100</t>
  </si>
  <si>
    <t>S326200/S326210</t>
  </si>
  <si>
    <t>S326700/S326710</t>
  </si>
  <si>
    <t>S326900/S326910</t>
  </si>
  <si>
    <t>S325700/S325710</t>
  </si>
  <si>
    <t>S326300/S326310</t>
  </si>
  <si>
    <t>S326400</t>
  </si>
  <si>
    <t>S326600/S326610</t>
  </si>
  <si>
    <t>S327300</t>
  </si>
  <si>
    <t>S327100/S327200/S327210</t>
  </si>
  <si>
    <t>S325400/S325500/S325510</t>
  </si>
  <si>
    <t>S313250/S313200/S313210</t>
  </si>
  <si>
    <t>S314650/S314600/S314610</t>
  </si>
  <si>
    <t>S316000/S316100/S316110</t>
  </si>
  <si>
    <t>S311350/S311300/S311310</t>
  </si>
  <si>
    <t>Purchase Order</t>
  </si>
  <si>
    <t>BNL-0000324562</t>
  </si>
  <si>
    <t>Production Assembly</t>
  </si>
  <si>
    <t>Outer HCAL Steel Assembly</t>
  </si>
  <si>
    <t>Strecks Inc.</t>
  </si>
  <si>
    <t>Production Assembly Phase Fund 2</t>
  </si>
  <si>
    <t>Component</t>
  </si>
  <si>
    <t>S316400/S316410</t>
  </si>
  <si>
    <t>S316500/S316510</t>
  </si>
  <si>
    <t>S316600/S316610</t>
  </si>
  <si>
    <t>S316700/S316710</t>
  </si>
  <si>
    <t>S316800/S316810</t>
  </si>
  <si>
    <t>S316900/S316910</t>
  </si>
  <si>
    <t>S317000</t>
  </si>
  <si>
    <t>S317100/S317110</t>
  </si>
  <si>
    <t>S317200/S317210</t>
  </si>
  <si>
    <t>S317300/S317310</t>
  </si>
  <si>
    <t>S318000/S318010</t>
  </si>
  <si>
    <t>S318100</t>
  </si>
  <si>
    <t>S317400</t>
  </si>
  <si>
    <t>S317500</t>
  </si>
  <si>
    <t>S317600</t>
  </si>
  <si>
    <t>S317700</t>
  </si>
  <si>
    <t>S317800</t>
  </si>
  <si>
    <t>S317900</t>
  </si>
  <si>
    <t>S317910</t>
  </si>
  <si>
    <t>Procure Internal Detector Structural Support-Provide requirements to Procurement</t>
  </si>
  <si>
    <t>Procure Internal Detector Structural Support- Prepare and Send Solicitation</t>
  </si>
  <si>
    <t>Procure Internal Detector Structural Support- Vendor Response and Selection</t>
  </si>
  <si>
    <t>Procure Internal Detector Structural Support- Contract Award</t>
  </si>
  <si>
    <t>Procure Internal Detector Structural Support- Leadtime</t>
  </si>
  <si>
    <t>Procure Internal Detector Structural Support-Delivery Acceptance</t>
  </si>
  <si>
    <t>S319100</t>
  </si>
  <si>
    <t>S320000</t>
  </si>
  <si>
    <t>S323800</t>
  </si>
  <si>
    <t>S318200</t>
  </si>
  <si>
    <t>Outer HCAL Sector Mechanical Structure Production and Assembly-Provide Requirements</t>
  </si>
  <si>
    <t>S318300</t>
  </si>
  <si>
    <t>Final Mechanical Design of Outer HCAL Sector</t>
  </si>
  <si>
    <t>S318400</t>
  </si>
  <si>
    <t>Internal Review of Outer HCAL Sector Mechanical Design</t>
  </si>
  <si>
    <t>S318500</t>
  </si>
  <si>
    <t>Address Issues from Internal Review of Outer Hcal Sector Mechanical Design</t>
  </si>
  <si>
    <t>S318600</t>
  </si>
  <si>
    <t>Outer HCAL Sector Mechanical Design Complete</t>
  </si>
  <si>
    <t>S318700</t>
  </si>
  <si>
    <t>Internal Review of Outer HCAL Lifting Fixture and Supports</t>
  </si>
  <si>
    <t>S318800</t>
  </si>
  <si>
    <t>Address Issues from Internal Review of Outer Hcal Lifting Fixture and Supports</t>
  </si>
  <si>
    <t>S318900</t>
  </si>
  <si>
    <t>Outer HCAL Lifting Fixture and Supports Design Complete</t>
  </si>
  <si>
    <t>S319000</t>
  </si>
  <si>
    <t>Procure Outer HCAL Lifting Fixture and Supports - Provide BNL Central Shops</t>
  </si>
  <si>
    <t>S319200</t>
  </si>
  <si>
    <t>Procure Outer HCAL Mechanical Structure Components - Prepare &amp; Send Solicitation</t>
  </si>
  <si>
    <t>S319300</t>
  </si>
  <si>
    <t>Procure Outer HCAL Mechanical Structure Components - Vendor Responses</t>
  </si>
  <si>
    <t>S319400</t>
  </si>
  <si>
    <t>Procure Outer HCAL Mechanical Structure Components - Vendor Selection</t>
  </si>
  <si>
    <t>S319500</t>
  </si>
  <si>
    <t>Procure Outer HCAL Mechanical Structure Components - Contract Award (Raw Mat'l &amp; Sector Assemblies)</t>
  </si>
  <si>
    <t>S319600</t>
  </si>
  <si>
    <t>Procure Outer HCAL Mechanical Structure Components - Contract Award (First Article)</t>
  </si>
  <si>
    <t>S319700</t>
  </si>
  <si>
    <t>Procure Outer HCal  Mechanical Structure Components - Lead Time (First Article)</t>
  </si>
  <si>
    <t>S319800</t>
  </si>
  <si>
    <t>Design and procure Outer HCAL acceptance testing tooling Labor</t>
  </si>
  <si>
    <t>S319900</t>
  </si>
  <si>
    <t>Design and procure Outer HCAL acceptance testing tooling -  M&amp;S</t>
  </si>
  <si>
    <t>S320100</t>
  </si>
  <si>
    <t>Procure Outer HCal  Mechanical Structure Components - Del. Accept. (First Article)</t>
  </si>
  <si>
    <t>S320200</t>
  </si>
  <si>
    <t>Procure Outer HCAL Mechanical Structure Components - Vendor purchases raw material</t>
  </si>
  <si>
    <t>S320300</t>
  </si>
  <si>
    <t>Procure Outer HCAL Mechanical Structure Components - Payment for purchases raw material</t>
  </si>
  <si>
    <t>S320400</t>
  </si>
  <si>
    <t>Procure Outer HCAL Mechanical Structure Components - Lead Time</t>
  </si>
  <si>
    <t>S320500-S323600</t>
  </si>
  <si>
    <t>Procure Outer HCAL Mechanical Structure Components - Del. Accept. (Sector Structural Assembly 1-32)</t>
  </si>
  <si>
    <t>S323700</t>
  </si>
  <si>
    <t>Outer HCAL Sector Mechanical Structure Acceptance Testing FY18</t>
  </si>
  <si>
    <t>S323900</t>
  </si>
  <si>
    <t>Completion of Outer HCAL Sector Mechanical Structure Procurement</t>
  </si>
  <si>
    <t>C. Pontieri, J. Hock, J. Mills</t>
  </si>
  <si>
    <t>Updated sections 2.03.01.01, 0.02, 0.03, .04, .05</t>
  </si>
  <si>
    <t>Technical Scope:
WBS 2.03.01 is the Control Account for all scientific, engineering and technical staff efforts to plan and supervise all aspects of the design, fabrication and  assembly of the sPHENIX infrastructure components associated with sPHENIX facility Cradle Carriage, structural support, Magnet Barrel Steel/OHCal Sectors, Magnet Pole Tips and Platforms:
1.  Cradle Carriage
2.  Internal detector structural supports. (includes the structural support mounting and positional alignment features for the Inner HCal/EMCal, superconducting solenoid, TPC,      INTT, MVTX and Min Bias detector subsystems)  
3.  Magnet Barrel Steel/Outer HCal Steel Sectors
4.  Flux return end caps/pole tips and related mounting components
5.  Upper (bridge), intermediate and lower carriage work platforms and access (stairs) on the cradle carriage
Work Statement:
The assembly of the cradle carriage and actual installation of  these components and equipment will take place at the sPHENIX experiment complex at building 1008 (in the asembly hall) and is covered in the sPHENIX 2.05.01 control account. There are 4 work packages included in this control account where the actual work is defined for these items. Each work package has its own separate Basis of Estimate (BoE) document elsewhere in this workbook. These documents can be accessed from the Navigation page in this workbook. (see link below).</t>
  </si>
  <si>
    <t>Barrel Steel/OHCal Sectors</t>
  </si>
  <si>
    <t>Refer to Work Package</t>
  </si>
  <si>
    <t>WBS # 
(CLICK ON WORK PACKAGE WBS# TO SEE WORK PACKAGE DETAILS)</t>
  </si>
  <si>
    <t>PO # 0000324562</t>
  </si>
  <si>
    <t>Line</t>
  </si>
  <si>
    <t>Item/Description</t>
  </si>
  <si>
    <t xml:space="preserve">Quantity </t>
  </si>
  <si>
    <t>UOM</t>
  </si>
  <si>
    <t>PO Price</t>
  </si>
  <si>
    <t>Extended Amount</t>
  </si>
  <si>
    <t>Due Date</t>
  </si>
  <si>
    <t>sPHENIX Outer Hcal Full Sector Assembly First Article</t>
  </si>
  <si>
    <t>Steel Order and Payment</t>
  </si>
  <si>
    <t>Total PO Amount</t>
  </si>
  <si>
    <t>Paid in FY 18</t>
  </si>
  <si>
    <t>First Article</t>
  </si>
  <si>
    <t>Steel Order</t>
  </si>
  <si>
    <t>1 Production Assembly</t>
  </si>
  <si>
    <t>BOE Total</t>
  </si>
  <si>
    <t xml:space="preserve">2.03.02 </t>
  </si>
  <si>
    <t>2.03.04</t>
  </si>
  <si>
    <t>2.03.05</t>
  </si>
  <si>
    <t xml:space="preserve">2.03.03 </t>
  </si>
  <si>
    <t>This was completed September 2018 and is therefore not included in the M&amp;S totals for FY2019 and later</t>
  </si>
  <si>
    <t>Completed FY2018</t>
  </si>
  <si>
    <t>This was completed in FY2018 and therefore not included in Labor Totals for FY2019 and later</t>
  </si>
  <si>
    <t>S324200/S324210</t>
  </si>
  <si>
    <t>S324100/S324110</t>
  </si>
  <si>
    <t>S325000/S325010</t>
  </si>
  <si>
    <t>S325400</t>
  </si>
  <si>
    <t>S311350</t>
  </si>
  <si>
    <t>S314650</t>
  </si>
  <si>
    <t>S316000</t>
  </si>
  <si>
    <t>S313250</t>
  </si>
  <si>
    <t>Actuator</t>
  </si>
  <si>
    <t>S327100</t>
  </si>
  <si>
    <t>Railing</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</si>
</sst>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164" formatCode="&quot;$&quot;#,##0.00;\-&quot;$&quot;#,##0.00"/>
    <numFmt numFmtId="165" formatCode="_-&quot;$&quot;* #,##0.00_-;\-&quot;$&quot;* #,##0.00_-;_-&quot;$&quot;* &quot;-&quot;??_-;_-@_-"/>
    <numFmt numFmtId="166" formatCode="&quot;$&quot;#,##0.00"/>
    <numFmt numFmtId="167" formatCode="&quot;$&quot;#,##0"/>
    <numFmt numFmtId="168" formatCode="0.0"/>
  </numFmts>
  <fonts count="66">
    <font>
      <sz val="12"/>
      <color theme="1"/>
      <name val="Calibri"/>
      <family val="2"/>
      <scheme val="minor"/>
    </font>
    <font>
      <sz val="12"/>
      <color theme="1"/>
      <name val="Calibri"/>
      <family val="2"/>
      <scheme val="minor"/>
    </font>
    <font>
      <b/>
      <sz val="12"/>
      <color indexed="8"/>
      <name val="Calibri"/>
      <family val="2"/>
    </font>
    <font>
      <b/>
      <sz val="16"/>
      <color indexed="8"/>
      <name val="Calibri"/>
      <family val="2"/>
    </font>
    <font>
      <b/>
      <sz val="11"/>
      <color theme="0"/>
      <name val="Calibri"/>
      <family val="2"/>
      <scheme val="minor"/>
    </font>
    <font>
      <sz val="11"/>
      <color rgb="FF006100"/>
      <name val="Calibri"/>
      <family val="2"/>
      <scheme val="minor"/>
    </font>
    <font>
      <sz val="11"/>
      <color rgb="FF3F3F76"/>
      <name val="Calibri"/>
      <family val="2"/>
      <scheme val="minor"/>
    </font>
    <font>
      <b/>
      <sz val="12"/>
      <color theme="1"/>
      <name val="Calibri"/>
      <family val="2"/>
      <scheme val="minor"/>
    </font>
    <font>
      <b/>
      <sz val="12"/>
      <color rgb="FF000000"/>
      <name val="Calibri"/>
      <family val="2"/>
      <scheme val="minor"/>
    </font>
    <font>
      <b/>
      <sz val="16"/>
      <color theme="1"/>
      <name val="Calibri"/>
      <family val="2"/>
      <scheme val="minor"/>
    </font>
    <font>
      <sz val="12"/>
      <color rgb="FF000000"/>
      <name val="Calibri"/>
      <family val="2"/>
      <scheme val="minor"/>
    </font>
    <font>
      <b/>
      <i/>
      <sz val="12"/>
      <color theme="1"/>
      <name val="Calibri"/>
      <family val="2"/>
      <scheme val="minor"/>
    </font>
    <font>
      <b/>
      <i/>
      <sz val="12"/>
      <color rgb="FF000000"/>
      <name val="Calibri"/>
      <family val="2"/>
      <scheme val="minor"/>
    </font>
    <font>
      <sz val="12"/>
      <color theme="1"/>
      <name val="Calibri"/>
      <family val="2"/>
    </font>
    <font>
      <b/>
      <sz val="12"/>
      <color theme="1"/>
      <name val="Calibri"/>
      <family val="2"/>
    </font>
    <font>
      <b/>
      <sz val="14"/>
      <color theme="1"/>
      <name val="Calibri"/>
      <family val="2"/>
      <scheme val="minor"/>
    </font>
    <font>
      <sz val="12"/>
      <name val="Calibri"/>
      <family val="2"/>
      <scheme val="minor"/>
    </font>
    <font>
      <sz val="96"/>
      <color theme="1"/>
      <name val="Calibri"/>
      <family val="2"/>
      <scheme val="minor"/>
    </font>
    <font>
      <b/>
      <sz val="18"/>
      <color theme="1"/>
      <name val="Calibri"/>
      <family val="2"/>
      <scheme val="minor"/>
    </font>
    <font>
      <u/>
      <sz val="12"/>
      <color theme="10"/>
      <name val="Calibri"/>
      <family val="2"/>
      <scheme val="minor"/>
    </font>
    <font>
      <u/>
      <sz val="12"/>
      <color theme="11"/>
      <name val="Calibri"/>
      <family val="2"/>
      <scheme val="minor"/>
    </font>
    <font>
      <b/>
      <sz val="14"/>
      <color indexed="8"/>
      <name val="Calibri"/>
      <family val="2"/>
    </font>
    <font>
      <sz val="14"/>
      <color theme="1"/>
      <name val="Calibri"/>
      <family val="2"/>
    </font>
    <font>
      <b/>
      <sz val="20"/>
      <color theme="1"/>
      <name val="Calibri"/>
      <family val="2"/>
      <scheme val="minor"/>
    </font>
    <font>
      <b/>
      <sz val="28"/>
      <color rgb="FF006100"/>
      <name val="Calibri"/>
      <family val="2"/>
      <scheme val="minor"/>
    </font>
    <font>
      <b/>
      <sz val="24"/>
      <color theme="1"/>
      <name val="Calibri"/>
      <family val="2"/>
      <scheme val="minor"/>
    </font>
    <font>
      <sz val="20"/>
      <color theme="1"/>
      <name val="Calibri"/>
      <family val="2"/>
      <scheme val="minor"/>
    </font>
    <font>
      <sz val="14"/>
      <color theme="1"/>
      <name val="Calibri"/>
      <family val="2"/>
      <scheme val="minor"/>
    </font>
    <font>
      <sz val="11"/>
      <color theme="1"/>
      <name val="Calibri"/>
      <family val="2"/>
      <scheme val="minor"/>
    </font>
    <font>
      <u/>
      <sz val="11"/>
      <color theme="10"/>
      <name val="Calibri"/>
      <family val="2"/>
      <scheme val="minor"/>
    </font>
    <font>
      <sz val="11"/>
      <name val="Calibri"/>
      <family val="2"/>
      <scheme val="minor"/>
    </font>
    <font>
      <sz val="12"/>
      <color rgb="FFFF0000"/>
      <name val="Calibri"/>
      <family val="2"/>
      <scheme val="minor"/>
    </font>
    <font>
      <b/>
      <sz val="14"/>
      <color theme="1"/>
      <name val="Calibri"/>
      <family val="2"/>
    </font>
    <font>
      <b/>
      <sz val="12"/>
      <name val="Calibri"/>
      <family val="2"/>
    </font>
    <font>
      <sz val="12"/>
      <color indexed="8"/>
      <name val="Calibri"/>
      <family val="2"/>
    </font>
    <font>
      <sz val="12"/>
      <color theme="1"/>
      <name val="Calibri (Body)"/>
    </font>
    <font>
      <sz val="8"/>
      <name val="Calibri"/>
      <family val="2"/>
      <scheme val="minor"/>
    </font>
    <font>
      <b/>
      <sz val="14"/>
      <color rgb="FF000000"/>
      <name val="Calibri"/>
      <family val="2"/>
      <scheme val="minor"/>
    </font>
    <font>
      <b/>
      <u/>
      <sz val="14"/>
      <color theme="1"/>
      <name val="Calibri"/>
      <family val="2"/>
      <scheme val="minor"/>
    </font>
    <font>
      <b/>
      <i/>
      <sz val="12"/>
      <color theme="5" tint="-0.249977111117893"/>
      <name val="Calibri"/>
      <family val="2"/>
      <scheme val="minor"/>
    </font>
    <font>
      <b/>
      <sz val="11"/>
      <name val="Calibri"/>
      <family val="2"/>
      <scheme val="minor"/>
    </font>
    <font>
      <b/>
      <u/>
      <sz val="16"/>
      <color theme="1"/>
      <name val="Calibri"/>
      <family val="2"/>
      <scheme val="minor"/>
    </font>
    <font>
      <b/>
      <u/>
      <sz val="16"/>
      <name val="Calibri"/>
      <family val="2"/>
      <scheme val="minor"/>
    </font>
    <font>
      <b/>
      <i/>
      <u/>
      <sz val="16"/>
      <color theme="10"/>
      <name val="Calibri"/>
      <family val="2"/>
      <scheme val="minor"/>
    </font>
    <font>
      <b/>
      <sz val="14"/>
      <color rgb="FF3F3F76"/>
      <name val="Calibri"/>
      <family val="2"/>
      <scheme val="minor"/>
    </font>
    <font>
      <sz val="40"/>
      <color theme="1"/>
      <name val="Calibri"/>
      <family val="2"/>
      <scheme val="minor"/>
    </font>
    <font>
      <b/>
      <sz val="18"/>
      <color rgb="FF000000"/>
      <name val="Calibri"/>
      <family val="2"/>
      <scheme val="minor"/>
    </font>
    <font>
      <b/>
      <i/>
      <sz val="14"/>
      <color theme="1"/>
      <name val="Calibri"/>
      <family val="2"/>
      <scheme val="minor"/>
    </font>
    <font>
      <b/>
      <i/>
      <u/>
      <sz val="14"/>
      <color theme="10"/>
      <name val="Calibri"/>
      <family val="2"/>
      <scheme val="minor"/>
    </font>
    <font>
      <b/>
      <i/>
      <sz val="14"/>
      <color theme="9" tint="-0.499984740745262"/>
      <name val="Calibri"/>
      <family val="2"/>
      <scheme val="minor"/>
    </font>
    <font>
      <sz val="14"/>
      <name val="Calibri"/>
      <family val="2"/>
      <scheme val="minor"/>
    </font>
    <font>
      <b/>
      <i/>
      <u/>
      <sz val="16"/>
      <color rgb="FF0000FF"/>
      <name val="Calibri"/>
      <family val="2"/>
      <scheme val="minor"/>
    </font>
    <font>
      <b/>
      <sz val="14"/>
      <name val="Calibri"/>
      <family val="2"/>
    </font>
    <font>
      <sz val="11"/>
      <color rgb="FF9C0006"/>
      <name val="Calibri"/>
      <family val="2"/>
      <scheme val="minor"/>
    </font>
    <font>
      <sz val="11"/>
      <color rgb="FF9C5700"/>
      <name val="Calibri"/>
      <family val="2"/>
      <scheme val="minor"/>
    </font>
    <font>
      <b/>
      <sz val="12"/>
      <color rgb="FF9C0006"/>
      <name val="Calibri"/>
      <family val="2"/>
      <scheme val="minor"/>
    </font>
    <font>
      <sz val="12"/>
      <color rgb="FF9C0006"/>
      <name val="Calibri"/>
      <family val="2"/>
      <scheme val="minor"/>
    </font>
    <font>
      <sz val="12"/>
      <color rgb="FF006100"/>
      <name val="Calibri"/>
      <family val="2"/>
      <scheme val="minor"/>
    </font>
    <font>
      <sz val="12"/>
      <color rgb="FF3F3F76"/>
      <name val="Calibri"/>
      <family val="2"/>
      <scheme val="minor"/>
    </font>
    <font>
      <sz val="12"/>
      <color rgb="FF9C6500"/>
      <name val="Calibri"/>
      <family val="2"/>
      <scheme val="minor"/>
    </font>
    <font>
      <b/>
      <sz val="12"/>
      <color rgb="FF3F3F76"/>
      <name val="Calibri"/>
      <family val="2"/>
      <scheme val="minor"/>
    </font>
    <font>
      <b/>
      <sz val="12"/>
      <name val="Calibri"/>
      <family val="2"/>
      <scheme val="minor"/>
    </font>
    <font>
      <b/>
      <sz val="14"/>
      <color rgb="FF9C6500"/>
      <name val="Calibri"/>
      <family val="2"/>
      <scheme val="minor"/>
    </font>
    <font>
      <b/>
      <sz val="14"/>
      <color rgb="FF9C0006"/>
      <name val="Calibri"/>
      <family val="2"/>
      <scheme val="minor"/>
    </font>
    <font>
      <sz val="16"/>
      <color theme="1"/>
      <name val="Calibri"/>
      <family val="2"/>
      <scheme val="minor"/>
    </font>
    <font>
      <b/>
      <sz val="11"/>
      <color theme="1"/>
      <name val="Calibri"/>
      <family val="2"/>
      <scheme val="minor"/>
    </font>
  </fonts>
  <fills count="35">
    <fill>
      <patternFill patternType="none"/>
    </fill>
    <fill>
      <patternFill patternType="gray125"/>
    </fill>
    <fill>
      <patternFill patternType="solid">
        <fgColor rgb="FFA5A5A5"/>
      </patternFill>
    </fill>
    <fill>
      <patternFill patternType="solid">
        <fgColor rgb="FFC6EFCE"/>
      </patternFill>
    </fill>
    <fill>
      <patternFill patternType="solid">
        <fgColor rgb="FFFFCC99"/>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rgb="FFC3FEFE"/>
        <bgColor indexed="64"/>
      </patternFill>
    </fill>
    <fill>
      <patternFill patternType="solid">
        <fgColor rgb="FFC3FEFE"/>
        <bgColor rgb="FF000000"/>
      </patternFill>
    </fill>
    <fill>
      <patternFill patternType="solid">
        <fgColor theme="0" tint="-4.9989318521683403E-2"/>
        <bgColor indexed="64"/>
      </patternFill>
    </fill>
    <fill>
      <patternFill patternType="solid">
        <fgColor rgb="FF0070C0"/>
        <bgColor indexed="64"/>
      </patternFill>
    </fill>
    <fill>
      <patternFill patternType="solid">
        <fgColor rgb="FFFFFFFF"/>
        <bgColor indexed="64"/>
      </patternFill>
    </fill>
    <fill>
      <patternFill patternType="solid">
        <fgColor theme="3" tint="0.79998168889431442"/>
        <bgColor indexed="64"/>
      </patternFill>
    </fill>
    <fill>
      <patternFill patternType="solid">
        <fgColor theme="6"/>
        <bgColor indexed="64"/>
      </patternFill>
    </fill>
    <fill>
      <patternFill patternType="solid">
        <fgColor theme="4" tint="0.79998168889431442"/>
        <bgColor indexed="64"/>
      </patternFill>
    </fill>
    <fill>
      <patternFill patternType="solid">
        <fgColor rgb="FFD9D9D9"/>
        <bgColor rgb="FF000000"/>
      </patternFill>
    </fill>
    <fill>
      <patternFill patternType="solid">
        <fgColor rgb="FFDDD6E8"/>
        <bgColor indexed="64"/>
      </patternFill>
    </fill>
    <fill>
      <patternFill patternType="solid">
        <fgColor rgb="FF0A5AB2"/>
        <bgColor indexed="64"/>
      </patternFill>
    </fill>
    <fill>
      <patternFill patternType="solid">
        <fgColor rgb="FFFFFFFF"/>
        <bgColor rgb="FF000000"/>
      </patternFill>
    </fill>
    <fill>
      <patternFill patternType="solid">
        <fgColor rgb="FFB8FFFD"/>
        <bgColor indexed="64"/>
      </patternFill>
    </fill>
    <fill>
      <patternFill patternType="solid">
        <fgColor theme="0" tint="-0.249977111117893"/>
        <bgColor indexed="64"/>
      </patternFill>
    </fill>
    <fill>
      <patternFill patternType="solid">
        <fgColor theme="8" tint="0.79998168889431442"/>
        <bgColor indexed="64"/>
      </patternFill>
    </fill>
    <fill>
      <patternFill patternType="solid">
        <fgColor rgb="FFACFFFD"/>
        <bgColor indexed="64"/>
      </patternFill>
    </fill>
    <fill>
      <patternFill patternType="solid">
        <fgColor theme="9" tint="0.59999389629810485"/>
        <bgColor indexed="64"/>
      </patternFill>
    </fill>
    <fill>
      <patternFill patternType="solid">
        <fgColor rgb="FFFFC7CE"/>
      </patternFill>
    </fill>
    <fill>
      <patternFill patternType="solid">
        <fgColor rgb="FFFFEB9C"/>
      </patternFill>
    </fill>
    <fill>
      <patternFill patternType="solid">
        <fgColor rgb="FFFFFFCC"/>
      </patternFill>
    </fill>
    <fill>
      <patternFill patternType="solid">
        <fgColor theme="4" tint="0.39997558519241921"/>
        <bgColor indexed="64"/>
      </patternFill>
    </fill>
    <fill>
      <patternFill patternType="solid">
        <fgColor rgb="FFFFFFCC"/>
        <bgColor indexed="64"/>
      </patternFill>
    </fill>
    <fill>
      <patternFill patternType="solid">
        <fgColor theme="8" tint="0.59999389629810485"/>
        <bgColor indexed="64"/>
      </patternFill>
    </fill>
    <fill>
      <patternFill patternType="solid">
        <fgColor rgb="FF92D050"/>
        <bgColor indexed="64"/>
      </patternFill>
    </fill>
    <fill>
      <patternFill patternType="solid">
        <fgColor theme="5" tint="0.59999389629810485"/>
        <bgColor indexed="64"/>
      </patternFill>
    </fill>
  </fills>
  <borders count="88">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medium">
        <color auto="1"/>
      </left>
      <right style="medium">
        <color auto="1"/>
      </right>
      <top/>
      <bottom style="thin">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right style="medium">
        <color rgb="FF000000"/>
      </right>
      <top style="medium">
        <color auto="1"/>
      </top>
      <bottom style="medium">
        <color auto="1"/>
      </bottom>
      <diagonal/>
    </border>
    <border>
      <left style="thin">
        <color auto="1"/>
      </left>
      <right style="medium">
        <color auto="1"/>
      </right>
      <top/>
      <bottom style="thin">
        <color auto="1"/>
      </bottom>
      <diagonal/>
    </border>
    <border>
      <left style="medium">
        <color auto="1"/>
      </left>
      <right/>
      <top/>
      <bottom style="medium">
        <color rgb="FF000000"/>
      </bottom>
      <diagonal/>
    </border>
    <border>
      <left/>
      <right/>
      <top style="double">
        <color rgb="FF3F3F3F"/>
      </top>
      <bottom/>
      <diagonal/>
    </border>
    <border>
      <left/>
      <right style="medium">
        <color rgb="FF000000"/>
      </right>
      <top/>
      <bottom/>
      <diagonal/>
    </border>
    <border>
      <left style="medium">
        <color auto="1"/>
      </left>
      <right style="medium">
        <color auto="1"/>
      </right>
      <top style="thin">
        <color auto="1"/>
      </top>
      <bottom/>
      <diagonal/>
    </border>
    <border>
      <left style="thin">
        <color auto="1"/>
      </left>
      <right style="thin">
        <color auto="1"/>
      </right>
      <top/>
      <bottom style="thin">
        <color auto="1"/>
      </bottom>
      <diagonal/>
    </border>
    <border>
      <left style="medium">
        <color auto="1"/>
      </left>
      <right style="thin">
        <color auto="1"/>
      </right>
      <top/>
      <bottom style="thin">
        <color auto="1"/>
      </bottom>
      <diagonal/>
    </border>
    <border>
      <left/>
      <right style="medium">
        <color auto="1"/>
      </right>
      <top style="thin">
        <color auto="1"/>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style="thin">
        <color rgb="FFB2B2B2"/>
      </left>
      <right style="thin">
        <color rgb="FFB2B2B2"/>
      </right>
      <top/>
      <bottom/>
      <diagonal/>
    </border>
    <border>
      <left style="thin">
        <color rgb="FF7F7F7F"/>
      </left>
      <right style="thin">
        <color rgb="FF7F7F7F"/>
      </right>
      <top style="thin">
        <color rgb="FF7F7F7F"/>
      </top>
      <bottom/>
      <diagonal/>
    </border>
    <border>
      <left style="thin">
        <color rgb="FFB2B2B2"/>
      </left>
      <right style="thin">
        <color rgb="FFB2B2B2"/>
      </right>
      <top style="thin">
        <color rgb="FFB2B2B2"/>
      </top>
      <bottom/>
      <diagonal/>
    </border>
    <border>
      <left/>
      <right style="thin">
        <color rgb="FF7F7F7F"/>
      </right>
      <top/>
      <bottom style="thin">
        <color rgb="FF7F7F7F"/>
      </bottom>
      <diagonal/>
    </border>
    <border>
      <left style="thin">
        <color rgb="FF7F7F7F"/>
      </left>
      <right style="thin">
        <color rgb="FF7F7F7F"/>
      </right>
      <top/>
      <bottom style="thin">
        <color rgb="FF7F7F7F"/>
      </bottom>
      <diagonal/>
    </border>
    <border>
      <left style="thin">
        <color rgb="FF7F7F7F"/>
      </left>
      <right style="thin">
        <color rgb="FFB2B2B2"/>
      </right>
      <top style="thin">
        <color rgb="FFB2B2B2"/>
      </top>
      <bottom style="thin">
        <color rgb="FF7F7F7F"/>
      </bottom>
      <diagonal/>
    </border>
    <border>
      <left/>
      <right style="thin">
        <color rgb="FF7F7F7F"/>
      </right>
      <top style="thin">
        <color rgb="FF7F7F7F"/>
      </top>
      <bottom style="thin">
        <color rgb="FF7F7F7F"/>
      </bottom>
      <diagonal/>
    </border>
    <border>
      <left style="thin">
        <color rgb="FF7F7F7F"/>
      </left>
      <right/>
      <top style="thin">
        <color rgb="FF7F7F7F"/>
      </top>
      <bottom style="thin">
        <color rgb="FF7F7F7F"/>
      </bottom>
      <diagonal/>
    </border>
    <border>
      <left style="thin">
        <color rgb="FF7F7F7F"/>
      </left>
      <right style="thin">
        <color rgb="FFB2B2B2"/>
      </right>
      <top style="thin">
        <color rgb="FF7F7F7F"/>
      </top>
      <bottom style="thin">
        <color rgb="FF7F7F7F"/>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style="thick">
        <color auto="1"/>
      </bottom>
      <diagonal/>
    </border>
    <border>
      <left/>
      <right style="medium">
        <color auto="1"/>
      </right>
      <top style="thin">
        <color auto="1"/>
      </top>
      <bottom style="thick">
        <color auto="1"/>
      </bottom>
      <diagonal/>
    </border>
    <border>
      <left style="medium">
        <color auto="1"/>
      </left>
      <right style="medium">
        <color auto="1"/>
      </right>
      <top style="medium">
        <color auto="1"/>
      </top>
      <bottom style="thick">
        <color auto="1"/>
      </bottom>
      <diagonal/>
    </border>
    <border>
      <left style="medium">
        <color auto="1"/>
      </left>
      <right style="medium">
        <color auto="1"/>
      </right>
      <top style="thin">
        <color auto="1"/>
      </top>
      <bottom style="thick">
        <color auto="1"/>
      </bottom>
      <diagonal/>
    </border>
    <border>
      <left/>
      <right/>
      <top/>
      <bottom style="thick">
        <color auto="1"/>
      </bottom>
      <diagonal/>
    </border>
    <border>
      <left style="medium">
        <color auto="1"/>
      </left>
      <right style="medium">
        <color auto="1"/>
      </right>
      <top/>
      <bottom style="thick">
        <color auto="1"/>
      </bottom>
      <diagonal/>
    </border>
    <border>
      <left/>
      <right style="thin">
        <color auto="1"/>
      </right>
      <top/>
      <bottom style="thin">
        <color auto="1"/>
      </bottom>
      <diagonal/>
    </border>
    <border>
      <left style="medium">
        <color auto="1"/>
      </left>
      <right style="thin">
        <color auto="1"/>
      </right>
      <top/>
      <bottom/>
      <diagonal/>
    </border>
    <border>
      <left style="medium">
        <color auto="1"/>
      </left>
      <right/>
      <top style="thin">
        <color auto="1"/>
      </top>
      <bottom style="thin">
        <color auto="1"/>
      </bottom>
      <diagonal/>
    </border>
  </borders>
  <cellStyleXfs count="339">
    <xf numFmtId="0" fontId="0" fillId="0" borderId="0"/>
    <xf numFmtId="0" fontId="4" fillId="2" borderId="17" applyNumberFormat="0" applyAlignment="0" applyProtection="0"/>
    <xf numFmtId="0" fontId="5" fillId="3" borderId="0" applyNumberFormat="0" applyBorder="0" applyAlignment="0" applyProtection="0"/>
    <xf numFmtId="0" fontId="6" fillId="4" borderId="16"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8" fillId="0" borderId="0"/>
    <xf numFmtId="0" fontId="29"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53" fillId="27" borderId="0" applyNumberFormat="0" applyBorder="0" applyAlignment="0" applyProtection="0"/>
    <xf numFmtId="0" fontId="54" fillId="28" borderId="0" applyNumberFormat="0" applyBorder="0" applyAlignment="0" applyProtection="0"/>
    <xf numFmtId="0" fontId="1" fillId="29" borderId="67" applyNumberFormat="0" applyFont="0" applyAlignment="0" applyProtection="0"/>
  </cellStyleXfs>
  <cellXfs count="1183">
    <xf numFmtId="0" fontId="0" fillId="0" borderId="0" xfId="0"/>
    <xf numFmtId="0" fontId="0" fillId="0" borderId="0" xfId="0" applyAlignment="1">
      <alignment wrapText="1"/>
    </xf>
    <xf numFmtId="0" fontId="0" fillId="0" borderId="0" xfId="0" applyBorder="1" applyAlignment="1">
      <alignment vertical="center"/>
    </xf>
    <xf numFmtId="0" fontId="0" fillId="0" borderId="0" xfId="0" applyFill="1" applyBorder="1" applyAlignment="1">
      <alignment vertical="center"/>
    </xf>
    <xf numFmtId="0" fontId="0" fillId="0" borderId="0" xfId="0" applyBorder="1" applyAlignment="1">
      <alignment horizontal="center" vertical="center" wrapText="1"/>
    </xf>
    <xf numFmtId="0" fontId="0" fillId="0" borderId="0" xfId="0" applyFill="1" applyBorder="1" applyAlignment="1">
      <alignment horizontal="center" vertical="center" wrapText="1"/>
    </xf>
    <xf numFmtId="0" fontId="0" fillId="0" borderId="0" xfId="0" applyBorder="1" applyAlignment="1">
      <alignment horizontal="left" wrapText="1"/>
    </xf>
    <xf numFmtId="0" fontId="2" fillId="0" borderId="0" xfId="0" applyFont="1" applyBorder="1" applyAlignment="1">
      <alignment horizontal="left" wrapText="1"/>
    </xf>
    <xf numFmtId="0" fontId="0" fillId="0" borderId="0" xfId="0" applyBorder="1" applyAlignment="1">
      <alignment horizontal="left" vertical="top" wrapText="1" indent="2"/>
    </xf>
    <xf numFmtId="0" fontId="0" fillId="0" borderId="0" xfId="0" applyBorder="1" applyAlignment="1">
      <alignment horizontal="left" wrapText="1" indent="2"/>
    </xf>
    <xf numFmtId="0" fontId="0" fillId="0" borderId="0" xfId="0" applyFill="1" applyBorder="1" applyAlignment="1">
      <alignment horizontal="left" wrapText="1" indent="2"/>
    </xf>
    <xf numFmtId="49" fontId="0" fillId="0" borderId="0" xfId="0" applyNumberFormat="1" applyBorder="1" applyAlignment="1">
      <alignment horizontal="left" vertical="center" wrapText="1"/>
    </xf>
    <xf numFmtId="0" fontId="0" fillId="0" borderId="0" xfId="0" applyBorder="1" applyAlignment="1">
      <alignment horizontal="left" vertical="center" wrapText="1"/>
    </xf>
    <xf numFmtId="0" fontId="0" fillId="0" borderId="0" xfId="0" applyAlignment="1">
      <alignment horizontal="left" vertical="center" wrapText="1"/>
    </xf>
    <xf numFmtId="49" fontId="0" fillId="0" borderId="0" xfId="0" applyNumberFormat="1" applyAlignment="1">
      <alignment horizontal="left" vertical="center" wrapText="1"/>
    </xf>
    <xf numFmtId="0" fontId="0" fillId="0" borderId="0" xfId="0" applyAlignment="1">
      <alignment horizontal="center" vertical="center" wrapText="1"/>
    </xf>
    <xf numFmtId="49" fontId="0" fillId="0" borderId="0" xfId="0" applyNumberFormat="1" applyBorder="1" applyAlignment="1">
      <alignment horizontal="center" vertical="center" wrapText="1"/>
    </xf>
    <xf numFmtId="49" fontId="0" fillId="0" borderId="0" xfId="0" applyNumberFormat="1" applyAlignment="1">
      <alignment horizontal="center" vertical="center" wrapText="1"/>
    </xf>
    <xf numFmtId="0" fontId="0" fillId="0" borderId="0" xfId="0" applyBorder="1" applyAlignment="1">
      <alignment horizontal="left" vertical="center" indent="2"/>
    </xf>
    <xf numFmtId="0" fontId="0" fillId="0" borderId="0" xfId="0" applyFill="1" applyBorder="1" applyAlignment="1">
      <alignment horizontal="left" vertical="center" indent="2"/>
    </xf>
    <xf numFmtId="0" fontId="2" fillId="0" borderId="0" xfId="0" applyFont="1" applyBorder="1" applyAlignment="1">
      <alignment vertical="center" wrapText="1"/>
    </xf>
    <xf numFmtId="0" fontId="10" fillId="0" borderId="0" xfId="0" applyFont="1"/>
    <xf numFmtId="0" fontId="10" fillId="0" borderId="0" xfId="0" applyFont="1" applyAlignment="1">
      <alignment horizontal="left" wrapText="1" indent="1"/>
    </xf>
    <xf numFmtId="0" fontId="0" fillId="0" borderId="0" xfId="0" applyAlignment="1">
      <alignment horizontal="left" wrapText="1"/>
    </xf>
    <xf numFmtId="0" fontId="0" fillId="0" borderId="0" xfId="0" applyFill="1" applyBorder="1" applyAlignment="1">
      <alignment horizontal="left" wrapText="1"/>
    </xf>
    <xf numFmtId="0" fontId="0" fillId="0" borderId="0" xfId="0" applyFill="1"/>
    <xf numFmtId="0" fontId="10" fillId="0" borderId="0" xfId="0" applyFont="1" applyFill="1"/>
    <xf numFmtId="0" fontId="10" fillId="0" borderId="0" xfId="0" applyFont="1" applyFill="1" applyAlignment="1">
      <alignment horizontal="left" wrapText="1" indent="1"/>
    </xf>
    <xf numFmtId="0" fontId="2" fillId="0" borderId="0" xfId="0" applyFont="1" applyFill="1" applyBorder="1" applyAlignment="1">
      <alignment vertical="center" wrapText="1"/>
    </xf>
    <xf numFmtId="0" fontId="10" fillId="0" borderId="0" xfId="0" applyFont="1" applyFill="1" applyAlignment="1">
      <alignment horizontal="left" vertical="center" indent="2"/>
    </xf>
    <xf numFmtId="0" fontId="17" fillId="0" borderId="0" xfId="0" applyFont="1" applyFill="1" applyBorder="1" applyAlignment="1">
      <alignment horizontal="center" vertical="center" textRotation="90"/>
    </xf>
    <xf numFmtId="0" fontId="0" fillId="0" borderId="0" xfId="0" applyFill="1" applyBorder="1" applyAlignment="1">
      <alignment horizontal="left" vertical="center" wrapText="1"/>
    </xf>
    <xf numFmtId="0" fontId="2" fillId="0" borderId="0" xfId="0" applyFont="1" applyBorder="1" applyAlignment="1">
      <alignment horizontal="left" vertical="center" wrapText="1"/>
    </xf>
    <xf numFmtId="0" fontId="2" fillId="0" borderId="0" xfId="0" applyFont="1" applyAlignment="1">
      <alignment horizontal="left" vertical="center" wrapText="1"/>
    </xf>
    <xf numFmtId="166" fontId="0" fillId="0" borderId="0" xfId="0" applyNumberFormat="1" applyAlignment="1">
      <alignment horizontal="center" wrapText="1"/>
    </xf>
    <xf numFmtId="0" fontId="0" fillId="6" borderId="7" xfId="0" applyFill="1" applyBorder="1" applyAlignment="1">
      <alignment horizontal="center" vertical="center" wrapText="1"/>
    </xf>
    <xf numFmtId="0" fontId="0" fillId="6" borderId="0" xfId="0" applyFill="1" applyBorder="1" applyAlignment="1">
      <alignment horizontal="center" vertical="center" wrapText="1"/>
    </xf>
    <xf numFmtId="0" fontId="0" fillId="0" borderId="0" xfId="0" applyFill="1" applyAlignment="1" applyProtection="1">
      <alignment horizontal="left" vertical="center" wrapText="1"/>
      <protection locked="0"/>
    </xf>
    <xf numFmtId="49" fontId="0" fillId="0" borderId="0" xfId="0" applyNumberFormat="1" applyFill="1" applyAlignment="1" applyProtection="1">
      <alignment horizontal="left" vertical="center" wrapText="1"/>
      <protection locked="0"/>
    </xf>
    <xf numFmtId="0" fontId="0" fillId="0" borderId="0" xfId="0" applyFill="1" applyAlignment="1" applyProtection="1">
      <alignment horizontal="center" vertical="center" wrapText="1"/>
      <protection locked="0"/>
    </xf>
    <xf numFmtId="49" fontId="0" fillId="0" borderId="0" xfId="0" applyNumberFormat="1" applyFill="1" applyAlignment="1" applyProtection="1">
      <alignment horizontal="center"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0" borderId="0" xfId="0"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49" fontId="0" fillId="0" borderId="0" xfId="0" applyNumberFormat="1" applyBorder="1" applyAlignment="1" applyProtection="1">
      <alignment horizontal="left" vertical="center" wrapText="1"/>
      <protection locked="0"/>
    </xf>
    <xf numFmtId="0" fontId="0" fillId="0" borderId="0" xfId="0" applyBorder="1" applyAlignment="1" applyProtection="1">
      <alignment horizontal="center" vertical="center" wrapText="1"/>
      <protection locked="0"/>
    </xf>
    <xf numFmtId="49" fontId="0" fillId="0" borderId="0" xfId="0" applyNumberFormat="1" applyBorder="1" applyAlignment="1" applyProtection="1">
      <alignment horizontal="center" vertical="center" wrapText="1"/>
      <protection locked="0"/>
    </xf>
    <xf numFmtId="0" fontId="0" fillId="0" borderId="0" xfId="0" applyFill="1" applyBorder="1" applyAlignment="1" applyProtection="1">
      <alignment horizontal="center" vertical="center" wrapText="1"/>
      <protection locked="0"/>
    </xf>
    <xf numFmtId="0" fontId="0" fillId="0" borderId="0" xfId="0" applyFill="1" applyBorder="1" applyAlignment="1" applyProtection="1">
      <alignment horizontal="left" vertical="center" wrapText="1"/>
      <protection locked="0"/>
    </xf>
    <xf numFmtId="49" fontId="0" fillId="0" borderId="0" xfId="0" applyNumberFormat="1" applyFill="1" applyBorder="1" applyAlignment="1" applyProtection="1">
      <alignment horizontal="left" vertical="center" wrapText="1"/>
      <protection locked="0"/>
    </xf>
    <xf numFmtId="49" fontId="0" fillId="0" borderId="0" xfId="0" applyNumberFormat="1" applyFill="1" applyBorder="1" applyAlignment="1" applyProtection="1">
      <alignment horizontal="center" vertical="center" wrapText="1"/>
      <protection locked="0"/>
    </xf>
    <xf numFmtId="0" fontId="16" fillId="0" borderId="0" xfId="0" applyFont="1" applyFill="1" applyBorder="1" applyAlignment="1" applyProtection="1">
      <alignment horizontal="left" vertical="center" wrapText="1"/>
      <protection locked="0"/>
    </xf>
    <xf numFmtId="0" fontId="0" fillId="6" borderId="18" xfId="0" applyFill="1" applyBorder="1" applyAlignment="1" applyProtection="1">
      <alignment horizontal="left" vertical="center" wrapText="1" indent="3"/>
    </xf>
    <xf numFmtId="0" fontId="0" fillId="6" borderId="19" xfId="0" applyFill="1" applyBorder="1" applyAlignment="1" applyProtection="1">
      <alignment horizontal="left" vertical="center" wrapText="1" indent="3"/>
    </xf>
    <xf numFmtId="0" fontId="0" fillId="6" borderId="20" xfId="0" applyFill="1" applyBorder="1" applyAlignment="1" applyProtection="1">
      <alignment horizontal="left" vertical="center" wrapText="1" indent="3"/>
    </xf>
    <xf numFmtId="0" fontId="0" fillId="0" borderId="0" xfId="0" applyFill="1" applyBorder="1" applyAlignment="1">
      <alignment horizontal="left" vertical="center" wrapText="1" indent="2"/>
    </xf>
    <xf numFmtId="0" fontId="0" fillId="0" borderId="0" xfId="0" applyFill="1" applyBorder="1" applyAlignment="1">
      <alignment vertical="center" wrapText="1"/>
    </xf>
    <xf numFmtId="0" fontId="0" fillId="7" borderId="0" xfId="0" applyFill="1"/>
    <xf numFmtId="0" fontId="0" fillId="8" borderId="8" xfId="0" applyFill="1" applyBorder="1"/>
    <xf numFmtId="0" fontId="0" fillId="8" borderId="7" xfId="0" applyFill="1" applyBorder="1"/>
    <xf numFmtId="0" fontId="0" fillId="8" borderId="13" xfId="0" applyFill="1" applyBorder="1"/>
    <xf numFmtId="0" fontId="0" fillId="8" borderId="0" xfId="0" applyFill="1" applyBorder="1"/>
    <xf numFmtId="0" fontId="0" fillId="7" borderId="0" xfId="0" applyFill="1" applyAlignment="1">
      <alignment vertical="center"/>
    </xf>
    <xf numFmtId="0" fontId="0" fillId="7" borderId="13" xfId="0" applyFill="1" applyBorder="1"/>
    <xf numFmtId="0" fontId="0" fillId="7" borderId="0" xfId="0" applyFill="1" applyBorder="1"/>
    <xf numFmtId="0" fontId="0" fillId="7" borderId="3" xfId="0" applyFill="1" applyBorder="1"/>
    <xf numFmtId="0" fontId="0" fillId="7" borderId="11" xfId="0" applyFill="1" applyBorder="1" applyProtection="1">
      <protection locked="0"/>
    </xf>
    <xf numFmtId="0" fontId="15" fillId="7" borderId="0" xfId="0" applyFont="1" applyFill="1" applyBorder="1" applyAlignment="1">
      <alignment horizontal="left" indent="1"/>
    </xf>
    <xf numFmtId="0" fontId="0" fillId="7" borderId="14" xfId="0" applyFill="1" applyBorder="1"/>
    <xf numFmtId="0" fontId="0" fillId="7" borderId="11" xfId="0" applyFill="1" applyBorder="1"/>
    <xf numFmtId="0" fontId="0" fillId="7" borderId="12" xfId="0" applyFill="1" applyBorder="1"/>
    <xf numFmtId="0" fontId="0" fillId="9" borderId="0" xfId="0" applyFill="1" applyBorder="1" applyAlignment="1">
      <alignment horizontal="center" vertical="center" wrapText="1"/>
    </xf>
    <xf numFmtId="0" fontId="6" fillId="9" borderId="0" xfId="3" applyFill="1" applyBorder="1" applyAlignment="1">
      <alignment horizontal="center" vertical="center" wrapText="1"/>
    </xf>
    <xf numFmtId="0" fontId="0" fillId="9" borderId="8" xfId="0" applyFill="1" applyBorder="1"/>
    <xf numFmtId="0" fontId="0" fillId="9" borderId="13" xfId="0" applyFill="1" applyBorder="1"/>
    <xf numFmtId="0" fontId="0" fillId="9" borderId="14" xfId="0" applyFill="1" applyBorder="1"/>
    <xf numFmtId="0" fontId="17" fillId="9" borderId="11" xfId="0" applyFont="1" applyFill="1" applyBorder="1" applyAlignment="1">
      <alignment horizontal="center" vertical="center" textRotation="90"/>
    </xf>
    <xf numFmtId="0" fontId="0" fillId="9" borderId="11" xfId="0" applyFill="1" applyBorder="1" applyAlignment="1">
      <alignment horizontal="center" vertical="center" wrapText="1"/>
    </xf>
    <xf numFmtId="0" fontId="0" fillId="9" borderId="12" xfId="0" applyFill="1" applyBorder="1" applyAlignment="1">
      <alignment horizontal="center" vertical="center" wrapText="1"/>
    </xf>
    <xf numFmtId="0" fontId="0" fillId="9" borderId="0" xfId="0" quotePrefix="1" applyFill="1" applyBorder="1" applyAlignment="1">
      <alignment horizontal="left" vertical="center" indent="1"/>
    </xf>
    <xf numFmtId="0" fontId="0" fillId="9" borderId="3" xfId="0" applyFill="1" applyBorder="1" applyAlignment="1">
      <alignment horizontal="center" vertical="center" wrapText="1"/>
    </xf>
    <xf numFmtId="0" fontId="0" fillId="9" borderId="7" xfId="0" applyFill="1" applyBorder="1" applyAlignment="1">
      <alignment horizontal="left" vertical="center"/>
    </xf>
    <xf numFmtId="0" fontId="0" fillId="9" borderId="7" xfId="0" applyFill="1" applyBorder="1" applyAlignment="1">
      <alignment horizontal="left" wrapText="1"/>
    </xf>
    <xf numFmtId="0" fontId="0" fillId="9" borderId="9" xfId="0" applyFill="1" applyBorder="1" applyAlignment="1">
      <alignment horizontal="left" wrapText="1"/>
    </xf>
    <xf numFmtId="0" fontId="18" fillId="9" borderId="4" xfId="0" quotePrefix="1" applyFont="1" applyFill="1" applyBorder="1" applyAlignment="1">
      <alignment horizontal="center" vertical="center"/>
    </xf>
    <xf numFmtId="0" fontId="18" fillId="9" borderId="0" xfId="0" quotePrefix="1" applyFont="1" applyFill="1" applyBorder="1" applyAlignment="1">
      <alignment horizontal="center" vertical="center"/>
    </xf>
    <xf numFmtId="0" fontId="15" fillId="9" borderId="3" xfId="0" applyFont="1" applyFill="1" applyBorder="1" applyAlignment="1">
      <alignment horizontal="center" vertical="center" wrapText="1"/>
    </xf>
    <xf numFmtId="0" fontId="23" fillId="9" borderId="0" xfId="0" applyFont="1" applyFill="1" applyBorder="1" applyAlignment="1">
      <alignment horizontal="center" vertical="center" wrapText="1"/>
    </xf>
    <xf numFmtId="0" fontId="15" fillId="9" borderId="0" xfId="0" applyFont="1" applyFill="1" applyBorder="1" applyAlignment="1">
      <alignment horizontal="center" vertical="center" wrapText="1"/>
    </xf>
    <xf numFmtId="0" fontId="17" fillId="9" borderId="0" xfId="0" applyFont="1" applyFill="1" applyBorder="1" applyAlignment="1">
      <alignment horizontal="center" vertical="center" textRotation="90"/>
    </xf>
    <xf numFmtId="0" fontId="0" fillId="0" borderId="0" xfId="0" applyFont="1" applyProtection="1">
      <protection locked="0"/>
    </xf>
    <xf numFmtId="0" fontId="28" fillId="0" borderId="0" xfId="79" applyFont="1" applyProtection="1">
      <protection locked="0"/>
    </xf>
    <xf numFmtId="0" fontId="28" fillId="0" borderId="0" xfId="79" applyFont="1"/>
    <xf numFmtId="0" fontId="30" fillId="0" borderId="0" xfId="80" applyFont="1" applyProtection="1">
      <protection locked="0"/>
    </xf>
    <xf numFmtId="0" fontId="28" fillId="0" borderId="0" xfId="79"/>
    <xf numFmtId="0" fontId="19" fillId="0" borderId="0" xfId="78" applyFill="1" applyBorder="1" applyAlignment="1" applyProtection="1">
      <alignment horizontal="center" vertical="center" wrapText="1"/>
      <protection locked="0"/>
    </xf>
    <xf numFmtId="0" fontId="0" fillId="0" borderId="0" xfId="0" applyFill="1" applyProtection="1">
      <protection locked="0"/>
    </xf>
    <xf numFmtId="0" fontId="2" fillId="0" borderId="0" xfId="0" applyFont="1" applyBorder="1" applyAlignment="1">
      <alignment horizontal="center" vertical="center" wrapText="1"/>
    </xf>
    <xf numFmtId="0" fontId="2" fillId="0" borderId="0" xfId="0" applyFont="1" applyAlignment="1">
      <alignment horizontal="center" vertical="center" wrapText="1"/>
    </xf>
    <xf numFmtId="0" fontId="31" fillId="0" borderId="0" xfId="0" applyFont="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10" fillId="0" borderId="22" xfId="0" applyFont="1" applyFill="1" applyBorder="1" applyAlignment="1" applyProtection="1">
      <alignment horizontal="center" vertical="center" wrapText="1"/>
      <protection locked="0"/>
    </xf>
    <xf numFmtId="0" fontId="7" fillId="6" borderId="22" xfId="0" applyFont="1" applyFill="1" applyBorder="1" applyAlignment="1">
      <alignment horizontal="center" vertical="center" wrapText="1"/>
    </xf>
    <xf numFmtId="0" fontId="0" fillId="0" borderId="22" xfId="0"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10" fillId="0" borderId="25" xfId="0" applyFont="1" applyFill="1" applyBorder="1" applyAlignment="1" applyProtection="1">
      <alignment horizontal="center" vertical="center" wrapText="1"/>
      <protection locked="0"/>
    </xf>
    <xf numFmtId="0" fontId="7" fillId="6" borderId="25" xfId="0" applyFont="1" applyFill="1" applyBorder="1" applyAlignment="1">
      <alignment horizontal="center" vertical="center" wrapText="1"/>
    </xf>
    <xf numFmtId="0" fontId="7" fillId="6" borderId="26" xfId="0" applyFont="1" applyFill="1" applyBorder="1" applyAlignment="1">
      <alignment horizontal="center" vertical="center" wrapText="1"/>
    </xf>
    <xf numFmtId="0" fontId="7" fillId="6" borderId="28" xfId="0" applyFont="1" applyFill="1" applyBorder="1" applyAlignment="1">
      <alignment horizontal="center" vertical="center" wrapText="1"/>
    </xf>
    <xf numFmtId="0" fontId="0" fillId="0" borderId="30" xfId="0" applyFill="1" applyBorder="1" applyAlignment="1" applyProtection="1">
      <alignment horizontal="center" vertical="center" wrapText="1"/>
      <protection locked="0"/>
    </xf>
    <xf numFmtId="0" fontId="10" fillId="0" borderId="32" xfId="0" applyFont="1" applyFill="1" applyBorder="1" applyAlignment="1" applyProtection="1">
      <alignment horizontal="center" vertical="center" wrapText="1"/>
      <protection locked="0"/>
    </xf>
    <xf numFmtId="0" fontId="10" fillId="0" borderId="23" xfId="0" applyFont="1" applyFill="1" applyBorder="1" applyAlignment="1" applyProtection="1">
      <alignment horizontal="center" vertical="center" wrapText="1"/>
      <protection locked="0"/>
    </xf>
    <xf numFmtId="0" fontId="0" fillId="0" borderId="23" xfId="0" applyFill="1" applyBorder="1" applyAlignment="1" applyProtection="1">
      <alignment horizontal="center" vertical="center" wrapText="1"/>
      <protection locked="0"/>
    </xf>
    <xf numFmtId="0" fontId="0" fillId="0" borderId="33" xfId="0" applyFill="1" applyBorder="1" applyAlignment="1" applyProtection="1">
      <alignment horizontal="center" vertical="center" wrapText="1"/>
      <protection locked="0"/>
    </xf>
    <xf numFmtId="0" fontId="0" fillId="0" borderId="3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21" xfId="0" applyFill="1" applyBorder="1" applyAlignment="1" applyProtection="1">
      <alignment horizontal="center" vertical="center" wrapText="1"/>
      <protection locked="0"/>
    </xf>
    <xf numFmtId="0" fontId="0" fillId="0" borderId="38" xfId="0" applyFill="1" applyBorder="1" applyAlignment="1" applyProtection="1">
      <alignment horizontal="center" vertical="center" wrapText="1"/>
      <protection locked="0"/>
    </xf>
    <xf numFmtId="0" fontId="0" fillId="6" borderId="34" xfId="0" applyFont="1" applyFill="1" applyBorder="1" applyAlignment="1">
      <alignment horizontal="center" vertical="center" wrapText="1"/>
    </xf>
    <xf numFmtId="0" fontId="0" fillId="6" borderId="35" xfId="0" applyFont="1" applyFill="1" applyBorder="1" applyAlignment="1">
      <alignment horizontal="center" vertical="center" wrapText="1"/>
    </xf>
    <xf numFmtId="0" fontId="0" fillId="6" borderId="35" xfId="0" applyFill="1" applyBorder="1" applyAlignment="1" applyProtection="1">
      <alignment horizontal="center" vertical="center" wrapText="1"/>
    </xf>
    <xf numFmtId="0" fontId="0" fillId="6" borderId="36" xfId="0" applyFont="1" applyFill="1" applyBorder="1" applyAlignment="1" applyProtection="1">
      <alignment horizontal="center" vertical="center" wrapText="1"/>
    </xf>
    <xf numFmtId="0" fontId="0" fillId="6" borderId="36" xfId="0" applyFill="1" applyBorder="1" applyAlignment="1" applyProtection="1">
      <alignment horizontal="center" vertical="center" wrapText="1"/>
    </xf>
    <xf numFmtId="0" fontId="0" fillId="6" borderId="18"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19" xfId="0" applyFill="1" applyBorder="1" applyAlignment="1" applyProtection="1">
      <alignment horizontal="center" vertical="center" wrapText="1"/>
    </xf>
    <xf numFmtId="0" fontId="0" fillId="6" borderId="20" xfId="0" applyFont="1" applyFill="1" applyBorder="1" applyAlignment="1" applyProtection="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7" xfId="0" applyFont="1" applyFill="1" applyBorder="1" applyAlignment="1" applyProtection="1">
      <alignment horizontal="center" vertical="center" wrapText="1"/>
      <protection locked="0"/>
    </xf>
    <xf numFmtId="0" fontId="0" fillId="0" borderId="27" xfId="0" applyFill="1" applyBorder="1" applyAlignment="1" applyProtection="1">
      <alignment horizontal="center" vertical="center" wrapText="1"/>
      <protection locked="0"/>
    </xf>
    <xf numFmtId="0" fontId="0" fillId="0" borderId="29" xfId="0" applyFill="1" applyBorder="1" applyAlignment="1" applyProtection="1">
      <alignment horizontal="center" vertical="center" wrapText="1"/>
      <protection locked="0"/>
    </xf>
    <xf numFmtId="0" fontId="10" fillId="0" borderId="24"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0" fillId="0" borderId="27" xfId="0" applyFont="1" applyFill="1" applyBorder="1" applyAlignment="1" applyProtection="1">
      <alignment horizontal="center" vertical="center" wrapText="1"/>
      <protection locked="0"/>
    </xf>
    <xf numFmtId="0" fontId="0" fillId="0" borderId="28" xfId="0" applyFont="1" applyFill="1" applyBorder="1" applyAlignment="1" applyProtection="1">
      <alignment horizontal="center" vertical="center" wrapText="1"/>
      <protection locked="0"/>
    </xf>
    <xf numFmtId="0" fontId="0" fillId="0" borderId="28" xfId="0" applyFill="1" applyBorder="1" applyAlignment="1" applyProtection="1">
      <alignment horizontal="center" vertical="center" wrapText="1"/>
      <protection locked="0"/>
    </xf>
    <xf numFmtId="0" fontId="0" fillId="0" borderId="31" xfId="0" applyFill="1" applyBorder="1" applyAlignment="1" applyProtection="1">
      <alignment horizontal="center" vertical="center" wrapText="1"/>
      <protection locked="0"/>
    </xf>
    <xf numFmtId="0" fontId="0" fillId="6" borderId="18" xfId="0" applyFont="1" applyFill="1" applyBorder="1" applyAlignment="1" applyProtection="1">
      <alignment horizontal="center" vertical="center" wrapText="1"/>
      <protection locked="0"/>
    </xf>
    <xf numFmtId="0" fontId="0" fillId="6" borderId="19" xfId="0" applyFont="1" applyFill="1" applyBorder="1" applyAlignment="1" applyProtection="1">
      <alignment horizontal="center" vertical="center" wrapText="1"/>
      <protection locked="0"/>
    </xf>
    <xf numFmtId="0" fontId="0" fillId="6" borderId="34" xfId="0" applyFont="1" applyFill="1" applyBorder="1" applyAlignment="1" applyProtection="1">
      <alignment horizontal="center" vertical="center" wrapText="1"/>
      <protection locked="0"/>
    </xf>
    <xf numFmtId="0" fontId="0" fillId="6" borderId="35" xfId="0" applyFont="1" applyFill="1" applyBorder="1" applyAlignment="1" applyProtection="1">
      <alignment horizontal="center" vertical="center" wrapText="1"/>
      <protection locked="0"/>
    </xf>
    <xf numFmtId="0" fontId="0" fillId="6" borderId="34" xfId="0" quotePrefix="1" applyFill="1" applyBorder="1" applyAlignment="1" applyProtection="1">
      <alignment horizontal="left" vertical="center" wrapText="1"/>
      <protection locked="0"/>
    </xf>
    <xf numFmtId="0" fontId="0" fillId="6" borderId="35" xfId="0" quotePrefix="1" applyFill="1" applyBorder="1" applyAlignment="1" applyProtection="1">
      <alignment horizontal="left" vertical="center" wrapText="1"/>
      <protection locked="0"/>
    </xf>
    <xf numFmtId="166" fontId="0" fillId="6" borderId="35" xfId="0" quotePrefix="1" applyNumberFormat="1" applyFont="1" applyFill="1" applyBorder="1" applyAlignment="1" applyProtection="1">
      <alignment horizontal="center" vertical="center" wrapText="1"/>
      <protection locked="0"/>
    </xf>
    <xf numFmtId="166" fontId="0" fillId="6" borderId="35" xfId="0" applyNumberFormat="1" applyFill="1" applyBorder="1" applyAlignment="1" applyProtection="1">
      <alignment horizontal="center" vertical="center" wrapText="1"/>
      <protection locked="0"/>
    </xf>
    <xf numFmtId="166" fontId="0" fillId="6" borderId="36" xfId="0" applyNumberFormat="1" applyFont="1" applyFill="1" applyBorder="1" applyAlignment="1" applyProtection="1">
      <alignment horizontal="center" vertical="center" wrapText="1"/>
      <protection locked="0"/>
    </xf>
    <xf numFmtId="0" fontId="0" fillId="6" borderId="35" xfId="0" quotePrefix="1" applyFill="1" applyBorder="1" applyAlignment="1" applyProtection="1">
      <alignment horizontal="center" vertical="center" wrapText="1"/>
      <protection locked="0"/>
    </xf>
    <xf numFmtId="0" fontId="0" fillId="6" borderId="36" xfId="0" quotePrefix="1" applyFill="1" applyBorder="1" applyAlignment="1" applyProtection="1">
      <alignment horizontal="center" vertical="center" wrapText="1"/>
      <protection locked="0"/>
    </xf>
    <xf numFmtId="0" fontId="0" fillId="6" borderId="35" xfId="0" quotePrefix="1" applyFill="1" applyBorder="1" applyAlignment="1">
      <alignment horizontal="center" vertical="center" wrapText="1"/>
    </xf>
    <xf numFmtId="0" fontId="0" fillId="0" borderId="19" xfId="0" quotePrefix="1" applyFill="1" applyBorder="1" applyAlignment="1" applyProtection="1">
      <alignment horizontal="left" vertical="center" wrapText="1"/>
      <protection locked="0"/>
    </xf>
    <xf numFmtId="166" fontId="0" fillId="0" borderId="19" xfId="0" quotePrefix="1" applyNumberFormat="1" applyFont="1" applyFill="1" applyBorder="1" applyAlignment="1" applyProtection="1">
      <alignment horizontal="center" vertical="center" wrapText="1"/>
      <protection locked="0"/>
    </xf>
    <xf numFmtId="166" fontId="0" fillId="0" borderId="19" xfId="0" applyNumberFormat="1" applyFill="1" applyBorder="1" applyAlignment="1" applyProtection="1">
      <alignment horizontal="center" vertical="center" wrapText="1"/>
      <protection locked="0"/>
    </xf>
    <xf numFmtId="0" fontId="0" fillId="0" borderId="19" xfId="0" quotePrefix="1" applyFill="1" applyBorder="1" applyAlignment="1" applyProtection="1">
      <alignment horizontal="center" vertical="center" wrapText="1"/>
      <protection locked="0"/>
    </xf>
    <xf numFmtId="0" fontId="0" fillId="0" borderId="20" xfId="0" quotePrefix="1" applyFill="1" applyBorder="1" applyAlignment="1" applyProtection="1">
      <alignment horizontal="center" vertical="center" wrapText="1"/>
      <protection locked="0"/>
    </xf>
    <xf numFmtId="0" fontId="7" fillId="6" borderId="24" xfId="0" applyFont="1" applyFill="1" applyBorder="1" applyAlignment="1">
      <alignment horizontal="center" vertical="center" wrapText="1"/>
    </xf>
    <xf numFmtId="0" fontId="7" fillId="6" borderId="27" xfId="0" applyFont="1" applyFill="1" applyBorder="1" applyAlignment="1">
      <alignment horizontal="center" vertical="center" wrapText="1"/>
    </xf>
    <xf numFmtId="0" fontId="2" fillId="10" borderId="0" xfId="0" applyFont="1" applyFill="1" applyBorder="1" applyAlignment="1">
      <alignment horizontal="center" vertical="center" wrapText="1"/>
    </xf>
    <xf numFmtId="0" fontId="11" fillId="6" borderId="20" xfId="0" applyFont="1" applyFill="1" applyBorder="1" applyAlignment="1" applyProtection="1">
      <alignment horizontal="left" vertical="center" wrapText="1"/>
    </xf>
    <xf numFmtId="0" fontId="22" fillId="0" borderId="0" xfId="0" applyFont="1" applyBorder="1" applyAlignment="1">
      <alignment horizontal="left" vertical="center" wrapText="1"/>
    </xf>
    <xf numFmtId="0" fontId="22" fillId="0" borderId="0" xfId="0" applyFont="1" applyAlignment="1">
      <alignment horizontal="left" vertical="center" wrapText="1"/>
    </xf>
    <xf numFmtId="0" fontId="0" fillId="6" borderId="18" xfId="0" applyFont="1" applyFill="1" applyBorder="1" applyAlignment="1" applyProtection="1">
      <alignment horizontal="center" vertical="center" wrapText="1"/>
    </xf>
    <xf numFmtId="0" fontId="0" fillId="6" borderId="19" xfId="0" applyFont="1" applyFill="1" applyBorder="1" applyAlignment="1" applyProtection="1">
      <alignment horizontal="center" vertical="center" wrapText="1"/>
    </xf>
    <xf numFmtId="0" fontId="0" fillId="0" borderId="18" xfId="0" applyFont="1" applyFill="1" applyBorder="1" applyAlignment="1" applyProtection="1">
      <alignment horizontal="center" vertical="center" wrapText="1"/>
      <protection locked="0"/>
    </xf>
    <xf numFmtId="0" fontId="0" fillId="0" borderId="19" xfId="0" applyFont="1" applyFill="1" applyBorder="1" applyAlignment="1" applyProtection="1">
      <alignment horizontal="center" vertical="center" wrapText="1"/>
      <protection locked="0"/>
    </xf>
    <xf numFmtId="0" fontId="0" fillId="0" borderId="19"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6" borderId="34" xfId="0" applyFont="1" applyFill="1" applyBorder="1" applyAlignment="1" applyProtection="1">
      <alignment horizontal="center" vertical="center" wrapText="1"/>
    </xf>
    <xf numFmtId="0" fontId="0" fillId="6" borderId="35" xfId="0" applyFont="1" applyFill="1" applyBorder="1" applyAlignment="1" applyProtection="1">
      <alignment horizontal="center" vertical="center" wrapText="1"/>
    </xf>
    <xf numFmtId="0" fontId="10" fillId="0" borderId="26" xfId="0" applyFont="1" applyFill="1" applyBorder="1" applyAlignment="1" applyProtection="1">
      <alignment horizontal="center" vertical="center" wrapText="1"/>
      <protection locked="0"/>
    </xf>
    <xf numFmtId="0" fontId="10" fillId="0" borderId="28" xfId="0" applyFont="1" applyFill="1" applyBorder="1" applyAlignment="1" applyProtection="1">
      <alignment horizontal="center" vertical="center" wrapText="1"/>
      <protection locked="0"/>
    </xf>
    <xf numFmtId="0" fontId="0" fillId="6" borderId="19" xfId="0" applyFill="1" applyBorder="1" applyAlignment="1" applyProtection="1">
      <alignment horizontal="center" vertical="center" wrapText="1"/>
      <protection locked="0"/>
    </xf>
    <xf numFmtId="166" fontId="0" fillId="6" borderId="34" xfId="0" applyNumberFormat="1" applyFill="1" applyBorder="1" applyAlignment="1" applyProtection="1">
      <alignment horizontal="center" vertical="center" wrapText="1"/>
      <protection locked="0"/>
    </xf>
    <xf numFmtId="166" fontId="0" fillId="6" borderId="35" xfId="0" applyNumberFormat="1" applyFont="1" applyFill="1" applyBorder="1" applyAlignment="1" applyProtection="1">
      <alignment horizontal="center" vertical="center" wrapText="1"/>
      <protection locked="0"/>
    </xf>
    <xf numFmtId="0" fontId="0" fillId="6" borderId="34" xfId="0" quotePrefix="1" applyFill="1" applyBorder="1" applyAlignment="1" applyProtection="1">
      <alignment horizontal="center" vertical="center" wrapText="1"/>
      <protection locked="0"/>
    </xf>
    <xf numFmtId="0" fontId="11" fillId="6" borderId="35" xfId="0" applyFont="1" applyFill="1" applyBorder="1" applyAlignment="1" applyProtection="1">
      <alignment horizontal="left" vertical="center" wrapText="1"/>
    </xf>
    <xf numFmtId="0" fontId="12" fillId="6" borderId="36" xfId="0" applyFont="1" applyFill="1" applyBorder="1" applyAlignment="1" applyProtection="1">
      <alignment horizontal="left" vertical="center" wrapText="1"/>
    </xf>
    <xf numFmtId="0" fontId="0" fillId="6" borderId="35" xfId="0" applyFill="1" applyBorder="1" applyAlignment="1" applyProtection="1">
      <alignment horizontal="center" vertical="center" wrapText="1"/>
      <protection locked="0"/>
    </xf>
    <xf numFmtId="166" fontId="0" fillId="6" borderId="34" xfId="0" applyNumberFormat="1" applyFont="1" applyFill="1" applyBorder="1" applyAlignment="1" applyProtection="1">
      <alignment horizontal="center" vertical="center" wrapText="1"/>
      <protection locked="0"/>
    </xf>
    <xf numFmtId="0" fontId="0" fillId="6" borderId="34" xfId="0" applyFill="1" applyBorder="1" applyAlignment="1" applyProtection="1">
      <alignment horizontal="center" vertical="center" wrapText="1"/>
      <protection locked="0"/>
    </xf>
    <xf numFmtId="0" fontId="0" fillId="6" borderId="36" xfId="0" applyFill="1" applyBorder="1" applyAlignment="1" applyProtection="1">
      <alignment horizontal="center" vertical="center" wrapText="1"/>
      <protection locked="0"/>
    </xf>
    <xf numFmtId="0" fontId="0" fillId="6" borderId="34" xfId="0" applyFill="1" applyBorder="1" applyAlignment="1" applyProtection="1">
      <alignment horizontal="center" vertical="center" wrapText="1"/>
    </xf>
    <xf numFmtId="0" fontId="0" fillId="6" borderId="18" xfId="0" applyFill="1" applyBorder="1" applyAlignment="1">
      <alignment horizontal="left" vertical="center" wrapText="1" indent="3"/>
    </xf>
    <xf numFmtId="0" fontId="0" fillId="6" borderId="19" xfId="0" applyFill="1" applyBorder="1" applyAlignment="1">
      <alignment horizontal="left" vertical="center" wrapText="1" indent="3"/>
    </xf>
    <xf numFmtId="0" fontId="7" fillId="6" borderId="29" xfId="0" applyFont="1" applyFill="1" applyBorder="1" applyAlignment="1">
      <alignment horizontal="center" vertical="center" wrapText="1"/>
    </xf>
    <xf numFmtId="0" fontId="7" fillId="6" borderId="30" xfId="0" applyFont="1" applyFill="1" applyBorder="1" applyAlignment="1">
      <alignment horizontal="center" vertical="center" wrapText="1"/>
    </xf>
    <xf numFmtId="0" fontId="7" fillId="6" borderId="31" xfId="0" applyFont="1" applyFill="1" applyBorder="1" applyAlignment="1">
      <alignment horizontal="center" vertical="center" wrapText="1"/>
    </xf>
    <xf numFmtId="0" fontId="0" fillId="6" borderId="35" xfId="0" quotePrefix="1" applyFont="1" applyFill="1" applyBorder="1" applyAlignment="1">
      <alignment horizontal="center" vertical="center" wrapText="1"/>
    </xf>
    <xf numFmtId="0" fontId="0" fillId="6" borderId="40" xfId="0" quotePrefix="1" applyFont="1" applyFill="1" applyBorder="1" applyAlignment="1">
      <alignment horizontal="center" vertical="center" wrapText="1"/>
    </xf>
    <xf numFmtId="0" fontId="0" fillId="6" borderId="41" xfId="0" quotePrefix="1" applyFont="1" applyFill="1" applyBorder="1" applyAlignment="1">
      <alignment horizontal="center" vertical="center" wrapText="1"/>
    </xf>
    <xf numFmtId="0" fontId="0" fillId="6" borderId="41" xfId="0" quotePrefix="1" applyFill="1" applyBorder="1" applyAlignment="1">
      <alignment horizontal="center" vertical="center" wrapText="1"/>
    </xf>
    <xf numFmtId="0" fontId="0" fillId="6" borderId="41" xfId="0" quotePrefix="1" applyFill="1" applyBorder="1" applyAlignment="1" applyProtection="1">
      <alignment horizontal="center" vertical="center" wrapText="1"/>
    </xf>
    <xf numFmtId="0" fontId="0" fillId="6" borderId="42" xfId="0" quotePrefix="1" applyFill="1" applyBorder="1" applyAlignment="1" applyProtection="1">
      <alignment horizontal="center" vertical="center" wrapText="1"/>
    </xf>
    <xf numFmtId="0" fontId="0" fillId="6" borderId="20" xfId="0" quotePrefix="1" applyFill="1" applyBorder="1" applyAlignment="1" applyProtection="1">
      <alignment horizontal="center" vertical="center" wrapText="1"/>
    </xf>
    <xf numFmtId="0" fontId="0" fillId="6" borderId="19" xfId="0" quotePrefix="1" applyFill="1" applyBorder="1" applyAlignment="1" applyProtection="1">
      <alignment horizontal="center" vertical="center" wrapText="1"/>
    </xf>
    <xf numFmtId="0" fontId="0" fillId="6" borderId="19" xfId="0" quotePrefix="1" applyFill="1" applyBorder="1" applyAlignment="1">
      <alignment horizontal="center" vertical="center" wrapText="1"/>
    </xf>
    <xf numFmtId="0" fontId="0" fillId="6" borderId="19" xfId="0" quotePrefix="1" applyFont="1" applyFill="1" applyBorder="1" applyAlignment="1">
      <alignment horizontal="center" vertical="center" wrapText="1"/>
    </xf>
    <xf numFmtId="0" fontId="0" fillId="6" borderId="18" xfId="0" quotePrefix="1" applyFont="1" applyFill="1" applyBorder="1" applyAlignment="1">
      <alignment horizontal="center" vertical="center" wrapText="1"/>
    </xf>
    <xf numFmtId="0" fontId="0" fillId="6" borderId="34" xfId="0" quotePrefix="1" applyFont="1" applyFill="1" applyBorder="1" applyAlignment="1">
      <alignment horizontal="center" vertical="center" wrapText="1"/>
    </xf>
    <xf numFmtId="0" fontId="0" fillId="6" borderId="35" xfId="0" quotePrefix="1" applyFill="1" applyBorder="1" applyAlignment="1" applyProtection="1">
      <alignment horizontal="center" vertical="center" wrapText="1"/>
    </xf>
    <xf numFmtId="0" fontId="0" fillId="6" borderId="36" xfId="0" quotePrefix="1" applyFill="1" applyBorder="1" applyAlignment="1" applyProtection="1">
      <alignment horizontal="center" vertical="center" wrapText="1"/>
    </xf>
    <xf numFmtId="0" fontId="0" fillId="6" borderId="36" xfId="0" quotePrefix="1" applyFont="1" applyFill="1" applyBorder="1" applyAlignment="1" applyProtection="1">
      <alignment horizontal="center" vertical="center" wrapText="1"/>
    </xf>
    <xf numFmtId="0" fontId="0" fillId="6" borderId="35" xfId="0" quotePrefix="1" applyFont="1" applyFill="1" applyBorder="1" applyAlignment="1" applyProtection="1">
      <alignment horizontal="center" vertical="center" wrapText="1"/>
      <protection locked="0"/>
    </xf>
    <xf numFmtId="0" fontId="0" fillId="6" borderId="34" xfId="0" quotePrefix="1" applyFont="1" applyFill="1" applyBorder="1" applyAlignment="1" applyProtection="1">
      <alignment horizontal="center" vertical="center" wrapText="1"/>
      <protection locked="0"/>
    </xf>
    <xf numFmtId="166" fontId="0" fillId="0" borderId="19" xfId="0" quotePrefix="1" applyNumberFormat="1" applyFill="1" applyBorder="1" applyAlignment="1" applyProtection="1">
      <alignment horizontal="center" vertical="center" wrapText="1"/>
      <protection locked="0"/>
    </xf>
    <xf numFmtId="166" fontId="0" fillId="0" borderId="20" xfId="0" quotePrefix="1" applyNumberFormat="1" applyFont="1" applyFill="1" applyBorder="1" applyAlignment="1" applyProtection="1">
      <alignment horizontal="center" vertical="center" wrapText="1"/>
      <protection locked="0"/>
    </xf>
    <xf numFmtId="0" fontId="0" fillId="6" borderId="34" xfId="0" quotePrefix="1" applyFill="1" applyBorder="1" applyAlignment="1">
      <alignment horizontal="center" vertical="center" wrapText="1"/>
    </xf>
    <xf numFmtId="166" fontId="0" fillId="6" borderId="36" xfId="0" quotePrefix="1" applyNumberFormat="1" applyFont="1" applyFill="1" applyBorder="1" applyAlignment="1" applyProtection="1">
      <alignment horizontal="center" vertical="center" wrapText="1"/>
      <protection locked="0"/>
    </xf>
    <xf numFmtId="166" fontId="0" fillId="6" borderId="35" xfId="0" quotePrefix="1" applyNumberFormat="1" applyFill="1" applyBorder="1" applyAlignment="1" applyProtection="1">
      <alignment horizontal="center" vertical="center" wrapText="1"/>
      <protection locked="0"/>
    </xf>
    <xf numFmtId="0" fontId="2" fillId="0" borderId="0" xfId="0" applyFont="1" applyFill="1" applyBorder="1" applyAlignment="1">
      <alignment horizontal="left" vertical="center" wrapText="1"/>
    </xf>
    <xf numFmtId="0" fontId="2" fillId="0" borderId="0" xfId="0" applyFont="1" applyFill="1" applyAlignment="1">
      <alignment horizontal="left" vertical="center" wrapText="1"/>
    </xf>
    <xf numFmtId="0" fontId="22" fillId="6" borderId="34" xfId="0" applyFont="1" applyFill="1" applyBorder="1" applyAlignment="1">
      <alignment horizontal="center" vertical="center" wrapText="1"/>
    </xf>
    <xf numFmtId="0" fontId="32" fillId="6" borderId="34" xfId="0" applyFont="1" applyFill="1" applyBorder="1" applyAlignment="1">
      <alignment horizontal="center" vertical="center" wrapText="1"/>
    </xf>
    <xf numFmtId="166" fontId="0" fillId="0" borderId="18" xfId="0" quotePrefix="1" applyNumberFormat="1" applyFill="1" applyBorder="1" applyAlignment="1" applyProtection="1">
      <alignment horizontal="center" vertical="center" wrapText="1"/>
      <protection locked="0"/>
    </xf>
    <xf numFmtId="166" fontId="0" fillId="0" borderId="18" xfId="0" quotePrefix="1" applyNumberFormat="1" applyFont="1" applyFill="1" applyBorder="1" applyAlignment="1" applyProtection="1">
      <alignment horizontal="center" vertical="center" wrapText="1"/>
      <protection locked="0"/>
    </xf>
    <xf numFmtId="0" fontId="0" fillId="12" borderId="8" xfId="0" applyFill="1" applyBorder="1" applyAlignment="1">
      <alignment horizontal="left" vertical="center" wrapText="1"/>
    </xf>
    <xf numFmtId="0" fontId="0" fillId="12" borderId="7" xfId="0" applyFill="1" applyBorder="1" applyAlignment="1">
      <alignment horizontal="left" wrapText="1"/>
    </xf>
    <xf numFmtId="0" fontId="0" fillId="12" borderId="7" xfId="0" applyFill="1" applyBorder="1" applyAlignment="1">
      <alignment wrapText="1"/>
    </xf>
    <xf numFmtId="0" fontId="0" fillId="12" borderId="13" xfId="0" applyFill="1" applyBorder="1" applyAlignment="1">
      <alignment horizontal="left" vertical="center" wrapText="1" indent="2"/>
    </xf>
    <xf numFmtId="0" fontId="0" fillId="12" borderId="0" xfId="0" applyFill="1" applyBorder="1" applyAlignment="1">
      <alignment horizontal="left" vertical="center" wrapText="1" indent="2"/>
    </xf>
    <xf numFmtId="0" fontId="0" fillId="12" borderId="14" xfId="0" applyFill="1" applyBorder="1" applyAlignment="1">
      <alignment horizontal="left" vertical="center" wrapText="1"/>
    </xf>
    <xf numFmtId="0" fontId="0" fillId="12" borderId="11" xfId="0" applyFill="1" applyBorder="1" applyAlignment="1">
      <alignment horizontal="left" wrapText="1"/>
    </xf>
    <xf numFmtId="0" fontId="21" fillId="6" borderId="48" xfId="0" applyFont="1" applyFill="1" applyBorder="1" applyAlignment="1">
      <alignment horizontal="center" vertical="center" wrapText="1"/>
    </xf>
    <xf numFmtId="0" fontId="21" fillId="6" borderId="45" xfId="0" applyFont="1" applyFill="1" applyBorder="1" applyAlignment="1">
      <alignment horizontal="center" vertical="center" wrapText="1"/>
    </xf>
    <xf numFmtId="0" fontId="2" fillId="6" borderId="8" xfId="0" applyFont="1" applyFill="1" applyBorder="1" applyAlignment="1">
      <alignment horizontal="center" vertical="center" wrapText="1"/>
    </xf>
    <xf numFmtId="0" fontId="0" fillId="0" borderId="0" xfId="0" applyBorder="1" applyAlignment="1" applyProtection="1">
      <alignment horizontal="left" vertical="center" wrapText="1"/>
    </xf>
    <xf numFmtId="0" fontId="0" fillId="0" borderId="0" xfId="0" applyBorder="1" applyAlignment="1" applyProtection="1">
      <alignment horizontal="left" vertical="center" wrapText="1" indent="1"/>
    </xf>
    <xf numFmtId="0" fontId="0" fillId="0" borderId="0" xfId="0" applyAlignment="1" applyProtection="1">
      <alignment horizontal="left" vertical="center" wrapText="1"/>
    </xf>
    <xf numFmtId="0" fontId="15" fillId="10" borderId="2" xfId="0" applyFont="1" applyFill="1" applyBorder="1" applyAlignment="1" applyProtection="1">
      <alignment horizontal="left" vertical="center" wrapText="1" indent="1"/>
    </xf>
    <xf numFmtId="0" fontId="2" fillId="0" borderId="0" xfId="0" applyFont="1" applyAlignment="1" applyProtection="1">
      <alignment horizontal="left" vertical="center" wrapText="1"/>
    </xf>
    <xf numFmtId="0" fontId="0" fillId="0" borderId="0" xfId="0" applyFill="1" applyBorder="1" applyAlignment="1" applyProtection="1">
      <alignment horizontal="left" vertical="center" wrapText="1"/>
    </xf>
    <xf numFmtId="0" fontId="0" fillId="0" borderId="0" xfId="0" applyFill="1" applyAlignment="1" applyProtection="1">
      <alignment horizontal="left" vertical="center" wrapText="1"/>
    </xf>
    <xf numFmtId="0" fontId="0" fillId="0" borderId="0" xfId="0" applyFill="1" applyBorder="1" applyAlignment="1" applyProtection="1">
      <alignment horizontal="left" vertical="center" wrapText="1" indent="1"/>
    </xf>
    <xf numFmtId="0" fontId="0" fillId="0" borderId="0" xfId="0" applyFill="1" applyAlignment="1" applyProtection="1">
      <alignment horizontal="center" vertical="center" wrapText="1"/>
    </xf>
    <xf numFmtId="0" fontId="35" fillId="0" borderId="0" xfId="0" applyFont="1" applyFill="1" applyAlignment="1" applyProtection="1">
      <alignment horizontal="center" vertical="center" wrapText="1"/>
    </xf>
    <xf numFmtId="0" fontId="0" fillId="0" borderId="0" xfId="0" applyFill="1" applyAlignment="1" applyProtection="1">
      <alignment horizontal="left" vertical="center" wrapText="1" indent="1"/>
    </xf>
    <xf numFmtId="49" fontId="0" fillId="0" borderId="0" xfId="0" applyNumberFormat="1" applyFill="1" applyAlignment="1" applyProtection="1">
      <alignment horizontal="center" vertical="center" wrapText="1"/>
    </xf>
    <xf numFmtId="0" fontId="0" fillId="0" borderId="0" xfId="0" applyAlignment="1" applyProtection="1">
      <alignment horizontal="left" vertical="center" wrapText="1" indent="1"/>
    </xf>
    <xf numFmtId="0" fontId="0" fillId="0" borderId="0" xfId="0" applyAlignment="1" applyProtection="1">
      <alignment horizontal="center" vertical="center" wrapText="1"/>
    </xf>
    <xf numFmtId="49" fontId="0" fillId="0" borderId="0" xfId="0" applyNumberFormat="1" applyAlignment="1" applyProtection="1">
      <alignment horizontal="center" vertical="center" wrapText="1"/>
    </xf>
    <xf numFmtId="0" fontId="35" fillId="0" borderId="0" xfId="0" applyFont="1" applyAlignment="1" applyProtection="1">
      <alignment horizontal="center" vertical="center" wrapText="1"/>
    </xf>
    <xf numFmtId="0" fontId="21" fillId="10" borderId="6" xfId="0" applyFont="1" applyFill="1" applyBorder="1" applyAlignment="1" applyProtection="1">
      <alignment horizontal="left" vertical="center" wrapText="1" indent="1"/>
    </xf>
    <xf numFmtId="0" fontId="27" fillId="0" borderId="0" xfId="0" applyFont="1" applyAlignment="1" applyProtection="1">
      <alignment horizontal="left" vertical="center" wrapText="1"/>
    </xf>
    <xf numFmtId="0" fontId="21" fillId="10" borderId="15" xfId="0" applyFont="1" applyFill="1" applyBorder="1" applyAlignment="1">
      <alignment horizontal="left" vertical="center" wrapText="1" indent="1"/>
    </xf>
    <xf numFmtId="0" fontId="32" fillId="10" borderId="6" xfId="0" applyFont="1" applyFill="1" applyBorder="1" applyAlignment="1">
      <alignment horizontal="left" vertical="center" wrapText="1" indent="1"/>
    </xf>
    <xf numFmtId="0" fontId="21" fillId="10" borderId="13" xfId="0" applyFont="1" applyFill="1" applyBorder="1" applyAlignment="1">
      <alignment horizontal="left" vertical="center" wrapText="1" indent="1"/>
    </xf>
    <xf numFmtId="0" fontId="21" fillId="10" borderId="4" xfId="0" applyFont="1" applyFill="1" applyBorder="1" applyAlignment="1">
      <alignment horizontal="left" vertical="center" wrapText="1" indent="1"/>
    </xf>
    <xf numFmtId="0" fontId="15" fillId="6" borderId="0" xfId="0" applyFont="1" applyFill="1" applyBorder="1"/>
    <xf numFmtId="0" fontId="15" fillId="0" borderId="0" xfId="0" applyFont="1"/>
    <xf numFmtId="0" fontId="15" fillId="0" borderId="0" xfId="0" applyFont="1" applyAlignment="1">
      <alignment horizontal="left" vertical="center" indent="1"/>
    </xf>
    <xf numFmtId="0" fontId="27" fillId="0" borderId="0" xfId="0" applyFont="1"/>
    <xf numFmtId="0" fontId="27" fillId="13" borderId="8" xfId="0" applyFont="1" applyFill="1" applyBorder="1"/>
    <xf numFmtId="0" fontId="27" fillId="13" borderId="7" xfId="0" applyFont="1" applyFill="1" applyBorder="1"/>
    <xf numFmtId="0" fontId="27" fillId="13" borderId="9" xfId="0" applyFont="1" applyFill="1" applyBorder="1"/>
    <xf numFmtId="0" fontId="27" fillId="13" borderId="13" xfId="0" applyFont="1" applyFill="1" applyBorder="1"/>
    <xf numFmtId="0" fontId="27" fillId="13" borderId="0" xfId="0" applyFont="1" applyFill="1" applyBorder="1"/>
    <xf numFmtId="0" fontId="27" fillId="13" borderId="3" xfId="0" applyFont="1" applyFill="1" applyBorder="1"/>
    <xf numFmtId="0" fontId="27" fillId="13" borderId="14" xfId="0" applyFont="1" applyFill="1" applyBorder="1"/>
    <xf numFmtId="0" fontId="27" fillId="13" borderId="11" xfId="0" applyFont="1" applyFill="1" applyBorder="1"/>
    <xf numFmtId="0" fontId="27" fillId="13" borderId="12" xfId="0" applyFont="1" applyFill="1" applyBorder="1"/>
    <xf numFmtId="0" fontId="27" fillId="0" borderId="0" xfId="0" applyFont="1" applyAlignment="1">
      <alignment horizontal="left" vertical="center" indent="1"/>
    </xf>
    <xf numFmtId="0" fontId="27" fillId="6" borderId="13" xfId="0" applyFont="1" applyFill="1" applyBorder="1"/>
    <xf numFmtId="0" fontId="27" fillId="6" borderId="0" xfId="0" applyFont="1" applyFill="1" applyBorder="1"/>
    <xf numFmtId="0" fontId="27" fillId="6" borderId="3" xfId="0" applyFont="1" applyFill="1" applyBorder="1"/>
    <xf numFmtId="0" fontId="15" fillId="6" borderId="13" xfId="0" applyFont="1" applyFill="1" applyBorder="1"/>
    <xf numFmtId="0" fontId="15" fillId="6" borderId="3" xfId="0" applyFont="1" applyFill="1" applyBorder="1"/>
    <xf numFmtId="0" fontId="27" fillId="6" borderId="14" xfId="0" applyFont="1" applyFill="1" applyBorder="1"/>
    <xf numFmtId="0" fontId="27" fillId="6" borderId="11" xfId="0" applyFont="1" applyFill="1" applyBorder="1"/>
    <xf numFmtId="0" fontId="27" fillId="6" borderId="12" xfId="0" applyFont="1" applyFill="1" applyBorder="1"/>
    <xf numFmtId="0" fontId="39" fillId="7" borderId="13" xfId="78" applyFont="1" applyFill="1" applyBorder="1" applyAlignment="1">
      <alignment horizontal="left" indent="1"/>
    </xf>
    <xf numFmtId="0" fontId="39" fillId="7" borderId="0" xfId="78" applyFont="1" applyFill="1" applyBorder="1" applyAlignment="1">
      <alignment horizontal="left" indent="1"/>
    </xf>
    <xf numFmtId="0" fontId="39" fillId="7" borderId="3" xfId="78" applyFont="1" applyFill="1" applyBorder="1" applyAlignment="1">
      <alignment horizontal="left" indent="1"/>
    </xf>
    <xf numFmtId="0" fontId="4" fillId="0" borderId="0" xfId="0" applyFont="1"/>
    <xf numFmtId="0" fontId="4" fillId="0" borderId="0" xfId="0" applyFont="1" applyAlignment="1">
      <alignment wrapText="1"/>
    </xf>
    <xf numFmtId="0" fontId="4" fillId="0" borderId="0" xfId="0" applyFont="1" applyFill="1" applyBorder="1" applyAlignment="1">
      <alignment horizontal="left" indent="1"/>
    </xf>
    <xf numFmtId="167" fontId="4" fillId="0" borderId="0" xfId="0" applyNumberFormat="1" applyFont="1" applyFill="1" applyBorder="1" applyAlignment="1">
      <alignment horizontal="left" indent="1"/>
    </xf>
    <xf numFmtId="0" fontId="4" fillId="0" borderId="0" xfId="0" applyFont="1" applyFill="1" applyBorder="1"/>
    <xf numFmtId="2" fontId="4" fillId="0" borderId="0" xfId="0" applyNumberFormat="1" applyFont="1" applyFill="1" applyBorder="1"/>
    <xf numFmtId="167" fontId="4" fillId="0" borderId="0" xfId="0" applyNumberFormat="1" applyFont="1" applyFill="1" applyBorder="1"/>
    <xf numFmtId="0" fontId="4" fillId="0" borderId="8" xfId="0" applyFont="1" applyFill="1" applyBorder="1" applyAlignment="1">
      <alignment horizontal="left" indent="1"/>
    </xf>
    <xf numFmtId="0" fontId="4" fillId="0" borderId="7" xfId="0" applyFont="1" applyFill="1" applyBorder="1" applyAlignment="1">
      <alignment horizontal="left" indent="1"/>
    </xf>
    <xf numFmtId="167" fontId="4" fillId="0" borderId="7" xfId="0" applyNumberFormat="1" applyFont="1" applyFill="1" applyBorder="1" applyAlignment="1">
      <alignment horizontal="left" indent="1"/>
    </xf>
    <xf numFmtId="0" fontId="4" fillId="0" borderId="7" xfId="0" applyFont="1" applyFill="1" applyBorder="1"/>
    <xf numFmtId="2" fontId="4" fillId="0" borderId="7" xfId="0" applyNumberFormat="1" applyFont="1" applyFill="1" applyBorder="1"/>
    <xf numFmtId="167" fontId="4" fillId="0" borderId="7" xfId="0" applyNumberFormat="1" applyFont="1" applyFill="1" applyBorder="1"/>
    <xf numFmtId="0" fontId="4" fillId="0" borderId="13" xfId="0" applyFont="1" applyFill="1" applyBorder="1" applyAlignment="1">
      <alignment horizontal="left" indent="1"/>
    </xf>
    <xf numFmtId="0" fontId="40" fillId="0" borderId="13" xfId="0" applyFont="1" applyFill="1" applyBorder="1" applyAlignment="1">
      <alignment horizontal="left" indent="1"/>
    </xf>
    <xf numFmtId="0" fontId="40" fillId="0" borderId="0" xfId="0" applyFont="1" applyFill="1" applyBorder="1" applyAlignment="1">
      <alignment horizontal="left" indent="1"/>
    </xf>
    <xf numFmtId="0" fontId="41" fillId="0" borderId="0" xfId="0" applyFont="1" applyAlignment="1">
      <alignment horizontal="left" vertical="center" wrapText="1"/>
    </xf>
    <xf numFmtId="0" fontId="0" fillId="7" borderId="0" xfId="0" applyFill="1" applyAlignment="1">
      <alignment wrapText="1"/>
    </xf>
    <xf numFmtId="0" fontId="40" fillId="0" borderId="13" xfId="0" applyFont="1" applyFill="1" applyBorder="1" applyAlignment="1">
      <alignment horizontal="left" wrapText="1" indent="1"/>
    </xf>
    <xf numFmtId="0" fontId="4" fillId="0" borderId="0" xfId="0" applyFont="1" applyFill="1" applyBorder="1" applyAlignment="1">
      <alignment horizontal="left" wrapText="1" indent="1"/>
    </xf>
    <xf numFmtId="167" fontId="4" fillId="0" borderId="0" xfId="0" applyNumberFormat="1" applyFont="1" applyFill="1" applyBorder="1" applyAlignment="1">
      <alignment horizontal="left" wrapText="1" indent="1"/>
    </xf>
    <xf numFmtId="0" fontId="4" fillId="0" borderId="0" xfId="0" applyFont="1" applyFill="1" applyBorder="1" applyAlignment="1">
      <alignment wrapText="1"/>
    </xf>
    <xf numFmtId="2" fontId="4" fillId="0" borderId="0" xfId="0" applyNumberFormat="1" applyFont="1" applyFill="1" applyBorder="1" applyAlignment="1">
      <alignment wrapText="1"/>
    </xf>
    <xf numFmtId="167" fontId="4" fillId="0" borderId="0" xfId="0" applyNumberFormat="1" applyFont="1" applyFill="1" applyBorder="1" applyAlignment="1">
      <alignment wrapText="1"/>
    </xf>
    <xf numFmtId="0" fontId="40" fillId="0" borderId="8" xfId="0" applyFont="1" applyFill="1" applyBorder="1" applyAlignment="1">
      <alignment horizontal="left" indent="1"/>
    </xf>
    <xf numFmtId="0" fontId="40" fillId="0" borderId="7" xfId="0" applyFont="1" applyFill="1" applyBorder="1" applyAlignment="1">
      <alignment horizontal="left" indent="1"/>
    </xf>
    <xf numFmtId="167" fontId="40" fillId="0" borderId="7" xfId="0" applyNumberFormat="1" applyFont="1" applyFill="1" applyBorder="1" applyAlignment="1">
      <alignment horizontal="left" indent="1"/>
    </xf>
    <xf numFmtId="0" fontId="40" fillId="0" borderId="7" xfId="0" applyFont="1" applyFill="1" applyBorder="1"/>
    <xf numFmtId="2" fontId="40" fillId="0" borderId="7" xfId="0" applyNumberFormat="1" applyFont="1" applyFill="1" applyBorder="1"/>
    <xf numFmtId="167" fontId="40" fillId="0" borderId="7" xfId="0" applyNumberFormat="1" applyFont="1" applyFill="1" applyBorder="1"/>
    <xf numFmtId="0" fontId="40" fillId="0" borderId="0" xfId="0" applyFont="1"/>
    <xf numFmtId="167" fontId="40" fillId="0" borderId="0" xfId="0" applyNumberFormat="1" applyFont="1" applyFill="1" applyBorder="1" applyAlignment="1">
      <alignment horizontal="left" indent="1"/>
    </xf>
    <xf numFmtId="0" fontId="40" fillId="0" borderId="0" xfId="0" applyFont="1" applyFill="1" applyBorder="1"/>
    <xf numFmtId="2" fontId="40" fillId="0" borderId="0" xfId="0" applyNumberFormat="1" applyFont="1" applyFill="1" applyBorder="1"/>
    <xf numFmtId="167" fontId="40" fillId="0" borderId="0" xfId="0" applyNumberFormat="1" applyFont="1" applyFill="1" applyBorder="1"/>
    <xf numFmtId="0" fontId="40" fillId="0" borderId="11" xfId="0" applyFont="1" applyFill="1" applyBorder="1" applyAlignment="1">
      <alignment horizontal="left" indent="1"/>
    </xf>
    <xf numFmtId="167" fontId="40" fillId="0" borderId="11" xfId="0" applyNumberFormat="1" applyFont="1" applyFill="1" applyBorder="1" applyAlignment="1">
      <alignment horizontal="left" indent="1"/>
    </xf>
    <xf numFmtId="0" fontId="40" fillId="0" borderId="11" xfId="0" applyFont="1" applyFill="1" applyBorder="1"/>
    <xf numFmtId="2" fontId="40" fillId="0" borderId="11" xfId="0" applyNumberFormat="1" applyFont="1" applyFill="1" applyBorder="1"/>
    <xf numFmtId="167" fontId="40" fillId="0" borderId="11" xfId="0" applyNumberFormat="1" applyFont="1" applyFill="1" applyBorder="1"/>
    <xf numFmtId="0" fontId="40" fillId="0" borderId="0" xfId="0" applyFont="1" applyBorder="1"/>
    <xf numFmtId="0" fontId="16" fillId="0" borderId="0" xfId="0" applyFont="1" applyFill="1" applyAlignment="1" applyProtection="1">
      <alignment horizontal="left" vertical="center" wrapText="1"/>
      <protection locked="0"/>
    </xf>
    <xf numFmtId="0" fontId="40" fillId="0" borderId="7" xfId="0" applyFont="1" applyFill="1" applyBorder="1" applyAlignment="1">
      <alignment horizontal="center"/>
    </xf>
    <xf numFmtId="0" fontId="40" fillId="0" borderId="0" xfId="0" applyFont="1" applyFill="1" applyBorder="1" applyAlignment="1">
      <alignment horizontal="center"/>
    </xf>
    <xf numFmtId="0" fontId="4" fillId="0" borderId="7" xfId="0" applyFont="1" applyFill="1" applyBorder="1" applyAlignment="1">
      <alignment horizontal="center"/>
    </xf>
    <xf numFmtId="0" fontId="4" fillId="0" borderId="0" xfId="0" applyFont="1" applyFill="1" applyBorder="1" applyAlignment="1">
      <alignment horizontal="center" wrapText="1"/>
    </xf>
    <xf numFmtId="0" fontId="4" fillId="0" borderId="0" xfId="0" applyFont="1" applyFill="1" applyBorder="1" applyAlignment="1">
      <alignment horizontal="center"/>
    </xf>
    <xf numFmtId="0" fontId="2" fillId="6" borderId="7" xfId="0" applyFont="1" applyFill="1" applyBorder="1" applyAlignment="1">
      <alignment horizontal="center" vertical="center" wrapText="1"/>
    </xf>
    <xf numFmtId="0" fontId="2" fillId="6" borderId="9" xfId="0" applyFont="1" applyFill="1" applyBorder="1" applyAlignment="1">
      <alignment horizontal="center" vertical="center" wrapText="1"/>
    </xf>
    <xf numFmtId="0" fontId="4" fillId="6" borderId="11" xfId="0" applyFont="1" applyFill="1" applyBorder="1" applyAlignment="1">
      <alignment wrapText="1"/>
    </xf>
    <xf numFmtId="0" fontId="0" fillId="12" borderId="43" xfId="0" applyFill="1" applyBorder="1" applyAlignment="1">
      <alignment horizontal="center" vertical="center" wrapText="1"/>
    </xf>
    <xf numFmtId="0" fontId="0" fillId="12" borderId="44" xfId="0" applyFill="1" applyBorder="1" applyAlignment="1">
      <alignment horizontal="center" vertical="center" wrapText="1"/>
    </xf>
    <xf numFmtId="0" fontId="0" fillId="12" borderId="56" xfId="0" applyFill="1" applyBorder="1" applyAlignment="1">
      <alignment horizontal="center" vertical="center" wrapText="1"/>
    </xf>
    <xf numFmtId="0" fontId="15" fillId="0" borderId="0" xfId="0" applyFont="1" applyFill="1" applyBorder="1" applyAlignment="1" applyProtection="1">
      <alignment horizontal="left" vertical="center" wrapText="1" indent="1"/>
    </xf>
    <xf numFmtId="0" fontId="2" fillId="10" borderId="7" xfId="0" applyFont="1" applyFill="1" applyBorder="1" applyAlignment="1">
      <alignment horizontal="center" vertical="center" wrapText="1"/>
    </xf>
    <xf numFmtId="0" fontId="27" fillId="7" borderId="13" xfId="0" applyFont="1" applyFill="1" applyBorder="1" applyAlignment="1">
      <alignment horizontal="left" vertical="center" wrapText="1" indent="1"/>
    </xf>
    <xf numFmtId="0" fontId="27" fillId="7" borderId="0" xfId="0" applyFont="1" applyFill="1" applyBorder="1" applyAlignment="1">
      <alignment horizontal="left" vertical="center" wrapText="1" indent="1"/>
    </xf>
    <xf numFmtId="0" fontId="27" fillId="7" borderId="3" xfId="0" applyFont="1" applyFill="1" applyBorder="1" applyAlignment="1">
      <alignment horizontal="left" vertical="center" wrapText="1" indent="1"/>
    </xf>
    <xf numFmtId="0" fontId="37" fillId="14" borderId="13" xfId="0" applyFont="1" applyFill="1" applyBorder="1" applyAlignment="1">
      <alignment vertical="center" wrapText="1"/>
    </xf>
    <xf numFmtId="0" fontId="37" fillId="14" borderId="0" xfId="0" applyFont="1" applyFill="1" applyBorder="1" applyAlignment="1">
      <alignment vertical="center" wrapText="1"/>
    </xf>
    <xf numFmtId="0" fontId="37" fillId="14" borderId="3" xfId="0" applyFont="1" applyFill="1" applyBorder="1" applyAlignment="1">
      <alignment vertical="center" wrapText="1"/>
    </xf>
    <xf numFmtId="0" fontId="21" fillId="0" borderId="0" xfId="0" applyFont="1" applyFill="1" applyBorder="1" applyAlignment="1" applyProtection="1">
      <alignment horizontal="left" vertical="center" wrapText="1" indent="1"/>
    </xf>
    <xf numFmtId="0" fontId="47" fillId="19" borderId="1" xfId="0" applyFont="1" applyFill="1" applyBorder="1" applyAlignment="1">
      <alignment horizontal="left" vertical="center" wrapText="1" indent="2"/>
    </xf>
    <xf numFmtId="166" fontId="7" fillId="6" borderId="51" xfId="0" applyNumberFormat="1" applyFont="1" applyFill="1" applyBorder="1" applyAlignment="1">
      <alignment horizontal="center" vertical="center" wrapText="1"/>
    </xf>
    <xf numFmtId="166" fontId="0" fillId="12" borderId="51" xfId="0" applyNumberFormat="1" applyFill="1" applyBorder="1" applyAlignment="1">
      <alignment horizontal="center" wrapText="1"/>
    </xf>
    <xf numFmtId="166" fontId="0" fillId="12" borderId="52" xfId="0" applyNumberFormat="1" applyFill="1" applyBorder="1" applyAlignment="1" applyProtection="1">
      <alignment horizontal="center" wrapText="1"/>
      <protection locked="0"/>
    </xf>
    <xf numFmtId="166" fontId="0" fillId="12" borderId="53" xfId="0" applyNumberFormat="1" applyFill="1" applyBorder="1" applyAlignment="1">
      <alignment horizontal="center" wrapText="1"/>
    </xf>
    <xf numFmtId="0" fontId="4" fillId="0" borderId="0" xfId="0" applyFont="1" applyAlignment="1">
      <alignment vertical="center" wrapText="1"/>
    </xf>
    <xf numFmtId="0" fontId="4" fillId="0" borderId="0" xfId="0" applyFont="1" applyAlignment="1">
      <alignment vertical="center"/>
    </xf>
    <xf numFmtId="0" fontId="40" fillId="0" borderId="0" xfId="0" applyFont="1" applyFill="1" applyBorder="1" applyAlignment="1">
      <alignment horizontal="left" vertical="center" wrapText="1"/>
    </xf>
    <xf numFmtId="0" fontId="40" fillId="0" borderId="0" xfId="0" applyFont="1" applyBorder="1" applyAlignment="1">
      <alignment vertical="center"/>
    </xf>
    <xf numFmtId="0" fontId="0" fillId="0" borderId="0" xfId="0" applyFont="1" applyAlignment="1" applyProtection="1">
      <alignment vertical="center"/>
      <protection locked="0"/>
    </xf>
    <xf numFmtId="0" fontId="4" fillId="0" borderId="0" xfId="0" applyFont="1" applyBorder="1"/>
    <xf numFmtId="0" fontId="10" fillId="0" borderId="0" xfId="0" applyFont="1" applyBorder="1" applyProtection="1">
      <protection locked="0"/>
    </xf>
    <xf numFmtId="0" fontId="16" fillId="0" borderId="0" xfId="0" applyFont="1" applyBorder="1" applyAlignment="1" applyProtection="1">
      <alignment horizontal="center"/>
      <protection locked="0"/>
    </xf>
    <xf numFmtId="0" fontId="16" fillId="0" borderId="0" xfId="0" applyFont="1" applyBorder="1" applyAlignment="1" applyProtection="1">
      <alignment horizontal="left"/>
      <protection locked="0"/>
    </xf>
    <xf numFmtId="0" fontId="16" fillId="0" borderId="0" xfId="0" applyFont="1" applyBorder="1" applyAlignment="1" applyProtection="1">
      <alignment horizontal="left" indent="1"/>
      <protection locked="0"/>
    </xf>
    <xf numFmtId="0" fontId="16" fillId="0" borderId="0" xfId="0" applyFont="1" applyBorder="1" applyAlignment="1">
      <alignment horizontal="left" vertical="center" wrapText="1"/>
    </xf>
    <xf numFmtId="49" fontId="16" fillId="0" borderId="0" xfId="0" applyNumberFormat="1" applyFont="1" applyBorder="1" applyAlignment="1">
      <alignment horizontal="left" vertical="center" wrapText="1"/>
    </xf>
    <xf numFmtId="0" fontId="16" fillId="0" borderId="0" xfId="0" applyFont="1" applyBorder="1" applyAlignment="1">
      <alignment horizontal="center" vertical="center" wrapText="1"/>
    </xf>
    <xf numFmtId="49" fontId="16" fillId="0" borderId="0" xfId="0" applyNumberFormat="1" applyFont="1" applyBorder="1" applyAlignment="1">
      <alignment horizontal="center" vertical="center" wrapText="1"/>
    </xf>
    <xf numFmtId="0" fontId="4" fillId="0" borderId="0" xfId="0" applyFont="1" applyBorder="1" applyAlignment="1">
      <alignment wrapText="1"/>
    </xf>
    <xf numFmtId="0" fontId="16" fillId="0" borderId="13" xfId="0" applyFont="1" applyBorder="1" applyAlignment="1">
      <alignment horizontal="left" vertical="center" wrapText="1"/>
    </xf>
    <xf numFmtId="0" fontId="42" fillId="0" borderId="14" xfId="0" applyFont="1" applyBorder="1" applyAlignment="1">
      <alignment horizontal="left" vertical="center" wrapText="1"/>
    </xf>
    <xf numFmtId="0" fontId="16" fillId="0" borderId="11" xfId="0" applyFont="1" applyBorder="1" applyAlignment="1">
      <alignment horizontal="left" vertical="center" wrapText="1"/>
    </xf>
    <xf numFmtId="49" fontId="16" fillId="0" borderId="11" xfId="0" applyNumberFormat="1" applyFont="1" applyBorder="1" applyAlignment="1">
      <alignment horizontal="left" vertical="center" wrapText="1"/>
    </xf>
    <xf numFmtId="0" fontId="16" fillId="0" borderId="11" xfId="0" applyFont="1" applyBorder="1" applyAlignment="1">
      <alignment horizontal="center" vertical="center" wrapText="1"/>
    </xf>
    <xf numFmtId="49" fontId="16" fillId="0" borderId="11" xfId="0" applyNumberFormat="1" applyFont="1" applyBorder="1" applyAlignment="1">
      <alignment horizontal="center" vertical="center" wrapText="1"/>
    </xf>
    <xf numFmtId="0" fontId="0" fillId="0" borderId="13" xfId="0" applyBorder="1" applyAlignment="1">
      <alignment horizontal="left" vertical="center" wrapText="1"/>
    </xf>
    <xf numFmtId="0" fontId="0" fillId="0" borderId="13" xfId="0" applyFill="1" applyBorder="1" applyAlignment="1" applyProtection="1">
      <alignment horizontal="left" vertical="center" wrapText="1"/>
      <protection locked="0"/>
    </xf>
    <xf numFmtId="0" fontId="0" fillId="0" borderId="14" xfId="0" applyFill="1" applyBorder="1" applyAlignment="1" applyProtection="1">
      <alignment horizontal="left" vertical="center" wrapText="1"/>
      <protection locked="0"/>
    </xf>
    <xf numFmtId="0" fontId="0" fillId="0" borderId="11" xfId="0" applyFill="1" applyBorder="1" applyAlignment="1" applyProtection="1">
      <alignment horizontal="left" vertical="center" wrapText="1"/>
      <protection locked="0"/>
    </xf>
    <xf numFmtId="49" fontId="0" fillId="0" borderId="11" xfId="0" applyNumberFormat="1" applyFill="1" applyBorder="1" applyAlignment="1" applyProtection="1">
      <alignment horizontal="left" vertical="center" wrapText="1"/>
      <protection locked="0"/>
    </xf>
    <xf numFmtId="0" fontId="0" fillId="0" borderId="11" xfId="0" applyFill="1" applyBorder="1" applyAlignment="1" applyProtection="1">
      <alignment horizontal="center" vertical="center" wrapText="1"/>
      <protection locked="0"/>
    </xf>
    <xf numFmtId="49" fontId="0" fillId="0" borderId="11" xfId="0" applyNumberFormat="1" applyFill="1" applyBorder="1" applyAlignment="1" applyProtection="1">
      <alignment horizontal="center" vertical="center" wrapText="1"/>
      <protection locked="0"/>
    </xf>
    <xf numFmtId="167" fontId="4" fillId="20" borderId="44" xfId="0" applyNumberFormat="1" applyFont="1" applyFill="1" applyBorder="1" applyAlignment="1">
      <alignment horizontal="left" vertical="center" wrapText="1" indent="1"/>
    </xf>
    <xf numFmtId="0" fontId="4" fillId="20" borderId="43" xfId="0" applyFont="1" applyFill="1" applyBorder="1" applyAlignment="1">
      <alignment horizontal="left" wrapText="1" indent="1"/>
    </xf>
    <xf numFmtId="0" fontId="4" fillId="20" borderId="44" xfId="0" applyFont="1" applyFill="1" applyBorder="1" applyAlignment="1">
      <alignment horizontal="left" wrapText="1" indent="1"/>
    </xf>
    <xf numFmtId="0" fontId="4" fillId="20" borderId="44" xfId="0" applyFont="1" applyFill="1" applyBorder="1" applyAlignment="1">
      <alignment horizontal="center" wrapText="1"/>
    </xf>
    <xf numFmtId="167" fontId="4" fillId="20" borderId="44" xfId="0" applyNumberFormat="1" applyFont="1" applyFill="1" applyBorder="1" applyAlignment="1">
      <alignment horizontal="left" wrapText="1" indent="1"/>
    </xf>
    <xf numFmtId="0" fontId="4" fillId="20" borderId="44" xfId="0" applyFont="1" applyFill="1" applyBorder="1" applyAlignment="1">
      <alignment wrapText="1"/>
    </xf>
    <xf numFmtId="2" fontId="4" fillId="20" borderId="44" xfId="0" applyNumberFormat="1" applyFont="1" applyFill="1" applyBorder="1" applyAlignment="1">
      <alignment wrapText="1"/>
    </xf>
    <xf numFmtId="167" fontId="4" fillId="20" borderId="44" xfId="0" applyNumberFormat="1" applyFont="1" applyFill="1" applyBorder="1" applyAlignment="1">
      <alignment wrapText="1"/>
    </xf>
    <xf numFmtId="0" fontId="40" fillId="0" borderId="7" xfId="0" applyFont="1" applyBorder="1"/>
    <xf numFmtId="0" fontId="4" fillId="0" borderId="7" xfId="0" applyFont="1" applyBorder="1"/>
    <xf numFmtId="0" fontId="40" fillId="0" borderId="11" xfId="0" applyFont="1" applyBorder="1"/>
    <xf numFmtId="0" fontId="10" fillId="21" borderId="0" xfId="0" applyFont="1" applyFill="1"/>
    <xf numFmtId="49" fontId="37" fillId="21" borderId="0" xfId="0" applyNumberFormat="1" applyFont="1" applyFill="1" applyAlignment="1" applyProtection="1">
      <alignment horizontal="left" vertical="center" wrapText="1" indent="1"/>
      <protection locked="0"/>
    </xf>
    <xf numFmtId="49" fontId="37" fillId="21" borderId="3" xfId="0" applyNumberFormat="1" applyFont="1" applyFill="1" applyBorder="1" applyAlignment="1" applyProtection="1">
      <alignment horizontal="left" vertical="center" wrapText="1" indent="1"/>
      <protection locked="0"/>
    </xf>
    <xf numFmtId="0" fontId="0" fillId="0" borderId="18" xfId="0" applyFont="1" applyFill="1" applyBorder="1" applyAlignment="1" applyProtection="1">
      <alignment horizontal="left" vertical="center" wrapText="1" indent="1"/>
      <protection locked="0"/>
    </xf>
    <xf numFmtId="0" fontId="0" fillId="0" borderId="19" xfId="0" applyFont="1" applyFill="1" applyBorder="1" applyAlignment="1" applyProtection="1">
      <alignment horizontal="left" vertical="center" wrapText="1" indent="1"/>
      <protection locked="0"/>
    </xf>
    <xf numFmtId="49" fontId="0" fillId="0" borderId="19" xfId="0" applyNumberFormat="1" applyFill="1" applyBorder="1" applyAlignment="1" applyProtection="1">
      <alignment horizontal="left" vertical="top" wrapText="1" indent="1"/>
      <protection locked="0"/>
    </xf>
    <xf numFmtId="49" fontId="10" fillId="0" borderId="35" xfId="0" applyNumberFormat="1" applyFont="1" applyFill="1" applyBorder="1" applyAlignment="1" applyProtection="1">
      <alignment vertical="top" wrapText="1"/>
      <protection locked="0"/>
    </xf>
    <xf numFmtId="0" fontId="2" fillId="0" borderId="18" xfId="0" applyFont="1" applyFill="1" applyBorder="1" applyAlignment="1" applyProtection="1">
      <alignment horizontal="center" vertical="center" wrapText="1"/>
      <protection locked="0"/>
    </xf>
    <xf numFmtId="0" fontId="33" fillId="0" borderId="18" xfId="0" applyFont="1" applyFill="1" applyBorder="1" applyAlignment="1" applyProtection="1">
      <alignment horizontal="center" vertical="center" wrapText="1"/>
      <protection locked="0"/>
    </xf>
    <xf numFmtId="0" fontId="2" fillId="0" borderId="24" xfId="0" applyFont="1" applyFill="1" applyBorder="1" applyAlignment="1" applyProtection="1">
      <alignment horizontal="center" vertical="center" wrapText="1"/>
      <protection locked="0"/>
    </xf>
    <xf numFmtId="0" fontId="2" fillId="0" borderId="25" xfId="0" applyFont="1" applyFill="1" applyBorder="1" applyAlignment="1" applyProtection="1">
      <alignment horizontal="center" vertical="center" wrapText="1"/>
      <protection locked="0"/>
    </xf>
    <xf numFmtId="0" fontId="2" fillId="0" borderId="26" xfId="0" applyFont="1" applyFill="1" applyBorder="1" applyAlignment="1" applyProtection="1">
      <alignment horizontal="center" vertical="center" wrapText="1"/>
      <protection locked="0"/>
    </xf>
    <xf numFmtId="0" fontId="16" fillId="0" borderId="18" xfId="0" applyFont="1" applyFill="1" applyBorder="1" applyAlignment="1" applyProtection="1">
      <alignment horizontal="left" vertical="center" wrapText="1" indent="1"/>
      <protection locked="0"/>
    </xf>
    <xf numFmtId="0" fontId="16" fillId="0" borderId="19" xfId="0" applyFont="1" applyFill="1" applyBorder="1" applyAlignment="1" applyProtection="1">
      <alignment horizontal="left" vertical="center" wrapText="1" indent="1"/>
      <protection locked="0"/>
    </xf>
    <xf numFmtId="0" fontId="27" fillId="6" borderId="0" xfId="0" applyFont="1" applyFill="1" applyBorder="1" applyAlignment="1">
      <alignment horizontal="left" vertical="center" wrapText="1" indent="1"/>
    </xf>
    <xf numFmtId="0" fontId="15" fillId="6" borderId="0" xfId="0" applyFont="1" applyFill="1" applyBorder="1" applyAlignment="1">
      <alignment horizontal="left" vertical="center" wrapText="1" indent="1"/>
    </xf>
    <xf numFmtId="0" fontId="43" fillId="6" borderId="0" xfId="78" applyFont="1" applyFill="1" applyBorder="1" applyAlignment="1">
      <alignment horizontal="left" vertical="center" indent="1"/>
    </xf>
    <xf numFmtId="0" fontId="48" fillId="16" borderId="4" xfId="78" applyFont="1" applyFill="1" applyBorder="1" applyAlignment="1">
      <alignment horizontal="center" vertical="center" wrapText="1"/>
    </xf>
    <xf numFmtId="0" fontId="48" fillId="16" borderId="17" xfId="78" applyFont="1" applyFill="1" applyBorder="1" applyAlignment="1">
      <alignment horizontal="center" vertical="center" wrapText="1"/>
    </xf>
    <xf numFmtId="0" fontId="0" fillId="0" borderId="0" xfId="0" applyNumberFormat="1" applyAlignment="1" applyProtection="1">
      <alignment horizontal="left" vertical="center" wrapText="1"/>
    </xf>
    <xf numFmtId="0" fontId="0" fillId="7" borderId="11" xfId="0" applyFill="1" applyBorder="1" applyAlignment="1"/>
    <xf numFmtId="0" fontId="0" fillId="7" borderId="13" xfId="0" applyFill="1" applyBorder="1" applyAlignment="1"/>
    <xf numFmtId="0" fontId="0" fillId="7" borderId="0" xfId="0" applyFill="1" applyBorder="1" applyAlignment="1"/>
    <xf numFmtId="0" fontId="0" fillId="7" borderId="3" xfId="0" applyFill="1" applyBorder="1" applyAlignment="1"/>
    <xf numFmtId="0" fontId="0" fillId="7" borderId="14" xfId="0" applyFill="1" applyBorder="1" applyAlignment="1"/>
    <xf numFmtId="0" fontId="0" fillId="7" borderId="12" xfId="0" applyFill="1" applyBorder="1" applyAlignment="1"/>
    <xf numFmtId="166" fontId="0" fillId="0" borderId="0" xfId="0" applyNumberFormat="1" applyAlignment="1" applyProtection="1">
      <alignment horizontal="center" vertical="center" wrapText="1"/>
    </xf>
    <xf numFmtId="166" fontId="0" fillId="0" borderId="0" xfId="0" applyNumberFormat="1" applyFill="1" applyAlignment="1" applyProtection="1">
      <alignment horizontal="center" vertical="center" wrapText="1"/>
    </xf>
    <xf numFmtId="0" fontId="0" fillId="12" borderId="9" xfId="0" applyFill="1" applyBorder="1" applyAlignment="1"/>
    <xf numFmtId="0" fontId="0" fillId="12" borderId="3" xfId="0" applyFill="1" applyBorder="1" applyAlignment="1"/>
    <xf numFmtId="0" fontId="0" fillId="12" borderId="13" xfId="0" applyFill="1" applyBorder="1" applyAlignment="1"/>
    <xf numFmtId="0" fontId="0" fillId="12" borderId="0" xfId="0" applyFill="1" applyBorder="1" applyAlignment="1"/>
    <xf numFmtId="0" fontId="0" fillId="12" borderId="14" xfId="0" applyFill="1" applyBorder="1" applyAlignment="1"/>
    <xf numFmtId="0" fontId="0" fillId="12" borderId="12" xfId="0" applyFill="1" applyBorder="1" applyAlignment="1"/>
    <xf numFmtId="0" fontId="50" fillId="7" borderId="0" xfId="78" applyFont="1" applyFill="1" applyBorder="1" applyAlignment="1" applyProtection="1">
      <alignment horizontal="left" vertical="center" indent="1"/>
      <protection locked="0"/>
    </xf>
    <xf numFmtId="0" fontId="50" fillId="7" borderId="3" xfId="78" applyFont="1" applyFill="1" applyBorder="1" applyAlignment="1" applyProtection="1">
      <alignment horizontal="left" vertical="center" indent="1"/>
      <protection locked="0"/>
    </xf>
    <xf numFmtId="0" fontId="43" fillId="7" borderId="8" xfId="78" applyFont="1" applyFill="1" applyBorder="1" applyAlignment="1">
      <alignment vertical="center"/>
    </xf>
    <xf numFmtId="0" fontId="43" fillId="7" borderId="7" xfId="78" applyFont="1" applyFill="1" applyBorder="1" applyAlignment="1">
      <alignment vertical="center"/>
    </xf>
    <xf numFmtId="0" fontId="43" fillId="7" borderId="9" xfId="78" applyFont="1" applyFill="1" applyBorder="1" applyAlignment="1">
      <alignment vertical="center"/>
    </xf>
    <xf numFmtId="0" fontId="43" fillId="7" borderId="13" xfId="78" applyFont="1" applyFill="1" applyBorder="1" applyAlignment="1">
      <alignment vertical="center"/>
    </xf>
    <xf numFmtId="0" fontId="43" fillId="7" borderId="0" xfId="78" applyFont="1" applyFill="1" applyBorder="1" applyAlignment="1">
      <alignment vertical="center"/>
    </xf>
    <xf numFmtId="0" fontId="43" fillId="7" borderId="3" xfId="78" applyFont="1" applyFill="1" applyBorder="1" applyAlignment="1">
      <alignment vertical="center"/>
    </xf>
    <xf numFmtId="0" fontId="43" fillId="7" borderId="14" xfId="78" applyFont="1" applyFill="1" applyBorder="1" applyAlignment="1">
      <alignment vertical="center"/>
    </xf>
    <xf numFmtId="0" fontId="43" fillId="7" borderId="11" xfId="78" applyFont="1" applyFill="1" applyBorder="1" applyAlignment="1">
      <alignment vertical="center"/>
    </xf>
    <xf numFmtId="0" fontId="43" fillId="7" borderId="12" xfId="78" applyFont="1" applyFill="1" applyBorder="1" applyAlignment="1">
      <alignment vertical="center"/>
    </xf>
    <xf numFmtId="0" fontId="51" fillId="21" borderId="8" xfId="0" applyFont="1" applyFill="1" applyBorder="1" applyAlignment="1">
      <alignment vertical="center"/>
    </xf>
    <xf numFmtId="0" fontId="51" fillId="21" borderId="7" xfId="0" applyFont="1" applyFill="1" applyBorder="1" applyAlignment="1">
      <alignment vertical="center"/>
    </xf>
    <xf numFmtId="0" fontId="51" fillId="21" borderId="9" xfId="0" applyFont="1" applyFill="1" applyBorder="1" applyAlignment="1">
      <alignment vertical="center"/>
    </xf>
    <xf numFmtId="0" fontId="50" fillId="21" borderId="0" xfId="0" applyFont="1" applyFill="1" applyAlignment="1" applyProtection="1">
      <alignment horizontal="left" vertical="center" indent="1"/>
      <protection locked="0"/>
    </xf>
    <xf numFmtId="0" fontId="50" fillId="21" borderId="3" xfId="0" applyFont="1" applyFill="1" applyBorder="1" applyAlignment="1" applyProtection="1">
      <alignment horizontal="left" vertical="center" indent="1"/>
      <protection locked="0"/>
    </xf>
    <xf numFmtId="0" fontId="43" fillId="7" borderId="0" xfId="78" applyFont="1" applyFill="1" applyBorder="1" applyAlignment="1" applyProtection="1">
      <alignment vertical="center"/>
      <protection locked="0"/>
    </xf>
    <xf numFmtId="0" fontId="43" fillId="7" borderId="3" xfId="78" applyFont="1" applyFill="1" applyBorder="1" applyAlignment="1" applyProtection="1">
      <alignment vertical="center"/>
      <protection locked="0"/>
    </xf>
    <xf numFmtId="0" fontId="43" fillId="7" borderId="13" xfId="78" applyFont="1" applyFill="1" applyBorder="1" applyAlignment="1" applyProtection="1">
      <alignment vertical="center"/>
      <protection locked="0"/>
    </xf>
    <xf numFmtId="0" fontId="43" fillId="7" borderId="14" xfId="78" applyFont="1" applyFill="1" applyBorder="1" applyAlignment="1" applyProtection="1">
      <alignment vertical="center"/>
      <protection locked="0"/>
    </xf>
    <xf numFmtId="0" fontId="43" fillId="7" borderId="11" xfId="78" applyFont="1" applyFill="1" applyBorder="1" applyAlignment="1" applyProtection="1">
      <alignment vertical="center"/>
      <protection locked="0"/>
    </xf>
    <xf numFmtId="0" fontId="43" fillId="7" borderId="12" xfId="78" applyFont="1" applyFill="1" applyBorder="1" applyAlignment="1" applyProtection="1">
      <alignment vertical="center"/>
      <protection locked="0"/>
    </xf>
    <xf numFmtId="0" fontId="0" fillId="6" borderId="34" xfId="0" quotePrefix="1" applyFill="1" applyBorder="1" applyAlignment="1" applyProtection="1">
      <alignment horizontal="center" vertical="center" wrapText="1"/>
    </xf>
    <xf numFmtId="0" fontId="0" fillId="0" borderId="18" xfId="0" quotePrefix="1" applyFill="1" applyBorder="1" applyAlignment="1" applyProtection="1">
      <alignment horizontal="center" vertical="center" wrapText="1"/>
    </xf>
    <xf numFmtId="0" fontId="0" fillId="0" borderId="18" xfId="0" quotePrefix="1" applyFill="1" applyBorder="1" applyAlignment="1" applyProtection="1">
      <alignment horizontal="center" vertical="center" wrapText="1"/>
      <protection locked="0"/>
    </xf>
    <xf numFmtId="0" fontId="4" fillId="0" borderId="0" xfId="0" applyFont="1" applyAlignment="1">
      <alignment horizontal="center" wrapText="1"/>
    </xf>
    <xf numFmtId="0" fontId="4" fillId="0" borderId="0" xfId="0" applyFont="1" applyAlignment="1">
      <alignment horizontal="center"/>
    </xf>
    <xf numFmtId="0" fontId="16" fillId="0" borderId="24" xfId="0" quotePrefix="1" applyFont="1" applyFill="1" applyBorder="1" applyAlignment="1" applyProtection="1">
      <alignment horizontal="center" vertical="center" wrapText="1"/>
      <protection locked="0"/>
    </xf>
    <xf numFmtId="0" fontId="16" fillId="0" borderId="26" xfId="0" quotePrefix="1" applyFont="1" applyFill="1" applyBorder="1" applyAlignment="1" applyProtection="1">
      <alignment horizontal="center" vertical="center" wrapText="1"/>
      <protection locked="0"/>
    </xf>
    <xf numFmtId="0" fontId="16" fillId="0" borderId="27" xfId="0" quotePrefix="1" applyFont="1" applyFill="1" applyBorder="1" applyAlignment="1" applyProtection="1">
      <alignment horizontal="center" vertical="center" wrapText="1"/>
      <protection locked="0"/>
    </xf>
    <xf numFmtId="0" fontId="16" fillId="0" borderId="28" xfId="0" quotePrefix="1"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49" fontId="16" fillId="0" borderId="62" xfId="0" applyNumberFormat="1" applyFont="1" applyFill="1" applyBorder="1" applyAlignment="1" applyProtection="1">
      <alignment horizontal="left" vertical="top" wrapText="1" indent="1"/>
      <protection locked="0"/>
    </xf>
    <xf numFmtId="0" fontId="11" fillId="6" borderId="4" xfId="0" applyFont="1" applyFill="1" applyBorder="1" applyAlignment="1" applyProtection="1">
      <alignment horizontal="left" vertical="center" wrapText="1" indent="1"/>
    </xf>
    <xf numFmtId="49" fontId="0" fillId="0" borderId="39" xfId="0" quotePrefix="1" applyNumberFormat="1" applyFill="1" applyBorder="1" applyAlignment="1" applyProtection="1">
      <alignment horizontal="left" vertical="top" wrapText="1" indent="1"/>
      <protection locked="0"/>
    </xf>
    <xf numFmtId="49" fontId="10" fillId="0" borderId="19" xfId="0" applyNumberFormat="1" applyFont="1" applyFill="1" applyBorder="1" applyAlignment="1" applyProtection="1">
      <alignment horizontal="left" vertical="top" wrapText="1" indent="1"/>
      <protection locked="0"/>
    </xf>
    <xf numFmtId="49" fontId="10" fillId="0" borderId="62" xfId="0" applyNumberFormat="1" applyFont="1" applyFill="1" applyBorder="1" applyAlignment="1" applyProtection="1">
      <alignment horizontal="left" vertical="top" wrapText="1" indent="1"/>
      <protection locked="0"/>
    </xf>
    <xf numFmtId="166" fontId="2" fillId="22" borderId="14" xfId="0" applyNumberFormat="1" applyFont="1" applyFill="1" applyBorder="1" applyAlignment="1">
      <alignment horizontal="center" vertical="center" wrapText="1"/>
    </xf>
    <xf numFmtId="166" fontId="2" fillId="10" borderId="11" xfId="0" applyNumberFormat="1" applyFont="1" applyFill="1" applyBorder="1" applyAlignment="1">
      <alignment horizontal="center" vertical="center" wrapText="1"/>
    </xf>
    <xf numFmtId="166" fontId="2" fillId="10" borderId="12" xfId="0" applyNumberFormat="1" applyFont="1" applyFill="1" applyBorder="1" applyAlignment="1">
      <alignment horizontal="center" vertical="center" wrapText="1"/>
    </xf>
    <xf numFmtId="0" fontId="40" fillId="6" borderId="8" xfId="0" applyFont="1" applyFill="1" applyBorder="1" applyAlignment="1">
      <alignment horizontal="center" vertical="center" wrapText="1"/>
    </xf>
    <xf numFmtId="0" fontId="40" fillId="6" borderId="7" xfId="0" applyFont="1" applyFill="1" applyBorder="1" applyAlignment="1">
      <alignment horizontal="center" vertical="center" wrapText="1"/>
    </xf>
    <xf numFmtId="0" fontId="40" fillId="6" borderId="9" xfId="0" applyFont="1" applyFill="1" applyBorder="1" applyAlignment="1">
      <alignment horizontal="center" vertical="center" wrapText="1"/>
    </xf>
    <xf numFmtId="9" fontId="0" fillId="0" borderId="24" xfId="220" quotePrefix="1" applyFont="1" applyFill="1" applyBorder="1" applyAlignment="1" applyProtection="1">
      <alignment horizontal="center" vertical="center" wrapText="1"/>
      <protection locked="0"/>
    </xf>
    <xf numFmtId="9" fontId="0" fillId="0" borderId="26" xfId="220" quotePrefix="1" applyFont="1" applyFill="1" applyBorder="1" applyAlignment="1" applyProtection="1">
      <alignment horizontal="center" vertical="center" wrapText="1"/>
      <protection locked="0"/>
    </xf>
    <xf numFmtId="9" fontId="0" fillId="0" borderId="27" xfId="220" quotePrefix="1" applyFont="1" applyFill="1" applyBorder="1" applyAlignment="1" applyProtection="1">
      <alignment horizontal="center" vertical="center" wrapText="1"/>
      <protection locked="0"/>
    </xf>
    <xf numFmtId="9" fontId="0" fillId="0" borderId="28" xfId="220" quotePrefix="1" applyFont="1" applyFill="1" applyBorder="1" applyAlignment="1" applyProtection="1">
      <alignment horizontal="center" vertical="center" wrapText="1"/>
      <protection locked="0"/>
    </xf>
    <xf numFmtId="9" fontId="0" fillId="0" borderId="27" xfId="0" quotePrefix="1" applyNumberFormat="1" applyFill="1" applyBorder="1" applyAlignment="1" applyProtection="1">
      <alignment horizontal="center" vertical="center" wrapText="1"/>
      <protection locked="0"/>
    </xf>
    <xf numFmtId="9" fontId="0" fillId="0" borderId="28" xfId="0" quotePrefix="1" applyNumberFormat="1" applyFill="1" applyBorder="1" applyAlignment="1" applyProtection="1">
      <alignment horizontal="center" vertical="center" wrapText="1"/>
      <protection locked="0"/>
    </xf>
    <xf numFmtId="9" fontId="0" fillId="0" borderId="29" xfId="0" quotePrefix="1" applyNumberFormat="1" applyFill="1" applyBorder="1" applyAlignment="1" applyProtection="1">
      <alignment horizontal="center" vertical="center" wrapText="1"/>
      <protection locked="0"/>
    </xf>
    <xf numFmtId="0" fontId="0" fillId="7" borderId="0" xfId="0" applyFill="1" applyAlignment="1" applyProtection="1">
      <alignment horizontal="left" vertical="center" wrapText="1"/>
    </xf>
    <xf numFmtId="0" fontId="0" fillId="12" borderId="11" xfId="0" applyFill="1" applyBorder="1" applyAlignment="1"/>
    <xf numFmtId="0" fontId="24" fillId="16" borderId="5" xfId="2" applyFont="1" applyFill="1" applyBorder="1" applyAlignment="1">
      <alignment horizontal="center" vertical="center" wrapText="1"/>
    </xf>
    <xf numFmtId="0" fontId="24" fillId="16" borderId="2" xfId="2" applyFont="1" applyFill="1" applyBorder="1" applyAlignment="1">
      <alignment horizontal="center" vertical="center" wrapText="1"/>
    </xf>
    <xf numFmtId="0" fontId="44" fillId="9" borderId="0" xfId="1" applyFont="1" applyFill="1" applyBorder="1" applyAlignment="1">
      <alignment horizontal="center" vertical="center" wrapText="1"/>
    </xf>
    <xf numFmtId="166" fontId="0" fillId="6" borderId="24" xfId="0" applyNumberFormat="1" applyFill="1" applyBorder="1" applyAlignment="1">
      <alignment horizontal="center" vertical="center" wrapText="1"/>
    </xf>
    <xf numFmtId="166" fontId="0" fillId="6" borderId="25" xfId="0" applyNumberFormat="1" applyFill="1" applyBorder="1" applyAlignment="1">
      <alignment horizontal="center" vertical="center" wrapText="1"/>
    </xf>
    <xf numFmtId="166" fontId="0" fillId="6" borderId="26" xfId="0" applyNumberFormat="1" applyFill="1" applyBorder="1" applyAlignment="1">
      <alignment horizontal="center" vertical="center" wrapText="1"/>
    </xf>
    <xf numFmtId="166" fontId="0" fillId="6" borderId="27" xfId="0" applyNumberFormat="1" applyFill="1" applyBorder="1" applyAlignment="1">
      <alignment horizontal="center" vertical="center" wrapText="1"/>
    </xf>
    <xf numFmtId="166" fontId="0" fillId="6" borderId="22" xfId="0" applyNumberFormat="1" applyFill="1" applyBorder="1" applyAlignment="1">
      <alignment horizontal="center" vertical="center" wrapText="1"/>
    </xf>
    <xf numFmtId="166" fontId="0" fillId="6" borderId="28" xfId="0" applyNumberFormat="1" applyFill="1" applyBorder="1" applyAlignment="1">
      <alignment horizontal="center" vertical="center" wrapText="1"/>
    </xf>
    <xf numFmtId="166" fontId="0" fillId="6" borderId="29" xfId="0" applyNumberFormat="1" applyFill="1" applyBorder="1" applyAlignment="1">
      <alignment horizontal="center" vertical="center" wrapText="1"/>
    </xf>
    <xf numFmtId="166" fontId="0" fillId="6" borderId="30" xfId="0" applyNumberFormat="1" applyFill="1" applyBorder="1" applyAlignment="1">
      <alignment horizontal="center" vertical="center" wrapText="1"/>
    </xf>
    <xf numFmtId="166" fontId="0" fillId="6" borderId="31" xfId="0" applyNumberFormat="1" applyFill="1" applyBorder="1" applyAlignment="1">
      <alignment horizontal="center" vertical="center" wrapText="1"/>
    </xf>
    <xf numFmtId="164" fontId="0" fillId="6" borderId="25" xfId="219" applyNumberFormat="1" applyFont="1" applyFill="1" applyBorder="1" applyAlignment="1">
      <alignment horizontal="center" vertical="center" wrapText="1"/>
    </xf>
    <xf numFmtId="164" fontId="0" fillId="6" borderId="22" xfId="219" applyNumberFormat="1" applyFont="1" applyFill="1" applyBorder="1" applyAlignment="1">
      <alignment horizontal="center" vertical="center" wrapText="1"/>
    </xf>
    <xf numFmtId="164" fontId="0" fillId="6" borderId="30" xfId="219" applyNumberFormat="1" applyFont="1" applyFill="1" applyBorder="1" applyAlignment="1">
      <alignment horizontal="center" vertical="center" wrapText="1"/>
    </xf>
    <xf numFmtId="166" fontId="0" fillId="12" borderId="43" xfId="0" applyNumberFormat="1" applyFill="1" applyBorder="1" applyAlignment="1">
      <alignment horizontal="center" vertical="center" wrapText="1"/>
    </xf>
    <xf numFmtId="166" fontId="0" fillId="12" borderId="44" xfId="0" applyNumberFormat="1" applyFill="1" applyBorder="1" applyAlignment="1">
      <alignment horizontal="center" vertical="center" wrapText="1"/>
    </xf>
    <xf numFmtId="166" fontId="0" fillId="12" borderId="56" xfId="0" applyNumberFormat="1" applyFill="1" applyBorder="1" applyAlignment="1">
      <alignment horizontal="center" vertical="center" wrapText="1"/>
    </xf>
    <xf numFmtId="166" fontId="40" fillId="12" borderId="43" xfId="0" applyNumberFormat="1" applyFont="1" applyFill="1" applyBorder="1" applyAlignment="1">
      <alignment horizontal="center" vertical="center"/>
    </xf>
    <xf numFmtId="166" fontId="40" fillId="12" borderId="44" xfId="0" applyNumberFormat="1" applyFont="1" applyFill="1" applyBorder="1" applyAlignment="1">
      <alignment horizontal="center" vertical="center"/>
    </xf>
    <xf numFmtId="9" fontId="40" fillId="12" borderId="44" xfId="220" applyFont="1" applyFill="1" applyBorder="1" applyAlignment="1">
      <alignment horizontal="center" vertical="center"/>
    </xf>
    <xf numFmtId="9" fontId="40" fillId="12" borderId="56" xfId="220" applyFont="1" applyFill="1" applyBorder="1" applyAlignment="1">
      <alignment horizontal="center" vertical="center"/>
    </xf>
    <xf numFmtId="0" fontId="27" fillId="6" borderId="8" xfId="0" applyFont="1" applyFill="1" applyBorder="1"/>
    <xf numFmtId="0" fontId="27" fillId="6" borderId="7" xfId="0" applyFont="1" applyFill="1" applyBorder="1"/>
    <xf numFmtId="0" fontId="15" fillId="6" borderId="7" xfId="0" applyFont="1" applyFill="1" applyBorder="1" applyAlignment="1">
      <alignment horizontal="left" indent="1"/>
    </xf>
    <xf numFmtId="0" fontId="27" fillId="6" borderId="9" xfId="0" applyFont="1" applyFill="1" applyBorder="1"/>
    <xf numFmtId="0" fontId="15" fillId="6" borderId="0" xfId="0" applyFont="1" applyFill="1" applyBorder="1" applyAlignment="1">
      <alignment horizontal="left" indent="1"/>
    </xf>
    <xf numFmtId="0" fontId="27" fillId="12" borderId="9" xfId="0" applyFont="1" applyFill="1" applyBorder="1" applyAlignment="1">
      <alignment vertical="center" wrapText="1"/>
    </xf>
    <xf numFmtId="0" fontId="27" fillId="6" borderId="3" xfId="0" applyFont="1" applyFill="1" applyBorder="1" applyAlignment="1">
      <alignment wrapText="1"/>
    </xf>
    <xf numFmtId="0" fontId="27" fillId="12" borderId="3" xfId="0" applyFont="1" applyFill="1" applyBorder="1" applyAlignment="1">
      <alignment vertical="center" wrapText="1"/>
    </xf>
    <xf numFmtId="0" fontId="27" fillId="12" borderId="12" xfId="0" applyFont="1" applyFill="1" applyBorder="1" applyAlignment="1">
      <alignment vertical="center" wrapText="1"/>
    </xf>
    <xf numFmtId="0" fontId="15" fillId="6" borderId="11" xfId="0" applyFont="1" applyFill="1" applyBorder="1" applyAlignment="1">
      <alignment horizontal="left" indent="1"/>
    </xf>
    <xf numFmtId="0" fontId="50" fillId="21" borderId="13" xfId="0" applyFont="1" applyFill="1" applyBorder="1" applyAlignment="1" applyProtection="1">
      <alignment horizontal="left" vertical="center" wrapText="1" indent="1"/>
      <protection locked="0"/>
    </xf>
    <xf numFmtId="0" fontId="50" fillId="21" borderId="0" xfId="0" applyFont="1" applyFill="1" applyBorder="1" applyAlignment="1" applyProtection="1">
      <alignment horizontal="left" vertical="center" wrapText="1" indent="1"/>
      <protection locked="0"/>
    </xf>
    <xf numFmtId="0" fontId="0" fillId="17" borderId="0" xfId="0" applyFill="1" applyBorder="1" applyAlignment="1">
      <alignment horizontal="center" vertical="center" wrapText="1"/>
    </xf>
    <xf numFmtId="0" fontId="48" fillId="17" borderId="0" xfId="78" applyFont="1" applyFill="1" applyBorder="1" applyAlignment="1">
      <alignment horizontal="center" vertical="center" wrapText="1"/>
    </xf>
    <xf numFmtId="0" fontId="0" fillId="0" borderId="0" xfId="0" applyBorder="1"/>
    <xf numFmtId="49" fontId="37" fillId="21" borderId="1" xfId="0" applyNumberFormat="1" applyFont="1" applyFill="1" applyBorder="1" applyAlignment="1" applyProtection="1">
      <alignment horizontal="left" vertical="center" wrapText="1" indent="1"/>
      <protection locked="0"/>
    </xf>
    <xf numFmtId="49" fontId="37" fillId="21" borderId="5" xfId="0" applyNumberFormat="1" applyFont="1" applyFill="1" applyBorder="1" applyAlignment="1" applyProtection="1">
      <alignment horizontal="left" vertical="center" wrapText="1" indent="1"/>
      <protection locked="0"/>
    </xf>
    <xf numFmtId="49" fontId="37" fillId="21" borderId="2" xfId="0" applyNumberFormat="1" applyFont="1" applyFill="1" applyBorder="1" applyAlignment="1" applyProtection="1">
      <alignment horizontal="left" vertical="center" wrapText="1" indent="1"/>
      <protection locked="0"/>
    </xf>
    <xf numFmtId="0" fontId="27" fillId="12" borderId="8" xfId="0" applyFont="1" applyFill="1" applyBorder="1"/>
    <xf numFmtId="0" fontId="27" fillId="12" borderId="7" xfId="0" applyFont="1" applyFill="1" applyBorder="1"/>
    <xf numFmtId="0" fontId="15" fillId="12" borderId="7" xfId="0" applyFont="1" applyFill="1" applyBorder="1" applyAlignment="1">
      <alignment horizontal="left" indent="1"/>
    </xf>
    <xf numFmtId="0" fontId="27" fillId="12" borderId="9" xfId="0" applyFont="1" applyFill="1" applyBorder="1"/>
    <xf numFmtId="0" fontId="27" fillId="12" borderId="13" xfId="0" applyFont="1" applyFill="1" applyBorder="1"/>
    <xf numFmtId="0" fontId="27" fillId="12" borderId="0" xfId="0" applyFont="1" applyFill="1" applyBorder="1"/>
    <xf numFmtId="0" fontId="15" fillId="12" borderId="0" xfId="0" applyFont="1" applyFill="1" applyBorder="1" applyAlignment="1">
      <alignment horizontal="left" indent="1"/>
    </xf>
    <xf numFmtId="0" fontId="27" fillId="12" borderId="3" xfId="0" applyFont="1" applyFill="1" applyBorder="1"/>
    <xf numFmtId="0" fontId="38" fillId="12" borderId="13" xfId="0" applyFont="1" applyFill="1" applyBorder="1"/>
    <xf numFmtId="0" fontId="38" fillId="12" borderId="0" xfId="0" applyFont="1" applyFill="1" applyBorder="1"/>
    <xf numFmtId="14" fontId="27" fillId="12" borderId="0" xfId="0" applyNumberFormat="1" applyFont="1" applyFill="1" applyBorder="1"/>
    <xf numFmtId="0" fontId="27" fillId="12" borderId="14" xfId="0" applyFont="1" applyFill="1" applyBorder="1"/>
    <xf numFmtId="0" fontId="27" fillId="12" borderId="11" xfId="0" applyFont="1" applyFill="1" applyBorder="1"/>
    <xf numFmtId="0" fontId="15" fillId="12" borderId="11" xfId="0" applyFont="1" applyFill="1" applyBorder="1" applyAlignment="1">
      <alignment horizontal="left" indent="1"/>
    </xf>
    <xf numFmtId="0" fontId="27" fillId="12" borderId="12" xfId="0" applyFont="1" applyFill="1" applyBorder="1"/>
    <xf numFmtId="0" fontId="50" fillId="21" borderId="3" xfId="0" applyFont="1" applyFill="1" applyBorder="1" applyAlignment="1" applyProtection="1">
      <alignment horizontal="left" vertical="center" wrapText="1" indent="1"/>
      <protection locked="0"/>
    </xf>
    <xf numFmtId="0" fontId="50" fillId="21" borderId="0" xfId="0" applyFont="1" applyFill="1" applyBorder="1" applyAlignment="1" applyProtection="1">
      <alignment horizontal="left" vertical="center" indent="1"/>
      <protection locked="0"/>
    </xf>
    <xf numFmtId="0" fontId="27" fillId="7" borderId="13" xfId="0" applyFont="1" applyFill="1" applyBorder="1" applyAlignment="1">
      <alignment horizontal="left" vertical="center" wrapText="1" indent="1"/>
    </xf>
    <xf numFmtId="0" fontId="27" fillId="7" borderId="0" xfId="0" applyFont="1" applyFill="1" applyBorder="1" applyAlignment="1">
      <alignment horizontal="left" vertical="center" wrapText="1" indent="1"/>
    </xf>
    <xf numFmtId="0" fontId="27" fillId="7" borderId="3" xfId="0" applyFont="1" applyFill="1" applyBorder="1" applyAlignment="1">
      <alignment horizontal="left" vertical="center" wrapText="1" indent="1"/>
    </xf>
    <xf numFmtId="0" fontId="37" fillId="14" borderId="13" xfId="0" applyFont="1" applyFill="1" applyBorder="1" applyAlignment="1">
      <alignment vertical="center" wrapText="1"/>
    </xf>
    <xf numFmtId="0" fontId="37" fillId="14" borderId="0" xfId="0" applyFont="1" applyFill="1" applyBorder="1" applyAlignment="1">
      <alignment vertical="center" wrapText="1"/>
    </xf>
    <xf numFmtId="0" fontId="37" fillId="14" borderId="3" xfId="0" applyFont="1" applyFill="1" applyBorder="1" applyAlignment="1">
      <alignment vertical="center" wrapText="1"/>
    </xf>
    <xf numFmtId="168" fontId="0" fillId="12" borderId="43" xfId="0" applyNumberFormat="1" applyFill="1" applyBorder="1" applyAlignment="1">
      <alignment horizontal="center" vertical="center" wrapText="1"/>
    </xf>
    <xf numFmtId="168" fontId="0" fillId="12" borderId="44" xfId="0" applyNumberFormat="1" applyFill="1" applyBorder="1" applyAlignment="1">
      <alignment horizontal="center" vertical="center" wrapText="1"/>
    </xf>
    <xf numFmtId="168" fontId="0" fillId="12" borderId="56" xfId="0" applyNumberFormat="1" applyFill="1" applyBorder="1" applyAlignment="1">
      <alignment horizontal="center" vertical="center" wrapText="1"/>
    </xf>
    <xf numFmtId="0" fontId="40" fillId="0" borderId="0" xfId="0" applyFont="1" applyProtection="1">
      <protection locked="0"/>
    </xf>
    <xf numFmtId="0" fontId="0" fillId="6" borderId="22" xfId="0" applyFill="1" applyBorder="1" applyAlignment="1" applyProtection="1">
      <alignment horizontal="left" vertical="center" wrapText="1" indent="1"/>
      <protection locked="0"/>
    </xf>
    <xf numFmtId="0" fontId="11" fillId="6" borderId="22" xfId="0" applyFont="1" applyFill="1" applyBorder="1" applyAlignment="1" applyProtection="1">
      <alignment horizontal="left" vertical="center" wrapText="1" indent="1"/>
    </xf>
    <xf numFmtId="0" fontId="2" fillId="6" borderId="22" xfId="0" applyFont="1" applyFill="1" applyBorder="1" applyAlignment="1" applyProtection="1">
      <alignment horizontal="center" vertical="center" wrapText="1"/>
      <protection locked="0"/>
    </xf>
    <xf numFmtId="0" fontId="33" fillId="6" borderId="22" xfId="0" applyFont="1" applyFill="1" applyBorder="1" applyAlignment="1" applyProtection="1">
      <alignment horizontal="center" vertical="center" wrapText="1"/>
      <protection locked="0"/>
    </xf>
    <xf numFmtId="0" fontId="22" fillId="6" borderId="22" xfId="0" applyFont="1" applyFill="1" applyBorder="1" applyAlignment="1">
      <alignment horizontal="center" vertical="center" wrapText="1"/>
    </xf>
    <xf numFmtId="0" fontId="0" fillId="6" borderId="22" xfId="0" applyFont="1" applyFill="1" applyBorder="1" applyAlignment="1" applyProtection="1">
      <alignment horizontal="center" vertical="center" wrapText="1"/>
    </xf>
    <xf numFmtId="0" fontId="32" fillId="6" borderId="22" xfId="0" applyFont="1" applyFill="1" applyBorder="1" applyAlignment="1">
      <alignment horizontal="center" vertical="center" wrapText="1"/>
    </xf>
    <xf numFmtId="0" fontId="0" fillId="0" borderId="22" xfId="0" applyFont="1" applyFill="1" applyBorder="1" applyAlignment="1" applyProtection="1">
      <alignment horizontal="left" vertical="center" wrapText="1" indent="1"/>
      <protection locked="0"/>
    </xf>
    <xf numFmtId="0" fontId="2" fillId="0" borderId="22" xfId="0" applyFont="1" applyFill="1" applyBorder="1" applyAlignment="1" applyProtection="1">
      <alignment horizontal="center" vertical="center" wrapText="1"/>
      <protection locked="0"/>
    </xf>
    <xf numFmtId="0" fontId="33" fillId="0" borderId="22" xfId="0" applyFont="1" applyFill="1" applyBorder="1" applyAlignment="1" applyProtection="1">
      <alignment horizontal="center" vertical="center" wrapText="1"/>
      <protection locked="0"/>
    </xf>
    <xf numFmtId="0" fontId="0" fillId="6" borderId="27" xfId="0" applyFill="1" applyBorder="1" applyAlignment="1" applyProtection="1">
      <alignment horizontal="left" vertical="center" wrapText="1" indent="1"/>
    </xf>
    <xf numFmtId="0" fontId="0" fillId="6" borderId="29" xfId="0" applyFill="1" applyBorder="1" applyAlignment="1" applyProtection="1">
      <alignment horizontal="left" vertical="center" wrapText="1" indent="1"/>
    </xf>
    <xf numFmtId="0" fontId="0" fillId="6" borderId="30" xfId="0" applyFill="1" applyBorder="1" applyAlignment="1">
      <alignment horizontal="left" vertical="center" wrapText="1" indent="1"/>
    </xf>
    <xf numFmtId="0" fontId="22" fillId="6" borderId="30" xfId="0" applyFont="1" applyFill="1" applyBorder="1" applyAlignment="1">
      <alignment horizontal="center" vertical="center" wrapText="1"/>
    </xf>
    <xf numFmtId="0" fontId="0" fillId="6" borderId="30" xfId="0" applyFont="1" applyFill="1" applyBorder="1" applyAlignment="1" applyProtection="1">
      <alignment horizontal="center" vertical="center" wrapText="1"/>
    </xf>
    <xf numFmtId="0" fontId="32" fillId="6" borderId="30" xfId="0" applyFont="1" applyFill="1" applyBorder="1" applyAlignment="1">
      <alignment horizontal="center" vertical="center" wrapText="1"/>
    </xf>
    <xf numFmtId="166" fontId="0" fillId="0" borderId="22" xfId="0" quotePrefix="1" applyNumberFormat="1" applyFill="1" applyBorder="1" applyAlignment="1" applyProtection="1">
      <alignment horizontal="center" vertical="center" wrapText="1"/>
      <protection locked="0"/>
    </xf>
    <xf numFmtId="166" fontId="0" fillId="6" borderId="22" xfId="0" applyNumberFormat="1" applyFill="1" applyBorder="1" applyAlignment="1" applyProtection="1">
      <alignment horizontal="center" vertical="center" wrapText="1"/>
      <protection locked="0"/>
    </xf>
    <xf numFmtId="9" fontId="0" fillId="0" borderId="22" xfId="220" quotePrefix="1" applyFont="1" applyFill="1" applyBorder="1" applyAlignment="1" applyProtection="1">
      <alignment horizontal="center" vertical="center" wrapText="1"/>
      <protection locked="0"/>
    </xf>
    <xf numFmtId="0" fontId="0" fillId="6" borderId="22" xfId="0" quotePrefix="1" applyFill="1" applyBorder="1" applyAlignment="1" applyProtection="1">
      <alignment horizontal="center" vertical="center" wrapText="1"/>
      <protection locked="0"/>
    </xf>
    <xf numFmtId="0" fontId="16" fillId="0" borderId="22" xfId="0" quotePrefix="1" applyFont="1" applyFill="1" applyBorder="1" applyAlignment="1" applyProtection="1">
      <alignment horizontal="center" vertical="center" wrapText="1"/>
      <protection locked="0"/>
    </xf>
    <xf numFmtId="0" fontId="0" fillId="6" borderId="22" xfId="0" applyFill="1" applyBorder="1" applyAlignment="1" applyProtection="1">
      <alignment horizontal="center" vertical="center" wrapText="1"/>
    </xf>
    <xf numFmtId="0" fontId="10" fillId="6" borderId="22" xfId="0" applyFont="1" applyFill="1" applyBorder="1" applyAlignment="1" applyProtection="1">
      <alignment horizontal="center" vertical="center" wrapText="1"/>
      <protection locked="0"/>
    </xf>
    <xf numFmtId="0" fontId="0" fillId="6" borderId="22" xfId="0" applyFont="1" applyFill="1" applyBorder="1" applyAlignment="1" applyProtection="1">
      <alignment horizontal="center" vertical="center" wrapText="1"/>
      <protection locked="0"/>
    </xf>
    <xf numFmtId="166" fontId="0" fillId="6" borderId="22" xfId="0" quotePrefix="1" applyNumberFormat="1" applyFill="1" applyBorder="1" applyAlignment="1" applyProtection="1">
      <alignment horizontal="center" vertical="center" wrapText="1"/>
      <protection locked="0"/>
    </xf>
    <xf numFmtId="9" fontId="0" fillId="6" borderId="22" xfId="220" quotePrefix="1" applyFont="1" applyFill="1" applyBorder="1" applyAlignment="1" applyProtection="1">
      <alignment horizontal="center" vertical="center" wrapText="1"/>
      <protection locked="0"/>
    </xf>
    <xf numFmtId="0" fontId="0" fillId="6" borderId="22" xfId="0" quotePrefix="1" applyFill="1" applyBorder="1" applyAlignment="1" applyProtection="1">
      <alignment horizontal="left" vertical="center" wrapText="1" indent="1"/>
      <protection locked="0"/>
    </xf>
    <xf numFmtId="0" fontId="16" fillId="6" borderId="22" xfId="0" quotePrefix="1" applyFont="1" applyFill="1" applyBorder="1" applyAlignment="1" applyProtection="1">
      <alignment horizontal="center" vertical="center" wrapText="1"/>
      <protection locked="0"/>
    </xf>
    <xf numFmtId="0" fontId="32" fillId="10" borderId="25" xfId="0" applyFont="1" applyFill="1" applyBorder="1" applyAlignment="1">
      <alignment horizontal="left" vertical="center" wrapText="1" indent="1"/>
    </xf>
    <xf numFmtId="0" fontId="21" fillId="10" borderId="22" xfId="0" applyFont="1" applyFill="1" applyBorder="1" applyAlignment="1">
      <alignment horizontal="left" vertical="center" wrapText="1" indent="1"/>
    </xf>
    <xf numFmtId="166" fontId="0" fillId="6" borderId="30" xfId="0" applyNumberFormat="1" applyFill="1" applyBorder="1" applyAlignment="1" applyProtection="1">
      <alignment horizontal="center" vertical="center" wrapText="1"/>
      <protection locked="0"/>
    </xf>
    <xf numFmtId="0" fontId="0" fillId="6" borderId="30" xfId="0" quotePrefix="1" applyFill="1" applyBorder="1" applyAlignment="1" applyProtection="1">
      <alignment horizontal="center" vertical="center" wrapText="1"/>
      <protection locked="0"/>
    </xf>
    <xf numFmtId="0" fontId="0" fillId="6" borderId="30" xfId="0" applyFill="1" applyBorder="1" applyAlignment="1" applyProtection="1">
      <alignment horizontal="center" vertical="center" wrapText="1"/>
    </xf>
    <xf numFmtId="166" fontId="0" fillId="6" borderId="48" xfId="0" applyNumberFormat="1" applyFill="1" applyBorder="1" applyAlignment="1">
      <alignment horizontal="center" vertical="center" wrapText="1"/>
    </xf>
    <xf numFmtId="0" fontId="41" fillId="0" borderId="0" xfId="0" applyFont="1" applyAlignment="1">
      <alignment horizontal="left" wrapText="1" indent="1"/>
    </xf>
    <xf numFmtId="0" fontId="4" fillId="20" borderId="48" xfId="0" applyFont="1" applyFill="1" applyBorder="1" applyAlignment="1">
      <alignment horizontal="left" wrapText="1" indent="1"/>
    </xf>
    <xf numFmtId="0" fontId="4" fillId="20" borderId="45" xfId="0" applyFont="1" applyFill="1" applyBorder="1" applyAlignment="1">
      <alignment horizontal="left" wrapText="1" indent="1"/>
    </xf>
    <xf numFmtId="0" fontId="4" fillId="20" borderId="45" xfId="0" applyFont="1" applyFill="1" applyBorder="1" applyAlignment="1">
      <alignment horizontal="center" wrapText="1"/>
    </xf>
    <xf numFmtId="167" fontId="4" fillId="20" borderId="45" xfId="0" applyNumberFormat="1" applyFont="1" applyFill="1" applyBorder="1" applyAlignment="1">
      <alignment horizontal="left" wrapText="1" indent="1"/>
    </xf>
    <xf numFmtId="0" fontId="4" fillId="20" borderId="45" xfId="0" applyFont="1" applyFill="1" applyBorder="1" applyAlignment="1">
      <alignment wrapText="1"/>
    </xf>
    <xf numFmtId="2" fontId="4" fillId="20" borderId="45" xfId="0" applyNumberFormat="1" applyFont="1" applyFill="1" applyBorder="1" applyAlignment="1">
      <alignment wrapText="1"/>
    </xf>
    <xf numFmtId="167" fontId="4" fillId="20" borderId="45" xfId="0" applyNumberFormat="1" applyFont="1" applyFill="1" applyBorder="1" applyAlignment="1">
      <alignment wrapText="1"/>
    </xf>
    <xf numFmtId="167" fontId="4" fillId="20" borderId="45" xfId="0" applyNumberFormat="1" applyFont="1" applyFill="1" applyBorder="1" applyAlignment="1">
      <alignment horizontal="left" vertical="center" wrapText="1" indent="1"/>
    </xf>
    <xf numFmtId="0" fontId="42" fillId="0" borderId="0" xfId="0" applyFont="1" applyBorder="1" applyAlignment="1">
      <alignment horizontal="left" wrapText="1" indent="1"/>
    </xf>
    <xf numFmtId="0" fontId="15" fillId="6" borderId="22" xfId="0" applyFont="1" applyFill="1" applyBorder="1" applyAlignment="1" applyProtection="1">
      <alignment horizontal="left" vertical="center" wrapText="1" indent="1"/>
    </xf>
    <xf numFmtId="0" fontId="15" fillId="6" borderId="24" xfId="0" applyFont="1" applyFill="1" applyBorder="1" applyAlignment="1" applyProtection="1">
      <alignment horizontal="left" vertical="center" wrapText="1" indent="1"/>
    </xf>
    <xf numFmtId="0" fontId="15" fillId="6" borderId="25" xfId="0" applyFont="1" applyFill="1" applyBorder="1" applyAlignment="1" applyProtection="1">
      <alignment horizontal="left" vertical="center" wrapText="1" indent="1"/>
    </xf>
    <xf numFmtId="0" fontId="48" fillId="6" borderId="27" xfId="78" applyFont="1" applyFill="1" applyBorder="1" applyAlignment="1" applyProtection="1">
      <alignment horizontal="left" vertical="center" wrapText="1" indent="2"/>
    </xf>
    <xf numFmtId="0" fontId="0" fillId="6" borderId="20" xfId="0" applyFill="1" applyBorder="1" applyAlignment="1">
      <alignment horizontal="left" vertical="center" wrapText="1" indent="3"/>
    </xf>
    <xf numFmtId="0" fontId="2" fillId="10" borderId="13" xfId="0" applyFont="1" applyFill="1" applyBorder="1" applyAlignment="1" applyProtection="1">
      <alignment horizontal="center" vertical="center" wrapText="1"/>
    </xf>
    <xf numFmtId="0" fontId="2" fillId="10" borderId="0" xfId="0" applyFont="1" applyFill="1" applyBorder="1" applyAlignment="1" applyProtection="1">
      <alignment horizontal="center" vertical="center" wrapText="1"/>
    </xf>
    <xf numFmtId="0" fontId="2" fillId="10" borderId="3" xfId="0" applyFont="1" applyFill="1" applyBorder="1" applyAlignment="1" applyProtection="1">
      <alignment horizontal="center" vertical="center" wrapText="1"/>
    </xf>
    <xf numFmtId="0" fontId="2" fillId="10" borderId="7" xfId="0" applyFont="1" applyFill="1" applyBorder="1" applyAlignment="1" applyProtection="1">
      <alignment horizontal="center" vertical="center" wrapText="1"/>
    </xf>
    <xf numFmtId="0" fontId="2" fillId="10" borderId="9" xfId="0" applyFont="1" applyFill="1" applyBorder="1" applyAlignment="1" applyProtection="1">
      <alignment horizontal="center" vertical="center" wrapText="1"/>
    </xf>
    <xf numFmtId="0" fontId="2" fillId="10" borderId="8" xfId="0" applyFont="1" applyFill="1" applyBorder="1" applyAlignment="1" applyProtection="1">
      <alignment horizontal="center" vertical="center" wrapText="1"/>
    </xf>
    <xf numFmtId="0" fontId="2" fillId="10" borderId="8" xfId="0" applyFont="1" applyFill="1" applyBorder="1" applyAlignment="1">
      <alignment horizontal="center" vertical="center" wrapText="1"/>
    </xf>
    <xf numFmtId="0" fontId="2" fillId="10" borderId="9" xfId="0" applyFont="1" applyFill="1" applyBorder="1" applyAlignment="1">
      <alignment horizontal="center" vertical="center" wrapText="1"/>
    </xf>
    <xf numFmtId="0" fontId="2" fillId="10" borderId="13" xfId="0" applyFont="1" applyFill="1" applyBorder="1" applyAlignment="1">
      <alignment horizontal="center" vertical="center" wrapText="1"/>
    </xf>
    <xf numFmtId="0" fontId="2" fillId="10" borderId="3" xfId="0" applyFont="1" applyFill="1" applyBorder="1" applyAlignment="1">
      <alignment horizontal="center" vertical="center" wrapText="1"/>
    </xf>
    <xf numFmtId="0" fontId="22" fillId="10" borderId="6" xfId="0" applyFont="1" applyFill="1" applyBorder="1" applyAlignment="1">
      <alignment horizontal="center" vertical="center" wrapText="1"/>
    </xf>
    <xf numFmtId="0" fontId="2" fillId="10" borderId="15" xfId="0" applyFont="1" applyFill="1" applyBorder="1" applyAlignment="1">
      <alignment horizontal="center" vertical="center" wrapText="1"/>
    </xf>
    <xf numFmtId="166" fontId="0" fillId="6" borderId="49" xfId="0" applyNumberFormat="1" applyFill="1" applyBorder="1" applyAlignment="1">
      <alignment horizontal="left" vertical="center" wrapText="1" indent="1"/>
    </xf>
    <xf numFmtId="49" fontId="32" fillId="10" borderId="8" xfId="0" applyNumberFormat="1" applyFont="1" applyFill="1" applyBorder="1" applyAlignment="1">
      <alignment horizontal="center" vertical="center" wrapText="1"/>
    </xf>
    <xf numFmtId="49" fontId="14" fillId="10" borderId="13" xfId="0" applyNumberFormat="1" applyFont="1" applyFill="1" applyBorder="1" applyAlignment="1">
      <alignment horizontal="center" vertical="center" wrapText="1"/>
    </xf>
    <xf numFmtId="0" fontId="8" fillId="18" borderId="7" xfId="0" applyFont="1" applyFill="1" applyBorder="1" applyAlignment="1">
      <alignment horizontal="center" vertical="center" wrapText="1"/>
    </xf>
    <xf numFmtId="0" fontId="8" fillId="18" borderId="9" xfId="0" applyFont="1" applyFill="1" applyBorder="1" applyAlignment="1">
      <alignment horizontal="center" vertical="center" wrapText="1"/>
    </xf>
    <xf numFmtId="0" fontId="8" fillId="18" borderId="0" xfId="0" applyFont="1" applyFill="1" applyAlignment="1">
      <alignment horizontal="center" vertical="center" wrapText="1"/>
    </xf>
    <xf numFmtId="0" fontId="8" fillId="18" borderId="3" xfId="0" applyFont="1" applyFill="1" applyBorder="1" applyAlignment="1">
      <alignment horizontal="center" vertical="center" wrapText="1"/>
    </xf>
    <xf numFmtId="0" fontId="0" fillId="0" borderId="0" xfId="0" applyNumberFormat="1" applyAlignment="1" applyProtection="1">
      <alignment horizontal="center" vertical="center" wrapText="1"/>
    </xf>
    <xf numFmtId="0" fontId="0" fillId="0" borderId="0" xfId="0" applyNumberFormat="1" applyFill="1" applyAlignment="1" applyProtection="1">
      <alignment horizontal="center" vertical="center" wrapText="1"/>
    </xf>
    <xf numFmtId="0" fontId="32" fillId="10" borderId="6" xfId="0" applyFont="1" applyFill="1" applyBorder="1" applyAlignment="1">
      <alignment horizontal="left" vertical="center" wrapText="1"/>
    </xf>
    <xf numFmtId="0" fontId="21" fillId="10" borderId="15" xfId="0" applyFont="1" applyFill="1" applyBorder="1" applyAlignment="1">
      <alignment horizontal="left" vertical="center" wrapText="1"/>
    </xf>
    <xf numFmtId="0" fontId="21" fillId="10" borderId="6" xfId="0" applyFont="1" applyFill="1" applyBorder="1" applyAlignment="1">
      <alignment horizontal="left" vertical="center" wrapText="1"/>
    </xf>
    <xf numFmtId="0" fontId="34" fillId="6" borderId="40" xfId="0" applyFont="1" applyFill="1" applyBorder="1" applyAlignment="1">
      <alignment horizontal="left" vertical="center" wrapText="1"/>
    </xf>
    <xf numFmtId="0" fontId="0" fillId="6" borderId="41" xfId="0" applyFont="1" applyFill="1" applyBorder="1" applyAlignment="1" applyProtection="1">
      <alignment horizontal="left" vertical="center" wrapText="1"/>
    </xf>
    <xf numFmtId="0" fontId="0" fillId="6" borderId="41" xfId="0" applyFill="1" applyBorder="1" applyAlignment="1" applyProtection="1">
      <alignment horizontal="left" vertical="center" wrapText="1"/>
    </xf>
    <xf numFmtId="0" fontId="16" fillId="6" borderId="41" xfId="0" applyFont="1" applyFill="1" applyBorder="1" applyAlignment="1" applyProtection="1">
      <alignment horizontal="left" vertical="center" wrapText="1"/>
    </xf>
    <xf numFmtId="0" fontId="0" fillId="6" borderId="41" xfId="0" applyFill="1" applyBorder="1" applyAlignment="1">
      <alignment horizontal="left" vertical="center" wrapText="1"/>
    </xf>
    <xf numFmtId="0" fontId="0" fillId="6" borderId="35" xfId="0" applyFill="1" applyBorder="1" applyAlignment="1" applyProtection="1">
      <alignment horizontal="left" vertical="center" wrapText="1"/>
    </xf>
    <xf numFmtId="0" fontId="4" fillId="20" borderId="44" xfId="0" applyFont="1" applyFill="1" applyBorder="1" applyAlignment="1">
      <alignment horizontal="left" vertical="center" wrapText="1"/>
    </xf>
    <xf numFmtId="0" fontId="40" fillId="0" borderId="7" xfId="0" applyFont="1" applyFill="1" applyBorder="1" applyAlignment="1">
      <alignment horizontal="left" vertical="center"/>
    </xf>
    <xf numFmtId="0" fontId="16" fillId="0" borderId="0" xfId="0" applyFont="1" applyBorder="1" applyAlignment="1" applyProtection="1">
      <alignment horizontal="left" vertical="center"/>
      <protection locked="0"/>
    </xf>
    <xf numFmtId="0" fontId="40" fillId="0" borderId="0" xfId="0" applyFont="1" applyFill="1" applyBorder="1" applyAlignment="1">
      <alignment horizontal="left" vertical="center"/>
    </xf>
    <xf numFmtId="0" fontId="4" fillId="0" borderId="7" xfId="0" applyFont="1" applyFill="1" applyBorder="1" applyAlignment="1">
      <alignment horizontal="left" vertical="center"/>
    </xf>
    <xf numFmtId="0" fontId="4" fillId="0" borderId="0" xfId="0" applyFont="1" applyFill="1" applyBorder="1" applyAlignment="1">
      <alignment horizontal="left" vertical="center"/>
    </xf>
    <xf numFmtId="0" fontId="7" fillId="0" borderId="22" xfId="0" applyFont="1" applyFill="1" applyBorder="1" applyAlignment="1">
      <alignment horizontal="center" vertical="center" wrapText="1"/>
    </xf>
    <xf numFmtId="49" fontId="10" fillId="0" borderId="66" xfId="0" applyNumberFormat="1" applyFont="1" applyFill="1" applyBorder="1" applyAlignment="1" applyProtection="1">
      <alignment vertical="top" wrapText="1"/>
      <protection locked="0"/>
    </xf>
    <xf numFmtId="0" fontId="0" fillId="6" borderId="62" xfId="0" applyFill="1" applyBorder="1" applyAlignment="1" applyProtection="1">
      <alignment horizontal="center" vertical="center" wrapText="1"/>
    </xf>
    <xf numFmtId="166" fontId="0" fillId="6" borderId="66" xfId="0" quotePrefix="1" applyNumberFormat="1" applyFill="1" applyBorder="1" applyAlignment="1" applyProtection="1">
      <alignment horizontal="center" vertical="center" wrapText="1"/>
      <protection locked="0"/>
    </xf>
    <xf numFmtId="0" fontId="2" fillId="0" borderId="30" xfId="0" applyFont="1" applyFill="1" applyBorder="1" applyAlignment="1" applyProtection="1">
      <alignment horizontal="center" vertical="center" wrapText="1"/>
      <protection locked="0"/>
    </xf>
    <xf numFmtId="0" fontId="33" fillId="0" borderId="30" xfId="0" applyFont="1" applyFill="1" applyBorder="1" applyAlignment="1" applyProtection="1">
      <alignment horizontal="center" vertical="center" wrapText="1"/>
      <protection locked="0"/>
    </xf>
    <xf numFmtId="0" fontId="10" fillId="0" borderId="30" xfId="0" applyFont="1" applyFill="1" applyBorder="1" applyAlignment="1" applyProtection="1">
      <alignment horizontal="center" vertical="center" wrapText="1"/>
      <protection locked="0"/>
    </xf>
    <xf numFmtId="0" fontId="0" fillId="0" borderId="30" xfId="0" applyFont="1" applyFill="1" applyBorder="1" applyAlignment="1" applyProtection="1">
      <alignment horizontal="center" vertical="center" wrapText="1"/>
      <protection locked="0"/>
    </xf>
    <xf numFmtId="166" fontId="0" fillId="0" borderId="30" xfId="0" quotePrefix="1" applyNumberFormat="1" applyFill="1" applyBorder="1" applyAlignment="1" applyProtection="1">
      <alignment horizontal="center" vertical="center" wrapText="1"/>
      <protection locked="0"/>
    </xf>
    <xf numFmtId="0" fontId="0" fillId="0" borderId="30" xfId="0" quotePrefix="1" applyFill="1" applyBorder="1" applyAlignment="1" applyProtection="1">
      <alignment horizontal="left" vertical="center" wrapText="1" indent="1"/>
      <protection locked="0"/>
    </xf>
    <xf numFmtId="0" fontId="16" fillId="0" borderId="30" xfId="0" quotePrefix="1" applyFont="1" applyFill="1" applyBorder="1" applyAlignment="1" applyProtection="1">
      <alignment horizontal="center" vertical="center" wrapText="1"/>
      <protection locked="0"/>
    </xf>
    <xf numFmtId="0" fontId="16" fillId="0" borderId="18" xfId="0" applyFont="1" applyBorder="1" applyAlignment="1" applyProtection="1">
      <alignment horizontal="left" vertical="center" wrapText="1" indent="1"/>
      <protection locked="0"/>
    </xf>
    <xf numFmtId="0" fontId="10" fillId="0" borderId="18" xfId="0" applyFont="1" applyBorder="1" applyAlignment="1" applyProtection="1">
      <alignment horizontal="left" vertical="center" wrapText="1" indent="1"/>
      <protection locked="0"/>
    </xf>
    <xf numFmtId="49" fontId="10" fillId="5" borderId="35" xfId="0" applyNumberFormat="1" applyFont="1" applyFill="1" applyBorder="1" applyAlignment="1" applyProtection="1">
      <alignment vertical="top" wrapText="1"/>
      <protection locked="0"/>
    </xf>
    <xf numFmtId="0" fontId="0" fillId="5" borderId="19" xfId="0" applyFill="1" applyBorder="1" applyAlignment="1" applyProtection="1">
      <alignment horizontal="center" vertical="center" wrapText="1"/>
    </xf>
    <xf numFmtId="0" fontId="0" fillId="5" borderId="19" xfId="0" applyFill="1" applyBorder="1" applyAlignment="1" applyProtection="1">
      <alignment horizontal="center" vertical="center" wrapText="1"/>
      <protection locked="0"/>
    </xf>
    <xf numFmtId="0" fontId="0" fillId="5" borderId="41" xfId="0" quotePrefix="1" applyFill="1" applyBorder="1" applyAlignment="1" applyProtection="1">
      <alignment horizontal="center" vertical="center" wrapText="1"/>
    </xf>
    <xf numFmtId="0" fontId="0" fillId="5" borderId="35" xfId="0" applyFill="1" applyBorder="1" applyAlignment="1" applyProtection="1">
      <alignment horizontal="center" vertical="center" wrapText="1"/>
    </xf>
    <xf numFmtId="0" fontId="0" fillId="5" borderId="19" xfId="0" quotePrefix="1" applyFill="1" applyBorder="1" applyAlignment="1" applyProtection="1">
      <alignment horizontal="center" vertical="center" wrapText="1"/>
    </xf>
    <xf numFmtId="0" fontId="0" fillId="5" borderId="21" xfId="0" applyFill="1" applyBorder="1" applyAlignment="1" applyProtection="1">
      <alignment horizontal="center" vertical="center" wrapText="1"/>
      <protection locked="0"/>
    </xf>
    <xf numFmtId="0" fontId="0" fillId="5" borderId="22" xfId="0" applyFill="1" applyBorder="1" applyAlignment="1" applyProtection="1">
      <alignment horizontal="center" vertical="center" wrapText="1"/>
      <protection locked="0"/>
    </xf>
    <xf numFmtId="0" fontId="0" fillId="5" borderId="23" xfId="0" applyFill="1" applyBorder="1" applyAlignment="1" applyProtection="1">
      <alignment horizontal="center" vertical="center" wrapText="1"/>
      <protection locked="0"/>
    </xf>
    <xf numFmtId="0" fontId="0" fillId="5" borderId="27" xfId="0" applyFill="1" applyBorder="1" applyAlignment="1" applyProtection="1">
      <alignment horizontal="center" vertical="center" wrapText="1"/>
      <protection locked="0"/>
    </xf>
    <xf numFmtId="0" fontId="0" fillId="5" borderId="28" xfId="0" applyFill="1" applyBorder="1" applyAlignment="1" applyProtection="1">
      <alignment horizontal="center" vertical="center" wrapText="1"/>
      <protection locked="0"/>
    </xf>
    <xf numFmtId="0" fontId="0" fillId="5" borderId="35" xfId="0" quotePrefix="1" applyFill="1" applyBorder="1" applyAlignment="1" applyProtection="1">
      <alignment horizontal="center" vertical="center" wrapText="1"/>
    </xf>
    <xf numFmtId="166" fontId="0" fillId="5" borderId="19" xfId="0" quotePrefix="1" applyNumberFormat="1" applyFill="1" applyBorder="1" applyAlignment="1" applyProtection="1">
      <alignment horizontal="center" vertical="center" wrapText="1"/>
      <protection locked="0"/>
    </xf>
    <xf numFmtId="166" fontId="0" fillId="5" borderId="35" xfId="0" quotePrefix="1" applyNumberFormat="1" applyFill="1" applyBorder="1" applyAlignment="1" applyProtection="1">
      <alignment horizontal="center" vertical="center" wrapText="1"/>
      <protection locked="0"/>
    </xf>
    <xf numFmtId="0" fontId="0" fillId="5" borderId="35" xfId="0" quotePrefix="1" applyFill="1" applyBorder="1" applyAlignment="1" applyProtection="1">
      <alignment horizontal="center" vertical="center" wrapText="1"/>
      <protection locked="0"/>
    </xf>
    <xf numFmtId="0" fontId="0" fillId="5" borderId="19" xfId="0" quotePrefix="1" applyFill="1" applyBorder="1" applyAlignment="1" applyProtection="1">
      <alignment horizontal="center" vertical="center" wrapText="1"/>
      <protection locked="0"/>
    </xf>
    <xf numFmtId="0" fontId="7" fillId="5" borderId="27" xfId="0" applyFont="1" applyFill="1" applyBorder="1" applyAlignment="1">
      <alignment horizontal="center" vertical="center" wrapText="1"/>
    </xf>
    <xf numFmtId="0" fontId="7" fillId="5" borderId="22" xfId="0" applyFont="1" applyFill="1" applyBorder="1" applyAlignment="1">
      <alignment horizontal="center" vertical="center" wrapText="1"/>
    </xf>
    <xf numFmtId="0" fontId="7" fillId="5" borderId="28" xfId="0" applyFont="1" applyFill="1" applyBorder="1" applyAlignment="1">
      <alignment horizontal="center" vertical="center" wrapText="1"/>
    </xf>
    <xf numFmtId="0" fontId="0" fillId="5" borderId="0" xfId="0" applyFill="1" applyBorder="1" applyAlignment="1" applyProtection="1">
      <alignment horizontal="left" vertical="center" wrapText="1"/>
      <protection locked="0"/>
    </xf>
    <xf numFmtId="0" fontId="31" fillId="5" borderId="19" xfId="0" applyFont="1" applyFill="1" applyBorder="1" applyAlignment="1">
      <alignment horizontal="left" vertical="center" wrapText="1" indent="3"/>
    </xf>
    <xf numFmtId="166" fontId="31" fillId="0" borderId="19" xfId="0" quotePrefix="1" applyNumberFormat="1" applyFont="1" applyFill="1" applyBorder="1" applyAlignment="1" applyProtection="1">
      <alignment horizontal="center" vertical="center" wrapText="1"/>
      <protection locked="0"/>
    </xf>
    <xf numFmtId="0" fontId="55" fillId="27" borderId="0" xfId="336" applyFont="1" applyAlignment="1">
      <alignment horizontal="right"/>
    </xf>
    <xf numFmtId="0" fontId="1" fillId="0" borderId="0" xfId="0" applyFont="1"/>
    <xf numFmtId="167" fontId="1" fillId="0" borderId="0" xfId="0" applyNumberFormat="1" applyFont="1"/>
    <xf numFmtId="1" fontId="1" fillId="0" borderId="0" xfId="0" applyNumberFormat="1" applyFont="1"/>
    <xf numFmtId="166" fontId="1" fillId="0" borderId="0" xfId="0" applyNumberFormat="1" applyFont="1"/>
    <xf numFmtId="0" fontId="1" fillId="0" borderId="0" xfId="0" applyFont="1" applyAlignment="1">
      <alignment horizontal="right"/>
    </xf>
    <xf numFmtId="166" fontId="56" fillId="27" borderId="0" xfId="336" applyNumberFormat="1" applyFont="1"/>
    <xf numFmtId="0" fontId="7" fillId="0" borderId="0" xfId="0" applyFont="1"/>
    <xf numFmtId="0" fontId="1" fillId="29" borderId="67" xfId="338" applyFont="1"/>
    <xf numFmtId="167" fontId="55" fillId="27" borderId="0" xfId="336" applyNumberFormat="1" applyFont="1"/>
    <xf numFmtId="1" fontId="1" fillId="29" borderId="67" xfId="338" applyNumberFormat="1" applyFont="1"/>
    <xf numFmtId="166" fontId="1" fillId="29" borderId="67" xfId="338" applyNumberFormat="1" applyFont="1"/>
    <xf numFmtId="167" fontId="57" fillId="3" borderId="67" xfId="2" applyNumberFormat="1" applyFont="1" applyBorder="1"/>
    <xf numFmtId="0" fontId="1" fillId="29" borderId="67" xfId="338" applyFont="1" applyAlignment="1">
      <alignment horizontal="left" vertical="center"/>
    </xf>
    <xf numFmtId="167" fontId="1" fillId="29" borderId="67" xfId="338" applyNumberFormat="1" applyFont="1"/>
    <xf numFmtId="0" fontId="1" fillId="29" borderId="67" xfId="338" applyFont="1" applyAlignment="1">
      <alignment horizontal="left"/>
    </xf>
    <xf numFmtId="0" fontId="1" fillId="0" borderId="0" xfId="0" applyFont="1" applyAlignment="1">
      <alignment horizontal="left" vertical="center"/>
    </xf>
    <xf numFmtId="167" fontId="57" fillId="3" borderId="0" xfId="2" applyNumberFormat="1" applyFont="1"/>
    <xf numFmtId="0" fontId="1" fillId="0" borderId="0" xfId="0" applyFont="1" applyAlignment="1">
      <alignment horizontal="left"/>
    </xf>
    <xf numFmtId="166" fontId="57" fillId="3" borderId="67" xfId="2" applyNumberFormat="1" applyFont="1" applyBorder="1"/>
    <xf numFmtId="166" fontId="57" fillId="3" borderId="16" xfId="2" applyNumberFormat="1" applyFont="1" applyBorder="1"/>
    <xf numFmtId="0" fontId="58" fillId="29" borderId="67" xfId="338" applyFont="1"/>
    <xf numFmtId="0" fontId="58" fillId="29" borderId="67" xfId="338" applyFont="1" applyAlignment="1">
      <alignment horizontal="left" vertical="center"/>
    </xf>
    <xf numFmtId="1" fontId="58" fillId="29" borderId="67" xfId="338" applyNumberFormat="1" applyFont="1"/>
    <xf numFmtId="166" fontId="58" fillId="29" borderId="67" xfId="338" applyNumberFormat="1" applyFont="1"/>
    <xf numFmtId="0" fontId="1" fillId="29" borderId="68" xfId="338" applyFont="1" applyBorder="1" applyAlignment="1">
      <alignment horizontal="left" vertical="center"/>
    </xf>
    <xf numFmtId="0" fontId="1" fillId="29" borderId="68" xfId="338" applyFont="1" applyBorder="1"/>
    <xf numFmtId="166" fontId="59" fillId="28" borderId="16" xfId="337" applyNumberFormat="1" applyFont="1" applyBorder="1"/>
    <xf numFmtId="0" fontId="1" fillId="29" borderId="0" xfId="338" applyFont="1" applyBorder="1"/>
    <xf numFmtId="167" fontId="57" fillId="29" borderId="67" xfId="338" applyNumberFormat="1" applyFont="1"/>
    <xf numFmtId="0" fontId="7" fillId="29" borderId="67" xfId="338" applyFont="1"/>
    <xf numFmtId="167" fontId="55" fillId="27" borderId="67" xfId="336" applyNumberFormat="1" applyFont="1" applyBorder="1"/>
    <xf numFmtId="0" fontId="60" fillId="4" borderId="16" xfId="3" applyFont="1"/>
    <xf numFmtId="0" fontId="58" fillId="4" borderId="16" xfId="3" applyFont="1"/>
    <xf numFmtId="166" fontId="58" fillId="4" borderId="16" xfId="3" applyNumberFormat="1" applyFont="1"/>
    <xf numFmtId="167" fontId="55" fillId="30" borderId="70" xfId="336" applyNumberFormat="1" applyFont="1" applyFill="1" applyBorder="1"/>
    <xf numFmtId="0" fontId="54" fillId="31" borderId="22" xfId="337" applyFill="1" applyBorder="1"/>
    <xf numFmtId="1" fontId="54" fillId="31" borderId="22" xfId="337" applyNumberFormat="1" applyFill="1" applyBorder="1"/>
    <xf numFmtId="166" fontId="54" fillId="31" borderId="22" xfId="337" applyNumberFormat="1" applyFill="1" applyBorder="1"/>
    <xf numFmtId="167" fontId="1" fillId="31" borderId="22" xfId="0" applyNumberFormat="1" applyFont="1" applyFill="1" applyBorder="1"/>
    <xf numFmtId="166" fontId="61" fillId="31" borderId="22" xfId="336" applyNumberFormat="1" applyFont="1" applyFill="1" applyBorder="1"/>
    <xf numFmtId="167" fontId="16" fillId="31" borderId="22" xfId="338" applyNumberFormat="1" applyFont="1" applyFill="1" applyBorder="1"/>
    <xf numFmtId="167" fontId="16" fillId="31" borderId="22" xfId="0" applyNumberFormat="1" applyFont="1" applyFill="1" applyBorder="1"/>
    <xf numFmtId="0" fontId="61" fillId="0" borderId="11" xfId="0" applyFont="1" applyBorder="1" applyAlignment="1">
      <alignment horizontal="center"/>
    </xf>
    <xf numFmtId="1" fontId="61" fillId="0" borderId="11" xfId="0" applyNumberFormat="1" applyFont="1" applyBorder="1" applyAlignment="1">
      <alignment horizontal="center"/>
    </xf>
    <xf numFmtId="0" fontId="61" fillId="0" borderId="11" xfId="0" applyFont="1" applyBorder="1"/>
    <xf numFmtId="166" fontId="61" fillId="0" borderId="11" xfId="0" applyNumberFormat="1" applyFont="1" applyBorder="1" applyAlignment="1">
      <alignment horizontal="center"/>
    </xf>
    <xf numFmtId="167" fontId="61" fillId="0" borderId="11" xfId="0" applyNumberFormat="1" applyFont="1" applyBorder="1"/>
    <xf numFmtId="0" fontId="7" fillId="29" borderId="67" xfId="338" applyFont="1" applyAlignment="1">
      <alignment horizontal="left" vertical="center"/>
    </xf>
    <xf numFmtId="0" fontId="60" fillId="29" borderId="67" xfId="338" applyFont="1"/>
    <xf numFmtId="0" fontId="7" fillId="32" borderId="67" xfId="338" applyFont="1" applyFill="1"/>
    <xf numFmtId="0" fontId="59" fillId="32" borderId="67" xfId="338" applyFont="1" applyFill="1"/>
    <xf numFmtId="166" fontId="59" fillId="32" borderId="67" xfId="338" applyNumberFormat="1" applyFont="1" applyFill="1"/>
    <xf numFmtId="0" fontId="61" fillId="30" borderId="69" xfId="337" applyFont="1" applyFill="1" applyBorder="1"/>
    <xf numFmtId="0" fontId="16" fillId="30" borderId="69" xfId="337" applyFont="1" applyFill="1" applyBorder="1"/>
    <xf numFmtId="166" fontId="16" fillId="30" borderId="69" xfId="337" applyNumberFormat="1" applyFont="1" applyFill="1" applyBorder="1"/>
    <xf numFmtId="0" fontId="0" fillId="0" borderId="0" xfId="0" applyAlignment="1">
      <alignment horizontal="center"/>
    </xf>
    <xf numFmtId="1" fontId="0" fillId="0" borderId="0" xfId="0" applyNumberFormat="1" applyAlignment="1">
      <alignment horizontal="center"/>
    </xf>
    <xf numFmtId="166" fontId="0" fillId="0" borderId="0" xfId="0" applyNumberFormat="1" applyAlignment="1">
      <alignment horizontal="center"/>
    </xf>
    <xf numFmtId="167" fontId="0" fillId="0" borderId="0" xfId="0" applyNumberFormat="1"/>
    <xf numFmtId="1" fontId="0" fillId="0" borderId="0" xfId="0" applyNumberFormat="1"/>
    <xf numFmtId="166" fontId="0" fillId="0" borderId="0" xfId="0" applyNumberFormat="1"/>
    <xf numFmtId="0" fontId="0" fillId="0" borderId="0" xfId="0" applyAlignment="1">
      <alignment horizontal="right"/>
    </xf>
    <xf numFmtId="166" fontId="53" fillId="27" borderId="0" xfId="336" applyNumberFormat="1"/>
    <xf numFmtId="0" fontId="62" fillId="28" borderId="0" xfId="337" applyFont="1"/>
    <xf numFmtId="0" fontId="54" fillId="28" borderId="71" xfId="337" applyBorder="1"/>
    <xf numFmtId="0" fontId="54" fillId="28" borderId="72" xfId="337" applyBorder="1"/>
    <xf numFmtId="166" fontId="5" fillId="3" borderId="73" xfId="2" applyNumberFormat="1" applyBorder="1"/>
    <xf numFmtId="0" fontId="54" fillId="28" borderId="74" xfId="337" applyBorder="1"/>
    <xf numFmtId="0" fontId="54" fillId="28" borderId="16" xfId="337" applyBorder="1"/>
    <xf numFmtId="166" fontId="54" fillId="28" borderId="67" xfId="337" applyNumberFormat="1" applyBorder="1"/>
    <xf numFmtId="167" fontId="54" fillId="28" borderId="16" xfId="337" applyNumberFormat="1" applyBorder="1"/>
    <xf numFmtId="0" fontId="0" fillId="0" borderId="74" xfId="0" applyBorder="1"/>
    <xf numFmtId="0" fontId="0" fillId="0" borderId="16" xfId="0" applyBorder="1"/>
    <xf numFmtId="1" fontId="0" fillId="0" borderId="16" xfId="0" applyNumberFormat="1" applyBorder="1"/>
    <xf numFmtId="166" fontId="0" fillId="0" borderId="16" xfId="0" applyNumberFormat="1" applyBorder="1"/>
    <xf numFmtId="167" fontId="0" fillId="0" borderId="75" xfId="0" applyNumberFormat="1" applyBorder="1"/>
    <xf numFmtId="1" fontId="54" fillId="28" borderId="16" xfId="337" applyNumberFormat="1" applyBorder="1"/>
    <xf numFmtId="166" fontId="54" fillId="28" borderId="16" xfId="337" applyNumberFormat="1" applyBorder="1"/>
    <xf numFmtId="167" fontId="5" fillId="3" borderId="75" xfId="2" applyNumberFormat="1" applyBorder="1"/>
    <xf numFmtId="167" fontId="5" fillId="3" borderId="16" xfId="2" applyNumberFormat="1" applyBorder="1"/>
    <xf numFmtId="166" fontId="5" fillId="3" borderId="76" xfId="2" applyNumberFormat="1" applyBorder="1"/>
    <xf numFmtId="0" fontId="0" fillId="0" borderId="75" xfId="0" applyBorder="1"/>
    <xf numFmtId="0" fontId="54" fillId="28" borderId="16" xfId="337" applyBorder="1" applyAlignment="1">
      <alignment horizontal="left" vertical="center"/>
    </xf>
    <xf numFmtId="167" fontId="63" fillId="27" borderId="0" xfId="336" applyNumberFormat="1" applyFont="1"/>
    <xf numFmtId="0" fontId="0" fillId="29" borderId="67" xfId="338" applyFont="1"/>
    <xf numFmtId="1" fontId="58" fillId="4" borderId="16" xfId="3" applyNumberFormat="1" applyFont="1"/>
    <xf numFmtId="0" fontId="58" fillId="4" borderId="16" xfId="3" applyFont="1" applyAlignment="1">
      <alignment horizontal="left" vertical="center"/>
    </xf>
    <xf numFmtId="167" fontId="58" fillId="4" borderId="16" xfId="3" applyNumberFormat="1" applyFont="1"/>
    <xf numFmtId="167" fontId="57" fillId="3" borderId="16" xfId="2" applyNumberFormat="1" applyFont="1" applyBorder="1"/>
    <xf numFmtId="0" fontId="0" fillId="0" borderId="0" xfId="0" applyFont="1"/>
    <xf numFmtId="0" fontId="7" fillId="0" borderId="0" xfId="0" applyFont="1" applyAlignment="1">
      <alignment horizontal="center"/>
    </xf>
    <xf numFmtId="1" fontId="7" fillId="0" borderId="0" xfId="0" applyNumberFormat="1" applyFont="1" applyAlignment="1">
      <alignment horizontal="center"/>
    </xf>
    <xf numFmtId="166" fontId="7" fillId="0" borderId="0" xfId="0" applyNumberFormat="1" applyFont="1" applyAlignment="1">
      <alignment horizontal="center"/>
    </xf>
    <xf numFmtId="167" fontId="7" fillId="0" borderId="0" xfId="0" applyNumberFormat="1" applyFont="1" applyAlignment="1">
      <alignment horizontal="center"/>
    </xf>
    <xf numFmtId="14" fontId="27" fillId="12" borderId="11" xfId="0" applyNumberFormat="1" applyFont="1" applyFill="1" applyBorder="1"/>
    <xf numFmtId="1" fontId="0" fillId="0" borderId="0" xfId="0" applyNumberFormat="1" applyFont="1"/>
    <xf numFmtId="0" fontId="44" fillId="4" borderId="16" xfId="3" applyFont="1"/>
    <xf numFmtId="0" fontId="6" fillId="4" borderId="16" xfId="3"/>
    <xf numFmtId="166" fontId="6" fillId="4" borderId="16" xfId="3" applyNumberFormat="1"/>
    <xf numFmtId="167" fontId="63" fillId="27" borderId="67" xfId="336" applyNumberFormat="1" applyFont="1" applyBorder="1"/>
    <xf numFmtId="1" fontId="6" fillId="4" borderId="16" xfId="3" applyNumberFormat="1"/>
    <xf numFmtId="1" fontId="59" fillId="32" borderId="67" xfId="338" applyNumberFormat="1" applyFont="1" applyFill="1"/>
    <xf numFmtId="0" fontId="9" fillId="5" borderId="0" xfId="0" applyFont="1" applyFill="1"/>
    <xf numFmtId="0" fontId="64" fillId="5" borderId="0" xfId="0" applyFont="1" applyFill="1"/>
    <xf numFmtId="1" fontId="64" fillId="5" borderId="0" xfId="0" applyNumberFormat="1" applyFont="1" applyFill="1"/>
    <xf numFmtId="166" fontId="64" fillId="5" borderId="0" xfId="0" applyNumberFormat="1" applyFont="1" applyFill="1"/>
    <xf numFmtId="167" fontId="64" fillId="5" borderId="0" xfId="0" applyNumberFormat="1" applyFont="1" applyFill="1"/>
    <xf numFmtId="0" fontId="16" fillId="6" borderId="41" xfId="0" applyFont="1" applyFill="1" applyBorder="1" applyAlignment="1">
      <alignment horizontal="left" vertical="center" wrapText="1" indent="1"/>
    </xf>
    <xf numFmtId="0" fontId="16" fillId="6" borderId="41" xfId="0" applyFont="1" applyFill="1" applyBorder="1" applyAlignment="1" applyProtection="1">
      <alignment horizontal="left" vertical="center" wrapText="1" indent="1"/>
    </xf>
    <xf numFmtId="0" fontId="16" fillId="5" borderId="41" xfId="0" applyFont="1" applyFill="1" applyBorder="1" applyAlignment="1" applyProtection="1">
      <alignment horizontal="left" vertical="center" wrapText="1" indent="1"/>
    </xf>
    <xf numFmtId="0" fontId="16" fillId="6" borderId="65" xfId="0" applyFont="1" applyFill="1" applyBorder="1" applyAlignment="1" applyProtection="1">
      <alignment horizontal="left" vertical="center" wrapText="1" indent="1"/>
    </xf>
    <xf numFmtId="0" fontId="16" fillId="6" borderId="42" xfId="0" applyFont="1" applyFill="1" applyBorder="1" applyAlignment="1" applyProtection="1">
      <alignment horizontal="left" vertical="center" wrapText="1" indent="1"/>
    </xf>
    <xf numFmtId="0" fontId="16" fillId="6" borderId="19" xfId="0" applyFont="1" applyFill="1" applyBorder="1" applyAlignment="1">
      <alignment horizontal="left" vertical="center" wrapText="1" indent="3"/>
    </xf>
    <xf numFmtId="0" fontId="16" fillId="6" borderId="18" xfId="0" applyFont="1" applyFill="1" applyBorder="1" applyAlignment="1" applyProtection="1">
      <alignment horizontal="left" vertical="center" wrapText="1" indent="3"/>
    </xf>
    <xf numFmtId="0" fontId="16" fillId="6" borderId="19" xfId="0" applyFont="1" applyFill="1" applyBorder="1" applyAlignment="1" applyProtection="1">
      <alignment horizontal="left" vertical="center" wrapText="1" indent="3"/>
    </xf>
    <xf numFmtId="0" fontId="16" fillId="6" borderId="62" xfId="0" applyFont="1" applyFill="1" applyBorder="1" applyAlignment="1" applyProtection="1">
      <alignment horizontal="left" vertical="center" wrapText="1" indent="3"/>
    </xf>
    <xf numFmtId="0" fontId="16" fillId="6" borderId="20" xfId="0" applyFont="1" applyFill="1" applyBorder="1" applyAlignment="1" applyProtection="1">
      <alignment horizontal="left" vertical="center" wrapText="1" indent="3"/>
    </xf>
    <xf numFmtId="0" fontId="16" fillId="6" borderId="18" xfId="0" applyFont="1" applyFill="1" applyBorder="1" applyAlignment="1" applyProtection="1">
      <alignment horizontal="left" vertical="center" wrapText="1" indent="1"/>
    </xf>
    <xf numFmtId="0" fontId="16" fillId="6" borderId="19" xfId="0" applyFont="1" applyFill="1" applyBorder="1" applyAlignment="1" applyProtection="1">
      <alignment horizontal="left" vertical="center" wrapText="1" indent="1"/>
    </xf>
    <xf numFmtId="0" fontId="16" fillId="6" borderId="20" xfId="0" applyFont="1" applyFill="1" applyBorder="1" applyAlignment="1" applyProtection="1">
      <alignment horizontal="left" vertical="center" wrapText="1" indent="1"/>
    </xf>
    <xf numFmtId="167" fontId="0" fillId="12" borderId="7" xfId="0" applyNumberFormat="1" applyFill="1" applyBorder="1" applyAlignment="1">
      <alignment horizontal="left" vertical="center" indent="1"/>
    </xf>
    <xf numFmtId="167" fontId="0" fillId="12" borderId="0" xfId="0" applyNumberFormat="1" applyFill="1" applyBorder="1" applyAlignment="1">
      <alignment horizontal="left" vertical="center" indent="1"/>
    </xf>
    <xf numFmtId="167" fontId="0" fillId="12" borderId="0" xfId="0" applyNumberFormat="1" applyFill="1" applyBorder="1" applyAlignment="1">
      <alignment horizontal="center" vertical="center" wrapText="1"/>
    </xf>
    <xf numFmtId="167" fontId="0" fillId="12" borderId="11" xfId="0" applyNumberFormat="1" applyFill="1" applyBorder="1" applyAlignment="1">
      <alignment wrapText="1"/>
    </xf>
    <xf numFmtId="167" fontId="0" fillId="0" borderId="0" xfId="0" applyNumberFormat="1" applyFill="1" applyBorder="1" applyAlignment="1">
      <alignment horizontal="left" vertical="center" wrapText="1" indent="2"/>
    </xf>
    <xf numFmtId="167" fontId="47" fillId="19" borderId="2" xfId="0" applyNumberFormat="1" applyFont="1" applyFill="1" applyBorder="1" applyAlignment="1">
      <alignment horizontal="center" vertical="center" wrapText="1"/>
    </xf>
    <xf numFmtId="0" fontId="40" fillId="0" borderId="0" xfId="0" applyFont="1" applyFill="1" applyBorder="1" applyAlignment="1">
      <alignment horizontal="center" vertical="center" wrapText="1"/>
    </xf>
    <xf numFmtId="0" fontId="40" fillId="0" borderId="0" xfId="0" applyFont="1" applyFill="1" applyBorder="1" applyAlignment="1">
      <alignment horizontal="center" vertical="center"/>
    </xf>
    <xf numFmtId="0" fontId="4" fillId="0" borderId="0" xfId="0" applyFont="1" applyAlignment="1">
      <alignment horizontal="center" vertical="center"/>
    </xf>
    <xf numFmtId="0" fontId="40" fillId="0" borderId="13" xfId="0" applyFont="1" applyFill="1" applyBorder="1" applyAlignment="1">
      <alignment horizontal="center" vertical="center"/>
    </xf>
    <xf numFmtId="167" fontId="40" fillId="0" borderId="0" xfId="0" applyNumberFormat="1" applyFont="1" applyFill="1" applyBorder="1" applyAlignment="1">
      <alignment horizontal="center" vertical="center"/>
    </xf>
    <xf numFmtId="2" fontId="40" fillId="0" borderId="0" xfId="0" applyNumberFormat="1" applyFont="1" applyFill="1" applyBorder="1" applyAlignment="1">
      <alignment horizontal="center" vertical="center"/>
    </xf>
    <xf numFmtId="0" fontId="40" fillId="0" borderId="0" xfId="0" applyFont="1" applyAlignment="1" applyProtection="1">
      <alignment horizontal="center" vertical="center"/>
      <protection locked="0"/>
    </xf>
    <xf numFmtId="0" fontId="40" fillId="0" borderId="0" xfId="0" applyFont="1" applyAlignment="1">
      <alignment horizontal="center" vertical="center"/>
    </xf>
    <xf numFmtId="4" fontId="40" fillId="0" borderId="0" xfId="0" applyNumberFormat="1" applyFont="1" applyFill="1" applyBorder="1" applyAlignment="1">
      <alignment horizontal="left" indent="1"/>
    </xf>
    <xf numFmtId="165" fontId="40" fillId="0" borderId="0" xfId="219" applyFont="1" applyFill="1" applyBorder="1" applyAlignment="1">
      <alignment horizontal="left" indent="1"/>
    </xf>
    <xf numFmtId="165" fontId="40" fillId="0" borderId="0" xfId="0" applyNumberFormat="1" applyFont="1" applyFill="1" applyBorder="1" applyAlignment="1">
      <alignment horizontal="left" indent="1"/>
    </xf>
    <xf numFmtId="165" fontId="40" fillId="33" borderId="0" xfId="219" applyFont="1" applyFill="1" applyBorder="1" applyAlignment="1">
      <alignment horizontal="left" indent="1"/>
    </xf>
    <xf numFmtId="165" fontId="0" fillId="0" borderId="0" xfId="219" applyFont="1" applyAlignment="1" applyProtection="1">
      <alignment horizontal="right"/>
      <protection locked="0"/>
    </xf>
    <xf numFmtId="165" fontId="0" fillId="0" borderId="0" xfId="219" applyFont="1" applyFill="1" applyBorder="1" applyAlignment="1" applyProtection="1">
      <alignment horizontal="center" wrapText="1"/>
      <protection locked="0"/>
    </xf>
    <xf numFmtId="165" fontId="0" fillId="0" borderId="0" xfId="219" applyFont="1" applyFill="1" applyAlignment="1" applyProtection="1">
      <alignment horizontal="left" vertical="center" wrapText="1"/>
      <protection locked="0"/>
    </xf>
    <xf numFmtId="0" fontId="0" fillId="6" borderId="24" xfId="0" applyFill="1" applyBorder="1" applyAlignment="1" applyProtection="1">
      <alignment horizontal="center" vertical="center" wrapText="1"/>
    </xf>
    <xf numFmtId="0" fontId="0" fillId="6" borderId="27" xfId="0" applyFill="1" applyBorder="1" applyAlignment="1" applyProtection="1">
      <alignment horizontal="center" vertical="center" wrapText="1"/>
    </xf>
    <xf numFmtId="0" fontId="0" fillId="0" borderId="10" xfId="0" applyFont="1" applyFill="1" applyBorder="1" applyAlignment="1" applyProtection="1">
      <alignment horizontal="center" vertical="center" wrapText="1"/>
      <protection locked="0"/>
    </xf>
    <xf numFmtId="0" fontId="0" fillId="0" borderId="10" xfId="0" applyFill="1" applyBorder="1" applyAlignment="1" applyProtection="1">
      <alignment horizontal="center" vertical="center" wrapText="1"/>
      <protection locked="0"/>
    </xf>
    <xf numFmtId="0" fontId="0" fillId="6" borderId="11" xfId="0" applyFill="1" applyBorder="1" applyAlignment="1" applyProtection="1">
      <alignment horizontal="center" vertical="center" wrapText="1"/>
    </xf>
    <xf numFmtId="0" fontId="0" fillId="6" borderId="10" xfId="0" applyFont="1" applyFill="1" applyBorder="1" applyAlignment="1" applyProtection="1">
      <alignment horizontal="center" vertical="center" wrapText="1"/>
    </xf>
    <xf numFmtId="0" fontId="0" fillId="0" borderId="77" xfId="0" applyFill="1" applyBorder="1" applyAlignment="1" applyProtection="1">
      <alignment horizontal="center" vertical="center" wrapText="1"/>
      <protection locked="0"/>
    </xf>
    <xf numFmtId="0" fontId="0" fillId="0" borderId="78" xfId="0" applyFill="1" applyBorder="1" applyAlignment="1" applyProtection="1">
      <alignment horizontal="center" vertical="center" wrapText="1"/>
      <protection locked="0"/>
    </xf>
    <xf numFmtId="0" fontId="0" fillId="0" borderId="53" xfId="0" applyFill="1" applyBorder="1" applyAlignment="1" applyProtection="1">
      <alignment horizontal="center" vertical="center" wrapText="1"/>
      <protection locked="0"/>
    </xf>
    <xf numFmtId="0" fontId="0" fillId="6" borderId="10" xfId="0" applyFont="1" applyFill="1" applyBorder="1" applyAlignment="1" applyProtection="1">
      <alignment horizontal="center" vertical="center" wrapText="1"/>
      <protection locked="0"/>
    </xf>
    <xf numFmtId="0" fontId="0" fillId="6" borderId="11" xfId="0" applyFont="1" applyFill="1" applyBorder="1" applyAlignment="1" applyProtection="1">
      <alignment horizontal="center" vertical="center" wrapText="1"/>
      <protection locked="0"/>
    </xf>
    <xf numFmtId="166" fontId="0" fillId="0" borderId="10" xfId="0" quotePrefix="1" applyNumberFormat="1" applyFill="1" applyBorder="1" applyAlignment="1" applyProtection="1">
      <alignment horizontal="center" vertical="center" wrapText="1"/>
      <protection locked="0"/>
    </xf>
    <xf numFmtId="0" fontId="0" fillId="6" borderId="11" xfId="0" quotePrefix="1" applyFill="1" applyBorder="1" applyAlignment="1" applyProtection="1">
      <alignment horizontal="center" vertical="center" wrapText="1"/>
      <protection locked="0"/>
    </xf>
    <xf numFmtId="9" fontId="0" fillId="0" borderId="77" xfId="220" quotePrefix="1" applyFont="1" applyFill="1" applyBorder="1" applyAlignment="1" applyProtection="1">
      <alignment horizontal="center" vertical="center" wrapText="1"/>
      <protection locked="0"/>
    </xf>
    <xf numFmtId="9" fontId="0" fillId="0" borderId="53" xfId="220" quotePrefix="1" applyFont="1" applyFill="1" applyBorder="1" applyAlignment="1" applyProtection="1">
      <alignment horizontal="center" vertical="center" wrapText="1"/>
      <protection locked="0"/>
    </xf>
    <xf numFmtId="0" fontId="0" fillId="0" borderId="10" xfId="0" quotePrefix="1" applyFill="1" applyBorder="1" applyAlignment="1" applyProtection="1">
      <alignment horizontal="center" vertical="center" wrapText="1"/>
      <protection locked="0"/>
    </xf>
    <xf numFmtId="0" fontId="16" fillId="0" borderId="77" xfId="0" quotePrefix="1" applyFont="1" applyFill="1" applyBorder="1" applyAlignment="1" applyProtection="1">
      <alignment horizontal="center" vertical="center" wrapText="1"/>
      <protection locked="0"/>
    </xf>
    <xf numFmtId="0" fontId="16" fillId="0" borderId="53" xfId="0" quotePrefix="1" applyFont="1" applyFill="1" applyBorder="1" applyAlignment="1" applyProtection="1">
      <alignment horizontal="center" vertical="center" wrapText="1"/>
      <protection locked="0"/>
    </xf>
    <xf numFmtId="0" fontId="7" fillId="6" borderId="77" xfId="0" applyFont="1" applyFill="1" applyBorder="1" applyAlignment="1">
      <alignment horizontal="center" vertical="center" wrapText="1"/>
    </xf>
    <xf numFmtId="0" fontId="7" fillId="6" borderId="78" xfId="0" applyFont="1" applyFill="1" applyBorder="1" applyAlignment="1">
      <alignment horizontal="center" vertical="center" wrapText="1"/>
    </xf>
    <xf numFmtId="0" fontId="7" fillId="6" borderId="53" xfId="0" applyFont="1" applyFill="1" applyBorder="1" applyAlignment="1">
      <alignment horizontal="center" vertical="center" wrapText="1"/>
    </xf>
    <xf numFmtId="0" fontId="0" fillId="6" borderId="66" xfId="0" applyFill="1" applyBorder="1" applyAlignment="1" applyProtection="1">
      <alignment horizontal="left" vertical="center" wrapText="1"/>
    </xf>
    <xf numFmtId="0" fontId="11" fillId="0" borderId="10" xfId="0" applyFont="1" applyFill="1" applyBorder="1" applyAlignment="1" applyProtection="1">
      <alignment horizontal="left" vertical="center" wrapText="1" indent="1"/>
    </xf>
    <xf numFmtId="0" fontId="0" fillId="6" borderId="23" xfId="0" applyFill="1" applyBorder="1" applyAlignment="1" applyProtection="1">
      <alignment horizontal="left" vertical="center" wrapText="1"/>
    </xf>
    <xf numFmtId="0" fontId="11" fillId="0" borderId="19" xfId="0" applyFont="1" applyFill="1" applyBorder="1" applyAlignment="1" applyProtection="1">
      <alignment horizontal="left" vertical="center" wrapText="1" indent="1"/>
    </xf>
    <xf numFmtId="0" fontId="0" fillId="6" borderId="79" xfId="0" applyFill="1" applyBorder="1" applyAlignment="1" applyProtection="1">
      <alignment horizontal="center" vertical="center" wrapText="1"/>
    </xf>
    <xf numFmtId="0" fontId="0" fillId="6" borderId="80" xfId="0" applyFill="1" applyBorder="1" applyAlignment="1" applyProtection="1">
      <alignment horizontal="left" vertical="center" wrapText="1"/>
    </xf>
    <xf numFmtId="0" fontId="11" fillId="6" borderId="81" xfId="0" applyFont="1" applyFill="1" applyBorder="1" applyAlignment="1" applyProtection="1">
      <alignment horizontal="left" vertical="center" wrapText="1" indent="1"/>
    </xf>
    <xf numFmtId="0" fontId="0" fillId="0" borderId="82" xfId="0" applyFont="1" applyFill="1" applyBorder="1" applyAlignment="1" applyProtection="1">
      <alignment horizontal="center" vertical="center" wrapText="1"/>
      <protection locked="0"/>
    </xf>
    <xf numFmtId="0" fontId="0" fillId="6" borderId="83" xfId="0" applyFill="1" applyBorder="1" applyAlignment="1" applyProtection="1">
      <alignment horizontal="center" vertical="center" wrapText="1"/>
    </xf>
    <xf numFmtId="0" fontId="0" fillId="6" borderId="84" xfId="0" applyFont="1" applyFill="1" applyBorder="1" applyAlignment="1" applyProtection="1">
      <alignment horizontal="center" vertical="center" wrapText="1"/>
    </xf>
    <xf numFmtId="0" fontId="0" fillId="6" borderId="84" xfId="0" applyFont="1" applyFill="1" applyBorder="1" applyAlignment="1" applyProtection="1">
      <alignment horizontal="center" vertical="center" wrapText="1"/>
      <protection locked="0"/>
    </xf>
    <xf numFmtId="0" fontId="0" fillId="6" borderId="83" xfId="0" quotePrefix="1" applyFill="1" applyBorder="1" applyAlignment="1" applyProtection="1">
      <alignment horizontal="center" vertical="center" wrapText="1"/>
      <protection locked="0"/>
    </xf>
    <xf numFmtId="166" fontId="0" fillId="6" borderId="64" xfId="0" applyNumberFormat="1" applyFill="1" applyBorder="1" applyAlignment="1">
      <alignment horizontal="center" vertical="center" wrapText="1"/>
    </xf>
    <xf numFmtId="166" fontId="0" fillId="6" borderId="63" xfId="0" applyNumberFormat="1" applyFill="1" applyBorder="1" applyAlignment="1">
      <alignment horizontal="center" vertical="center" wrapText="1"/>
    </xf>
    <xf numFmtId="166" fontId="0" fillId="6" borderId="58" xfId="0" applyNumberFormat="1" applyFill="1" applyBorder="1" applyAlignment="1">
      <alignment horizontal="center" vertical="center" wrapText="1"/>
    </xf>
    <xf numFmtId="0" fontId="7" fillId="6" borderId="85" xfId="0" applyFont="1" applyFill="1" applyBorder="1" applyAlignment="1">
      <alignment horizontal="center" vertical="center" wrapText="1"/>
    </xf>
    <xf numFmtId="0" fontId="7" fillId="6" borderId="63" xfId="0" applyFont="1" applyFill="1" applyBorder="1" applyAlignment="1">
      <alignment horizontal="center" vertical="center" wrapText="1"/>
    </xf>
    <xf numFmtId="0" fontId="7" fillId="6" borderId="58" xfId="0" applyFont="1" applyFill="1" applyBorder="1" applyAlignment="1">
      <alignment horizontal="center" vertical="center" wrapText="1"/>
    </xf>
    <xf numFmtId="0" fontId="0" fillId="6" borderId="22" xfId="0" applyFill="1" applyBorder="1" applyAlignment="1" applyProtection="1">
      <alignment horizontal="left" wrapText="1" indent="1"/>
      <protection locked="0"/>
    </xf>
    <xf numFmtId="166" fontId="0" fillId="6" borderId="86" xfId="0" applyNumberFormat="1" applyFill="1" applyBorder="1" applyAlignment="1">
      <alignment horizontal="center" vertical="center" wrapText="1"/>
    </xf>
    <xf numFmtId="0" fontId="0" fillId="0" borderId="0" xfId="0" applyFont="1" applyFill="1" applyProtection="1">
      <protection locked="0"/>
    </xf>
    <xf numFmtId="0" fontId="0" fillId="0" borderId="0" xfId="0" applyFont="1" applyFill="1" applyAlignment="1" applyProtection="1">
      <alignment vertical="center"/>
      <protection locked="0"/>
    </xf>
    <xf numFmtId="165" fontId="0" fillId="0" borderId="0" xfId="219" applyFont="1" applyFill="1" applyAlignment="1" applyProtection="1">
      <alignment horizontal="right"/>
      <protection locked="0"/>
    </xf>
    <xf numFmtId="0" fontId="30" fillId="0" borderId="0" xfId="80" applyFont="1" applyFill="1" applyProtection="1">
      <protection locked="0"/>
    </xf>
    <xf numFmtId="0" fontId="28" fillId="0" borderId="0" xfId="79" applyFill="1"/>
    <xf numFmtId="166" fontId="7" fillId="0" borderId="30" xfId="0" quotePrefix="1" applyNumberFormat="1" applyFont="1" applyFill="1" applyBorder="1" applyAlignment="1" applyProtection="1">
      <alignment horizontal="center" wrapText="1"/>
      <protection locked="0"/>
    </xf>
    <xf numFmtId="0" fontId="15" fillId="6" borderId="22" xfId="0" applyFont="1" applyFill="1" applyBorder="1" applyAlignment="1" applyProtection="1">
      <alignment horizontal="left" vertical="center" wrapText="1"/>
    </xf>
    <xf numFmtId="0" fontId="40" fillId="0" borderId="0" xfId="0" applyFont="1" applyBorder="1" applyAlignment="1">
      <alignment horizontal="center" vertical="center"/>
    </xf>
    <xf numFmtId="0" fontId="0" fillId="0" borderId="0" xfId="0" applyAlignment="1">
      <alignment horizontal="center"/>
    </xf>
    <xf numFmtId="0" fontId="0" fillId="0" borderId="8" xfId="0" applyBorder="1"/>
    <xf numFmtId="0" fontId="0" fillId="0" borderId="7" xfId="0" applyBorder="1"/>
    <xf numFmtId="165" fontId="0" fillId="0" borderId="9" xfId="219" applyFont="1" applyBorder="1"/>
    <xf numFmtId="0" fontId="0" fillId="0" borderId="13" xfId="0" applyBorder="1"/>
    <xf numFmtId="165" fontId="0" fillId="0" borderId="3" xfId="219" applyFont="1" applyBorder="1"/>
    <xf numFmtId="0" fontId="0" fillId="0" borderId="14" xfId="0" applyBorder="1"/>
    <xf numFmtId="0" fontId="0" fillId="0" borderId="11" xfId="0" applyBorder="1"/>
    <xf numFmtId="165" fontId="0" fillId="0" borderId="12" xfId="219" applyFont="1" applyBorder="1"/>
    <xf numFmtId="0" fontId="65" fillId="0" borderId="0" xfId="0" applyFont="1" applyFill="1" applyBorder="1"/>
    <xf numFmtId="0" fontId="0" fillId="0" borderId="13" xfId="0" applyBorder="1" applyAlignment="1">
      <alignment horizontal="center"/>
    </xf>
    <xf numFmtId="0" fontId="65" fillId="0" borderId="13" xfId="0" applyFont="1" applyBorder="1" applyAlignment="1">
      <alignment horizontal="center"/>
    </xf>
    <xf numFmtId="0" fontId="65" fillId="0" borderId="0" xfId="0" applyFont="1" applyBorder="1" applyAlignment="1">
      <alignment horizontal="center"/>
    </xf>
    <xf numFmtId="0" fontId="0" fillId="0" borderId="0" xfId="0" applyBorder="1" applyAlignment="1">
      <alignment horizontal="center"/>
    </xf>
    <xf numFmtId="165" fontId="0" fillId="0" borderId="0" xfId="219" applyFont="1" applyBorder="1"/>
    <xf numFmtId="14" fontId="0" fillId="0" borderId="0" xfId="0" applyNumberFormat="1" applyBorder="1"/>
    <xf numFmtId="0" fontId="65" fillId="0" borderId="0" xfId="0" applyFont="1" applyBorder="1"/>
    <xf numFmtId="44" fontId="0" fillId="0" borderId="0" xfId="0" applyNumberFormat="1" applyBorder="1"/>
    <xf numFmtId="44" fontId="65" fillId="0" borderId="0" xfId="0" applyNumberFormat="1" applyFont="1" applyBorder="1"/>
    <xf numFmtId="0" fontId="0" fillId="5" borderId="19" xfId="0" applyFill="1" applyBorder="1" applyAlignment="1">
      <alignment horizontal="left" vertical="center" wrapText="1" indent="3"/>
    </xf>
    <xf numFmtId="0" fontId="0" fillId="5" borderId="22" xfId="0" applyFill="1" applyBorder="1" applyAlignment="1" applyProtection="1">
      <alignment horizontal="center" vertical="center" wrapText="1"/>
    </xf>
    <xf numFmtId="0" fontId="0" fillId="5" borderId="78" xfId="0" applyFill="1" applyBorder="1" applyAlignment="1" applyProtection="1">
      <alignment horizontal="center" vertical="center" wrapText="1"/>
    </xf>
    <xf numFmtId="0" fontId="40" fillId="5" borderId="13" xfId="0" applyFont="1" applyFill="1" applyBorder="1" applyAlignment="1">
      <alignment horizontal="left" indent="1"/>
    </xf>
    <xf numFmtId="0" fontId="40" fillId="6" borderId="54" xfId="0" applyFont="1" applyFill="1" applyBorder="1" applyAlignment="1">
      <alignment horizontal="center" vertical="center" wrapText="1"/>
    </xf>
    <xf numFmtId="0" fontId="0" fillId="5" borderId="22" xfId="0" quotePrefix="1" applyFill="1" applyBorder="1" applyAlignment="1" applyProtection="1">
      <alignment horizontal="center" vertical="center" wrapText="1"/>
      <protection locked="0"/>
    </xf>
    <xf numFmtId="166" fontId="0" fillId="6" borderId="87" xfId="0" applyNumberFormat="1" applyFill="1" applyBorder="1" applyAlignment="1">
      <alignment horizontal="center" vertical="center" wrapText="1"/>
    </xf>
    <xf numFmtId="0" fontId="0" fillId="5" borderId="4" xfId="0" applyFill="1" applyBorder="1" applyAlignment="1">
      <alignment horizontal="left" vertical="center" wrapText="1"/>
    </xf>
    <xf numFmtId="0" fontId="40" fillId="5" borderId="1" xfId="0" applyFont="1" applyFill="1" applyBorder="1" applyAlignment="1">
      <alignment horizontal="left" indent="1"/>
    </xf>
    <xf numFmtId="0" fontId="40" fillId="5" borderId="5" xfId="0" applyFont="1" applyFill="1" applyBorder="1"/>
    <xf numFmtId="2" fontId="40" fillId="5" borderId="2" xfId="0" applyNumberFormat="1" applyFont="1" applyFill="1" applyBorder="1"/>
    <xf numFmtId="0" fontId="0" fillId="5" borderId="18" xfId="0" applyFill="1" applyBorder="1" applyAlignment="1" applyProtection="1">
      <alignment horizontal="left" vertical="center" wrapText="1" indent="3"/>
    </xf>
    <xf numFmtId="0" fontId="0" fillId="5" borderId="19" xfId="0" applyFill="1" applyBorder="1" applyAlignment="1" applyProtection="1">
      <alignment horizontal="left" vertical="center" wrapText="1" indent="3"/>
    </xf>
    <xf numFmtId="0" fontId="7" fillId="34" borderId="0" xfId="0" applyFont="1" applyFill="1"/>
    <xf numFmtId="0" fontId="9" fillId="6" borderId="13" xfId="0" applyFont="1" applyFill="1" applyBorder="1" applyAlignment="1">
      <alignment horizontal="left" indent="1"/>
    </xf>
    <xf numFmtId="0" fontId="9" fillId="6" borderId="0" xfId="0" applyFont="1" applyFill="1" applyBorder="1" applyAlignment="1">
      <alignment horizontal="left" indent="1"/>
    </xf>
    <xf numFmtId="0" fontId="27" fillId="12" borderId="8" xfId="0" applyFont="1" applyFill="1" applyBorder="1" applyAlignment="1">
      <alignment horizontal="left" vertical="center" wrapText="1" indent="1"/>
    </xf>
    <xf numFmtId="0" fontId="27" fillId="12" borderId="7" xfId="0" applyFont="1" applyFill="1" applyBorder="1" applyAlignment="1">
      <alignment horizontal="left" vertical="center" wrapText="1" indent="1"/>
    </xf>
    <xf numFmtId="0" fontId="27" fillId="12" borderId="13" xfId="0" applyFont="1" applyFill="1" applyBorder="1" applyAlignment="1">
      <alignment horizontal="left" vertical="center" wrapText="1" indent="1"/>
    </xf>
    <xf numFmtId="0" fontId="27" fillId="12" borderId="0" xfId="0" applyFont="1" applyFill="1" applyBorder="1" applyAlignment="1">
      <alignment horizontal="left" vertical="center" wrapText="1" indent="1"/>
    </xf>
    <xf numFmtId="0" fontId="27" fillId="12" borderId="14" xfId="0" applyFont="1" applyFill="1" applyBorder="1" applyAlignment="1">
      <alignment horizontal="left" vertical="center" wrapText="1" indent="1"/>
    </xf>
    <xf numFmtId="0" fontId="27" fillId="12" borderId="11" xfId="0" applyFont="1" applyFill="1" applyBorder="1" applyAlignment="1">
      <alignment horizontal="left" vertical="center" wrapText="1" indent="1"/>
    </xf>
    <xf numFmtId="0" fontId="27" fillId="7" borderId="13" xfId="0" applyFont="1" applyFill="1" applyBorder="1" applyAlignment="1">
      <alignment horizontal="left" vertical="center" wrapText="1" indent="1"/>
    </xf>
    <xf numFmtId="0" fontId="27" fillId="7" borderId="0" xfId="0" applyFont="1" applyFill="1" applyBorder="1" applyAlignment="1">
      <alignment horizontal="left" vertical="center" wrapText="1" indent="1"/>
    </xf>
    <xf numFmtId="0" fontId="27" fillId="7" borderId="3" xfId="0" applyFont="1" applyFill="1" applyBorder="1" applyAlignment="1">
      <alignment horizontal="left" vertical="center" wrapText="1" indent="1"/>
    </xf>
    <xf numFmtId="0" fontId="37" fillId="14" borderId="13" xfId="0" applyFont="1" applyFill="1" applyBorder="1" applyAlignment="1">
      <alignment vertical="center" wrapText="1"/>
    </xf>
    <xf numFmtId="0" fontId="37" fillId="14" borderId="0" xfId="0" applyFont="1" applyFill="1" applyBorder="1" applyAlignment="1">
      <alignment vertical="center" wrapText="1"/>
    </xf>
    <xf numFmtId="0" fontId="37" fillId="14" borderId="3" xfId="0" applyFont="1" applyFill="1" applyBorder="1" applyAlignment="1">
      <alignment vertical="center" wrapText="1"/>
    </xf>
    <xf numFmtId="0" fontId="43" fillId="7" borderId="13" xfId="78" applyFont="1" applyFill="1" applyBorder="1" applyAlignment="1">
      <alignment horizontal="left" indent="1"/>
    </xf>
    <xf numFmtId="0" fontId="43" fillId="7" borderId="0" xfId="78" applyFont="1" applyFill="1" applyBorder="1" applyAlignment="1">
      <alignment horizontal="left" indent="1"/>
    </xf>
    <xf numFmtId="0" fontId="43" fillId="7" borderId="3" xfId="78" applyFont="1" applyFill="1" applyBorder="1" applyAlignment="1">
      <alignment horizontal="left" indent="1"/>
    </xf>
    <xf numFmtId="0" fontId="27" fillId="7" borderId="14" xfId="0" applyFont="1" applyFill="1" applyBorder="1" applyAlignment="1">
      <alignment horizontal="left"/>
    </xf>
    <xf numFmtId="0" fontId="27" fillId="7" borderId="11" xfId="0" applyFont="1" applyFill="1" applyBorder="1" applyAlignment="1">
      <alignment horizontal="left"/>
    </xf>
    <xf numFmtId="0" fontId="27" fillId="7" borderId="12" xfId="0" applyFont="1" applyFill="1" applyBorder="1" applyAlignment="1">
      <alignment horizontal="left"/>
    </xf>
    <xf numFmtId="0" fontId="37" fillId="14" borderId="14" xfId="0" applyFont="1" applyFill="1" applyBorder="1" applyAlignment="1">
      <alignment horizontal="center" vertical="center" wrapText="1"/>
    </xf>
    <xf numFmtId="0" fontId="37" fillId="14" borderId="11" xfId="0" applyFont="1" applyFill="1" applyBorder="1" applyAlignment="1">
      <alignment horizontal="center" vertical="center" wrapText="1"/>
    </xf>
    <xf numFmtId="0" fontId="37" fillId="14" borderId="12" xfId="0" applyFont="1" applyFill="1" applyBorder="1" applyAlignment="1">
      <alignment horizontal="center" vertical="center" wrapText="1"/>
    </xf>
    <xf numFmtId="0" fontId="39" fillId="7" borderId="14" xfId="0" applyFont="1" applyFill="1" applyBorder="1" applyAlignment="1">
      <alignment horizontal="left"/>
    </xf>
    <xf numFmtId="0" fontId="39" fillId="7" borderId="11" xfId="0" applyFont="1" applyFill="1" applyBorder="1" applyAlignment="1">
      <alignment horizontal="left"/>
    </xf>
    <xf numFmtId="0" fontId="39" fillId="7" borderId="12" xfId="0" applyFont="1" applyFill="1" applyBorder="1" applyAlignment="1">
      <alignment horizontal="left"/>
    </xf>
    <xf numFmtId="0" fontId="25" fillId="15" borderId="49" xfId="0" applyFont="1" applyFill="1" applyBorder="1" applyAlignment="1">
      <alignment horizontal="center" vertical="center" wrapText="1"/>
    </xf>
    <xf numFmtId="0" fontId="25" fillId="15" borderId="7" xfId="0" applyFont="1" applyFill="1" applyBorder="1" applyAlignment="1">
      <alignment horizontal="center" vertical="center"/>
    </xf>
    <xf numFmtId="0" fontId="25" fillId="15" borderId="54" xfId="0" applyFont="1" applyFill="1" applyBorder="1" applyAlignment="1">
      <alignment horizontal="center" vertical="center"/>
    </xf>
    <xf numFmtId="0" fontId="25" fillId="15" borderId="46" xfId="0" applyFont="1" applyFill="1" applyBorder="1" applyAlignment="1">
      <alignment horizontal="center" vertical="center"/>
    </xf>
    <xf numFmtId="0" fontId="25" fillId="15" borderId="0" xfId="0" applyFont="1" applyFill="1" applyBorder="1" applyAlignment="1">
      <alignment horizontal="center" vertical="center"/>
    </xf>
    <xf numFmtId="0" fontId="25" fillId="15" borderId="47" xfId="0" applyFont="1" applyFill="1" applyBorder="1" applyAlignment="1">
      <alignment horizontal="center" vertical="center"/>
    </xf>
    <xf numFmtId="0" fontId="25" fillId="15" borderId="50" xfId="0" applyFont="1" applyFill="1" applyBorder="1" applyAlignment="1">
      <alignment horizontal="center" vertical="center"/>
    </xf>
    <xf numFmtId="0" fontId="25" fillId="15" borderId="11" xfId="0" applyFont="1" applyFill="1" applyBorder="1" applyAlignment="1">
      <alignment horizontal="center" vertical="center"/>
    </xf>
    <xf numFmtId="0" fontId="25" fillId="15" borderId="55" xfId="0" applyFont="1" applyFill="1" applyBorder="1" applyAlignment="1">
      <alignment horizontal="center" vertical="center"/>
    </xf>
    <xf numFmtId="0" fontId="38" fillId="15" borderId="13" xfId="0" applyFont="1" applyFill="1" applyBorder="1" applyAlignment="1">
      <alignment horizontal="left" vertical="center" indent="1"/>
    </xf>
    <xf numFmtId="0" fontId="38" fillId="15" borderId="0" xfId="0" applyFont="1" applyFill="1" applyBorder="1" applyAlignment="1">
      <alignment horizontal="left" vertical="center" indent="1"/>
    </xf>
    <xf numFmtId="0" fontId="38" fillId="15" borderId="3" xfId="0" applyFont="1" applyFill="1" applyBorder="1" applyAlignment="1">
      <alignment horizontal="left" vertical="center" indent="1"/>
    </xf>
    <xf numFmtId="0" fontId="15" fillId="0" borderId="1" xfId="0" applyFont="1" applyBorder="1" applyAlignment="1">
      <alignment horizontal="left"/>
    </xf>
    <xf numFmtId="0" fontId="15" fillId="0" borderId="5" xfId="0" applyFont="1" applyBorder="1" applyAlignment="1">
      <alignment horizontal="left"/>
    </xf>
    <xf numFmtId="0" fontId="15" fillId="0" borderId="2" xfId="0" applyFont="1" applyBorder="1" applyAlignment="1">
      <alignment horizontal="left"/>
    </xf>
    <xf numFmtId="0" fontId="43" fillId="15" borderId="14" xfId="78" applyFont="1" applyFill="1" applyBorder="1" applyAlignment="1">
      <alignment horizontal="left" vertical="center" wrapText="1" indent="1"/>
    </xf>
    <xf numFmtId="0" fontId="43" fillId="15" borderId="11" xfId="78" applyFont="1" applyFill="1" applyBorder="1" applyAlignment="1">
      <alignment horizontal="left" vertical="center" wrapText="1" indent="1"/>
    </xf>
    <xf numFmtId="0" fontId="43" fillId="15" borderId="12" xfId="78" applyFont="1" applyFill="1" applyBorder="1" applyAlignment="1">
      <alignment horizontal="left" vertical="center" wrapText="1" indent="1"/>
    </xf>
    <xf numFmtId="0" fontId="27" fillId="15" borderId="14" xfId="0" applyFont="1" applyFill="1" applyBorder="1" applyAlignment="1">
      <alignment horizontal="left" vertical="center" indent="1"/>
    </xf>
    <xf numFmtId="0" fontId="27" fillId="15" borderId="11" xfId="0" applyFont="1" applyFill="1" applyBorder="1" applyAlignment="1">
      <alignment horizontal="left" vertical="center" indent="1"/>
    </xf>
    <xf numFmtId="0" fontId="27" fillId="15" borderId="12" xfId="0" applyFont="1" applyFill="1" applyBorder="1" applyAlignment="1">
      <alignment horizontal="left" vertical="center" indent="1"/>
    </xf>
    <xf numFmtId="0" fontId="43" fillId="15" borderId="14" xfId="78" applyFont="1" applyFill="1" applyBorder="1" applyAlignment="1">
      <alignment horizontal="center" vertical="center" wrapText="1"/>
    </xf>
    <xf numFmtId="0" fontId="43" fillId="15" borderId="11" xfId="78" applyFont="1" applyFill="1" applyBorder="1" applyAlignment="1">
      <alignment horizontal="center" vertical="center" wrapText="1"/>
    </xf>
    <xf numFmtId="0" fontId="43" fillId="15" borderId="12" xfId="78" applyFont="1" applyFill="1" applyBorder="1" applyAlignment="1">
      <alignment horizontal="center" vertical="center" wrapText="1"/>
    </xf>
    <xf numFmtId="0" fontId="27" fillId="15" borderId="14" xfId="0" applyFont="1" applyFill="1" applyBorder="1" applyAlignment="1">
      <alignment horizontal="left" vertical="center" wrapText="1" indent="1"/>
    </xf>
    <xf numFmtId="0" fontId="27" fillId="15" borderId="11" xfId="0" applyFont="1" applyFill="1" applyBorder="1" applyAlignment="1">
      <alignment horizontal="left" vertical="center" wrapText="1" indent="1"/>
    </xf>
    <xf numFmtId="0" fontId="27" fillId="15" borderId="12" xfId="0" applyFont="1" applyFill="1" applyBorder="1" applyAlignment="1">
      <alignment horizontal="left" vertical="center" wrapText="1" indent="1"/>
    </xf>
    <xf numFmtId="0" fontId="38" fillId="6" borderId="6" xfId="0" applyFont="1" applyFill="1" applyBorder="1" applyAlignment="1">
      <alignment horizontal="center" vertical="center"/>
    </xf>
    <xf numFmtId="0" fontId="38" fillId="6" borderId="10" xfId="0" applyFont="1" applyFill="1" applyBorder="1" applyAlignment="1">
      <alignment horizontal="center" vertical="center"/>
    </xf>
    <xf numFmtId="0" fontId="43" fillId="26" borderId="1" xfId="78" applyFont="1" applyFill="1" applyBorder="1" applyAlignment="1">
      <alignment horizontal="left" vertical="center" wrapText="1" indent="1"/>
    </xf>
    <xf numFmtId="0" fontId="43" fillId="26" borderId="5" xfId="78" applyFont="1" applyFill="1" applyBorder="1" applyAlignment="1">
      <alignment horizontal="left" vertical="center" wrapText="1" indent="1"/>
    </xf>
    <xf numFmtId="0" fontId="43" fillId="26" borderId="2" xfId="78" applyFont="1" applyFill="1" applyBorder="1" applyAlignment="1">
      <alignment horizontal="left" vertical="center" wrapText="1" indent="1"/>
    </xf>
    <xf numFmtId="0" fontId="15" fillId="0" borderId="8" xfId="0" applyFont="1" applyBorder="1" applyAlignment="1">
      <alignment horizontal="center"/>
    </xf>
    <xf numFmtId="0" fontId="15" fillId="0" borderId="7" xfId="0" applyFont="1" applyBorder="1" applyAlignment="1">
      <alignment horizontal="center"/>
    </xf>
    <xf numFmtId="0" fontId="15" fillId="0" borderId="9" xfId="0" applyFont="1" applyBorder="1" applyAlignment="1">
      <alignment horizontal="center"/>
    </xf>
    <xf numFmtId="0" fontId="39" fillId="0" borderId="8" xfId="0" applyFont="1" applyBorder="1" applyAlignment="1">
      <alignment horizontal="center"/>
    </xf>
    <xf numFmtId="0" fontId="39" fillId="0" borderId="7" xfId="0" applyFont="1" applyBorder="1" applyAlignment="1">
      <alignment horizontal="center"/>
    </xf>
    <xf numFmtId="0" fontId="39" fillId="0" borderId="9" xfId="0" applyFont="1" applyBorder="1" applyAlignment="1">
      <alignment horizontal="center"/>
    </xf>
    <xf numFmtId="0" fontId="43" fillId="0" borderId="13" xfId="78" applyFont="1" applyBorder="1" applyAlignment="1">
      <alignment horizontal="left" vertical="center" indent="1"/>
    </xf>
    <xf numFmtId="0" fontId="43" fillId="0" borderId="0" xfId="78" applyFont="1" applyBorder="1" applyAlignment="1">
      <alignment horizontal="left" vertical="center" indent="1"/>
    </xf>
    <xf numFmtId="0" fontId="43" fillId="0" borderId="3" xfId="78" applyFont="1" applyBorder="1" applyAlignment="1">
      <alignment horizontal="left" vertical="center" indent="1"/>
    </xf>
    <xf numFmtId="49" fontId="43" fillId="21" borderId="1" xfId="78" applyNumberFormat="1" applyFont="1" applyFill="1" applyBorder="1" applyAlignment="1" applyProtection="1">
      <alignment horizontal="center" vertical="center" wrapText="1"/>
      <protection locked="0"/>
    </xf>
    <xf numFmtId="49" fontId="43" fillId="21" borderId="5" xfId="78" applyNumberFormat="1" applyFont="1" applyFill="1" applyBorder="1" applyAlignment="1" applyProtection="1">
      <alignment horizontal="center" vertical="center" wrapText="1"/>
      <protection locked="0"/>
    </xf>
    <xf numFmtId="49" fontId="43" fillId="21" borderId="2" xfId="78" applyNumberFormat="1" applyFont="1" applyFill="1" applyBorder="1" applyAlignment="1" applyProtection="1">
      <alignment horizontal="center" vertical="center" wrapText="1"/>
      <protection locked="0"/>
    </xf>
    <xf numFmtId="0" fontId="44" fillId="9" borderId="17" xfId="1" applyFont="1" applyFill="1" applyBorder="1" applyAlignment="1">
      <alignment horizontal="center" vertical="center" wrapText="1"/>
    </xf>
    <xf numFmtId="0" fontId="24" fillId="16" borderId="1" xfId="2" applyFont="1" applyFill="1" applyBorder="1" applyAlignment="1">
      <alignment horizontal="center" vertical="center" wrapText="1"/>
    </xf>
    <xf numFmtId="0" fontId="24" fillId="16" borderId="5" xfId="2" applyFont="1" applyFill="1" applyBorder="1" applyAlignment="1">
      <alignment horizontal="center" vertical="center" wrapText="1"/>
    </xf>
    <xf numFmtId="0" fontId="45" fillId="5" borderId="6" xfId="0" applyFont="1" applyFill="1" applyBorder="1" applyAlignment="1">
      <alignment horizontal="center" vertical="center" textRotation="90"/>
    </xf>
    <xf numFmtId="0" fontId="45" fillId="5" borderId="15" xfId="0" applyFont="1" applyFill="1" applyBorder="1" applyAlignment="1">
      <alignment horizontal="center" vertical="center" textRotation="90"/>
    </xf>
    <xf numFmtId="0" fontId="45" fillId="5" borderId="10" xfId="0" applyFont="1" applyFill="1" applyBorder="1" applyAlignment="1">
      <alignment horizontal="center" vertical="center" textRotation="90"/>
    </xf>
    <xf numFmtId="0" fontId="49" fillId="9" borderId="60" xfId="3" applyFont="1" applyFill="1" applyBorder="1" applyAlignment="1">
      <alignment horizontal="center" vertical="center" wrapText="1"/>
    </xf>
    <xf numFmtId="0" fontId="49" fillId="9" borderId="0" xfId="3" applyFont="1" applyFill="1" applyBorder="1" applyAlignment="1">
      <alignment horizontal="center" vertical="center" wrapText="1"/>
    </xf>
    <xf numFmtId="0" fontId="0" fillId="12" borderId="8" xfId="0" applyFill="1" applyBorder="1" applyAlignment="1">
      <alignment horizontal="left" vertical="center" indent="1"/>
    </xf>
    <xf numFmtId="0" fontId="0" fillId="12" borderId="7" xfId="0" applyFill="1" applyBorder="1" applyAlignment="1">
      <alignment horizontal="left" vertical="center" indent="1"/>
    </xf>
    <xf numFmtId="0" fontId="0" fillId="12" borderId="13" xfId="0" applyFill="1" applyBorder="1" applyAlignment="1">
      <alignment horizontal="left" vertical="center" indent="1"/>
    </xf>
    <xf numFmtId="0" fontId="0" fillId="12" borderId="0" xfId="0" applyFill="1" applyBorder="1" applyAlignment="1">
      <alignment horizontal="left" vertical="center" indent="1"/>
    </xf>
    <xf numFmtId="166" fontId="0" fillId="23" borderId="9" xfId="0" applyNumberFormat="1" applyFill="1" applyBorder="1" applyAlignment="1">
      <alignment horizontal="center" vertical="center"/>
    </xf>
    <xf numFmtId="166" fontId="0" fillId="23" borderId="12" xfId="0" applyNumberFormat="1" applyFill="1" applyBorder="1" applyAlignment="1">
      <alignment horizontal="center" vertical="center"/>
    </xf>
    <xf numFmtId="0" fontId="0" fillId="12" borderId="0" xfId="0" applyFill="1" applyBorder="1" applyAlignment="1">
      <alignment horizontal="left" vertical="center" wrapText="1" indent="1"/>
    </xf>
    <xf numFmtId="0" fontId="0" fillId="23" borderId="8" xfId="0" applyFill="1" applyBorder="1" applyAlignment="1">
      <alignment horizontal="left" vertical="center" wrapText="1" indent="1"/>
    </xf>
    <xf numFmtId="0" fontId="0" fillId="23" borderId="7" xfId="0" applyFill="1" applyBorder="1" applyAlignment="1">
      <alignment horizontal="left" vertical="center" wrapText="1" indent="1"/>
    </xf>
    <xf numFmtId="0" fontId="0" fillId="23" borderId="14" xfId="0" applyFill="1" applyBorder="1" applyAlignment="1">
      <alignment horizontal="left" vertical="center" wrapText="1" indent="1"/>
    </xf>
    <xf numFmtId="0" fontId="0" fillId="23" borderId="11" xfId="0" applyFill="1" applyBorder="1" applyAlignment="1">
      <alignment horizontal="left" vertical="center" wrapText="1" indent="1"/>
    </xf>
    <xf numFmtId="0" fontId="15" fillId="7" borderId="8" xfId="0" applyFont="1" applyFill="1" applyBorder="1" applyAlignment="1">
      <alignment vertical="center"/>
    </xf>
    <xf numFmtId="0" fontId="15" fillId="7" borderId="7" xfId="0" applyFont="1" applyFill="1" applyBorder="1" applyAlignment="1">
      <alignment vertical="center"/>
    </xf>
    <xf numFmtId="0" fontId="15" fillId="7" borderId="9" xfId="0" applyFont="1" applyFill="1" applyBorder="1" applyAlignment="1">
      <alignment vertical="center"/>
    </xf>
    <xf numFmtId="0" fontId="0" fillId="12" borderId="7" xfId="0" applyFill="1" applyBorder="1" applyAlignment="1">
      <alignment horizontal="left" vertical="center" wrapText="1" indent="1"/>
    </xf>
    <xf numFmtId="49" fontId="15" fillId="7" borderId="13" xfId="0" applyNumberFormat="1" applyFont="1" applyFill="1" applyBorder="1" applyAlignment="1" applyProtection="1">
      <alignment horizontal="left" vertical="center" wrapText="1" indent="1"/>
      <protection locked="0"/>
    </xf>
    <xf numFmtId="49" fontId="15" fillId="7" borderId="0" xfId="0" applyNumberFormat="1" applyFont="1" applyFill="1" applyBorder="1" applyAlignment="1" applyProtection="1">
      <alignment horizontal="left" vertical="center" indent="1"/>
      <protection locked="0"/>
    </xf>
    <xf numFmtId="49" fontId="15" fillId="7" borderId="3" xfId="0" applyNumberFormat="1" applyFont="1" applyFill="1" applyBorder="1" applyAlignment="1" applyProtection="1">
      <alignment horizontal="left" vertical="center" indent="1"/>
      <protection locked="0"/>
    </xf>
    <xf numFmtId="49" fontId="15" fillId="7" borderId="13" xfId="0" applyNumberFormat="1" applyFont="1" applyFill="1" applyBorder="1" applyAlignment="1" applyProtection="1">
      <alignment horizontal="left" vertical="center" indent="1"/>
      <protection locked="0"/>
    </xf>
    <xf numFmtId="49" fontId="15" fillId="7" borderId="14" xfId="0" applyNumberFormat="1" applyFont="1" applyFill="1" applyBorder="1" applyAlignment="1" applyProtection="1">
      <alignment horizontal="left" vertical="center" indent="1"/>
      <protection locked="0"/>
    </xf>
    <xf numFmtId="49" fontId="15" fillId="7" borderId="11" xfId="0" applyNumberFormat="1" applyFont="1" applyFill="1" applyBorder="1" applyAlignment="1" applyProtection="1">
      <alignment horizontal="left" vertical="center" indent="1"/>
      <protection locked="0"/>
    </xf>
    <xf numFmtId="49" fontId="15" fillId="7" borderId="12" xfId="0" applyNumberFormat="1" applyFont="1" applyFill="1" applyBorder="1" applyAlignment="1" applyProtection="1">
      <alignment horizontal="left" vertical="center" indent="1"/>
      <protection locked="0"/>
    </xf>
    <xf numFmtId="0" fontId="27" fillId="7" borderId="13" xfId="0" applyFont="1" applyFill="1" applyBorder="1" applyAlignment="1" applyProtection="1">
      <alignment horizontal="left" vertical="center" wrapText="1" indent="1"/>
      <protection locked="0"/>
    </xf>
    <xf numFmtId="0" fontId="27" fillId="7" borderId="0" xfId="0" applyFont="1" applyFill="1" applyBorder="1" applyAlignment="1" applyProtection="1">
      <alignment horizontal="left" vertical="center" indent="1"/>
      <protection locked="0"/>
    </xf>
    <xf numFmtId="0" fontId="27" fillId="7" borderId="3" xfId="0" applyFont="1" applyFill="1" applyBorder="1" applyAlignment="1" applyProtection="1">
      <alignment horizontal="left" vertical="center" indent="1"/>
      <protection locked="0"/>
    </xf>
    <xf numFmtId="0" fontId="27" fillId="7" borderId="13" xfId="0" applyFont="1" applyFill="1" applyBorder="1" applyAlignment="1" applyProtection="1">
      <alignment horizontal="left" vertical="center" indent="1"/>
      <protection locked="0"/>
    </xf>
    <xf numFmtId="0" fontId="27" fillId="7" borderId="14" xfId="0" applyFont="1" applyFill="1" applyBorder="1" applyAlignment="1" applyProtection="1">
      <alignment horizontal="left" vertical="center" indent="1"/>
      <protection locked="0"/>
    </xf>
    <xf numFmtId="0" fontId="27" fillId="7" borderId="11" xfId="0" applyFont="1" applyFill="1" applyBorder="1" applyAlignment="1" applyProtection="1">
      <alignment horizontal="left" vertical="center" indent="1"/>
      <protection locked="0"/>
    </xf>
    <xf numFmtId="0" fontId="27" fillId="7" borderId="12" xfId="0" applyFont="1" applyFill="1" applyBorder="1" applyAlignment="1" applyProtection="1">
      <alignment horizontal="left" vertical="center" indent="1"/>
      <protection locked="0"/>
    </xf>
    <xf numFmtId="0" fontId="26" fillId="7" borderId="8" xfId="0" applyFont="1" applyFill="1" applyBorder="1" applyAlignment="1">
      <alignment horizontal="left" vertical="center" indent="1"/>
    </xf>
    <xf numFmtId="0" fontId="26" fillId="7" borderId="7" xfId="0" applyFont="1" applyFill="1" applyBorder="1" applyAlignment="1">
      <alignment horizontal="left" vertical="center" indent="1"/>
    </xf>
    <xf numFmtId="0" fontId="26" fillId="7" borderId="9" xfId="0" applyFont="1" applyFill="1" applyBorder="1" applyAlignment="1">
      <alignment horizontal="left" vertical="center" indent="1"/>
    </xf>
    <xf numFmtId="0" fontId="26" fillId="7" borderId="13" xfId="0" applyFont="1" applyFill="1" applyBorder="1" applyAlignment="1">
      <alignment horizontal="left" vertical="center" indent="1"/>
    </xf>
    <xf numFmtId="0" fontId="26" fillId="7" borderId="0" xfId="0" applyFont="1" applyFill="1" applyBorder="1" applyAlignment="1">
      <alignment horizontal="left" vertical="center" indent="1"/>
    </xf>
    <xf numFmtId="0" fontId="26" fillId="7" borderId="3" xfId="0" applyFont="1" applyFill="1" applyBorder="1" applyAlignment="1">
      <alignment horizontal="left" vertical="center" indent="1"/>
    </xf>
    <xf numFmtId="0" fontId="15" fillId="7" borderId="8" xfId="0" applyFont="1" applyFill="1" applyBorder="1" applyAlignment="1">
      <alignment horizontal="left" vertical="center" indent="1"/>
    </xf>
    <xf numFmtId="0" fontId="15" fillId="7" borderId="7" xfId="0" applyFont="1" applyFill="1" applyBorder="1" applyAlignment="1">
      <alignment horizontal="left" vertical="center" indent="1"/>
    </xf>
    <xf numFmtId="0" fontId="15" fillId="7" borderId="9" xfId="0" applyFont="1" applyFill="1" applyBorder="1" applyAlignment="1">
      <alignment horizontal="left" vertical="center" indent="1"/>
    </xf>
    <xf numFmtId="0" fontId="43" fillId="7" borderId="13" xfId="78" applyFont="1" applyFill="1" applyBorder="1" applyAlignment="1" applyProtection="1">
      <alignment horizontal="left" vertical="center" wrapText="1" indent="1"/>
      <protection locked="0"/>
    </xf>
    <xf numFmtId="0" fontId="43" fillId="7" borderId="0" xfId="78" applyFont="1" applyFill="1" applyBorder="1" applyAlignment="1" applyProtection="1">
      <alignment horizontal="left" vertical="center" indent="1"/>
      <protection locked="0"/>
    </xf>
    <xf numFmtId="0" fontId="43" fillId="7" borderId="3" xfId="78" applyFont="1" applyFill="1" applyBorder="1" applyAlignment="1" applyProtection="1">
      <alignment horizontal="left" vertical="center" indent="1"/>
      <protection locked="0"/>
    </xf>
    <xf numFmtId="0" fontId="43" fillId="7" borderId="13" xfId="78" applyFont="1" applyFill="1" applyBorder="1" applyAlignment="1" applyProtection="1">
      <alignment horizontal="left" vertical="center" indent="1"/>
      <protection locked="0"/>
    </xf>
    <xf numFmtId="0" fontId="43" fillId="7" borderId="14" xfId="78" applyFont="1" applyFill="1" applyBorder="1" applyAlignment="1" applyProtection="1">
      <alignment horizontal="left" vertical="center" indent="1"/>
      <protection locked="0"/>
    </xf>
    <xf numFmtId="0" fontId="43" fillId="7" borderId="11" xfId="78" applyFont="1" applyFill="1" applyBorder="1" applyAlignment="1" applyProtection="1">
      <alignment horizontal="left" vertical="center" indent="1"/>
      <protection locked="0"/>
    </xf>
    <xf numFmtId="0" fontId="43" fillId="7" borderId="12" xfId="78" applyFont="1" applyFill="1" applyBorder="1" applyAlignment="1" applyProtection="1">
      <alignment horizontal="left" vertical="center" indent="1"/>
      <protection locked="0"/>
    </xf>
    <xf numFmtId="0" fontId="23" fillId="7" borderId="8" xfId="0" applyFont="1" applyFill="1" applyBorder="1" applyAlignment="1">
      <alignment horizontal="left" vertical="center" indent="1"/>
    </xf>
    <xf numFmtId="0" fontId="23" fillId="7" borderId="7" xfId="0" applyFont="1" applyFill="1" applyBorder="1" applyAlignment="1">
      <alignment horizontal="left" vertical="center" indent="1"/>
    </xf>
    <xf numFmtId="0" fontId="23" fillId="7" borderId="9" xfId="0" applyFont="1" applyFill="1" applyBorder="1" applyAlignment="1">
      <alignment horizontal="left" vertical="center" indent="1"/>
    </xf>
    <xf numFmtId="0" fontId="23" fillId="7" borderId="13" xfId="0" applyFont="1" applyFill="1" applyBorder="1" applyAlignment="1">
      <alignment horizontal="left" vertical="center" indent="1"/>
    </xf>
    <xf numFmtId="0" fontId="23" fillId="7" borderId="0" xfId="0" applyFont="1" applyFill="1" applyBorder="1" applyAlignment="1">
      <alignment horizontal="left" vertical="center" indent="1"/>
    </xf>
    <xf numFmtId="0" fontId="23" fillId="7" borderId="3" xfId="0" applyFont="1" applyFill="1" applyBorder="1" applyAlignment="1">
      <alignment horizontal="left" vertical="center" indent="1"/>
    </xf>
    <xf numFmtId="0" fontId="25" fillId="7" borderId="8" xfId="0" applyFont="1" applyFill="1" applyBorder="1" applyAlignment="1">
      <alignment horizontal="center" vertical="center" wrapText="1"/>
    </xf>
    <xf numFmtId="0" fontId="25" fillId="7" borderId="7" xfId="0" applyFont="1" applyFill="1" applyBorder="1" applyAlignment="1">
      <alignment horizontal="center" vertical="center"/>
    </xf>
    <xf numFmtId="0" fontId="25" fillId="7" borderId="9" xfId="0" applyFont="1" applyFill="1" applyBorder="1" applyAlignment="1">
      <alignment horizontal="center" vertical="center"/>
    </xf>
    <xf numFmtId="0" fontId="25" fillId="7" borderId="13" xfId="0" applyFont="1" applyFill="1" applyBorder="1" applyAlignment="1">
      <alignment horizontal="center" vertical="center"/>
    </xf>
    <xf numFmtId="0" fontId="25" fillId="7" borderId="0" xfId="0" applyFont="1" applyFill="1" applyBorder="1" applyAlignment="1">
      <alignment horizontal="center" vertical="center"/>
    </xf>
    <xf numFmtId="0" fontId="25" fillId="7" borderId="3" xfId="0" applyFont="1" applyFill="1" applyBorder="1" applyAlignment="1">
      <alignment horizontal="center" vertical="center"/>
    </xf>
    <xf numFmtId="0" fontId="25" fillId="7" borderId="11" xfId="0" applyFont="1" applyFill="1" applyBorder="1" applyAlignment="1">
      <alignment horizontal="center" vertical="center"/>
    </xf>
    <xf numFmtId="0" fontId="15" fillId="7" borderId="8" xfId="0" applyFont="1" applyFill="1" applyBorder="1" applyAlignment="1">
      <alignment horizontal="center" vertical="center"/>
    </xf>
    <xf numFmtId="0" fontId="15" fillId="7" borderId="14" xfId="0" applyFont="1" applyFill="1" applyBorder="1" applyAlignment="1">
      <alignment horizontal="center" vertical="center"/>
    </xf>
    <xf numFmtId="14" fontId="15" fillId="7" borderId="7" xfId="0" applyNumberFormat="1" applyFont="1" applyFill="1" applyBorder="1" applyAlignment="1" applyProtection="1">
      <alignment horizontal="center" vertical="center"/>
      <protection locked="0"/>
    </xf>
    <xf numFmtId="0" fontId="15" fillId="7" borderId="7" xfId="0" applyFont="1" applyFill="1" applyBorder="1" applyAlignment="1" applyProtection="1">
      <alignment horizontal="center" vertical="center"/>
      <protection locked="0"/>
    </xf>
    <xf numFmtId="0" fontId="15" fillId="7" borderId="9" xfId="0" applyFont="1" applyFill="1" applyBorder="1" applyAlignment="1" applyProtection="1">
      <alignment horizontal="center" vertical="center"/>
      <protection locked="0"/>
    </xf>
    <xf numFmtId="0" fontId="15" fillId="7" borderId="11" xfId="0" applyFont="1" applyFill="1" applyBorder="1" applyAlignment="1" applyProtection="1">
      <alignment horizontal="center" vertical="center"/>
      <protection locked="0"/>
    </xf>
    <xf numFmtId="0" fontId="15" fillId="7" borderId="12" xfId="0" applyFont="1" applyFill="1" applyBorder="1" applyAlignment="1" applyProtection="1">
      <alignment horizontal="center" vertical="center"/>
      <protection locked="0"/>
    </xf>
    <xf numFmtId="0" fontId="15" fillId="7" borderId="13" xfId="0" applyFont="1" applyFill="1" applyBorder="1" applyAlignment="1">
      <alignment horizontal="center" vertical="center"/>
    </xf>
    <xf numFmtId="0" fontId="15" fillId="7" borderId="8" xfId="0" applyFont="1" applyFill="1" applyBorder="1" applyAlignment="1">
      <alignment horizontal="center" wrapText="1"/>
    </xf>
    <xf numFmtId="0" fontId="15" fillId="7" borderId="14" xfId="0" applyFont="1" applyFill="1" applyBorder="1" applyAlignment="1">
      <alignment horizontal="center" wrapText="1"/>
    </xf>
    <xf numFmtId="0" fontId="15" fillId="7" borderId="7" xfId="0" applyFont="1" applyFill="1" applyBorder="1" applyAlignment="1" applyProtection="1">
      <alignment horizontal="left"/>
      <protection locked="0"/>
    </xf>
    <xf numFmtId="0" fontId="15" fillId="7" borderId="9" xfId="0" applyFont="1" applyFill="1" applyBorder="1" applyAlignment="1" applyProtection="1">
      <alignment horizontal="left"/>
      <protection locked="0"/>
    </xf>
    <xf numFmtId="0" fontId="15" fillId="7" borderId="11" xfId="0" applyFont="1" applyFill="1" applyBorder="1" applyAlignment="1" applyProtection="1">
      <alignment horizontal="left"/>
      <protection locked="0"/>
    </xf>
    <xf numFmtId="0" fontId="15" fillId="7" borderId="12" xfId="0" applyFont="1" applyFill="1" applyBorder="1" applyAlignment="1" applyProtection="1">
      <alignment horizontal="left"/>
      <protection locked="0"/>
    </xf>
    <xf numFmtId="0" fontId="15" fillId="7" borderId="3" xfId="0" applyFont="1" applyFill="1" applyBorder="1" applyAlignment="1">
      <alignment horizontal="left" vertical="center" indent="1"/>
    </xf>
    <xf numFmtId="0" fontId="15" fillId="7" borderId="13" xfId="0" applyFont="1" applyFill="1" applyBorder="1" applyAlignment="1">
      <alignment horizontal="left" vertical="center" indent="1"/>
    </xf>
    <xf numFmtId="0" fontId="15" fillId="7" borderId="0" xfId="0" applyFont="1" applyFill="1" applyBorder="1" applyAlignment="1">
      <alignment horizontal="left" vertical="center" indent="1"/>
    </xf>
    <xf numFmtId="0" fontId="15" fillId="7" borderId="13" xfId="0" applyFont="1" applyFill="1" applyBorder="1" applyAlignment="1" applyProtection="1">
      <alignment horizontal="left" vertical="center" indent="1"/>
      <protection locked="0"/>
    </xf>
    <xf numFmtId="0" fontId="15" fillId="7" borderId="0" xfId="0" applyFont="1" applyFill="1" applyBorder="1" applyAlignment="1" applyProtection="1">
      <alignment horizontal="left" vertical="center" indent="1"/>
      <protection locked="0"/>
    </xf>
    <xf numFmtId="0" fontId="15" fillId="7" borderId="3" xfId="0" applyFont="1" applyFill="1" applyBorder="1" applyAlignment="1" applyProtection="1">
      <alignment horizontal="left" vertical="center" indent="1"/>
      <protection locked="0"/>
    </xf>
    <xf numFmtId="0" fontId="15" fillId="7" borderId="14" xfId="0" applyFont="1" applyFill="1" applyBorder="1" applyAlignment="1" applyProtection="1">
      <alignment horizontal="left" vertical="center" indent="1"/>
      <protection locked="0"/>
    </xf>
    <xf numFmtId="0" fontId="15" fillId="7" borderId="11" xfId="0" applyFont="1" applyFill="1" applyBorder="1" applyAlignment="1" applyProtection="1">
      <alignment horizontal="left" vertical="center" indent="1"/>
      <protection locked="0"/>
    </xf>
    <xf numFmtId="0" fontId="15" fillId="7" borderId="12" xfId="0" applyFont="1" applyFill="1" applyBorder="1" applyAlignment="1" applyProtection="1">
      <alignment horizontal="left" vertical="center" indent="1"/>
      <protection locked="0"/>
    </xf>
    <xf numFmtId="0" fontId="50" fillId="7" borderId="13" xfId="78" applyFont="1" applyFill="1" applyBorder="1" applyAlignment="1" applyProtection="1">
      <alignment horizontal="left" vertical="center" wrapText="1" indent="1"/>
      <protection locked="0"/>
    </xf>
    <xf numFmtId="0" fontId="50" fillId="7" borderId="0" xfId="78" applyFont="1" applyFill="1" applyBorder="1" applyAlignment="1" applyProtection="1">
      <alignment horizontal="left" vertical="center" wrapText="1" indent="1"/>
      <protection locked="0"/>
    </xf>
    <xf numFmtId="0" fontId="50" fillId="7" borderId="3" xfId="78" applyFont="1" applyFill="1" applyBorder="1" applyAlignment="1" applyProtection="1">
      <alignment horizontal="left" vertical="center" wrapText="1" indent="1"/>
      <protection locked="0"/>
    </xf>
    <xf numFmtId="0" fontId="50" fillId="6" borderId="1" xfId="78" applyFont="1" applyFill="1" applyBorder="1" applyAlignment="1" applyProtection="1">
      <alignment horizontal="left" vertical="center" wrapText="1" indent="1"/>
      <protection locked="0"/>
    </xf>
    <xf numFmtId="0" fontId="50" fillId="6" borderId="5" xfId="78" applyFont="1" applyFill="1" applyBorder="1" applyAlignment="1" applyProtection="1">
      <alignment horizontal="left" vertical="center" wrapText="1" indent="1"/>
      <protection locked="0"/>
    </xf>
    <xf numFmtId="0" fontId="50" fillId="6" borderId="2" xfId="78" applyFont="1" applyFill="1" applyBorder="1" applyAlignment="1" applyProtection="1">
      <alignment horizontal="left" vertical="center" wrapText="1" indent="1"/>
      <protection locked="0"/>
    </xf>
    <xf numFmtId="49" fontId="27" fillId="7" borderId="13" xfId="0" applyNumberFormat="1" applyFont="1" applyFill="1" applyBorder="1" applyAlignment="1" applyProtection="1">
      <alignment horizontal="left" vertical="center" wrapText="1" indent="1"/>
      <protection locked="0"/>
    </xf>
    <xf numFmtId="49" fontId="27" fillId="7" borderId="0" xfId="0" applyNumberFormat="1" applyFont="1" applyFill="1" applyBorder="1" applyAlignment="1" applyProtection="1">
      <alignment horizontal="left" vertical="center" indent="1"/>
      <protection locked="0"/>
    </xf>
    <xf numFmtId="49" fontId="27" fillId="7" borderId="3" xfId="0" applyNumberFormat="1" applyFont="1" applyFill="1" applyBorder="1" applyAlignment="1" applyProtection="1">
      <alignment horizontal="left" vertical="center" indent="1"/>
      <protection locked="0"/>
    </xf>
    <xf numFmtId="49" fontId="27" fillId="7" borderId="13" xfId="0" applyNumberFormat="1" applyFont="1" applyFill="1" applyBorder="1" applyAlignment="1" applyProtection="1">
      <alignment horizontal="left" vertical="center" indent="1"/>
      <protection locked="0"/>
    </xf>
    <xf numFmtId="49" fontId="27" fillId="7" borderId="14" xfId="0" applyNumberFormat="1" applyFont="1" applyFill="1" applyBorder="1" applyAlignment="1" applyProtection="1">
      <alignment horizontal="left" vertical="center" indent="1"/>
      <protection locked="0"/>
    </xf>
    <xf numFmtId="49" fontId="27" fillId="7" borderId="11" xfId="0" applyNumberFormat="1" applyFont="1" applyFill="1" applyBorder="1" applyAlignment="1" applyProtection="1">
      <alignment horizontal="left" vertical="center" indent="1"/>
      <protection locked="0"/>
    </xf>
    <xf numFmtId="49" fontId="27" fillId="7" borderId="12" xfId="0" applyNumberFormat="1" applyFont="1" applyFill="1" applyBorder="1" applyAlignment="1" applyProtection="1">
      <alignment horizontal="left" vertical="center" indent="1"/>
      <protection locked="0"/>
    </xf>
    <xf numFmtId="0" fontId="50" fillId="21" borderId="13" xfId="0" applyFont="1" applyFill="1" applyBorder="1" applyAlignment="1" applyProtection="1">
      <alignment horizontal="left" vertical="center" wrapText="1" indent="1"/>
      <protection locked="0"/>
    </xf>
    <xf numFmtId="0" fontId="50" fillId="21" borderId="0" xfId="0" applyFont="1" applyFill="1" applyBorder="1" applyAlignment="1" applyProtection="1">
      <alignment horizontal="left" vertical="center" wrapText="1" indent="1"/>
      <protection locked="0"/>
    </xf>
    <xf numFmtId="0" fontId="50" fillId="21" borderId="61" xfId="0" applyFont="1" applyFill="1" applyBorder="1" applyAlignment="1" applyProtection="1">
      <alignment horizontal="left" vertical="center" wrapText="1" indent="1"/>
      <protection locked="0"/>
    </xf>
    <xf numFmtId="0" fontId="50" fillId="18" borderId="1" xfId="0" applyFont="1" applyFill="1" applyBorder="1" applyAlignment="1" applyProtection="1">
      <alignment horizontal="left" vertical="center" wrapText="1" indent="1"/>
      <protection locked="0"/>
    </xf>
    <xf numFmtId="0" fontId="50" fillId="18" borderId="5" xfId="0" applyFont="1" applyFill="1" applyBorder="1" applyAlignment="1" applyProtection="1">
      <alignment horizontal="left" vertical="center" wrapText="1" indent="1"/>
      <protection locked="0"/>
    </xf>
    <xf numFmtId="0" fontId="50" fillId="18" borderId="57" xfId="0" applyFont="1" applyFill="1" applyBorder="1" applyAlignment="1" applyProtection="1">
      <alignment horizontal="left" vertical="center" wrapText="1" indent="1"/>
      <protection locked="0"/>
    </xf>
    <xf numFmtId="49" fontId="27" fillId="7" borderId="8" xfId="0" applyNumberFormat="1" applyFont="1" applyFill="1" applyBorder="1" applyAlignment="1" applyProtection="1">
      <alignment horizontal="left" vertical="center" wrapText="1" indent="1"/>
      <protection locked="0"/>
    </xf>
    <xf numFmtId="49" fontId="27" fillId="7" borderId="7" xfId="0" applyNumberFormat="1" applyFont="1" applyFill="1" applyBorder="1" applyAlignment="1" applyProtection="1">
      <alignment horizontal="left" vertical="center" indent="1"/>
      <protection locked="0"/>
    </xf>
    <xf numFmtId="49" fontId="27" fillId="7" borderId="9" xfId="0" applyNumberFormat="1" applyFont="1" applyFill="1" applyBorder="1" applyAlignment="1" applyProtection="1">
      <alignment horizontal="left" vertical="center" indent="1"/>
      <protection locked="0"/>
    </xf>
    <xf numFmtId="0" fontId="15" fillId="7" borderId="13" xfId="0" applyFont="1" applyFill="1" applyBorder="1" applyAlignment="1" applyProtection="1">
      <alignment horizontal="left" vertical="center" wrapText="1" indent="1"/>
      <protection locked="0"/>
    </xf>
    <xf numFmtId="0" fontId="15" fillId="7" borderId="0" xfId="0" applyFont="1" applyFill="1" applyBorder="1" applyAlignment="1" applyProtection="1">
      <alignment horizontal="left" vertical="center" wrapText="1" indent="1"/>
      <protection locked="0"/>
    </xf>
    <xf numFmtId="0" fontId="15" fillId="7" borderId="3" xfId="0" applyFont="1" applyFill="1" applyBorder="1" applyAlignment="1" applyProtection="1">
      <alignment horizontal="left" vertical="center" wrapText="1" indent="1"/>
      <protection locked="0"/>
    </xf>
    <xf numFmtId="0" fontId="15" fillId="7" borderId="14" xfId="0" applyFont="1" applyFill="1" applyBorder="1" applyAlignment="1" applyProtection="1">
      <alignment horizontal="left" vertical="center" wrapText="1" indent="1"/>
      <protection locked="0"/>
    </xf>
    <xf numFmtId="0" fontId="15" fillId="7" borderId="11" xfId="0" applyFont="1" applyFill="1" applyBorder="1" applyAlignment="1" applyProtection="1">
      <alignment horizontal="left" vertical="center" wrapText="1" indent="1"/>
      <protection locked="0"/>
    </xf>
    <xf numFmtId="0" fontId="15" fillId="7" borderId="12" xfId="0" applyFont="1" applyFill="1" applyBorder="1" applyAlignment="1" applyProtection="1">
      <alignment horizontal="left" vertical="center" wrapText="1" indent="1"/>
      <protection locked="0"/>
    </xf>
    <xf numFmtId="0" fontId="50" fillId="21" borderId="3" xfId="0" applyFont="1" applyFill="1" applyBorder="1" applyAlignment="1" applyProtection="1">
      <alignment horizontal="left" vertical="center" wrapText="1" indent="1"/>
      <protection locked="0"/>
    </xf>
    <xf numFmtId="0" fontId="50" fillId="18" borderId="1" xfId="0" applyFont="1" applyFill="1" applyBorder="1" applyAlignment="1" applyProtection="1">
      <alignment horizontal="left" vertical="center" wrapText="1" indent="1"/>
    </xf>
    <xf numFmtId="0" fontId="50" fillId="18" borderId="5" xfId="0" applyFont="1" applyFill="1" applyBorder="1" applyAlignment="1" applyProtection="1">
      <alignment horizontal="left" vertical="center" wrapText="1" indent="1"/>
    </xf>
    <xf numFmtId="0" fontId="50" fillId="18" borderId="57" xfId="0" applyFont="1" applyFill="1" applyBorder="1" applyAlignment="1" applyProtection="1">
      <alignment horizontal="left" vertical="center" wrapText="1" indent="1"/>
    </xf>
    <xf numFmtId="0" fontId="27" fillId="7" borderId="13" xfId="0" applyFont="1" applyFill="1" applyBorder="1" applyAlignment="1" applyProtection="1">
      <alignment horizontal="left" vertical="top" wrapText="1" indent="1"/>
      <protection locked="0"/>
    </xf>
    <xf numFmtId="0" fontId="27" fillId="7" borderId="0" xfId="0" applyFont="1" applyFill="1" applyBorder="1" applyAlignment="1" applyProtection="1">
      <alignment horizontal="left" vertical="top" indent="1"/>
      <protection locked="0"/>
    </xf>
    <xf numFmtId="0" fontId="27" fillId="7" borderId="3" xfId="0" applyFont="1" applyFill="1" applyBorder="1" applyAlignment="1" applyProtection="1">
      <alignment horizontal="left" vertical="top" indent="1"/>
      <protection locked="0"/>
    </xf>
    <xf numFmtId="0" fontId="27" fillId="7" borderId="13" xfId="0" applyFont="1" applyFill="1" applyBorder="1" applyAlignment="1" applyProtection="1">
      <alignment horizontal="left" vertical="top" indent="1"/>
      <protection locked="0"/>
    </xf>
    <xf numFmtId="0" fontId="27" fillId="7" borderId="14" xfId="0" applyFont="1" applyFill="1" applyBorder="1" applyAlignment="1" applyProtection="1">
      <alignment horizontal="left" vertical="top" indent="1"/>
      <protection locked="0"/>
    </xf>
    <xf numFmtId="0" fontId="27" fillId="7" borderId="11" xfId="0" applyFont="1" applyFill="1" applyBorder="1" applyAlignment="1" applyProtection="1">
      <alignment horizontal="left" vertical="top" indent="1"/>
      <protection locked="0"/>
    </xf>
    <xf numFmtId="0" fontId="27" fillId="7" borderId="12" xfId="0" applyFont="1" applyFill="1" applyBorder="1" applyAlignment="1" applyProtection="1">
      <alignment horizontal="left" vertical="top" indent="1"/>
      <protection locked="0"/>
    </xf>
    <xf numFmtId="49" fontId="43" fillId="21" borderId="57" xfId="78" applyNumberFormat="1" applyFont="1" applyFill="1" applyBorder="1" applyAlignment="1" applyProtection="1">
      <alignment horizontal="center" vertical="center" wrapText="1"/>
      <protection locked="0"/>
    </xf>
    <xf numFmtId="0" fontId="7" fillId="10" borderId="6" xfId="0" applyFont="1" applyFill="1" applyBorder="1" applyAlignment="1" applyProtection="1">
      <alignment horizontal="center" wrapText="1"/>
    </xf>
    <xf numFmtId="0" fontId="7" fillId="10" borderId="15" xfId="0" applyFont="1" applyFill="1" applyBorder="1" applyAlignment="1" applyProtection="1">
      <alignment horizontal="center" wrapText="1"/>
    </xf>
    <xf numFmtId="0" fontId="14" fillId="10" borderId="6" xfId="0" applyFont="1" applyFill="1" applyBorder="1" applyAlignment="1" applyProtection="1">
      <alignment horizontal="center" vertical="center" wrapText="1"/>
    </xf>
    <xf numFmtId="0" fontId="14" fillId="10" borderId="15" xfId="0" applyFont="1" applyFill="1" applyBorder="1" applyAlignment="1" applyProtection="1">
      <alignment horizontal="center" vertical="center" wrapText="1"/>
    </xf>
    <xf numFmtId="0" fontId="0" fillId="10" borderId="6" xfId="0" applyFill="1" applyBorder="1" applyAlignment="1" applyProtection="1">
      <alignment horizontal="center" vertical="center" wrapText="1"/>
    </xf>
    <xf numFmtId="0" fontId="0" fillId="10" borderId="15" xfId="0" applyFill="1" applyBorder="1" applyAlignment="1" applyProtection="1">
      <alignment horizontal="center" vertical="center" wrapText="1"/>
    </xf>
    <xf numFmtId="0" fontId="2" fillId="10" borderId="0" xfId="0" applyFont="1" applyFill="1" applyBorder="1" applyAlignment="1" applyProtection="1">
      <alignment horizontal="center" vertical="center" wrapText="1"/>
    </xf>
    <xf numFmtId="0" fontId="15" fillId="10" borderId="6" xfId="0" applyFont="1" applyFill="1" applyBorder="1" applyAlignment="1" applyProtection="1">
      <alignment horizontal="center" vertical="center" wrapText="1"/>
    </xf>
    <xf numFmtId="0" fontId="15" fillId="10" borderId="15" xfId="0" applyFont="1" applyFill="1" applyBorder="1" applyAlignment="1" applyProtection="1">
      <alignment horizontal="center" vertical="center" wrapText="1"/>
    </xf>
    <xf numFmtId="0" fontId="2" fillId="10" borderId="6" xfId="0" applyFont="1" applyFill="1" applyBorder="1" applyAlignment="1" applyProtection="1">
      <alignment horizontal="center" vertical="center" wrapText="1"/>
    </xf>
    <xf numFmtId="0" fontId="2" fillId="10" borderId="15" xfId="0" applyFont="1" applyFill="1" applyBorder="1" applyAlignment="1" applyProtection="1">
      <alignment horizontal="center" vertical="center" wrapText="1"/>
    </xf>
    <xf numFmtId="0" fontId="2" fillId="10" borderId="9" xfId="0" applyFont="1" applyFill="1" applyBorder="1" applyAlignment="1">
      <alignment horizontal="center" vertical="center" wrapText="1"/>
    </xf>
    <xf numFmtId="0" fontId="2" fillId="10" borderId="3" xfId="0" applyFont="1" applyFill="1" applyBorder="1" applyAlignment="1">
      <alignment horizontal="center" vertical="center" wrapText="1"/>
    </xf>
    <xf numFmtId="0" fontId="35" fillId="10" borderId="6" xfId="0" applyFont="1" applyFill="1" applyBorder="1" applyAlignment="1" applyProtection="1">
      <alignment horizontal="center" vertical="center" wrapText="1"/>
    </xf>
    <xf numFmtId="0" fontId="35" fillId="10" borderId="15" xfId="0" applyFont="1" applyFill="1" applyBorder="1" applyAlignment="1" applyProtection="1">
      <alignment horizontal="center" vertical="center" wrapText="1"/>
    </xf>
    <xf numFmtId="0" fontId="2" fillId="10" borderId="7" xfId="0" applyFont="1" applyFill="1" applyBorder="1" applyAlignment="1" applyProtection="1">
      <alignment horizontal="center" vertical="center" wrapText="1"/>
    </xf>
    <xf numFmtId="0" fontId="2" fillId="10" borderId="9" xfId="0" applyFont="1" applyFill="1" applyBorder="1" applyAlignment="1" applyProtection="1">
      <alignment horizontal="center" vertical="center" wrapText="1"/>
    </xf>
    <xf numFmtId="0" fontId="2" fillId="10" borderId="3" xfId="0" applyFont="1" applyFill="1" applyBorder="1" applyAlignment="1" applyProtection="1">
      <alignment horizontal="center" vertical="center" wrapText="1"/>
    </xf>
    <xf numFmtId="0" fontId="32" fillId="10" borderId="8" xfId="0" applyFont="1" applyFill="1" applyBorder="1" applyAlignment="1">
      <alignment horizontal="center" vertical="center" wrapText="1"/>
    </xf>
    <xf numFmtId="0" fontId="32" fillId="10" borderId="13" xfId="0" applyFont="1" applyFill="1" applyBorder="1" applyAlignment="1">
      <alignment horizontal="center" vertical="center" wrapText="1"/>
    </xf>
    <xf numFmtId="0" fontId="32" fillId="10" borderId="8" xfId="0" applyFont="1" applyFill="1" applyBorder="1" applyAlignment="1" applyProtection="1">
      <alignment horizontal="center" vertical="center" wrapText="1"/>
    </xf>
    <xf numFmtId="0" fontId="32" fillId="10" borderId="7" xfId="0" applyFont="1" applyFill="1" applyBorder="1" applyAlignment="1" applyProtection="1">
      <alignment horizontal="center" vertical="center" wrapText="1"/>
    </xf>
    <xf numFmtId="0" fontId="32" fillId="10" borderId="9" xfId="0" applyFont="1" applyFill="1" applyBorder="1" applyAlignment="1" applyProtection="1">
      <alignment horizontal="center" vertical="center" wrapText="1"/>
    </xf>
    <xf numFmtId="0" fontId="15" fillId="10" borderId="1" xfId="0" applyFont="1" applyFill="1" applyBorder="1" applyAlignment="1" applyProtection="1">
      <alignment horizontal="center" vertical="center" wrapText="1"/>
    </xf>
    <xf numFmtId="0" fontId="15" fillId="10" borderId="5" xfId="0" applyFont="1" applyFill="1" applyBorder="1" applyAlignment="1" applyProtection="1">
      <alignment horizontal="center" vertical="center" wrapText="1"/>
    </xf>
    <xf numFmtId="0" fontId="15" fillId="10" borderId="2" xfId="0" applyFont="1" applyFill="1" applyBorder="1" applyAlignment="1" applyProtection="1">
      <alignment horizontal="center" vertical="center" wrapText="1"/>
    </xf>
    <xf numFmtId="0" fontId="32" fillId="10" borderId="5" xfId="0" applyFont="1" applyFill="1" applyBorder="1" applyAlignment="1">
      <alignment horizontal="center" vertical="center" wrapText="1"/>
    </xf>
    <xf numFmtId="0" fontId="32" fillId="10" borderId="2" xfId="0" applyFont="1" applyFill="1" applyBorder="1" applyAlignment="1">
      <alignment horizontal="center" vertical="center" wrapText="1"/>
    </xf>
    <xf numFmtId="0" fontId="2" fillId="10" borderId="13" xfId="0" applyFont="1" applyFill="1" applyBorder="1" applyAlignment="1" applyProtection="1">
      <alignment horizontal="center" vertical="center" wrapText="1"/>
    </xf>
    <xf numFmtId="0" fontId="22" fillId="10" borderId="6" xfId="0" applyFont="1" applyFill="1" applyBorder="1" applyAlignment="1">
      <alignment horizontal="center" vertical="center" wrapText="1"/>
    </xf>
    <xf numFmtId="0" fontId="22" fillId="10" borderId="15" xfId="0" applyFont="1" applyFill="1" applyBorder="1" applyAlignment="1">
      <alignment horizontal="center" vertical="center" wrapText="1"/>
    </xf>
    <xf numFmtId="0" fontId="2" fillId="10" borderId="8" xfId="0" applyFont="1" applyFill="1" applyBorder="1" applyAlignment="1">
      <alignment horizontal="center" vertical="center" wrapText="1"/>
    </xf>
    <xf numFmtId="0" fontId="2" fillId="10" borderId="14" xfId="0" applyFont="1" applyFill="1" applyBorder="1" applyAlignment="1">
      <alignment horizontal="center" vertical="center" wrapText="1"/>
    </xf>
    <xf numFmtId="0" fontId="2" fillId="10" borderId="12" xfId="0" applyFont="1" applyFill="1" applyBorder="1" applyAlignment="1">
      <alignment horizontal="center" vertical="center" wrapText="1"/>
    </xf>
    <xf numFmtId="0" fontId="22" fillId="10" borderId="9" xfId="0" applyFont="1" applyFill="1" applyBorder="1" applyAlignment="1">
      <alignment horizontal="center" vertical="center" wrapText="1"/>
    </xf>
    <xf numFmtId="0" fontId="22" fillId="10" borderId="3" xfId="0" applyFont="1" applyFill="1" applyBorder="1" applyAlignment="1">
      <alignment horizontal="center" vertical="center" wrapText="1"/>
    </xf>
    <xf numFmtId="0" fontId="4" fillId="20" borderId="44" xfId="0" applyFont="1" applyFill="1" applyBorder="1" applyAlignment="1">
      <alignment horizontal="left" wrapText="1" indent="1"/>
    </xf>
    <xf numFmtId="49" fontId="21" fillId="10" borderId="6" xfId="0" applyNumberFormat="1" applyFont="1" applyFill="1" applyBorder="1" applyAlignment="1" applyProtection="1">
      <alignment horizontal="center" vertical="center" wrapText="1"/>
    </xf>
    <xf numFmtId="49" fontId="21" fillId="10" borderId="15" xfId="0" applyNumberFormat="1" applyFont="1" applyFill="1" applyBorder="1" applyAlignment="1" applyProtection="1">
      <alignment horizontal="center" vertical="center" wrapText="1"/>
    </xf>
    <xf numFmtId="0" fontId="8" fillId="11" borderId="6" xfId="0" applyFont="1" applyFill="1" applyBorder="1" applyAlignment="1" applyProtection="1">
      <alignment horizontal="center" vertical="center" wrapText="1"/>
    </xf>
    <xf numFmtId="0" fontId="8" fillId="11" borderId="15" xfId="0" applyFont="1" applyFill="1" applyBorder="1" applyAlignment="1" applyProtection="1">
      <alignment horizontal="center" vertical="center" wrapText="1"/>
    </xf>
    <xf numFmtId="0" fontId="13" fillId="10" borderId="6" xfId="0" applyFont="1" applyFill="1" applyBorder="1" applyAlignment="1" applyProtection="1">
      <alignment horizontal="center" vertical="center" wrapText="1"/>
    </xf>
    <xf numFmtId="0" fontId="13" fillId="10" borderId="15" xfId="0" applyFont="1" applyFill="1" applyBorder="1" applyAlignment="1" applyProtection="1">
      <alignment horizontal="center" vertical="center" wrapText="1"/>
    </xf>
    <xf numFmtId="0" fontId="32" fillId="10" borderId="6" xfId="0" applyFont="1" applyFill="1" applyBorder="1" applyAlignment="1">
      <alignment horizontal="center" vertical="center" wrapText="1"/>
    </xf>
    <xf numFmtId="0" fontId="32" fillId="10" borderId="15" xfId="0" applyFont="1" applyFill="1" applyBorder="1" applyAlignment="1">
      <alignment horizontal="center" vertical="center" wrapText="1"/>
    </xf>
    <xf numFmtId="0" fontId="2" fillId="10" borderId="8" xfId="0" applyFont="1" applyFill="1" applyBorder="1" applyAlignment="1" applyProtection="1">
      <alignment horizontal="center" vertical="center" wrapText="1"/>
    </xf>
    <xf numFmtId="0" fontId="2" fillId="10" borderId="11" xfId="0" applyFont="1" applyFill="1" applyBorder="1" applyAlignment="1" applyProtection="1">
      <alignment horizontal="center" vertical="center" wrapText="1"/>
    </xf>
    <xf numFmtId="0" fontId="4" fillId="0" borderId="0" xfId="0" applyFont="1" applyBorder="1" applyAlignment="1">
      <alignment horizontal="center" wrapText="1"/>
    </xf>
    <xf numFmtId="0" fontId="4" fillId="0" borderId="3" xfId="0" applyFont="1" applyBorder="1" applyAlignment="1">
      <alignment horizontal="center" wrapText="1"/>
    </xf>
    <xf numFmtId="0" fontId="40" fillId="0" borderId="11" xfId="0" applyFont="1" applyBorder="1" applyAlignment="1">
      <alignment horizontal="center"/>
    </xf>
    <xf numFmtId="0" fontId="40" fillId="0" borderId="12" xfId="0" applyFont="1" applyBorder="1" applyAlignment="1">
      <alignment horizontal="center"/>
    </xf>
    <xf numFmtId="0" fontId="4" fillId="0" borderId="7" xfId="0" applyFont="1" applyBorder="1" applyAlignment="1">
      <alignment horizontal="center"/>
    </xf>
    <xf numFmtId="0" fontId="4" fillId="0" borderId="9" xfId="0" applyFont="1" applyBorder="1" applyAlignment="1">
      <alignment horizontal="center"/>
    </xf>
    <xf numFmtId="0" fontId="4" fillId="20" borderId="44" xfId="0" applyFont="1" applyFill="1" applyBorder="1" applyAlignment="1">
      <alignment horizontal="left" vertical="center" wrapText="1" indent="1"/>
    </xf>
    <xf numFmtId="0" fontId="4" fillId="20" borderId="56" xfId="0" applyFont="1" applyFill="1" applyBorder="1" applyAlignment="1">
      <alignment horizontal="left" vertical="center" wrapText="1" indent="1"/>
    </xf>
    <xf numFmtId="0" fontId="40" fillId="0" borderId="7" xfId="0" applyFont="1" applyBorder="1" applyAlignment="1">
      <alignment horizontal="center"/>
    </xf>
    <xf numFmtId="0" fontId="40" fillId="0" borderId="9" xfId="0" applyFont="1" applyBorder="1" applyAlignment="1">
      <alignment horizontal="center"/>
    </xf>
    <xf numFmtId="0" fontId="40" fillId="0" borderId="0" xfId="0" applyFont="1" applyBorder="1" applyAlignment="1">
      <alignment horizontal="center"/>
    </xf>
    <xf numFmtId="0" fontId="40" fillId="0" borderId="3" xfId="0" applyFont="1" applyBorder="1" applyAlignment="1">
      <alignment horizontal="center"/>
    </xf>
    <xf numFmtId="0" fontId="4" fillId="0" borderId="11" xfId="0" applyFont="1" applyBorder="1" applyAlignment="1">
      <alignment horizontal="center" wrapText="1"/>
    </xf>
    <xf numFmtId="0" fontId="4" fillId="0" borderId="12" xfId="0" applyFont="1" applyBorder="1" applyAlignment="1">
      <alignment horizontal="center" wrapText="1"/>
    </xf>
    <xf numFmtId="0" fontId="9" fillId="25" borderId="1" xfId="0" applyFont="1" applyFill="1" applyBorder="1" applyAlignment="1">
      <alignment horizontal="center" vertical="center" wrapText="1"/>
    </xf>
    <xf numFmtId="0" fontId="9" fillId="25" borderId="5" xfId="0" applyFont="1" applyFill="1" applyBorder="1" applyAlignment="1">
      <alignment horizontal="center" vertical="center" wrapText="1"/>
    </xf>
    <xf numFmtId="0" fontId="9" fillId="25" borderId="2" xfId="0" applyFont="1" applyFill="1" applyBorder="1" applyAlignment="1">
      <alignment horizontal="center" vertical="center" wrapText="1"/>
    </xf>
    <xf numFmtId="0" fontId="0" fillId="24" borderId="8" xfId="0" applyFill="1" applyBorder="1" applyAlignment="1">
      <alignment horizontal="center" vertical="center" wrapText="1"/>
    </xf>
    <xf numFmtId="0" fontId="0" fillId="24" borderId="14" xfId="0" applyFill="1" applyBorder="1" applyAlignment="1">
      <alignment horizontal="center" vertical="center" wrapText="1"/>
    </xf>
    <xf numFmtId="0" fontId="0" fillId="24" borderId="7" xfId="0" applyFill="1" applyBorder="1" applyAlignment="1">
      <alignment horizontal="center" vertical="center" wrapText="1"/>
    </xf>
    <xf numFmtId="0" fontId="0" fillId="24" borderId="11" xfId="0" applyFill="1" applyBorder="1" applyAlignment="1">
      <alignment horizontal="center" vertical="center" wrapText="1"/>
    </xf>
    <xf numFmtId="0" fontId="0" fillId="24" borderId="9" xfId="0" applyFill="1" applyBorder="1" applyAlignment="1">
      <alignment horizontal="center" vertical="center" wrapText="1"/>
    </xf>
    <xf numFmtId="0" fontId="0" fillId="24" borderId="12" xfId="0" applyFill="1" applyBorder="1" applyAlignment="1">
      <alignment horizontal="center" vertical="center" wrapText="1"/>
    </xf>
    <xf numFmtId="0" fontId="40" fillId="23" borderId="1" xfId="0" applyFont="1" applyFill="1" applyBorder="1" applyAlignment="1">
      <alignment horizontal="center" vertical="center"/>
    </xf>
    <xf numFmtId="0" fontId="4" fillId="23" borderId="5" xfId="0" applyFont="1" applyFill="1" applyBorder="1" applyAlignment="1">
      <alignment horizontal="center" vertical="center"/>
    </xf>
    <xf numFmtId="0" fontId="4" fillId="23" borderId="2" xfId="0" applyFont="1" applyFill="1" applyBorder="1" applyAlignment="1">
      <alignment horizontal="center" vertical="center"/>
    </xf>
    <xf numFmtId="0" fontId="46" fillId="18" borderId="8" xfId="0" applyFont="1" applyFill="1" applyBorder="1" applyAlignment="1">
      <alignment horizontal="left" vertical="center" wrapText="1" indent="1"/>
    </xf>
    <xf numFmtId="0" fontId="46" fillId="18" borderId="13" xfId="0" applyFont="1" applyFill="1" applyBorder="1" applyAlignment="1">
      <alignment horizontal="left" vertical="center" wrapText="1" indent="1"/>
    </xf>
    <xf numFmtId="0" fontId="46" fillId="18" borderId="59" xfId="0" applyFont="1" applyFill="1" applyBorder="1" applyAlignment="1">
      <alignment horizontal="left" vertical="center" wrapText="1" indent="1"/>
    </xf>
    <xf numFmtId="49" fontId="32" fillId="10" borderId="8" xfId="0" applyNumberFormat="1" applyFont="1" applyFill="1" applyBorder="1" applyAlignment="1">
      <alignment horizontal="center" vertical="center" wrapText="1"/>
    </xf>
    <xf numFmtId="49" fontId="32" fillId="10" borderId="13" xfId="0" applyNumberFormat="1" applyFont="1" applyFill="1" applyBorder="1" applyAlignment="1">
      <alignment horizontal="center" vertical="center" wrapText="1"/>
    </xf>
    <xf numFmtId="0" fontId="52" fillId="10" borderId="8" xfId="0" applyFont="1" applyFill="1" applyBorder="1" applyAlignment="1">
      <alignment horizontal="center" vertical="center" wrapText="1"/>
    </xf>
    <xf numFmtId="0" fontId="52" fillId="10" borderId="13" xfId="0" applyFont="1" applyFill="1" applyBorder="1" applyAlignment="1">
      <alignment horizontal="center" vertical="center" wrapText="1"/>
    </xf>
    <xf numFmtId="0" fontId="15" fillId="10" borderId="8" xfId="0" applyFont="1" applyFill="1" applyBorder="1" applyAlignment="1" applyProtection="1">
      <alignment horizontal="center" vertical="center" wrapText="1"/>
    </xf>
    <xf numFmtId="0" fontId="15" fillId="10" borderId="7" xfId="0" applyFont="1" applyFill="1" applyBorder="1" applyAlignment="1" applyProtection="1">
      <alignment horizontal="center" vertical="center" wrapText="1"/>
    </xf>
    <xf numFmtId="0" fontId="15" fillId="10" borderId="9" xfId="0" applyFont="1" applyFill="1" applyBorder="1" applyAlignment="1" applyProtection="1">
      <alignment horizontal="center" vertical="center" wrapText="1"/>
    </xf>
    <xf numFmtId="0" fontId="61" fillId="0" borderId="11" xfId="0" applyFont="1" applyBorder="1" applyAlignment="1">
      <alignment horizontal="center"/>
    </xf>
    <xf numFmtId="0" fontId="15" fillId="10" borderId="8" xfId="0" applyFont="1" applyFill="1" applyBorder="1" applyAlignment="1">
      <alignment horizontal="left" vertical="center" wrapText="1"/>
    </xf>
    <xf numFmtId="0" fontId="15" fillId="10" borderId="13" xfId="0" applyFont="1" applyFill="1" applyBorder="1" applyAlignment="1">
      <alignment horizontal="left" vertical="center" wrapText="1"/>
    </xf>
    <xf numFmtId="0" fontId="40" fillId="0" borderId="0" xfId="0" applyFont="1" applyBorder="1" applyAlignment="1">
      <alignment horizontal="center" vertical="center"/>
    </xf>
    <xf numFmtId="0" fontId="32" fillId="10" borderId="24" xfId="0" applyFont="1" applyFill="1" applyBorder="1" applyAlignment="1">
      <alignment horizontal="center" vertical="center" wrapText="1"/>
    </xf>
    <xf numFmtId="0" fontId="32" fillId="10" borderId="27" xfId="0" applyFont="1" applyFill="1" applyBorder="1" applyAlignment="1">
      <alignment horizontal="center" vertical="center" wrapText="1"/>
    </xf>
    <xf numFmtId="49" fontId="21" fillId="10" borderId="25" xfId="0" applyNumberFormat="1" applyFont="1" applyFill="1" applyBorder="1" applyAlignment="1" applyProtection="1">
      <alignment horizontal="center" vertical="center" wrapText="1"/>
    </xf>
    <xf numFmtId="49" fontId="21" fillId="10" borderId="22" xfId="0" applyNumberFormat="1" applyFont="1" applyFill="1" applyBorder="1" applyAlignment="1" applyProtection="1">
      <alignment horizontal="center" vertical="center" wrapText="1"/>
    </xf>
    <xf numFmtId="0" fontId="2" fillId="10" borderId="25" xfId="0" applyFont="1" applyFill="1" applyBorder="1" applyAlignment="1" applyProtection="1">
      <alignment horizontal="center" vertical="center" wrapText="1"/>
    </xf>
    <xf numFmtId="0" fontId="2" fillId="10" borderId="22" xfId="0" applyFont="1" applyFill="1" applyBorder="1" applyAlignment="1" applyProtection="1">
      <alignment horizontal="center" vertical="center" wrapText="1"/>
    </xf>
    <xf numFmtId="0" fontId="0" fillId="24" borderId="48" xfId="0" applyFill="1" applyBorder="1" applyAlignment="1">
      <alignment horizontal="center" vertical="center" wrapText="1"/>
    </xf>
    <xf numFmtId="0" fontId="0" fillId="24" borderId="77" xfId="0" applyFill="1" applyBorder="1" applyAlignment="1">
      <alignment horizontal="center" vertical="center" wrapText="1"/>
    </xf>
    <xf numFmtId="0" fontId="4" fillId="20" borderId="45" xfId="0" applyFont="1" applyFill="1" applyBorder="1" applyAlignment="1">
      <alignment horizontal="left" wrapText="1" indent="1"/>
    </xf>
    <xf numFmtId="0" fontId="4" fillId="20" borderId="45" xfId="0" applyFont="1" applyFill="1" applyBorder="1" applyAlignment="1">
      <alignment horizontal="left" vertical="center" wrapText="1" indent="1"/>
    </xf>
    <xf numFmtId="0" fontId="4" fillId="20" borderId="51" xfId="0" applyFont="1" applyFill="1" applyBorder="1" applyAlignment="1">
      <alignment horizontal="left" vertical="center" wrapText="1" indent="1"/>
    </xf>
    <xf numFmtId="0" fontId="40" fillId="0" borderId="3" xfId="0" applyFont="1" applyBorder="1" applyAlignment="1">
      <alignment horizontal="center" vertical="center"/>
    </xf>
    <xf numFmtId="0" fontId="0" fillId="0" borderId="0" xfId="0" applyAlignment="1">
      <alignment horizontal="center"/>
    </xf>
    <xf numFmtId="0" fontId="7" fillId="10" borderId="6" xfId="0" applyFont="1" applyFill="1" applyBorder="1" applyAlignment="1">
      <alignment horizontal="left" vertical="center" wrapText="1" indent="1"/>
    </xf>
    <xf numFmtId="0" fontId="7" fillId="10" borderId="15" xfId="0" applyFont="1" applyFill="1" applyBorder="1" applyAlignment="1">
      <alignment horizontal="left" vertical="center" wrapText="1" indent="1"/>
    </xf>
    <xf numFmtId="0" fontId="7" fillId="10" borderId="10" xfId="0" applyFont="1" applyFill="1" applyBorder="1" applyAlignment="1">
      <alignment horizontal="left" vertical="center" wrapText="1" indent="1"/>
    </xf>
    <xf numFmtId="49" fontId="21" fillId="10" borderId="10" xfId="0" applyNumberFormat="1" applyFont="1" applyFill="1" applyBorder="1" applyAlignment="1" applyProtection="1">
      <alignment horizontal="center" vertical="center" wrapText="1"/>
    </xf>
    <xf numFmtId="0" fontId="14" fillId="10" borderId="6" xfId="0" applyFont="1" applyFill="1" applyBorder="1" applyAlignment="1">
      <alignment horizontal="left" vertical="center" wrapText="1" indent="1"/>
    </xf>
    <xf numFmtId="0" fontId="14" fillId="10" borderId="15" xfId="0" applyFont="1" applyFill="1" applyBorder="1" applyAlignment="1">
      <alignment horizontal="left" vertical="center" wrapText="1" indent="1"/>
    </xf>
    <xf numFmtId="0" fontId="14" fillId="10" borderId="10" xfId="0" applyFont="1" applyFill="1" applyBorder="1" applyAlignment="1">
      <alignment horizontal="left" vertical="center" wrapText="1" indent="1"/>
    </xf>
    <xf numFmtId="0" fontId="7" fillId="0" borderId="0" xfId="0" applyFont="1" applyAlignment="1">
      <alignment horizontal="center"/>
    </xf>
  </cellXfs>
  <cellStyles count="339">
    <cellStyle name="Bad" xfId="336" builtinId="27"/>
    <cellStyle name="Check Cell" xfId="1" builtinId="23"/>
    <cellStyle name="Currency" xfId="219"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Good" xfId="2" builtinId="26"/>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cellStyle name="Hyperlink 2" xfId="80"/>
    <cellStyle name="Input" xfId="3" builtinId="20"/>
    <cellStyle name="Neutral" xfId="337" builtinId="28"/>
    <cellStyle name="Normal" xfId="0" builtinId="0"/>
    <cellStyle name="Normal 2" xfId="79"/>
    <cellStyle name="Note" xfId="338" builtinId="10"/>
    <cellStyle name="Percent" xfId="220" builtinId="5"/>
  </cellStyles>
  <dxfs count="0"/>
  <tableStyles count="0" defaultTableStyle="TableStyleMedium9" defaultPivotStyle="PivotStyleMedium4"/>
  <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65314</xdr:colOff>
      <xdr:row>92</xdr:row>
      <xdr:rowOff>97971</xdr:rowOff>
    </xdr:from>
    <xdr:to>
      <xdr:col>3</xdr:col>
      <xdr:colOff>1017814</xdr:colOff>
      <xdr:row>132</xdr:row>
      <xdr:rowOff>75431</xdr:rowOff>
    </xdr:to>
    <xdr:pic>
      <xdr:nvPicPr>
        <xdr:cNvPr id="2" name="Picture 1">
          <a:extLst>
            <a:ext uri="{FF2B5EF4-FFF2-40B4-BE49-F238E27FC236}">
              <a16:creationId xmlns:a16="http://schemas.microsoft.com/office/drawing/2014/main" xmlns="" id="{681CED6D-78CE-4D2E-9B33-618744E2A724}"/>
            </a:ext>
          </a:extLst>
        </xdr:cNvPr>
        <xdr:cNvPicPr>
          <a:picLocks noChangeAspect="1"/>
        </xdr:cNvPicPr>
      </xdr:nvPicPr>
      <xdr:blipFill>
        <a:blip xmlns:r="http://schemas.openxmlformats.org/officeDocument/2006/relationships" r:embed="rId1"/>
        <a:stretch>
          <a:fillRect/>
        </a:stretch>
      </xdr:blipFill>
      <xdr:spPr>
        <a:xfrm>
          <a:off x="185057" y="41224200"/>
          <a:ext cx="6112328" cy="78151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9.bin"/><Relationship Id="rId1" Type="http://schemas.openxmlformats.org/officeDocument/2006/relationships/hyperlink" Target="http://www.igus.com/wpck/3624/DryLin_W_Doppelschiene"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B1:P65"/>
  <sheetViews>
    <sheetView tabSelected="1" workbookViewId="0"/>
  </sheetViews>
  <sheetFormatPr defaultColWidth="8.875" defaultRowHeight="18.75"/>
  <cols>
    <col min="1" max="1" width="4.375" style="251" customWidth="1"/>
    <col min="2" max="3" width="8.875" style="251"/>
    <col min="4" max="4" width="14.75" style="251" customWidth="1"/>
    <col min="5" max="12" width="8.875" style="251"/>
    <col min="13" max="13" width="12" style="251" customWidth="1"/>
    <col min="14" max="15" width="8.875" style="251"/>
    <col min="16" max="16" width="11" style="251" customWidth="1"/>
    <col min="17" max="16384" width="8.875" style="251"/>
  </cols>
  <sheetData>
    <row r="1" spans="2:16" ht="19.5" thickBot="1"/>
    <row r="2" spans="2:16">
      <c r="B2" s="252"/>
      <c r="C2" s="253"/>
      <c r="D2" s="253"/>
      <c r="E2" s="253"/>
      <c r="F2" s="902" t="s">
        <v>52</v>
      </c>
      <c r="G2" s="903"/>
      <c r="H2" s="903"/>
      <c r="I2" s="903"/>
      <c r="J2" s="903"/>
      <c r="K2" s="903"/>
      <c r="L2" s="904"/>
      <c r="M2" s="253"/>
      <c r="N2" s="253"/>
      <c r="O2" s="253"/>
      <c r="P2" s="254"/>
    </row>
    <row r="3" spans="2:16">
      <c r="B3" s="255"/>
      <c r="C3" s="256"/>
      <c r="D3" s="256"/>
      <c r="E3" s="256"/>
      <c r="F3" s="905"/>
      <c r="G3" s="906"/>
      <c r="H3" s="906"/>
      <c r="I3" s="906"/>
      <c r="J3" s="906"/>
      <c r="K3" s="906"/>
      <c r="L3" s="907"/>
      <c r="M3" s="256"/>
      <c r="N3" s="256"/>
      <c r="O3" s="256"/>
      <c r="P3" s="257"/>
    </row>
    <row r="4" spans="2:16">
      <c r="B4" s="255"/>
      <c r="C4" s="256"/>
      <c r="D4" s="256"/>
      <c r="E4" s="256"/>
      <c r="F4" s="905"/>
      <c r="G4" s="906"/>
      <c r="H4" s="906"/>
      <c r="I4" s="906"/>
      <c r="J4" s="906"/>
      <c r="K4" s="906"/>
      <c r="L4" s="907"/>
      <c r="M4" s="256"/>
      <c r="N4" s="256"/>
      <c r="O4" s="256"/>
      <c r="P4" s="257"/>
    </row>
    <row r="5" spans="2:16">
      <c r="B5" s="255"/>
      <c r="C5" s="256"/>
      <c r="D5" s="256"/>
      <c r="E5" s="256"/>
      <c r="F5" s="905"/>
      <c r="G5" s="906"/>
      <c r="H5" s="906"/>
      <c r="I5" s="906"/>
      <c r="J5" s="906"/>
      <c r="K5" s="906"/>
      <c r="L5" s="907"/>
      <c r="M5" s="256"/>
      <c r="N5" s="256"/>
      <c r="O5" s="256"/>
      <c r="P5" s="257"/>
    </row>
    <row r="6" spans="2:16">
      <c r="B6" s="255"/>
      <c r="C6" s="256"/>
      <c r="D6" s="256"/>
      <c r="E6" s="256"/>
      <c r="F6" s="905"/>
      <c r="G6" s="906"/>
      <c r="H6" s="906"/>
      <c r="I6" s="906"/>
      <c r="J6" s="906"/>
      <c r="K6" s="906"/>
      <c r="L6" s="907"/>
      <c r="M6" s="256"/>
      <c r="N6" s="256"/>
      <c r="O6" s="256"/>
      <c r="P6" s="257"/>
    </row>
    <row r="7" spans="2:16" ht="19.5" thickBot="1">
      <c r="B7" s="258"/>
      <c r="C7" s="259"/>
      <c r="D7" s="259"/>
      <c r="E7" s="259"/>
      <c r="F7" s="908"/>
      <c r="G7" s="909"/>
      <c r="H7" s="909"/>
      <c r="I7" s="909"/>
      <c r="J7" s="909"/>
      <c r="K7" s="909"/>
      <c r="L7" s="910"/>
      <c r="M7" s="259"/>
      <c r="N7" s="259"/>
      <c r="O7" s="259"/>
      <c r="P7" s="260"/>
    </row>
    <row r="8" spans="2:16" s="250" customFormat="1" ht="32.1" customHeight="1">
      <c r="B8" s="911" t="s">
        <v>91</v>
      </c>
      <c r="C8" s="912"/>
      <c r="D8" s="912"/>
      <c r="E8" s="913"/>
      <c r="F8" s="911" t="s">
        <v>92</v>
      </c>
      <c r="G8" s="912"/>
      <c r="H8" s="913"/>
      <c r="I8" s="929"/>
      <c r="J8" s="911" t="s">
        <v>93</v>
      </c>
      <c r="K8" s="912"/>
      <c r="L8" s="912"/>
      <c r="M8" s="913"/>
      <c r="N8" s="911" t="s">
        <v>94</v>
      </c>
      <c r="O8" s="912"/>
      <c r="P8" s="913"/>
    </row>
    <row r="9" spans="2:16" s="261" customFormat="1" ht="66" customHeight="1" thickBot="1">
      <c r="B9" s="917" t="s">
        <v>159</v>
      </c>
      <c r="C9" s="918"/>
      <c r="D9" s="918"/>
      <c r="E9" s="919"/>
      <c r="F9" s="920">
        <v>2.0299999999999998</v>
      </c>
      <c r="G9" s="921"/>
      <c r="H9" s="922"/>
      <c r="I9" s="930"/>
      <c r="J9" s="923" t="str">
        <f>'Infrastructure Control Account'!C7</f>
        <v>Detector Mechanical Systems</v>
      </c>
      <c r="K9" s="924"/>
      <c r="L9" s="924"/>
      <c r="M9" s="925"/>
      <c r="N9" s="926">
        <f>'Infrastructure Control Account'!C4</f>
        <v>2.0299999999999998</v>
      </c>
      <c r="O9" s="927"/>
      <c r="P9" s="928"/>
    </row>
    <row r="10" spans="2:16" s="261" customFormat="1" ht="41.1" customHeight="1" thickBot="1">
      <c r="B10" s="931" t="s">
        <v>176</v>
      </c>
      <c r="C10" s="932"/>
      <c r="D10" s="932"/>
      <c r="E10" s="932"/>
      <c r="F10" s="932"/>
      <c r="G10" s="932"/>
      <c r="H10" s="932"/>
      <c r="I10" s="932"/>
      <c r="J10" s="932"/>
      <c r="K10" s="932"/>
      <c r="L10" s="932"/>
      <c r="M10" s="932"/>
      <c r="N10" s="932"/>
      <c r="O10" s="932"/>
      <c r="P10" s="933"/>
    </row>
    <row r="11" spans="2:16" ht="19.5" thickBot="1">
      <c r="B11" s="262"/>
      <c r="C11" s="263"/>
      <c r="D11" s="263"/>
      <c r="E11" s="263"/>
      <c r="F11" s="263"/>
      <c r="G11" s="263"/>
      <c r="H11" s="263"/>
      <c r="I11" s="263"/>
      <c r="J11" s="263"/>
      <c r="K11" s="263"/>
      <c r="L11" s="263"/>
      <c r="M11" s="263"/>
      <c r="N11" s="263"/>
      <c r="O11" s="263"/>
      <c r="P11" s="264"/>
    </row>
    <row r="12" spans="2:16" s="249" customFormat="1" ht="19.5" thickBot="1">
      <c r="B12" s="265"/>
      <c r="C12" s="248"/>
      <c r="D12" s="914" t="s">
        <v>95</v>
      </c>
      <c r="E12" s="915"/>
      <c r="F12" s="915"/>
      <c r="G12" s="916"/>
      <c r="H12" s="914" t="s">
        <v>96</v>
      </c>
      <c r="I12" s="915"/>
      <c r="J12" s="916"/>
      <c r="K12" s="914" t="s">
        <v>97</v>
      </c>
      <c r="L12" s="915"/>
      <c r="M12" s="915"/>
      <c r="N12" s="916"/>
      <c r="O12" s="248"/>
      <c r="P12" s="266"/>
    </row>
    <row r="13" spans="2:16" s="249" customFormat="1" ht="9" customHeight="1">
      <c r="B13" s="265"/>
      <c r="C13" s="248"/>
      <c r="D13" s="934"/>
      <c r="E13" s="935"/>
      <c r="F13" s="935"/>
      <c r="G13" s="936"/>
      <c r="H13" s="934"/>
      <c r="I13" s="935"/>
      <c r="J13" s="936"/>
      <c r="K13" s="937"/>
      <c r="L13" s="938"/>
      <c r="M13" s="938"/>
      <c r="N13" s="939"/>
      <c r="O13" s="248"/>
      <c r="P13" s="266"/>
    </row>
    <row r="14" spans="2:16" ht="33.950000000000003" customHeight="1">
      <c r="B14" s="262"/>
      <c r="C14" s="263"/>
      <c r="D14" s="884" t="str">
        <f>'Infrastructure Control Account'!C8</f>
        <v>Cradle Carriage Work Package</v>
      </c>
      <c r="E14" s="885"/>
      <c r="F14" s="885"/>
      <c r="G14" s="886"/>
      <c r="H14" s="887" t="str">
        <f>'Infrastructure Control Account'!B8</f>
        <v>2.03.01</v>
      </c>
      <c r="I14" s="888"/>
      <c r="J14" s="889"/>
      <c r="K14" s="940" t="s">
        <v>98</v>
      </c>
      <c r="L14" s="941"/>
      <c r="M14" s="941"/>
      <c r="N14" s="942"/>
      <c r="O14" s="263"/>
      <c r="P14" s="264"/>
    </row>
    <row r="15" spans="2:16" ht="12.95" customHeight="1">
      <c r="B15" s="262"/>
      <c r="C15" s="263"/>
      <c r="D15" s="328"/>
      <c r="E15" s="329"/>
      <c r="F15" s="329"/>
      <c r="G15" s="330"/>
      <c r="H15" s="331"/>
      <c r="I15" s="332"/>
      <c r="J15" s="333"/>
      <c r="K15" s="270"/>
      <c r="L15" s="271"/>
      <c r="M15" s="271"/>
      <c r="N15" s="272"/>
      <c r="O15" s="263"/>
      <c r="P15" s="264"/>
    </row>
    <row r="16" spans="2:16" ht="33.950000000000003" customHeight="1">
      <c r="B16" s="262"/>
      <c r="C16" s="263"/>
      <c r="D16" s="884" t="str">
        <f>'Infrastructure Control Account'!C9</f>
        <v>Internal Detector Structural Support Work Package</v>
      </c>
      <c r="E16" s="885"/>
      <c r="F16" s="885"/>
      <c r="G16" s="886"/>
      <c r="H16" s="887" t="str">
        <f>'Infrastructure Control Account'!B9</f>
        <v xml:space="preserve">2.03.02 </v>
      </c>
      <c r="I16" s="888"/>
      <c r="J16" s="889"/>
      <c r="K16" s="890" t="s">
        <v>98</v>
      </c>
      <c r="L16" s="891"/>
      <c r="M16" s="891"/>
      <c r="N16" s="892"/>
      <c r="O16" s="263"/>
      <c r="P16" s="264"/>
    </row>
    <row r="17" spans="2:16" ht="9" customHeight="1">
      <c r="B17" s="262"/>
      <c r="C17" s="263"/>
      <c r="D17" s="328"/>
      <c r="E17" s="329"/>
      <c r="F17" s="329"/>
      <c r="G17" s="330"/>
      <c r="H17" s="331"/>
      <c r="I17" s="332"/>
      <c r="J17" s="333"/>
      <c r="K17" s="270"/>
      <c r="L17" s="271"/>
      <c r="M17" s="271"/>
      <c r="N17" s="272"/>
      <c r="O17" s="263"/>
      <c r="P17" s="264"/>
    </row>
    <row r="18" spans="2:16" ht="32.1" customHeight="1">
      <c r="B18" s="262"/>
      <c r="C18" s="263"/>
      <c r="D18" s="884" t="s">
        <v>672</v>
      </c>
      <c r="E18" s="885"/>
      <c r="F18" s="885"/>
      <c r="G18" s="886"/>
      <c r="H18" s="887" t="str">
        <f>'Infrastructure Control Account'!B10</f>
        <v xml:space="preserve">2.03.03 </v>
      </c>
      <c r="I18" s="888"/>
      <c r="J18" s="889"/>
      <c r="K18" s="890" t="s">
        <v>98</v>
      </c>
      <c r="L18" s="891"/>
      <c r="M18" s="891"/>
      <c r="N18" s="892"/>
      <c r="O18" s="263"/>
      <c r="P18" s="264"/>
    </row>
    <row r="19" spans="2:16" ht="8.1" customHeight="1">
      <c r="B19" s="262"/>
      <c r="C19" s="263"/>
      <c r="D19" s="522"/>
      <c r="E19" s="523"/>
      <c r="F19" s="523"/>
      <c r="G19" s="524"/>
      <c r="H19" s="525"/>
      <c r="I19" s="526"/>
      <c r="J19" s="527"/>
      <c r="K19" s="270"/>
      <c r="L19" s="271"/>
      <c r="M19" s="271"/>
      <c r="N19" s="272"/>
      <c r="O19" s="263"/>
      <c r="P19" s="264"/>
    </row>
    <row r="20" spans="2:16" ht="33.950000000000003" customHeight="1">
      <c r="B20" s="262"/>
      <c r="C20" s="263"/>
      <c r="D20" s="884" t="str">
        <f>'Infrastructure Control Account'!C11</f>
        <v>End Caps/ Pole Tips Work Package</v>
      </c>
      <c r="E20" s="885"/>
      <c r="F20" s="885"/>
      <c r="G20" s="886"/>
      <c r="H20" s="887" t="str">
        <f>'Infrastructure Control Account'!B11</f>
        <v>2.03.04</v>
      </c>
      <c r="I20" s="888"/>
      <c r="J20" s="889"/>
      <c r="K20" s="890" t="s">
        <v>98</v>
      </c>
      <c r="L20" s="891"/>
      <c r="M20" s="891"/>
      <c r="N20" s="892"/>
      <c r="O20" s="263"/>
      <c r="P20" s="264"/>
    </row>
    <row r="21" spans="2:16" ht="9.9499999999999993" customHeight="1">
      <c r="B21" s="262"/>
      <c r="C21" s="263"/>
      <c r="D21" s="328"/>
      <c r="E21" s="329"/>
      <c r="F21" s="329"/>
      <c r="G21" s="330"/>
      <c r="H21" s="331"/>
      <c r="I21" s="332"/>
      <c r="J21" s="333"/>
      <c r="K21" s="270"/>
      <c r="L21" s="271"/>
      <c r="M21" s="271"/>
      <c r="N21" s="272"/>
      <c r="O21" s="263"/>
      <c r="P21" s="264"/>
    </row>
    <row r="22" spans="2:16" ht="33.950000000000003" customHeight="1">
      <c r="B22" s="262"/>
      <c r="C22" s="263"/>
      <c r="D22" s="884" t="str">
        <f>'Infrastructure Control Account'!C12</f>
        <v>Cradle Carriage Bridge, Mid Platforms and Access Work Package</v>
      </c>
      <c r="E22" s="885"/>
      <c r="F22" s="885"/>
      <c r="G22" s="886"/>
      <c r="H22" s="887" t="str">
        <f>'Infrastructure Control Account'!B12</f>
        <v>2.03.05</v>
      </c>
      <c r="I22" s="888"/>
      <c r="J22" s="889"/>
      <c r="K22" s="890" t="s">
        <v>98</v>
      </c>
      <c r="L22" s="891"/>
      <c r="M22" s="891"/>
      <c r="N22" s="892"/>
      <c r="O22" s="263"/>
      <c r="P22" s="264"/>
    </row>
    <row r="23" spans="2:16" ht="9" customHeight="1" thickBot="1">
      <c r="B23" s="262"/>
      <c r="C23" s="263"/>
      <c r="D23" s="893"/>
      <c r="E23" s="894"/>
      <c r="F23" s="894"/>
      <c r="G23" s="895"/>
      <c r="H23" s="896"/>
      <c r="I23" s="897"/>
      <c r="J23" s="898"/>
      <c r="K23" s="899"/>
      <c r="L23" s="900"/>
      <c r="M23" s="900"/>
      <c r="N23" s="901"/>
      <c r="O23" s="263"/>
      <c r="P23" s="264"/>
    </row>
    <row r="24" spans="2:16" ht="33.950000000000003" customHeight="1">
      <c r="B24" s="262"/>
      <c r="C24" s="263"/>
      <c r="D24" s="393"/>
      <c r="E24" s="393"/>
      <c r="F24" s="393"/>
      <c r="G24" s="393"/>
      <c r="H24" s="394"/>
      <c r="I24" s="394"/>
      <c r="J24" s="394"/>
      <c r="K24" s="395"/>
      <c r="L24" s="395"/>
      <c r="M24" s="395"/>
      <c r="N24" s="395"/>
      <c r="O24" s="263"/>
      <c r="P24" s="264"/>
    </row>
    <row r="25" spans="2:16" ht="19.5" thickBot="1">
      <c r="B25" s="267"/>
      <c r="C25" s="268"/>
      <c r="D25" s="268"/>
      <c r="E25" s="268"/>
      <c r="F25" s="268"/>
      <c r="G25" s="268"/>
      <c r="H25" s="268"/>
      <c r="I25" s="268"/>
      <c r="J25" s="268"/>
      <c r="K25" s="268"/>
      <c r="L25" s="268"/>
      <c r="M25" s="268"/>
      <c r="N25" s="268"/>
      <c r="O25" s="268"/>
      <c r="P25" s="269"/>
    </row>
    <row r="26" spans="2:16">
      <c r="B26" s="487"/>
      <c r="C26" s="488"/>
      <c r="D26" s="488"/>
      <c r="E26" s="488"/>
      <c r="F26" s="488"/>
      <c r="G26" s="488"/>
      <c r="H26" s="489"/>
      <c r="I26" s="489"/>
      <c r="J26" s="489"/>
      <c r="K26" s="488"/>
      <c r="L26" s="488"/>
      <c r="M26" s="488"/>
      <c r="N26" s="488"/>
      <c r="O26" s="488"/>
      <c r="P26" s="490"/>
    </row>
    <row r="27" spans="2:16" ht="21">
      <c r="B27" s="876" t="s">
        <v>175</v>
      </c>
      <c r="C27" s="877"/>
      <c r="D27" s="877"/>
      <c r="E27" s="877"/>
      <c r="F27" s="877"/>
      <c r="G27" s="263"/>
      <c r="H27" s="491"/>
      <c r="I27" s="491"/>
      <c r="J27" s="491"/>
      <c r="K27" s="263"/>
      <c r="L27" s="263"/>
      <c r="M27" s="263"/>
      <c r="N27" s="263"/>
      <c r="O27" s="263"/>
      <c r="P27" s="264"/>
    </row>
    <row r="28" spans="2:16" ht="19.5" thickBot="1">
      <c r="B28" s="262"/>
      <c r="C28" s="263"/>
      <c r="D28" s="263"/>
      <c r="E28" s="263"/>
      <c r="F28" s="263"/>
      <c r="G28" s="263"/>
      <c r="H28" s="491"/>
      <c r="I28" s="491"/>
      <c r="J28" s="491"/>
      <c r="K28" s="263"/>
      <c r="L28" s="263"/>
      <c r="M28" s="263"/>
      <c r="N28" s="263"/>
      <c r="O28" s="263"/>
      <c r="P28" s="264"/>
    </row>
    <row r="29" spans="2:16">
      <c r="B29" s="262"/>
      <c r="C29" s="878"/>
      <c r="D29" s="879"/>
      <c r="E29" s="879"/>
      <c r="F29" s="879"/>
      <c r="G29" s="879"/>
      <c r="H29" s="879"/>
      <c r="I29" s="879"/>
      <c r="J29" s="879"/>
      <c r="K29" s="879"/>
      <c r="L29" s="879"/>
      <c r="M29" s="879"/>
      <c r="N29" s="879"/>
      <c r="O29" s="492"/>
      <c r="P29" s="493"/>
    </row>
    <row r="30" spans="2:16">
      <c r="B30" s="262"/>
      <c r="C30" s="880"/>
      <c r="D30" s="881"/>
      <c r="E30" s="881"/>
      <c r="F30" s="881"/>
      <c r="G30" s="881"/>
      <c r="H30" s="881"/>
      <c r="I30" s="881"/>
      <c r="J30" s="881"/>
      <c r="K30" s="881"/>
      <c r="L30" s="881"/>
      <c r="M30" s="881"/>
      <c r="N30" s="881"/>
      <c r="O30" s="494"/>
      <c r="P30" s="493"/>
    </row>
    <row r="31" spans="2:16">
      <c r="B31" s="262"/>
      <c r="C31" s="880"/>
      <c r="D31" s="881"/>
      <c r="E31" s="881"/>
      <c r="F31" s="881"/>
      <c r="G31" s="881"/>
      <c r="H31" s="881"/>
      <c r="I31" s="881"/>
      <c r="J31" s="881"/>
      <c r="K31" s="881"/>
      <c r="L31" s="881"/>
      <c r="M31" s="881"/>
      <c r="N31" s="881"/>
      <c r="O31" s="494"/>
      <c r="P31" s="493"/>
    </row>
    <row r="32" spans="2:16">
      <c r="B32" s="262"/>
      <c r="C32" s="880"/>
      <c r="D32" s="881"/>
      <c r="E32" s="881"/>
      <c r="F32" s="881"/>
      <c r="G32" s="881"/>
      <c r="H32" s="881"/>
      <c r="I32" s="881"/>
      <c r="J32" s="881"/>
      <c r="K32" s="881"/>
      <c r="L32" s="881"/>
      <c r="M32" s="881"/>
      <c r="N32" s="881"/>
      <c r="O32" s="494"/>
      <c r="P32" s="493"/>
    </row>
    <row r="33" spans="2:16">
      <c r="B33" s="262"/>
      <c r="C33" s="880"/>
      <c r="D33" s="881"/>
      <c r="E33" s="881"/>
      <c r="F33" s="881"/>
      <c r="G33" s="881"/>
      <c r="H33" s="881"/>
      <c r="I33" s="881"/>
      <c r="J33" s="881"/>
      <c r="K33" s="881"/>
      <c r="L33" s="881"/>
      <c r="M33" s="881"/>
      <c r="N33" s="881"/>
      <c r="O33" s="494"/>
      <c r="P33" s="493"/>
    </row>
    <row r="34" spans="2:16">
      <c r="B34" s="262"/>
      <c r="C34" s="880"/>
      <c r="D34" s="881"/>
      <c r="E34" s="881"/>
      <c r="F34" s="881"/>
      <c r="G34" s="881"/>
      <c r="H34" s="881"/>
      <c r="I34" s="881"/>
      <c r="J34" s="881"/>
      <c r="K34" s="881"/>
      <c r="L34" s="881"/>
      <c r="M34" s="881"/>
      <c r="N34" s="881"/>
      <c r="O34" s="494"/>
      <c r="P34" s="493"/>
    </row>
    <row r="35" spans="2:16">
      <c r="B35" s="262"/>
      <c r="C35" s="880"/>
      <c r="D35" s="881"/>
      <c r="E35" s="881"/>
      <c r="F35" s="881"/>
      <c r="G35" s="881"/>
      <c r="H35" s="881"/>
      <c r="I35" s="881"/>
      <c r="J35" s="881"/>
      <c r="K35" s="881"/>
      <c r="L35" s="881"/>
      <c r="M35" s="881"/>
      <c r="N35" s="881"/>
      <c r="O35" s="494"/>
      <c r="P35" s="493"/>
    </row>
    <row r="36" spans="2:16">
      <c r="B36" s="262"/>
      <c r="C36" s="880"/>
      <c r="D36" s="881"/>
      <c r="E36" s="881"/>
      <c r="F36" s="881"/>
      <c r="G36" s="881"/>
      <c r="H36" s="881"/>
      <c r="I36" s="881"/>
      <c r="J36" s="881"/>
      <c r="K36" s="881"/>
      <c r="L36" s="881"/>
      <c r="M36" s="881"/>
      <c r="N36" s="881"/>
      <c r="O36" s="494"/>
      <c r="P36" s="493"/>
    </row>
    <row r="37" spans="2:16">
      <c r="B37" s="262"/>
      <c r="C37" s="880"/>
      <c r="D37" s="881"/>
      <c r="E37" s="881"/>
      <c r="F37" s="881"/>
      <c r="G37" s="881"/>
      <c r="H37" s="881"/>
      <c r="I37" s="881"/>
      <c r="J37" s="881"/>
      <c r="K37" s="881"/>
      <c r="L37" s="881"/>
      <c r="M37" s="881"/>
      <c r="N37" s="881"/>
      <c r="O37" s="494"/>
      <c r="P37" s="493"/>
    </row>
    <row r="38" spans="2:16">
      <c r="B38" s="262"/>
      <c r="C38" s="880"/>
      <c r="D38" s="881"/>
      <c r="E38" s="881"/>
      <c r="F38" s="881"/>
      <c r="G38" s="881"/>
      <c r="H38" s="881"/>
      <c r="I38" s="881"/>
      <c r="J38" s="881"/>
      <c r="K38" s="881"/>
      <c r="L38" s="881"/>
      <c r="M38" s="881"/>
      <c r="N38" s="881"/>
      <c r="O38" s="494"/>
      <c r="P38" s="493"/>
    </row>
    <row r="39" spans="2:16">
      <c r="B39" s="262"/>
      <c r="C39" s="880"/>
      <c r="D39" s="881"/>
      <c r="E39" s="881"/>
      <c r="F39" s="881"/>
      <c r="G39" s="881"/>
      <c r="H39" s="881"/>
      <c r="I39" s="881"/>
      <c r="J39" s="881"/>
      <c r="K39" s="881"/>
      <c r="L39" s="881"/>
      <c r="M39" s="881"/>
      <c r="N39" s="881"/>
      <c r="O39" s="494"/>
      <c r="P39" s="493"/>
    </row>
    <row r="40" spans="2:16">
      <c r="B40" s="262"/>
      <c r="C40" s="880"/>
      <c r="D40" s="881"/>
      <c r="E40" s="881"/>
      <c r="F40" s="881"/>
      <c r="G40" s="881"/>
      <c r="H40" s="881"/>
      <c r="I40" s="881"/>
      <c r="J40" s="881"/>
      <c r="K40" s="881"/>
      <c r="L40" s="881"/>
      <c r="M40" s="881"/>
      <c r="N40" s="881"/>
      <c r="O40" s="494"/>
      <c r="P40" s="493"/>
    </row>
    <row r="41" spans="2:16">
      <c r="B41" s="262"/>
      <c r="C41" s="880"/>
      <c r="D41" s="881"/>
      <c r="E41" s="881"/>
      <c r="F41" s="881"/>
      <c r="G41" s="881"/>
      <c r="H41" s="881"/>
      <c r="I41" s="881"/>
      <c r="J41" s="881"/>
      <c r="K41" s="881"/>
      <c r="L41" s="881"/>
      <c r="M41" s="881"/>
      <c r="N41" s="881"/>
      <c r="O41" s="494"/>
      <c r="P41" s="493"/>
    </row>
    <row r="42" spans="2:16">
      <c r="B42" s="262"/>
      <c r="C42" s="880"/>
      <c r="D42" s="881"/>
      <c r="E42" s="881"/>
      <c r="F42" s="881"/>
      <c r="G42" s="881"/>
      <c r="H42" s="881"/>
      <c r="I42" s="881"/>
      <c r="J42" s="881"/>
      <c r="K42" s="881"/>
      <c r="L42" s="881"/>
      <c r="M42" s="881"/>
      <c r="N42" s="881"/>
      <c r="O42" s="494"/>
      <c r="P42" s="493"/>
    </row>
    <row r="43" spans="2:16">
      <c r="B43" s="262"/>
      <c r="C43" s="880"/>
      <c r="D43" s="881"/>
      <c r="E43" s="881"/>
      <c r="F43" s="881"/>
      <c r="G43" s="881"/>
      <c r="H43" s="881"/>
      <c r="I43" s="881"/>
      <c r="J43" s="881"/>
      <c r="K43" s="881"/>
      <c r="L43" s="881"/>
      <c r="M43" s="881"/>
      <c r="N43" s="881"/>
      <c r="O43" s="494"/>
      <c r="P43" s="493"/>
    </row>
    <row r="44" spans="2:16">
      <c r="B44" s="262"/>
      <c r="C44" s="880"/>
      <c r="D44" s="881"/>
      <c r="E44" s="881"/>
      <c r="F44" s="881"/>
      <c r="G44" s="881"/>
      <c r="H44" s="881"/>
      <c r="I44" s="881"/>
      <c r="J44" s="881"/>
      <c r="K44" s="881"/>
      <c r="L44" s="881"/>
      <c r="M44" s="881"/>
      <c r="N44" s="881"/>
      <c r="O44" s="494"/>
      <c r="P44" s="493"/>
    </row>
    <row r="45" spans="2:16">
      <c r="B45" s="262"/>
      <c r="C45" s="880"/>
      <c r="D45" s="881"/>
      <c r="E45" s="881"/>
      <c r="F45" s="881"/>
      <c r="G45" s="881"/>
      <c r="H45" s="881"/>
      <c r="I45" s="881"/>
      <c r="J45" s="881"/>
      <c r="K45" s="881"/>
      <c r="L45" s="881"/>
      <c r="M45" s="881"/>
      <c r="N45" s="881"/>
      <c r="O45" s="494"/>
      <c r="P45" s="493"/>
    </row>
    <row r="46" spans="2:16">
      <c r="B46" s="262"/>
      <c r="C46" s="880"/>
      <c r="D46" s="881"/>
      <c r="E46" s="881"/>
      <c r="F46" s="881"/>
      <c r="G46" s="881"/>
      <c r="H46" s="881"/>
      <c r="I46" s="881"/>
      <c r="J46" s="881"/>
      <c r="K46" s="881"/>
      <c r="L46" s="881"/>
      <c r="M46" s="881"/>
      <c r="N46" s="881"/>
      <c r="O46" s="494"/>
      <c r="P46" s="493"/>
    </row>
    <row r="47" spans="2:16">
      <c r="B47" s="262"/>
      <c r="C47" s="880"/>
      <c r="D47" s="881"/>
      <c r="E47" s="881"/>
      <c r="F47" s="881"/>
      <c r="G47" s="881"/>
      <c r="H47" s="881"/>
      <c r="I47" s="881"/>
      <c r="J47" s="881"/>
      <c r="K47" s="881"/>
      <c r="L47" s="881"/>
      <c r="M47" s="881"/>
      <c r="N47" s="881"/>
      <c r="O47" s="494"/>
      <c r="P47" s="493"/>
    </row>
    <row r="48" spans="2:16">
      <c r="B48" s="262"/>
      <c r="C48" s="880"/>
      <c r="D48" s="881"/>
      <c r="E48" s="881"/>
      <c r="F48" s="881"/>
      <c r="G48" s="881"/>
      <c r="H48" s="881"/>
      <c r="I48" s="881"/>
      <c r="J48" s="881"/>
      <c r="K48" s="881"/>
      <c r="L48" s="881"/>
      <c r="M48" s="881"/>
      <c r="N48" s="881"/>
      <c r="O48" s="494"/>
      <c r="P48" s="493"/>
    </row>
    <row r="49" spans="2:16">
      <c r="B49" s="262"/>
      <c r="C49" s="880"/>
      <c r="D49" s="881"/>
      <c r="E49" s="881"/>
      <c r="F49" s="881"/>
      <c r="G49" s="881"/>
      <c r="H49" s="881"/>
      <c r="I49" s="881"/>
      <c r="J49" s="881"/>
      <c r="K49" s="881"/>
      <c r="L49" s="881"/>
      <c r="M49" s="881"/>
      <c r="N49" s="881"/>
      <c r="O49" s="494"/>
      <c r="P49" s="493"/>
    </row>
    <row r="50" spans="2:16">
      <c r="B50" s="262"/>
      <c r="C50" s="880"/>
      <c r="D50" s="881"/>
      <c r="E50" s="881"/>
      <c r="F50" s="881"/>
      <c r="G50" s="881"/>
      <c r="H50" s="881"/>
      <c r="I50" s="881"/>
      <c r="J50" s="881"/>
      <c r="K50" s="881"/>
      <c r="L50" s="881"/>
      <c r="M50" s="881"/>
      <c r="N50" s="881"/>
      <c r="O50" s="494"/>
      <c r="P50" s="493"/>
    </row>
    <row r="51" spans="2:16">
      <c r="B51" s="262"/>
      <c r="C51" s="880"/>
      <c r="D51" s="881"/>
      <c r="E51" s="881"/>
      <c r="F51" s="881"/>
      <c r="G51" s="881"/>
      <c r="H51" s="881"/>
      <c r="I51" s="881"/>
      <c r="J51" s="881"/>
      <c r="K51" s="881"/>
      <c r="L51" s="881"/>
      <c r="M51" s="881"/>
      <c r="N51" s="881"/>
      <c r="O51" s="494"/>
      <c r="P51" s="493"/>
    </row>
    <row r="52" spans="2:16">
      <c r="B52" s="262"/>
      <c r="C52" s="880"/>
      <c r="D52" s="881"/>
      <c r="E52" s="881"/>
      <c r="F52" s="881"/>
      <c r="G52" s="881"/>
      <c r="H52" s="881"/>
      <c r="I52" s="881"/>
      <c r="J52" s="881"/>
      <c r="K52" s="881"/>
      <c r="L52" s="881"/>
      <c r="M52" s="881"/>
      <c r="N52" s="881"/>
      <c r="O52" s="494"/>
      <c r="P52" s="493"/>
    </row>
    <row r="53" spans="2:16" ht="19.5" thickBot="1">
      <c r="B53" s="262"/>
      <c r="C53" s="882"/>
      <c r="D53" s="883"/>
      <c r="E53" s="883"/>
      <c r="F53" s="883"/>
      <c r="G53" s="883"/>
      <c r="H53" s="883"/>
      <c r="I53" s="883"/>
      <c r="J53" s="883"/>
      <c r="K53" s="883"/>
      <c r="L53" s="883"/>
      <c r="M53" s="883"/>
      <c r="N53" s="883"/>
      <c r="O53" s="495"/>
      <c r="P53" s="264"/>
    </row>
    <row r="54" spans="2:16" ht="19.5" thickBot="1">
      <c r="B54" s="267"/>
      <c r="C54" s="268"/>
      <c r="D54" s="268"/>
      <c r="E54" s="268"/>
      <c r="F54" s="268"/>
      <c r="G54" s="268"/>
      <c r="H54" s="496"/>
      <c r="I54" s="496"/>
      <c r="J54" s="496"/>
      <c r="K54" s="268"/>
      <c r="L54" s="268"/>
      <c r="M54" s="268"/>
      <c r="N54" s="268"/>
      <c r="O54" s="268"/>
      <c r="P54" s="269"/>
    </row>
    <row r="55" spans="2:16" ht="19.5" thickBot="1"/>
    <row r="56" spans="2:16">
      <c r="B56" s="505" t="s">
        <v>177</v>
      </c>
      <c r="C56" s="506"/>
      <c r="D56" s="506"/>
      <c r="E56" s="506"/>
      <c r="F56" s="506"/>
      <c r="G56" s="506"/>
      <c r="H56" s="507"/>
      <c r="I56" s="507"/>
      <c r="J56" s="507"/>
      <c r="K56" s="506"/>
      <c r="L56" s="506"/>
      <c r="M56" s="506"/>
      <c r="N56" s="506"/>
      <c r="O56" s="506"/>
      <c r="P56" s="508"/>
    </row>
    <row r="57" spans="2:16">
      <c r="B57" s="509"/>
      <c r="C57" s="510"/>
      <c r="D57" s="510"/>
      <c r="E57" s="510"/>
      <c r="F57" s="510"/>
      <c r="G57" s="510"/>
      <c r="H57" s="511"/>
      <c r="I57" s="511"/>
      <c r="J57" s="511"/>
      <c r="K57" s="510"/>
      <c r="L57" s="510"/>
      <c r="M57" s="510"/>
      <c r="N57" s="510"/>
      <c r="O57" s="510"/>
      <c r="P57" s="512"/>
    </row>
    <row r="58" spans="2:16">
      <c r="B58" s="513" t="s">
        <v>178</v>
      </c>
      <c r="C58" s="514"/>
      <c r="D58" s="514" t="s">
        <v>179</v>
      </c>
      <c r="E58" s="514"/>
      <c r="F58" s="514" t="s">
        <v>180</v>
      </c>
      <c r="G58" s="514"/>
      <c r="H58" s="511"/>
      <c r="I58" s="511"/>
      <c r="J58" s="511"/>
      <c r="K58" s="510"/>
      <c r="L58" s="510"/>
      <c r="M58" s="510"/>
      <c r="N58" s="510"/>
      <c r="O58" s="510"/>
      <c r="P58" s="512"/>
    </row>
    <row r="59" spans="2:16">
      <c r="B59" s="509"/>
      <c r="C59" s="510"/>
      <c r="D59" s="510"/>
      <c r="E59" s="510"/>
      <c r="F59" s="510"/>
      <c r="G59" s="510"/>
      <c r="H59" s="511"/>
      <c r="I59" s="511"/>
      <c r="J59" s="511"/>
      <c r="K59" s="510"/>
      <c r="L59" s="510"/>
      <c r="M59" s="510"/>
      <c r="N59" s="510"/>
      <c r="O59" s="510"/>
      <c r="P59" s="512"/>
    </row>
    <row r="60" spans="2:16">
      <c r="B60" s="509">
        <v>1</v>
      </c>
      <c r="C60" s="510"/>
      <c r="D60" s="515">
        <v>42874</v>
      </c>
      <c r="E60" s="510"/>
      <c r="F60" s="510" t="s">
        <v>181</v>
      </c>
      <c r="G60" s="510"/>
      <c r="H60" s="511"/>
      <c r="I60" s="511"/>
      <c r="J60" s="511"/>
      <c r="K60" s="510"/>
      <c r="L60" s="510"/>
      <c r="M60" s="510"/>
      <c r="N60" s="510"/>
      <c r="O60" s="510"/>
      <c r="P60" s="512"/>
    </row>
    <row r="61" spans="2:16">
      <c r="B61" s="509">
        <v>2</v>
      </c>
      <c r="C61" s="510"/>
      <c r="D61" s="515">
        <v>42943</v>
      </c>
      <c r="E61" s="510"/>
      <c r="F61" s="510" t="s">
        <v>181</v>
      </c>
      <c r="G61" s="510"/>
      <c r="H61" s="511"/>
      <c r="I61" s="511"/>
      <c r="J61" s="511"/>
      <c r="K61" s="510"/>
      <c r="L61" s="510"/>
      <c r="M61" s="510"/>
      <c r="N61" s="510"/>
      <c r="O61" s="510"/>
      <c r="P61" s="512"/>
    </row>
    <row r="62" spans="2:16">
      <c r="B62" s="509">
        <v>3</v>
      </c>
      <c r="C62" s="510"/>
      <c r="D62" s="515">
        <v>42950</v>
      </c>
      <c r="E62" s="510"/>
      <c r="F62" s="510" t="s">
        <v>181</v>
      </c>
      <c r="G62" s="510"/>
      <c r="H62" s="511"/>
      <c r="I62" s="511"/>
      <c r="J62" s="511"/>
      <c r="K62" s="510"/>
      <c r="L62" s="510"/>
      <c r="M62" s="510"/>
      <c r="N62" s="510"/>
      <c r="O62" s="510"/>
      <c r="P62" s="512"/>
    </row>
    <row r="63" spans="2:16">
      <c r="B63" s="509">
        <v>4</v>
      </c>
      <c r="C63" s="510"/>
      <c r="D63" s="515">
        <v>43140</v>
      </c>
      <c r="E63" s="510"/>
      <c r="F63" s="510" t="s">
        <v>182</v>
      </c>
      <c r="G63" s="510"/>
      <c r="H63" s="511"/>
      <c r="I63" s="511" t="s">
        <v>188</v>
      </c>
      <c r="J63" s="511"/>
      <c r="K63" s="510"/>
      <c r="L63" s="510"/>
      <c r="M63" s="510"/>
      <c r="N63" s="510"/>
      <c r="O63" s="510"/>
      <c r="P63" s="512"/>
    </row>
    <row r="64" spans="2:16">
      <c r="B64" s="509">
        <v>5</v>
      </c>
      <c r="C64" s="510"/>
      <c r="D64" s="515">
        <v>43148</v>
      </c>
      <c r="E64" s="510"/>
      <c r="F64" s="510" t="s">
        <v>182</v>
      </c>
      <c r="G64" s="510"/>
      <c r="H64" s="511"/>
      <c r="I64" s="511" t="s">
        <v>189</v>
      </c>
      <c r="J64" s="511"/>
      <c r="K64" s="510"/>
      <c r="L64" s="510"/>
      <c r="M64" s="510"/>
      <c r="N64" s="510"/>
      <c r="O64" s="510"/>
      <c r="P64" s="512"/>
    </row>
    <row r="65" spans="2:16" ht="19.5" thickBot="1">
      <c r="B65" s="516">
        <v>6</v>
      </c>
      <c r="C65" s="517"/>
      <c r="D65" s="747">
        <v>43543</v>
      </c>
      <c r="E65" s="517"/>
      <c r="F65" s="517" t="s">
        <v>669</v>
      </c>
      <c r="G65" s="517"/>
      <c r="H65" s="518"/>
      <c r="I65" s="518" t="s">
        <v>670</v>
      </c>
      <c r="J65" s="518"/>
      <c r="K65" s="517"/>
      <c r="L65" s="517"/>
      <c r="M65" s="517"/>
      <c r="N65" s="517"/>
      <c r="O65" s="517"/>
      <c r="P65" s="519"/>
    </row>
  </sheetData>
  <mergeCells count="37">
    <mergeCell ref="D13:G13"/>
    <mergeCell ref="H13:J13"/>
    <mergeCell ref="D22:G22"/>
    <mergeCell ref="H22:J22"/>
    <mergeCell ref="K22:N22"/>
    <mergeCell ref="K13:N13"/>
    <mergeCell ref="K14:N14"/>
    <mergeCell ref="D18:G18"/>
    <mergeCell ref="F2:L7"/>
    <mergeCell ref="B8:E8"/>
    <mergeCell ref="F8:H8"/>
    <mergeCell ref="J8:M8"/>
    <mergeCell ref="D12:G12"/>
    <mergeCell ref="H12:J12"/>
    <mergeCell ref="K12:N12"/>
    <mergeCell ref="N8:P8"/>
    <mergeCell ref="B9:E9"/>
    <mergeCell ref="F9:H9"/>
    <mergeCell ref="J9:M9"/>
    <mergeCell ref="N9:P9"/>
    <mergeCell ref="I8:I9"/>
    <mergeCell ref="B10:P10"/>
    <mergeCell ref="B27:F27"/>
    <mergeCell ref="C29:N53"/>
    <mergeCell ref="D14:G14"/>
    <mergeCell ref="H14:J14"/>
    <mergeCell ref="D16:G16"/>
    <mergeCell ref="H16:J16"/>
    <mergeCell ref="K16:N16"/>
    <mergeCell ref="D23:G23"/>
    <mergeCell ref="H23:J23"/>
    <mergeCell ref="K23:N23"/>
    <mergeCell ref="D20:G20"/>
    <mergeCell ref="H20:J20"/>
    <mergeCell ref="K20:N20"/>
    <mergeCell ref="H18:J18"/>
    <mergeCell ref="K18:N18"/>
  </mergeCells>
  <hyperlinks>
    <hyperlink ref="K14" location="'BoE for Cradle Carriage'!A1" display="Go To BoE"/>
    <hyperlink ref="K16" location="'BoE for Int Struct Support'!A1" display="Go To BoE"/>
    <hyperlink ref="L16" location="'BoE for Int Struct Support'!A1" display="'BoE for Int Struct Support'!A1"/>
    <hyperlink ref="M16" location="'BoE for Int Struct Support'!A1" display="'BoE for Int Struct Support'!A1"/>
    <hyperlink ref="N16" location="'BoE for Int Struct Support'!A1" display="'BoE for Int Struct Support'!A1"/>
    <hyperlink ref="K20" location="'BoE for End Caps_Pole Tips'!A1" display="Go To BoE"/>
    <hyperlink ref="L20" location="'BoE for End Caps_Pole Tips'!A1" display="'BoE for End Caps_Pole Tips'!A1"/>
    <hyperlink ref="M20" location="'BoE for End Caps_Pole Tips'!A1" display="'BoE for End Caps_Pole Tips'!A1"/>
    <hyperlink ref="N20" location="'BoE for End Caps_Pole Tips'!A1" display="'BoE for End Caps_Pole Tips'!A1"/>
    <hyperlink ref="K22" location="'BoE for Bridge, Platforms, etc'!A1" display="Go To BoE"/>
    <hyperlink ref="L22" location="'BoE for Bridge, Platforms, etc'!A1" display="'BoE for Bridge, Platforms, etc'!A1"/>
    <hyperlink ref="M22" location="'BoE for Bridge, Platforms, etc'!A1" display="'BoE for Bridge, Platforms, etc'!A1"/>
    <hyperlink ref="N22" location="'BoE for Bridge, Platforms, etc'!A1" display="'BoE for Bridge, Platforms, etc'!A1"/>
    <hyperlink ref="J9" location="'BoE for Detector Mech Sys'!A1" display="'BoE for Detector Mech Sys'!A1"/>
    <hyperlink ref="K9" location="'BoE for Detector Mech Sys'!A1" display="'BoE for Detector Mech Sys'!A1"/>
    <hyperlink ref="L9" location="'BoE for Detector Mech Sys'!A1" display="'BoE for Detector Mech Sys'!A1"/>
    <hyperlink ref="M9" location="'BoE for Detector Mech Sys'!A1" display="'BoE for Detector Mech Sys'!A1"/>
    <hyperlink ref="B9" location="'Infrastructure Acct Structure'!A1" display="sPHENIX Infrastructure (click to see WBS structure for this Subsystem)"/>
    <hyperlink ref="C9" location="'Infrastructure Acct Structure'!A1" display="'Infrastructure Acct Structure'!A1"/>
    <hyperlink ref="D9" location="'Infrastructure Acct Structure'!A1" display="'Infrastructure Acct Structure'!A1"/>
    <hyperlink ref="E9" location="'Infrastructure Acct Structure'!A1" display="'Infrastructure Acct Structure'!A1"/>
    <hyperlink ref="B10" location="Instructions!A1" display="Instructions: How to use this document"/>
    <hyperlink ref="C10" location="Instructions!A1" display="Instructions!A1"/>
    <hyperlink ref="D10" location="Instructions!A1" display="Instructions!A1"/>
    <hyperlink ref="E10" location="Instructions!A1" display="Instructions!A1"/>
    <hyperlink ref="F10" location="Instructions!A1" display="Instructions!A1"/>
    <hyperlink ref="G10" location="Instructions!A1" display="Instructions!A1"/>
    <hyperlink ref="H10" location="Instructions!A1" display="Instructions!A1"/>
    <hyperlink ref="I10" location="Instructions!A1" display="Instructions!A1"/>
    <hyperlink ref="J10" location="Instructions!A1" display="Instructions!A1"/>
    <hyperlink ref="K10" location="Instructions!A1" display="Instructions!A1"/>
    <hyperlink ref="L10" location="Instructions!A1" display="Instructions!A1"/>
    <hyperlink ref="M10" location="Instructions!A1" display="Instructions!A1"/>
    <hyperlink ref="N10" location="Instructions!A1" display="Instructions!A1"/>
    <hyperlink ref="O10" location="Instructions!A1" display="Instructions!A1"/>
    <hyperlink ref="P10" location="Instructions!A1" display="Instructions!A1"/>
    <hyperlink ref="K18" location="'BoE for OHCal Steel'!A1" display="Go To BoE"/>
    <hyperlink ref="L18" location="'BoE for OHCal Steel'!A1" display="'BoE for OHCal Steel'!A1"/>
    <hyperlink ref="M18" location="'BoE for OHCal Steel'!A1" display="'BoE for OHCal Steel'!A1"/>
    <hyperlink ref="N18" location="'BoE for OHCal Steel'!A1" display="'BoE for OHCal Steel'!A1"/>
  </hyperlinks>
  <pageMargins left="0.75" right="0.75" top="1" bottom="1" header="0.5" footer="0.5"/>
  <pageSetup scale="48" orientation="portrait"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topLeftCell="A4" workbookViewId="0"/>
  </sheetViews>
  <sheetFormatPr defaultColWidth="11" defaultRowHeight="15.75"/>
  <sheetData/>
  <pageMargins left="0.75" right="0.75" top="1" bottom="1" header="0.5" footer="0.5"/>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2:X69"/>
  <sheetViews>
    <sheetView workbookViewId="0">
      <selection activeCell="E6" activeCellId="1" sqref="G10 E6"/>
    </sheetView>
  </sheetViews>
  <sheetFormatPr defaultColWidth="11" defaultRowHeight="15.75"/>
  <cols>
    <col min="2" max="2" width="1.875" customWidth="1"/>
    <col min="3" max="3" width="25.125" style="2" customWidth="1"/>
    <col min="4" max="4" width="1.875" style="3" customWidth="1"/>
    <col min="5" max="5" width="24.375" style="6" customWidth="1"/>
    <col min="6" max="6" width="5" style="6" customWidth="1"/>
    <col min="7" max="7" width="20.375" style="23" customWidth="1"/>
    <col min="8" max="9" width="1.875" style="23" customWidth="1"/>
    <col min="10" max="10" width="6.5" style="23" customWidth="1"/>
    <col min="11" max="11" width="3.875" style="23" customWidth="1"/>
    <col min="12" max="12" width="6" style="23" customWidth="1"/>
    <col min="13" max="13" width="1.875" style="23" customWidth="1"/>
    <col min="14" max="14" width="2.375" style="23" customWidth="1"/>
    <col min="15" max="15" width="1.625" style="23" customWidth="1"/>
    <col min="16" max="16" width="15.5" style="23" customWidth="1"/>
    <col min="17" max="17" width="12.375" style="23" customWidth="1"/>
    <col min="18" max="18" width="4" style="23" customWidth="1"/>
    <col min="19" max="19" width="25.875" style="23" customWidth="1"/>
    <col min="20" max="20" width="2.125" style="23" customWidth="1"/>
    <col min="21" max="21" width="1.875" style="23" customWidth="1"/>
  </cols>
  <sheetData>
    <row r="2" spans="2:22" ht="16.5" thickBot="1">
      <c r="C2" s="20"/>
      <c r="D2" s="28"/>
      <c r="E2" s="7"/>
      <c r="F2" s="7"/>
    </row>
    <row r="3" spans="2:22" ht="11.1" customHeight="1" thickBot="1">
      <c r="B3" s="75"/>
      <c r="C3" s="83"/>
      <c r="D3" s="83"/>
      <c r="E3" s="84"/>
      <c r="F3" s="84"/>
      <c r="G3" s="84"/>
      <c r="H3" s="84"/>
      <c r="I3" s="84"/>
      <c r="J3" s="84"/>
      <c r="K3" s="84"/>
      <c r="L3" s="84"/>
      <c r="M3" s="84"/>
      <c r="N3" s="84"/>
      <c r="O3" s="84"/>
      <c r="P3" s="84"/>
      <c r="Q3" s="84"/>
      <c r="R3" s="84"/>
      <c r="S3" s="84"/>
      <c r="T3" s="84"/>
      <c r="U3" s="85"/>
    </row>
    <row r="4" spans="2:22" ht="45" customHeight="1" thickBot="1">
      <c r="B4" s="76"/>
      <c r="C4" s="86" t="s">
        <v>23</v>
      </c>
      <c r="D4" s="87"/>
      <c r="E4" s="947" t="s">
        <v>223</v>
      </c>
      <c r="F4" s="948"/>
      <c r="G4" s="948"/>
      <c r="H4" s="948"/>
      <c r="I4" s="948"/>
      <c r="J4" s="948"/>
      <c r="K4" s="948"/>
      <c r="L4" s="948"/>
      <c r="M4" s="948"/>
      <c r="N4" s="465"/>
      <c r="O4" s="465"/>
      <c r="P4" s="465"/>
      <c r="Q4" s="465"/>
      <c r="R4" s="465"/>
      <c r="S4" s="465"/>
      <c r="T4" s="466"/>
      <c r="U4" s="88"/>
      <c r="V4" s="21"/>
    </row>
    <row r="5" spans="2:22" s="25" customFormat="1" ht="18" customHeight="1" thickBot="1">
      <c r="B5" s="76"/>
      <c r="C5" s="87"/>
      <c r="D5" s="87"/>
      <c r="E5" s="89"/>
      <c r="F5" s="90"/>
      <c r="G5" s="90"/>
      <c r="H5" s="90"/>
      <c r="I5" s="90"/>
      <c r="J5" s="90"/>
      <c r="K5" s="90"/>
      <c r="L5" s="90"/>
      <c r="M5" s="90"/>
      <c r="N5" s="90"/>
      <c r="O5" s="90"/>
      <c r="P5" s="90"/>
      <c r="Q5" s="90"/>
      <c r="R5" s="90"/>
      <c r="S5" s="90"/>
      <c r="T5" s="90"/>
      <c r="U5" s="88"/>
      <c r="V5" s="26"/>
    </row>
    <row r="6" spans="2:22" ht="60" customHeight="1" thickTop="1" thickBot="1">
      <c r="B6" s="76"/>
      <c r="C6" s="86" t="s">
        <v>22</v>
      </c>
      <c r="D6" s="87"/>
      <c r="E6" s="397" t="str">
        <f>'Infrastructure Control Account'!C4&amp;": "&amp;'Infrastructure Control Account'!C5</f>
        <v>2.03: Detector Mechanical Systems</v>
      </c>
      <c r="F6" s="73"/>
      <c r="G6" s="946" t="s">
        <v>221</v>
      </c>
      <c r="H6" s="946"/>
      <c r="I6" s="946"/>
      <c r="J6" s="946"/>
      <c r="K6" s="946"/>
      <c r="L6" s="467"/>
      <c r="M6" s="946" t="s">
        <v>222</v>
      </c>
      <c r="N6" s="946"/>
      <c r="O6" s="946"/>
      <c r="P6" s="946"/>
      <c r="Q6" s="946"/>
      <c r="R6" s="467"/>
      <c r="S6" s="467"/>
      <c r="T6" s="467"/>
      <c r="U6" s="82"/>
      <c r="V6" s="22"/>
    </row>
    <row r="7" spans="2:22" s="25" customFormat="1" ht="21" customHeight="1" thickTop="1" thickBot="1">
      <c r="B7" s="76"/>
      <c r="C7" s="81"/>
      <c r="D7" s="81"/>
      <c r="E7" s="73"/>
      <c r="F7" s="73"/>
      <c r="G7" s="952" t="s">
        <v>224</v>
      </c>
      <c r="H7" s="952"/>
      <c r="I7" s="952"/>
      <c r="J7" s="952"/>
      <c r="K7" s="73"/>
      <c r="L7" s="73"/>
      <c r="M7" s="952" t="s">
        <v>225</v>
      </c>
      <c r="N7" s="952"/>
      <c r="O7" s="952"/>
      <c r="P7" s="952"/>
      <c r="Q7" s="952"/>
      <c r="R7" s="73"/>
      <c r="S7" s="73"/>
      <c r="T7" s="73"/>
      <c r="U7" s="82"/>
      <c r="V7" s="27"/>
    </row>
    <row r="8" spans="2:22" ht="59.1" customHeight="1" thickBot="1">
      <c r="B8" s="76"/>
      <c r="C8" s="949" t="s">
        <v>24</v>
      </c>
      <c r="D8" s="91"/>
      <c r="E8" s="396" t="str">
        <f>CONCATENATE('Infrastructure Control Account'!B8,": ",'Infrastructure Control Account'!C8)</f>
        <v>2.03.01: Cradle Carriage Work Package</v>
      </c>
      <c r="F8" s="73"/>
      <c r="G8" s="953"/>
      <c r="H8" s="953"/>
      <c r="I8" s="953"/>
      <c r="J8" s="953"/>
      <c r="K8" s="73"/>
      <c r="L8" s="73"/>
      <c r="M8" s="953"/>
      <c r="N8" s="953"/>
      <c r="O8" s="953"/>
      <c r="P8" s="953"/>
      <c r="Q8" s="953"/>
      <c r="R8" s="73"/>
      <c r="S8" s="73"/>
      <c r="T8" s="73"/>
      <c r="U8" s="82"/>
      <c r="V8" s="25"/>
    </row>
    <row r="9" spans="2:22" ht="15.95" customHeight="1" thickBot="1">
      <c r="B9" s="76"/>
      <c r="C9" s="950"/>
      <c r="D9" s="91"/>
      <c r="E9" s="90"/>
      <c r="F9" s="73"/>
      <c r="G9" s="73"/>
      <c r="H9" s="73"/>
      <c r="I9" s="73"/>
      <c r="J9" s="73"/>
      <c r="K9" s="73"/>
      <c r="L9" s="73"/>
      <c r="M9" s="73"/>
      <c r="N9" s="73"/>
      <c r="O9" s="73"/>
      <c r="P9" s="73"/>
      <c r="Q9" s="73"/>
      <c r="R9" s="73"/>
      <c r="S9" s="73"/>
      <c r="T9" s="73"/>
      <c r="U9" s="82"/>
      <c r="V9" s="25"/>
    </row>
    <row r="10" spans="2:22" ht="62.1" customHeight="1" thickBot="1">
      <c r="B10" s="76"/>
      <c r="C10" s="950"/>
      <c r="D10" s="91"/>
      <c r="E10" s="396" t="str">
        <f>CONCATENATE('Infrastructure Control Account'!B9,": ",'Infrastructure Control Account'!C9)</f>
        <v>2.03.02 : Internal Detector Structural Support Work Package</v>
      </c>
      <c r="F10" s="73"/>
      <c r="G10" s="499"/>
      <c r="H10" s="74"/>
      <c r="I10" s="73"/>
      <c r="J10" s="74"/>
      <c r="K10" s="73"/>
      <c r="L10" s="73"/>
      <c r="M10" s="73"/>
      <c r="N10" s="73"/>
      <c r="O10" s="73"/>
      <c r="P10" s="73"/>
      <c r="Q10" s="73"/>
      <c r="R10" s="73"/>
      <c r="S10" s="73"/>
      <c r="T10" s="73"/>
      <c r="U10" s="82"/>
      <c r="V10" s="25"/>
    </row>
    <row r="11" spans="2:22" ht="15.95" customHeight="1" thickBot="1">
      <c r="B11" s="76"/>
      <c r="C11" s="950"/>
      <c r="D11" s="91"/>
      <c r="E11" s="500"/>
      <c r="F11" s="73"/>
      <c r="G11" s="73"/>
      <c r="H11" s="74"/>
      <c r="I11" s="73"/>
      <c r="J11" s="74"/>
      <c r="K11" s="73"/>
      <c r="L11" s="73"/>
      <c r="M11" s="73"/>
      <c r="N11" s="73"/>
      <c r="O11" s="73"/>
      <c r="P11" s="73"/>
      <c r="Q11" s="73"/>
      <c r="R11" s="73"/>
      <c r="S11" s="73"/>
      <c r="T11" s="73"/>
      <c r="U11" s="82"/>
      <c r="V11" s="25"/>
    </row>
    <row r="12" spans="2:22" ht="62.1" customHeight="1" thickBot="1">
      <c r="B12" s="76"/>
      <c r="C12" s="950"/>
      <c r="D12" s="91"/>
      <c r="E12" s="396" t="str">
        <f>CONCATENATE('Infrastructure Control Account'!B10,": ",'Infrastructure Control Account'!C10)</f>
        <v>2.03.03 : Outer HCal Steel Sectors Ready for Electronics</v>
      </c>
      <c r="F12" s="73"/>
      <c r="G12" s="73"/>
      <c r="H12" s="74"/>
      <c r="I12" s="73"/>
      <c r="J12" s="74"/>
      <c r="K12" s="73"/>
      <c r="L12" s="73"/>
      <c r="M12" s="73"/>
      <c r="N12" s="73"/>
      <c r="O12" s="73"/>
      <c r="P12" s="499"/>
      <c r="Q12" s="73"/>
      <c r="R12" s="73"/>
      <c r="S12" s="73"/>
      <c r="T12" s="73"/>
      <c r="U12" s="82"/>
      <c r="V12" s="25"/>
    </row>
    <row r="13" spans="2:22" ht="15.95" customHeight="1" thickBot="1">
      <c r="B13" s="76"/>
      <c r="C13" s="950"/>
      <c r="D13" s="91"/>
      <c r="E13" s="90"/>
      <c r="F13" s="73"/>
      <c r="G13" s="73"/>
      <c r="H13" s="73"/>
      <c r="I13" s="73"/>
      <c r="J13" s="73"/>
      <c r="K13" s="73"/>
      <c r="L13" s="73"/>
      <c r="M13" s="73"/>
      <c r="N13" s="73"/>
      <c r="O13" s="73"/>
      <c r="P13" s="73"/>
      <c r="Q13" s="73"/>
      <c r="R13" s="73"/>
      <c r="S13" s="73"/>
      <c r="T13" s="73"/>
      <c r="U13" s="82"/>
      <c r="V13" s="25"/>
    </row>
    <row r="14" spans="2:22" ht="44.1" customHeight="1" thickBot="1">
      <c r="B14" s="76"/>
      <c r="C14" s="950"/>
      <c r="D14" s="91"/>
      <c r="E14" s="396" t="str">
        <f>CONCATENATE('Infrastructure Control Account'!B11,": ",'Infrastructure Control Account'!C11)</f>
        <v>2.03.04: End Caps/ Pole Tips Work Package</v>
      </c>
      <c r="F14" s="73"/>
      <c r="G14" s="73"/>
      <c r="H14" s="74"/>
      <c r="I14" s="73"/>
      <c r="J14" s="74"/>
      <c r="K14" s="73"/>
      <c r="L14" s="73"/>
      <c r="M14" s="73"/>
      <c r="N14" s="73"/>
      <c r="O14" s="73"/>
      <c r="P14" s="73"/>
      <c r="Q14" s="73"/>
      <c r="R14" s="73"/>
      <c r="S14" s="73"/>
      <c r="T14" s="73"/>
      <c r="U14" s="82"/>
      <c r="V14" s="25"/>
    </row>
    <row r="15" spans="2:22" ht="15.95" customHeight="1" thickBot="1">
      <c r="B15" s="76"/>
      <c r="C15" s="950"/>
      <c r="D15" s="91"/>
      <c r="E15" s="90"/>
      <c r="F15" s="73"/>
      <c r="G15" s="73"/>
      <c r="H15" s="73"/>
      <c r="I15" s="73"/>
      <c r="J15" s="73"/>
      <c r="K15" s="73"/>
      <c r="L15" s="73"/>
      <c r="M15" s="73"/>
      <c r="N15" s="73"/>
      <c r="O15" s="73"/>
      <c r="P15" s="73"/>
      <c r="Q15" s="73"/>
      <c r="R15" s="73"/>
      <c r="S15" s="73"/>
      <c r="T15" s="73"/>
      <c r="U15" s="82"/>
      <c r="V15" s="25"/>
    </row>
    <row r="16" spans="2:22" ht="81" customHeight="1" thickBot="1">
      <c r="B16" s="76"/>
      <c r="C16" s="950"/>
      <c r="D16" s="91"/>
      <c r="E16" s="396" t="str">
        <f>CONCATENATE('Infrastructure Control Account'!B12,": ",'Infrastructure Control Account'!C12)</f>
        <v>2.03.05: Cradle Carriage Bridge, Mid Platforms and Access Work Package</v>
      </c>
      <c r="F16" s="73"/>
      <c r="G16" s="73"/>
      <c r="H16" s="74"/>
      <c r="I16" s="73"/>
      <c r="J16" s="74"/>
      <c r="K16" s="73"/>
      <c r="L16" s="73"/>
      <c r="M16" s="73"/>
      <c r="N16" s="73"/>
      <c r="O16" s="73"/>
      <c r="P16" s="73"/>
      <c r="Q16" s="73"/>
      <c r="R16" s="73"/>
      <c r="S16" s="73"/>
      <c r="T16" s="73"/>
      <c r="U16" s="82"/>
      <c r="V16" s="25"/>
    </row>
    <row r="17" spans="1:24" ht="8.1" customHeight="1" thickBot="1">
      <c r="B17" s="76"/>
      <c r="C17" s="951"/>
      <c r="D17" s="91"/>
      <c r="E17" s="73"/>
      <c r="F17" s="73"/>
      <c r="G17" s="73"/>
      <c r="H17" s="73"/>
      <c r="I17" s="73"/>
      <c r="J17" s="73"/>
      <c r="K17" s="73"/>
      <c r="L17" s="73"/>
      <c r="M17" s="73"/>
      <c r="N17" s="73"/>
      <c r="O17" s="73"/>
      <c r="P17" s="73"/>
      <c r="Q17" s="73"/>
      <c r="R17" s="73"/>
      <c r="S17" s="73"/>
      <c r="T17" s="73"/>
      <c r="U17" s="82"/>
      <c r="V17" s="25"/>
      <c r="W17" s="25"/>
    </row>
    <row r="18" spans="1:24" ht="11.1" customHeight="1" thickBot="1">
      <c r="B18" s="77"/>
      <c r="C18" s="78"/>
      <c r="D18" s="79"/>
      <c r="E18" s="79"/>
      <c r="F18" s="79"/>
      <c r="G18" s="79"/>
      <c r="H18" s="79"/>
      <c r="I18" s="79"/>
      <c r="J18" s="79"/>
      <c r="K18" s="79"/>
      <c r="L18" s="79"/>
      <c r="M18" s="79"/>
      <c r="N18" s="79"/>
      <c r="O18" s="79"/>
      <c r="P18" s="79"/>
      <c r="Q18" s="79"/>
      <c r="R18" s="79"/>
      <c r="S18" s="79"/>
      <c r="T18" s="79"/>
      <c r="U18" s="80"/>
    </row>
    <row r="19" spans="1:24">
      <c r="C19" s="30"/>
      <c r="D19" s="4"/>
      <c r="E19" s="4"/>
      <c r="F19" s="15"/>
      <c r="G19" s="15"/>
      <c r="H19" s="15"/>
      <c r="J19" s="4"/>
      <c r="K19" s="4"/>
      <c r="L19" s="4"/>
      <c r="M19" s="4"/>
      <c r="N19" s="4"/>
      <c r="O19" s="4"/>
      <c r="P19" s="4"/>
      <c r="Q19" s="4"/>
      <c r="R19" s="4"/>
      <c r="S19" s="4"/>
      <c r="T19" s="4"/>
      <c r="U19" s="15"/>
    </row>
    <row r="20" spans="1:24" ht="16.5" thickBot="1">
      <c r="C20" s="30"/>
      <c r="D20" s="4"/>
      <c r="E20" s="4"/>
      <c r="F20" s="15"/>
      <c r="G20" s="15"/>
      <c r="H20" s="15"/>
      <c r="J20" s="4"/>
      <c r="K20" s="4"/>
      <c r="L20" s="4"/>
      <c r="M20" s="4"/>
      <c r="N20" s="4"/>
      <c r="O20" s="4"/>
      <c r="P20" s="4"/>
      <c r="Q20" s="4"/>
      <c r="R20" s="4"/>
      <c r="S20" s="4"/>
      <c r="T20" s="4"/>
      <c r="U20" s="15"/>
    </row>
    <row r="21" spans="1:24" ht="21.75" thickBot="1">
      <c r="A21" s="379"/>
      <c r="B21" s="943" t="s">
        <v>149</v>
      </c>
      <c r="C21" s="944"/>
      <c r="D21" s="944"/>
      <c r="E21" s="944"/>
      <c r="F21" s="945"/>
      <c r="G21" s="380"/>
      <c r="H21" s="380"/>
      <c r="I21" s="380"/>
      <c r="J21" s="380"/>
      <c r="K21" s="380"/>
      <c r="L21" s="380"/>
      <c r="M21" s="380"/>
      <c r="N21" s="380"/>
      <c r="O21" s="380"/>
      <c r="P21" s="380"/>
      <c r="Q21" s="380"/>
      <c r="R21" s="380"/>
      <c r="S21" s="380"/>
      <c r="T21" s="380"/>
      <c r="U21" s="380"/>
      <c r="V21" s="380"/>
      <c r="W21" s="380"/>
      <c r="X21" s="381"/>
    </row>
    <row r="22" spans="1:24">
      <c r="C22" s="30"/>
      <c r="D22" s="4"/>
      <c r="E22" s="4"/>
      <c r="F22" s="15"/>
      <c r="G22" s="15"/>
      <c r="H22" s="15"/>
      <c r="J22" s="4"/>
      <c r="K22" s="4"/>
      <c r="L22" s="4"/>
      <c r="M22" s="4"/>
      <c r="N22" s="4"/>
      <c r="O22" s="4"/>
      <c r="P22" s="4"/>
      <c r="Q22" s="4"/>
      <c r="R22" s="4"/>
      <c r="S22" s="4"/>
      <c r="T22" s="4"/>
      <c r="U22" s="15"/>
    </row>
    <row r="23" spans="1:24">
      <c r="C23" s="30"/>
      <c r="D23" s="4"/>
      <c r="E23" s="4"/>
      <c r="F23" s="15"/>
      <c r="G23" s="15"/>
      <c r="H23" s="15"/>
      <c r="J23" s="4"/>
      <c r="K23" s="4"/>
      <c r="L23" s="4"/>
      <c r="M23" s="4"/>
      <c r="N23" s="4"/>
      <c r="O23" s="4"/>
      <c r="P23" s="4"/>
      <c r="Q23" s="4"/>
      <c r="R23" s="4"/>
      <c r="S23" s="4"/>
      <c r="T23" s="4"/>
      <c r="U23" s="15"/>
    </row>
    <row r="24" spans="1:24">
      <c r="C24" s="30"/>
      <c r="D24" s="4"/>
      <c r="E24" s="4"/>
      <c r="F24" s="15"/>
      <c r="G24" s="15"/>
      <c r="H24" s="15"/>
      <c r="J24" s="4"/>
      <c r="K24" s="4"/>
      <c r="L24" s="4"/>
      <c r="M24" s="4"/>
      <c r="N24" s="4"/>
      <c r="O24" s="4"/>
      <c r="P24" s="4"/>
      <c r="Q24" s="4"/>
      <c r="R24" s="4"/>
      <c r="S24" s="4"/>
      <c r="T24" s="4"/>
      <c r="U24" s="15"/>
    </row>
    <row r="25" spans="1:24">
      <c r="C25" s="30"/>
      <c r="D25" s="4"/>
      <c r="E25" s="4"/>
      <c r="F25" s="15"/>
      <c r="G25" s="15"/>
      <c r="H25" s="15"/>
      <c r="J25" s="4"/>
      <c r="K25" s="4"/>
      <c r="L25" s="4"/>
      <c r="M25" s="4"/>
      <c r="N25" s="4"/>
      <c r="O25" s="4"/>
      <c r="P25" s="4"/>
      <c r="Q25" s="4"/>
      <c r="R25" s="4"/>
      <c r="S25" s="4"/>
      <c r="T25" s="4"/>
      <c r="U25" s="15"/>
    </row>
    <row r="26" spans="1:24">
      <c r="C26" s="30"/>
      <c r="D26" s="4"/>
      <c r="E26" s="4"/>
      <c r="F26" s="15"/>
      <c r="G26" s="15"/>
      <c r="H26" s="15"/>
      <c r="J26" s="4"/>
      <c r="K26" s="4"/>
      <c r="L26" s="4"/>
      <c r="M26" s="4"/>
      <c r="N26" s="4"/>
      <c r="O26" s="4"/>
      <c r="P26" s="4"/>
      <c r="Q26" s="4"/>
      <c r="R26" s="4"/>
      <c r="S26" s="4"/>
      <c r="T26" s="4"/>
      <c r="U26" s="15"/>
    </row>
    <row r="27" spans="1:24">
      <c r="C27" s="30"/>
      <c r="D27" s="4"/>
      <c r="E27" s="4"/>
      <c r="F27" s="15"/>
      <c r="G27" s="15"/>
      <c r="H27" s="15"/>
      <c r="J27" s="4"/>
      <c r="K27" s="4"/>
      <c r="L27" s="4"/>
      <c r="M27" s="4"/>
      <c r="N27" s="4"/>
      <c r="O27" s="4"/>
      <c r="P27" s="4"/>
      <c r="Q27" s="4"/>
      <c r="R27" s="4"/>
      <c r="S27" s="4"/>
      <c r="T27" s="4"/>
      <c r="U27" s="15"/>
    </row>
    <row r="28" spans="1:24">
      <c r="C28" s="30"/>
      <c r="D28" s="4"/>
      <c r="E28" s="4"/>
      <c r="F28" s="15"/>
      <c r="G28" s="15"/>
      <c r="H28" s="15"/>
      <c r="J28" s="4"/>
      <c r="K28" s="4"/>
      <c r="L28" s="4"/>
      <c r="M28" s="4"/>
      <c r="N28" s="4"/>
      <c r="O28" s="4"/>
      <c r="P28" s="4"/>
      <c r="Q28" s="4"/>
      <c r="R28" s="4"/>
      <c r="S28" s="4"/>
      <c r="T28" s="4"/>
      <c r="U28" s="15"/>
    </row>
    <row r="29" spans="1:24">
      <c r="C29" s="30"/>
      <c r="D29" s="4"/>
      <c r="E29" s="4"/>
      <c r="F29" s="15"/>
      <c r="G29" s="15"/>
      <c r="H29" s="15"/>
      <c r="J29" s="4"/>
      <c r="K29" s="4"/>
      <c r="L29" s="4"/>
      <c r="M29" s="4"/>
      <c r="N29" s="4"/>
      <c r="O29" s="4"/>
      <c r="P29" s="4"/>
      <c r="Q29" s="4"/>
      <c r="R29" s="4"/>
      <c r="S29" s="4"/>
      <c r="T29" s="4"/>
      <c r="U29" s="15"/>
    </row>
    <row r="30" spans="1:24">
      <c r="C30" s="30"/>
      <c r="D30" s="4"/>
      <c r="E30" s="4"/>
      <c r="F30" s="15"/>
      <c r="G30" s="15"/>
      <c r="H30" s="15"/>
      <c r="J30" s="4"/>
      <c r="K30" s="4"/>
      <c r="L30" s="4"/>
      <c r="M30" s="4"/>
      <c r="N30" s="4"/>
      <c r="O30" s="4"/>
      <c r="P30" s="4"/>
      <c r="Q30" s="4"/>
      <c r="R30" s="4"/>
      <c r="S30" s="4"/>
      <c r="T30" s="4"/>
      <c r="U30" s="15"/>
    </row>
    <row r="31" spans="1:24">
      <c r="C31" s="30"/>
      <c r="D31" s="4"/>
      <c r="E31" s="4"/>
      <c r="F31" s="15"/>
      <c r="G31" s="15"/>
      <c r="H31" s="15"/>
      <c r="J31" s="4"/>
      <c r="K31" s="4"/>
      <c r="L31" s="4"/>
      <c r="M31" s="4"/>
      <c r="N31" s="4"/>
      <c r="O31" s="4"/>
      <c r="P31" s="4"/>
      <c r="Q31" s="4"/>
      <c r="R31" s="4"/>
      <c r="S31" s="4"/>
      <c r="T31" s="4"/>
      <c r="U31" s="15"/>
    </row>
    <row r="32" spans="1:24">
      <c r="C32" s="30"/>
      <c r="D32" s="4"/>
      <c r="E32" s="4"/>
      <c r="F32" s="15"/>
      <c r="G32" s="15"/>
      <c r="H32" s="15"/>
      <c r="J32" s="4"/>
      <c r="K32" s="4"/>
      <c r="L32" s="4"/>
      <c r="M32" s="4"/>
      <c r="N32" s="4"/>
      <c r="O32" s="4"/>
      <c r="P32" s="4"/>
      <c r="Q32" s="4"/>
      <c r="R32" s="4"/>
      <c r="S32" s="4"/>
      <c r="T32" s="4"/>
      <c r="U32" s="15"/>
    </row>
    <row r="33" spans="3:21">
      <c r="C33" s="30"/>
      <c r="D33" s="4"/>
      <c r="E33" s="4"/>
      <c r="F33" s="15"/>
      <c r="G33" s="15"/>
      <c r="H33" s="15"/>
      <c r="J33" s="4"/>
      <c r="K33" s="4"/>
      <c r="L33" s="4"/>
      <c r="M33" s="4"/>
      <c r="N33" s="4"/>
      <c r="O33" s="4"/>
      <c r="P33" s="4"/>
      <c r="Q33" s="4"/>
      <c r="R33" s="4"/>
      <c r="S33" s="4"/>
      <c r="T33" s="4"/>
      <c r="U33" s="15"/>
    </row>
    <row r="34" spans="3:21">
      <c r="C34" s="30"/>
      <c r="D34" s="4"/>
      <c r="E34" s="4"/>
      <c r="F34" s="15"/>
      <c r="G34" s="15"/>
      <c r="H34" s="15"/>
      <c r="J34" s="4"/>
      <c r="K34" s="4"/>
      <c r="L34" s="4"/>
      <c r="M34" s="4"/>
      <c r="N34" s="4"/>
      <c r="O34" s="4"/>
      <c r="P34" s="4"/>
      <c r="Q34" s="4"/>
      <c r="R34" s="4"/>
      <c r="S34" s="4"/>
      <c r="T34" s="4"/>
      <c r="U34" s="15"/>
    </row>
    <row r="35" spans="3:21">
      <c r="C35" s="30"/>
      <c r="D35" s="4"/>
      <c r="E35" s="4"/>
      <c r="F35" s="15"/>
      <c r="G35" s="15"/>
      <c r="H35" s="15"/>
      <c r="J35" s="4"/>
      <c r="K35" s="4"/>
      <c r="L35" s="4"/>
      <c r="M35" s="4"/>
      <c r="N35" s="4"/>
      <c r="O35" s="4"/>
      <c r="P35" s="4"/>
      <c r="Q35" s="4"/>
      <c r="R35" s="4"/>
      <c r="S35" s="4"/>
      <c r="T35" s="4"/>
      <c r="U35" s="15"/>
    </row>
    <row r="36" spans="3:21">
      <c r="C36" s="30"/>
      <c r="D36" s="4"/>
      <c r="E36" s="4"/>
      <c r="F36" s="15"/>
      <c r="G36" s="15"/>
      <c r="H36" s="15"/>
      <c r="J36" s="4"/>
      <c r="K36" s="4"/>
      <c r="L36" s="4"/>
      <c r="M36" s="4"/>
      <c r="N36" s="4"/>
      <c r="O36" s="4"/>
      <c r="P36" s="4"/>
      <c r="Q36" s="4"/>
      <c r="R36" s="4"/>
      <c r="S36" s="4"/>
      <c r="T36" s="4"/>
      <c r="U36" s="15"/>
    </row>
    <row r="37" spans="3:21">
      <c r="C37" s="30"/>
      <c r="D37" s="4"/>
      <c r="E37" s="4"/>
      <c r="F37" s="15"/>
      <c r="G37" s="15"/>
      <c r="H37" s="15"/>
      <c r="J37" s="4"/>
      <c r="K37" s="4"/>
      <c r="L37" s="4"/>
      <c r="M37" s="4"/>
      <c r="N37" s="4"/>
      <c r="O37" s="4"/>
      <c r="P37" s="4"/>
      <c r="Q37" s="4"/>
      <c r="R37" s="4"/>
      <c r="S37" s="4"/>
      <c r="T37" s="4"/>
      <c r="U37" s="15"/>
    </row>
    <row r="38" spans="3:21">
      <c r="C38" s="30"/>
      <c r="D38" s="4"/>
      <c r="E38" s="4"/>
      <c r="F38" s="15"/>
      <c r="G38" s="15"/>
      <c r="H38" s="15"/>
      <c r="J38" s="4"/>
      <c r="K38" s="4"/>
      <c r="L38" s="4"/>
      <c r="M38" s="4"/>
      <c r="N38" s="4"/>
      <c r="O38" s="4"/>
      <c r="P38" s="4"/>
      <c r="Q38" s="4"/>
      <c r="R38" s="4"/>
      <c r="S38" s="4"/>
      <c r="T38" s="4"/>
      <c r="U38" s="15"/>
    </row>
    <row r="39" spans="3:21">
      <c r="C39" s="30"/>
      <c r="D39" s="4"/>
      <c r="E39" s="4"/>
      <c r="F39" s="15"/>
      <c r="G39" s="15"/>
      <c r="H39" s="15"/>
      <c r="J39" s="4"/>
      <c r="K39" s="4"/>
      <c r="L39" s="4"/>
      <c r="M39" s="4"/>
      <c r="N39" s="4"/>
      <c r="O39" s="4"/>
      <c r="P39" s="4"/>
      <c r="Q39" s="4"/>
      <c r="R39" s="4"/>
      <c r="S39" s="4"/>
      <c r="T39" s="4"/>
      <c r="U39" s="15"/>
    </row>
    <row r="40" spans="3:21">
      <c r="C40" s="30"/>
      <c r="D40" s="4"/>
      <c r="E40" s="4"/>
      <c r="F40" s="15"/>
      <c r="G40" s="15"/>
      <c r="H40" s="15"/>
      <c r="J40" s="4"/>
      <c r="K40" s="4"/>
      <c r="L40" s="4"/>
      <c r="M40" s="4"/>
      <c r="N40" s="4"/>
      <c r="O40" s="4"/>
      <c r="P40" s="4"/>
      <c r="Q40" s="4"/>
      <c r="R40" s="4"/>
      <c r="S40" s="4"/>
      <c r="T40" s="4"/>
      <c r="U40" s="15"/>
    </row>
    <row r="41" spans="3:21">
      <c r="C41" s="30"/>
      <c r="D41" s="4"/>
      <c r="E41" s="4"/>
      <c r="F41" s="15"/>
      <c r="G41" s="15"/>
      <c r="H41" s="15"/>
      <c r="J41" s="4"/>
      <c r="K41" s="4"/>
      <c r="L41" s="4"/>
      <c r="M41" s="4"/>
      <c r="N41" s="4"/>
      <c r="O41" s="4"/>
      <c r="P41" s="4"/>
      <c r="Q41" s="4"/>
      <c r="R41" s="4"/>
      <c r="S41" s="4"/>
      <c r="T41" s="4"/>
      <c r="U41" s="15"/>
    </row>
    <row r="42" spans="3:21">
      <c r="C42" s="19"/>
      <c r="D42" s="6"/>
      <c r="F42" s="23"/>
      <c r="I42" s="8"/>
      <c r="J42" s="8"/>
      <c r="K42" s="8"/>
      <c r="L42" s="8"/>
      <c r="M42" s="8"/>
      <c r="N42" s="8"/>
      <c r="O42" s="8"/>
      <c r="P42" s="8"/>
      <c r="Q42" s="8"/>
      <c r="R42" s="8"/>
      <c r="S42" s="8"/>
      <c r="T42" s="8"/>
      <c r="U42" s="1"/>
    </row>
    <row r="43" spans="3:21">
      <c r="C43" s="19"/>
      <c r="D43" s="6"/>
      <c r="F43" s="23"/>
      <c r="I43" s="8"/>
      <c r="J43" s="8"/>
      <c r="K43" s="8"/>
      <c r="L43" s="8"/>
      <c r="M43" s="8"/>
      <c r="N43" s="8"/>
      <c r="O43" s="8"/>
      <c r="P43" s="8"/>
      <c r="Q43" s="8"/>
      <c r="R43" s="8"/>
      <c r="S43" s="8"/>
      <c r="T43" s="8"/>
      <c r="U43" s="1"/>
    </row>
    <row r="44" spans="3:21">
      <c r="C44" s="19"/>
      <c r="D44" s="6"/>
      <c r="F44" s="23"/>
      <c r="I44" s="8"/>
      <c r="J44" s="8"/>
      <c r="K44" s="8"/>
      <c r="L44" s="8"/>
      <c r="M44" s="8"/>
      <c r="N44" s="8"/>
      <c r="O44" s="8"/>
      <c r="P44" s="8"/>
      <c r="Q44" s="8"/>
      <c r="R44" s="8"/>
      <c r="S44" s="8"/>
      <c r="T44" s="8"/>
      <c r="U44" s="1"/>
    </row>
    <row r="45" spans="3:21">
      <c r="C45" s="19"/>
      <c r="D45" s="6"/>
      <c r="F45" s="23"/>
      <c r="I45" s="10"/>
      <c r="J45" s="10"/>
      <c r="K45" s="10"/>
      <c r="L45" s="10"/>
      <c r="M45" s="10"/>
      <c r="N45" s="10"/>
      <c r="O45" s="10"/>
      <c r="P45" s="10"/>
      <c r="Q45" s="10"/>
      <c r="R45" s="10"/>
      <c r="S45" s="10"/>
      <c r="T45" s="10"/>
      <c r="U45" s="1"/>
    </row>
    <row r="46" spans="3:21">
      <c r="C46" s="19"/>
      <c r="D46" s="6"/>
      <c r="F46" s="23"/>
      <c r="I46" s="10"/>
      <c r="J46" s="10"/>
      <c r="K46" s="10"/>
      <c r="L46" s="10"/>
      <c r="M46" s="10"/>
      <c r="N46" s="10"/>
      <c r="O46" s="10"/>
      <c r="P46" s="10"/>
      <c r="Q46" s="10"/>
      <c r="R46" s="10"/>
      <c r="S46" s="10"/>
      <c r="T46" s="10"/>
      <c r="U46" s="1"/>
    </row>
    <row r="47" spans="3:21">
      <c r="C47" s="19"/>
      <c r="D47" s="6"/>
      <c r="F47" s="23"/>
      <c r="H47" s="1"/>
      <c r="I47" s="1"/>
      <c r="J47"/>
      <c r="K47"/>
      <c r="L47"/>
      <c r="M47"/>
      <c r="N47"/>
      <c r="O47"/>
      <c r="P47"/>
      <c r="Q47"/>
      <c r="R47"/>
      <c r="S47"/>
      <c r="T47"/>
      <c r="U47"/>
    </row>
    <row r="48" spans="3:21">
      <c r="C48" s="19"/>
      <c r="D48" s="6"/>
      <c r="F48" s="23"/>
      <c r="H48" s="1"/>
      <c r="I48" s="1"/>
      <c r="J48"/>
      <c r="K48"/>
      <c r="L48"/>
      <c r="M48"/>
      <c r="N48"/>
      <c r="O48"/>
      <c r="P48"/>
      <c r="Q48"/>
      <c r="R48"/>
      <c r="S48"/>
      <c r="T48"/>
      <c r="U48"/>
    </row>
    <row r="49" spans="3:21">
      <c r="C49" s="19"/>
      <c r="D49" s="6"/>
      <c r="F49" s="23"/>
      <c r="H49" s="1"/>
      <c r="I49" s="1"/>
      <c r="J49"/>
      <c r="K49"/>
      <c r="L49"/>
      <c r="M49"/>
      <c r="N49"/>
      <c r="O49"/>
      <c r="P49"/>
      <c r="Q49"/>
      <c r="R49"/>
      <c r="S49"/>
      <c r="T49"/>
      <c r="U49"/>
    </row>
    <row r="50" spans="3:21">
      <c r="C50" s="29"/>
      <c r="D50" s="6"/>
      <c r="F50" s="23"/>
      <c r="H50" s="1"/>
      <c r="I50" s="1"/>
      <c r="J50"/>
      <c r="K50"/>
      <c r="L50"/>
      <c r="M50"/>
      <c r="N50"/>
      <c r="O50"/>
      <c r="P50"/>
      <c r="Q50"/>
      <c r="R50"/>
      <c r="S50"/>
      <c r="T50"/>
      <c r="U50"/>
    </row>
    <row r="51" spans="3:21">
      <c r="C51" s="29"/>
      <c r="D51" s="6"/>
      <c r="F51" s="23"/>
      <c r="I51" s="9"/>
      <c r="J51" s="9"/>
      <c r="K51" s="9"/>
      <c r="L51" s="9"/>
      <c r="M51" s="9"/>
      <c r="N51" s="9"/>
      <c r="O51" s="9"/>
      <c r="P51" s="9"/>
      <c r="Q51" s="9"/>
      <c r="R51" s="9"/>
      <c r="S51" s="9"/>
      <c r="T51" s="9"/>
      <c r="U51" s="1"/>
    </row>
    <row r="52" spans="3:21">
      <c r="C52" s="19"/>
      <c r="D52" s="6"/>
      <c r="F52" s="23"/>
      <c r="I52" s="10"/>
      <c r="J52" s="10"/>
      <c r="K52" s="10"/>
      <c r="L52" s="10"/>
      <c r="M52" s="10"/>
      <c r="N52" s="10"/>
      <c r="O52" s="10"/>
      <c r="P52" s="10"/>
      <c r="Q52" s="10"/>
      <c r="R52" s="10"/>
      <c r="S52" s="10"/>
      <c r="T52" s="10"/>
      <c r="U52" s="1"/>
    </row>
    <row r="53" spans="3:21">
      <c r="C53" s="19"/>
      <c r="D53" s="6"/>
      <c r="F53" s="23"/>
      <c r="I53" s="9"/>
      <c r="J53" s="9"/>
      <c r="K53" s="9"/>
      <c r="L53" s="9"/>
      <c r="M53" s="9"/>
      <c r="N53" s="9"/>
      <c r="O53" s="9"/>
      <c r="P53" s="9"/>
      <c r="Q53" s="9"/>
      <c r="R53" s="9"/>
      <c r="S53" s="9"/>
      <c r="T53" s="9"/>
      <c r="U53" s="1"/>
    </row>
    <row r="54" spans="3:21">
      <c r="C54" s="19"/>
      <c r="D54" s="6"/>
      <c r="F54" s="23"/>
      <c r="I54" s="10"/>
      <c r="J54" s="10"/>
      <c r="K54" s="10"/>
      <c r="L54" s="10"/>
      <c r="M54" s="10"/>
      <c r="N54" s="10"/>
      <c r="O54" s="10"/>
      <c r="P54" s="10"/>
      <c r="Q54" s="10"/>
      <c r="R54" s="10"/>
      <c r="S54" s="10"/>
      <c r="T54" s="10"/>
      <c r="U54" s="1"/>
    </row>
    <row r="55" spans="3:21">
      <c r="C55" s="19"/>
      <c r="D55" s="6"/>
      <c r="F55" s="23"/>
      <c r="I55" s="9"/>
      <c r="J55" s="9"/>
      <c r="K55" s="9"/>
      <c r="L55" s="9"/>
      <c r="M55" s="9"/>
      <c r="N55" s="9"/>
      <c r="O55" s="9"/>
      <c r="P55" s="9"/>
      <c r="Q55" s="9"/>
      <c r="R55" s="9"/>
      <c r="S55" s="9"/>
      <c r="T55" s="9"/>
      <c r="U55" s="1"/>
    </row>
    <row r="56" spans="3:21">
      <c r="C56" s="18"/>
      <c r="D56" s="19"/>
      <c r="J56" s="10"/>
      <c r="K56" s="10"/>
      <c r="L56" s="10"/>
      <c r="M56" s="10"/>
      <c r="N56" s="10"/>
      <c r="O56" s="10"/>
      <c r="P56" s="10"/>
      <c r="Q56" s="10"/>
      <c r="R56" s="10"/>
      <c r="S56" s="10"/>
      <c r="T56" s="10"/>
      <c r="U56" s="10"/>
    </row>
    <row r="57" spans="3:21">
      <c r="C57" s="19"/>
      <c r="D57" s="19"/>
      <c r="J57" s="9"/>
      <c r="K57" s="9"/>
      <c r="L57" s="9"/>
      <c r="M57" s="9"/>
      <c r="N57" s="9"/>
      <c r="O57" s="9"/>
      <c r="P57" s="9"/>
      <c r="Q57" s="9"/>
      <c r="R57" s="9"/>
      <c r="S57" s="9"/>
      <c r="T57" s="9"/>
      <c r="U57" s="9"/>
    </row>
    <row r="58" spans="3:21">
      <c r="C58" s="18"/>
      <c r="D58" s="19"/>
      <c r="J58" s="10"/>
      <c r="K58" s="10"/>
      <c r="L58" s="10"/>
      <c r="M58" s="10"/>
      <c r="N58" s="10"/>
      <c r="O58" s="10"/>
      <c r="P58" s="10"/>
      <c r="Q58" s="10"/>
      <c r="R58" s="10"/>
      <c r="S58" s="10"/>
      <c r="T58" s="10"/>
      <c r="U58" s="10"/>
    </row>
    <row r="59" spans="3:21">
      <c r="C59" s="19"/>
      <c r="D59" s="19"/>
      <c r="J59" s="9"/>
      <c r="K59" s="9"/>
      <c r="L59" s="9"/>
      <c r="M59" s="9"/>
      <c r="N59" s="9"/>
      <c r="O59" s="9"/>
      <c r="P59" s="9"/>
      <c r="Q59" s="9"/>
      <c r="R59" s="9"/>
      <c r="S59" s="9"/>
      <c r="T59" s="9"/>
      <c r="U59" s="9"/>
    </row>
    <row r="60" spans="3:21">
      <c r="C60" s="18"/>
      <c r="D60" s="19"/>
      <c r="J60" s="10"/>
      <c r="K60" s="10"/>
      <c r="L60" s="10"/>
      <c r="M60" s="10"/>
      <c r="N60" s="10"/>
      <c r="O60" s="10"/>
      <c r="P60" s="10"/>
      <c r="Q60" s="10"/>
      <c r="R60" s="10"/>
      <c r="S60" s="10"/>
      <c r="T60" s="10"/>
      <c r="U60" s="10"/>
    </row>
    <row r="61" spans="3:21">
      <c r="C61" s="19"/>
      <c r="D61" s="19"/>
      <c r="J61" s="9"/>
      <c r="K61" s="9"/>
      <c r="L61" s="9"/>
      <c r="M61" s="9"/>
      <c r="N61" s="9"/>
      <c r="O61" s="9"/>
      <c r="P61" s="9"/>
      <c r="Q61" s="9"/>
      <c r="R61" s="9"/>
      <c r="S61" s="9"/>
      <c r="T61" s="9"/>
      <c r="U61" s="9"/>
    </row>
    <row r="62" spans="3:21">
      <c r="C62" s="18"/>
      <c r="D62" s="19"/>
      <c r="J62" s="10"/>
      <c r="K62" s="10"/>
      <c r="L62" s="10"/>
      <c r="M62" s="10"/>
      <c r="N62" s="10"/>
      <c r="O62" s="10"/>
      <c r="P62" s="10"/>
      <c r="Q62" s="10"/>
      <c r="R62" s="10"/>
      <c r="S62" s="10"/>
      <c r="T62" s="10"/>
      <c r="U62" s="10"/>
    </row>
    <row r="63" spans="3:21">
      <c r="C63" s="19"/>
      <c r="D63" s="19"/>
      <c r="J63" s="9"/>
      <c r="K63" s="9"/>
      <c r="L63" s="9"/>
      <c r="M63" s="9"/>
      <c r="N63" s="9"/>
      <c r="O63" s="9"/>
      <c r="P63" s="9"/>
      <c r="Q63" s="9"/>
      <c r="R63" s="9"/>
      <c r="S63" s="9"/>
      <c r="T63" s="9"/>
      <c r="U63" s="9"/>
    </row>
    <row r="64" spans="3:21">
      <c r="C64" s="18"/>
      <c r="D64" s="19"/>
      <c r="J64" s="9"/>
      <c r="K64" s="9"/>
      <c r="L64" s="9"/>
      <c r="M64" s="9"/>
      <c r="N64" s="9"/>
      <c r="O64" s="9"/>
      <c r="P64" s="9"/>
      <c r="Q64" s="9"/>
      <c r="R64" s="9"/>
      <c r="S64" s="9"/>
      <c r="T64" s="9"/>
      <c r="U64" s="9"/>
    </row>
    <row r="65" spans="3:21">
      <c r="C65" s="19"/>
      <c r="D65" s="19"/>
    </row>
    <row r="66" spans="3:21">
      <c r="C66" s="18"/>
      <c r="D66" s="19"/>
    </row>
    <row r="67" spans="3:21">
      <c r="C67" s="19"/>
      <c r="D67" s="19"/>
    </row>
    <row r="68" spans="3:21">
      <c r="C68" s="18"/>
      <c r="D68" s="19"/>
      <c r="E68"/>
      <c r="F68"/>
      <c r="G68"/>
      <c r="H68"/>
      <c r="I68"/>
      <c r="J68"/>
      <c r="K68"/>
      <c r="L68"/>
      <c r="M68"/>
      <c r="N68"/>
      <c r="O68"/>
      <c r="P68"/>
      <c r="Q68"/>
      <c r="R68"/>
      <c r="S68"/>
      <c r="T68"/>
      <c r="U68"/>
    </row>
    <row r="69" spans="3:21">
      <c r="C69" s="18"/>
      <c r="D69" s="19"/>
      <c r="E69"/>
      <c r="F69"/>
      <c r="G69"/>
      <c r="H69"/>
      <c r="I69"/>
      <c r="J69"/>
      <c r="K69"/>
      <c r="L69"/>
      <c r="M69"/>
      <c r="N69"/>
      <c r="O69"/>
      <c r="P69"/>
      <c r="Q69"/>
      <c r="R69"/>
      <c r="S69"/>
      <c r="T69"/>
      <c r="U69"/>
    </row>
  </sheetData>
  <mergeCells count="7">
    <mergeCell ref="B21:F21"/>
    <mergeCell ref="M6:Q6"/>
    <mergeCell ref="E4:M4"/>
    <mergeCell ref="G6:K6"/>
    <mergeCell ref="C8:C17"/>
    <mergeCell ref="G7:J8"/>
    <mergeCell ref="M7:Q8"/>
  </mergeCells>
  <phoneticPr fontId="36" type="noConversion"/>
  <hyperlinks>
    <hyperlink ref="B21" location="Navigation!A1" display="Return to Navigation Page"/>
    <hyperlink ref="E8" location="'Cradle Carriage Work Package'!A1" display="'Cradle Carriage Work Package'!A1"/>
    <hyperlink ref="E10" location="'Int Struct Support Work Package'!A1" display="'Int Struct Support Work Package'!A1"/>
    <hyperlink ref="E14" location="'End Caps_Pole Tips Work Package'!A1" display="'End Caps_Pole Tips Work Package'!A1"/>
    <hyperlink ref="E16" location="'Bridge Platforms Work Package'!A1" display="'Bridge Platforms Work Package'!A1"/>
    <hyperlink ref="E6" location="'Infrastructure Control Account'!A1" display="'Infrastructure Control Account'!A1"/>
    <hyperlink ref="E12" location="'OHCal Steel Work Package'!A1" display="'OHCal Steel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Q107"/>
  <sheetViews>
    <sheetView workbookViewId="0">
      <selection activeCell="B37" sqref="B37:Q48"/>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0" width="22.875" style="59" customWidth="1"/>
    <col min="11" max="11" width="18.625" style="59" customWidth="1"/>
    <col min="12" max="12" width="10.875" style="59"/>
    <col min="13" max="13" width="16.375" style="59" customWidth="1"/>
    <col min="14" max="17" width="6.5" style="59" customWidth="1"/>
    <col min="18" max="16384" width="10.875" style="59"/>
  </cols>
  <sheetData>
    <row r="1" spans="1:17" ht="16.5" thickBot="1"/>
    <row r="2" spans="1:17" ht="26.1" customHeight="1">
      <c r="B2" s="60"/>
      <c r="C2" s="61"/>
      <c r="D2" s="61"/>
      <c r="E2" s="61"/>
      <c r="F2" s="1005" t="s">
        <v>52</v>
      </c>
      <c r="G2" s="1006"/>
      <c r="H2" s="1006"/>
      <c r="I2" s="1006"/>
      <c r="J2" s="1006"/>
      <c r="K2" s="1006"/>
      <c r="L2" s="1007"/>
      <c r="M2" s="1012" t="s">
        <v>29</v>
      </c>
      <c r="N2" s="1014">
        <v>43148</v>
      </c>
      <c r="O2" s="1015"/>
      <c r="P2" s="1015"/>
      <c r="Q2" s="1016"/>
    </row>
    <row r="3" spans="1:17" ht="15.95" customHeight="1" thickBot="1">
      <c r="B3" s="62"/>
      <c r="C3" s="63"/>
      <c r="D3" s="63"/>
      <c r="E3" s="63"/>
      <c r="F3" s="1008"/>
      <c r="G3" s="1009"/>
      <c r="H3" s="1009"/>
      <c r="I3" s="1009"/>
      <c r="J3" s="1009"/>
      <c r="K3" s="1009"/>
      <c r="L3" s="1010"/>
      <c r="M3" s="1013"/>
      <c r="N3" s="1017"/>
      <c r="O3" s="1017"/>
      <c r="P3" s="1017"/>
      <c r="Q3" s="1018"/>
    </row>
    <row r="4" spans="1:17" ht="18" customHeight="1">
      <c r="B4" s="62"/>
      <c r="C4" s="63"/>
      <c r="D4" s="63"/>
      <c r="E4" s="63"/>
      <c r="F4" s="1008"/>
      <c r="G4" s="1009"/>
      <c r="H4" s="1009"/>
      <c r="I4" s="1009"/>
      <c r="J4" s="1009"/>
      <c r="K4" s="1009"/>
      <c r="L4" s="1010"/>
      <c r="M4" s="1012" t="s">
        <v>30</v>
      </c>
      <c r="N4" s="1015" t="s">
        <v>49</v>
      </c>
      <c r="O4" s="1015"/>
      <c r="P4" s="1015"/>
      <c r="Q4" s="1016"/>
    </row>
    <row r="5" spans="1:17" ht="16.5" thickBot="1">
      <c r="B5" s="62"/>
      <c r="C5" s="63"/>
      <c r="D5" s="63"/>
      <c r="E5" s="63"/>
      <c r="F5" s="1008"/>
      <c r="G5" s="1009"/>
      <c r="H5" s="1009"/>
      <c r="I5" s="1009"/>
      <c r="J5" s="1009"/>
      <c r="K5" s="1009"/>
      <c r="L5" s="1010"/>
      <c r="M5" s="1019"/>
      <c r="N5" s="1017"/>
      <c r="O5" s="1017"/>
      <c r="P5" s="1017"/>
      <c r="Q5" s="1018"/>
    </row>
    <row r="6" spans="1:17" ht="21" customHeight="1">
      <c r="B6" s="62"/>
      <c r="C6" s="63"/>
      <c r="D6" s="63"/>
      <c r="E6" s="63"/>
      <c r="F6" s="1008"/>
      <c r="G6" s="1009"/>
      <c r="H6" s="1009"/>
      <c r="I6" s="1009"/>
      <c r="J6" s="1009"/>
      <c r="K6" s="1009"/>
      <c r="L6" s="1009"/>
      <c r="M6" s="1020" t="s">
        <v>31</v>
      </c>
      <c r="N6" s="1022"/>
      <c r="O6" s="1022"/>
      <c r="P6" s="1022"/>
      <c r="Q6" s="1023"/>
    </row>
    <row r="7" spans="1:17" ht="16.5" thickBot="1">
      <c r="B7" s="62"/>
      <c r="C7" s="63"/>
      <c r="D7" s="63"/>
      <c r="E7" s="63"/>
      <c r="F7" s="1008"/>
      <c r="G7" s="1011"/>
      <c r="H7" s="1011"/>
      <c r="I7" s="1011"/>
      <c r="J7" s="1011"/>
      <c r="K7" s="1011"/>
      <c r="L7" s="1011"/>
      <c r="M7" s="1021"/>
      <c r="N7" s="1024"/>
      <c r="O7" s="1024"/>
      <c r="P7" s="1024"/>
      <c r="Q7" s="1025"/>
    </row>
    <row r="8" spans="1:17" s="64" customFormat="1" ht="27" customHeight="1">
      <c r="B8" s="989" t="s">
        <v>33</v>
      </c>
      <c r="C8" s="990"/>
      <c r="D8" s="990"/>
      <c r="E8" s="990"/>
      <c r="F8" s="991"/>
      <c r="G8" s="989" t="s">
        <v>32</v>
      </c>
      <c r="H8" s="990"/>
      <c r="I8" s="990"/>
      <c r="J8" s="990"/>
      <c r="K8" s="990"/>
      <c r="L8" s="990"/>
      <c r="M8" s="1026"/>
      <c r="N8" s="1027" t="s">
        <v>34</v>
      </c>
      <c r="O8" s="1028"/>
      <c r="P8" s="1028"/>
      <c r="Q8" s="1026"/>
    </row>
    <row r="9" spans="1:17">
      <c r="B9" s="1029" t="str">
        <f>'Infrastructure Control Account'!C7</f>
        <v>Detector Mechanical Systems</v>
      </c>
      <c r="C9" s="1030"/>
      <c r="D9" s="1030"/>
      <c r="E9" s="1030"/>
      <c r="F9" s="1031"/>
      <c r="G9" s="1029">
        <f>'Infrastructure Control Account'!B7</f>
        <v>2.0299999999999998</v>
      </c>
      <c r="H9" s="1030"/>
      <c r="I9" s="1030"/>
      <c r="J9" s="1030"/>
      <c r="K9" s="1030"/>
      <c r="L9" s="1030"/>
      <c r="M9" s="1031"/>
      <c r="N9" s="1029" t="s">
        <v>51</v>
      </c>
      <c r="O9" s="1030"/>
      <c r="P9" s="1030"/>
      <c r="Q9" s="1031"/>
    </row>
    <row r="10" spans="1:17" ht="16.5" thickBot="1">
      <c r="B10" s="1032"/>
      <c r="C10" s="1033"/>
      <c r="D10" s="1033"/>
      <c r="E10" s="1033"/>
      <c r="F10" s="1034"/>
      <c r="G10" s="1032"/>
      <c r="H10" s="1033"/>
      <c r="I10" s="1033"/>
      <c r="J10" s="1033"/>
      <c r="K10" s="1033"/>
      <c r="L10" s="1033"/>
      <c r="M10" s="1034"/>
      <c r="N10" s="1032"/>
      <c r="O10" s="1033"/>
      <c r="P10" s="1033"/>
      <c r="Q10" s="1034"/>
    </row>
    <row r="11" spans="1:17" customFormat="1" ht="21.75" thickBot="1">
      <c r="A11" s="379"/>
      <c r="B11" s="943" t="s">
        <v>149</v>
      </c>
      <c r="C11" s="944"/>
      <c r="D11" s="944"/>
      <c r="E11" s="944"/>
      <c r="F11" s="945"/>
      <c r="G11" s="380"/>
      <c r="H11" s="380"/>
      <c r="I11" s="380"/>
      <c r="J11" s="380"/>
      <c r="K11" s="380"/>
      <c r="L11" s="380"/>
      <c r="M11" s="380"/>
      <c r="N11" s="380"/>
      <c r="O11" s="380"/>
      <c r="P11" s="380"/>
      <c r="Q11" s="381"/>
    </row>
    <row r="12" spans="1:17" s="64" customFormat="1" ht="27" customHeight="1">
      <c r="B12" s="965" t="s">
        <v>35</v>
      </c>
      <c r="C12" s="966"/>
      <c r="D12" s="966"/>
      <c r="E12" s="966"/>
      <c r="F12" s="966"/>
      <c r="G12" s="966"/>
      <c r="H12" s="966"/>
      <c r="I12" s="966"/>
      <c r="J12" s="966"/>
      <c r="K12" s="966"/>
      <c r="L12" s="966"/>
      <c r="M12" s="966"/>
      <c r="N12" s="966"/>
      <c r="O12" s="966"/>
      <c r="P12" s="966"/>
      <c r="Q12" s="967"/>
    </row>
    <row r="13" spans="1:17" ht="44.1" customHeight="1">
      <c r="B13" s="969" t="s">
        <v>671</v>
      </c>
      <c r="C13" s="970"/>
      <c r="D13" s="970"/>
      <c r="E13" s="970"/>
      <c r="F13" s="970"/>
      <c r="G13" s="970"/>
      <c r="H13" s="970"/>
      <c r="I13" s="970"/>
      <c r="J13" s="970"/>
      <c r="K13" s="970"/>
      <c r="L13" s="970"/>
      <c r="M13" s="970"/>
      <c r="N13" s="970"/>
      <c r="O13" s="970"/>
      <c r="P13" s="970"/>
      <c r="Q13" s="971"/>
    </row>
    <row r="14" spans="1:17" ht="44.1" customHeight="1">
      <c r="B14" s="972"/>
      <c r="C14" s="970"/>
      <c r="D14" s="970"/>
      <c r="E14" s="970"/>
      <c r="F14" s="970"/>
      <c r="G14" s="970"/>
      <c r="H14" s="970"/>
      <c r="I14" s="970"/>
      <c r="J14" s="970"/>
      <c r="K14" s="970"/>
      <c r="L14" s="970"/>
      <c r="M14" s="970"/>
      <c r="N14" s="970"/>
      <c r="O14" s="970"/>
      <c r="P14" s="970"/>
      <c r="Q14" s="971"/>
    </row>
    <row r="15" spans="1:17" ht="44.1" customHeight="1">
      <c r="B15" s="972"/>
      <c r="C15" s="970"/>
      <c r="D15" s="970"/>
      <c r="E15" s="970"/>
      <c r="F15" s="970"/>
      <c r="G15" s="970"/>
      <c r="H15" s="970"/>
      <c r="I15" s="970"/>
      <c r="J15" s="970"/>
      <c r="K15" s="970"/>
      <c r="L15" s="970"/>
      <c r="M15" s="970"/>
      <c r="N15" s="970"/>
      <c r="O15" s="970"/>
      <c r="P15" s="970"/>
      <c r="Q15" s="971"/>
    </row>
    <row r="16" spans="1:17" ht="44.1" customHeight="1">
      <c r="B16" s="972"/>
      <c r="C16" s="970"/>
      <c r="D16" s="970"/>
      <c r="E16" s="970"/>
      <c r="F16" s="970"/>
      <c r="G16" s="970"/>
      <c r="H16" s="970"/>
      <c r="I16" s="970"/>
      <c r="J16" s="970"/>
      <c r="K16" s="970"/>
      <c r="L16" s="970"/>
      <c r="M16" s="970"/>
      <c r="N16" s="970"/>
      <c r="O16" s="970"/>
      <c r="P16" s="970"/>
      <c r="Q16" s="971"/>
    </row>
    <row r="17" spans="2:17" ht="44.1" customHeight="1">
      <c r="B17" s="972"/>
      <c r="C17" s="970"/>
      <c r="D17" s="970"/>
      <c r="E17" s="970"/>
      <c r="F17" s="970"/>
      <c r="G17" s="970"/>
      <c r="H17" s="970"/>
      <c r="I17" s="970"/>
      <c r="J17" s="970"/>
      <c r="K17" s="970"/>
      <c r="L17" s="970"/>
      <c r="M17" s="970"/>
      <c r="N17" s="970"/>
      <c r="O17" s="970"/>
      <c r="P17" s="970"/>
      <c r="Q17" s="971"/>
    </row>
    <row r="18" spans="2:17" ht="44.1" customHeight="1">
      <c r="B18" s="972"/>
      <c r="C18" s="970"/>
      <c r="D18" s="970"/>
      <c r="E18" s="970"/>
      <c r="F18" s="970"/>
      <c r="G18" s="970"/>
      <c r="H18" s="970"/>
      <c r="I18" s="970"/>
      <c r="J18" s="970"/>
      <c r="K18" s="970"/>
      <c r="L18" s="970"/>
      <c r="M18" s="970"/>
      <c r="N18" s="970"/>
      <c r="O18" s="970"/>
      <c r="P18" s="970"/>
      <c r="Q18" s="971"/>
    </row>
    <row r="19" spans="2:17" ht="44.1" customHeight="1">
      <c r="B19" s="972"/>
      <c r="C19" s="970"/>
      <c r="D19" s="970"/>
      <c r="E19" s="970"/>
      <c r="F19" s="970"/>
      <c r="G19" s="970"/>
      <c r="H19" s="970"/>
      <c r="I19" s="970"/>
      <c r="J19" s="970"/>
      <c r="K19" s="970"/>
      <c r="L19" s="970"/>
      <c r="M19" s="970"/>
      <c r="N19" s="970"/>
      <c r="O19" s="970"/>
      <c r="P19" s="970"/>
      <c r="Q19" s="971"/>
    </row>
    <row r="20" spans="2:17" ht="44.1" customHeight="1">
      <c r="B20" s="972"/>
      <c r="C20" s="970"/>
      <c r="D20" s="970"/>
      <c r="E20" s="970"/>
      <c r="F20" s="970"/>
      <c r="G20" s="970"/>
      <c r="H20" s="970"/>
      <c r="I20" s="970"/>
      <c r="J20" s="970"/>
      <c r="K20" s="970"/>
      <c r="L20" s="970"/>
      <c r="M20" s="970"/>
      <c r="N20" s="970"/>
      <c r="O20" s="970"/>
      <c r="P20" s="970"/>
      <c r="Q20" s="971"/>
    </row>
    <row r="21" spans="2:17" ht="44.1" customHeight="1">
      <c r="B21" s="972"/>
      <c r="C21" s="970"/>
      <c r="D21" s="970"/>
      <c r="E21" s="970"/>
      <c r="F21" s="970"/>
      <c r="G21" s="970"/>
      <c r="H21" s="970"/>
      <c r="I21" s="970"/>
      <c r="J21" s="970"/>
      <c r="K21" s="970"/>
      <c r="L21" s="970"/>
      <c r="M21" s="970"/>
      <c r="N21" s="970"/>
      <c r="O21" s="970"/>
      <c r="P21" s="970"/>
      <c r="Q21" s="971"/>
    </row>
    <row r="22" spans="2:17" ht="44.1" customHeight="1" thickBot="1">
      <c r="B22" s="973"/>
      <c r="C22" s="974"/>
      <c r="D22" s="974"/>
      <c r="E22" s="974"/>
      <c r="F22" s="974"/>
      <c r="G22" s="974"/>
      <c r="H22" s="974"/>
      <c r="I22" s="974"/>
      <c r="J22" s="974"/>
      <c r="K22" s="974"/>
      <c r="L22" s="974"/>
      <c r="M22" s="974"/>
      <c r="N22" s="974"/>
      <c r="O22" s="974"/>
      <c r="P22" s="974"/>
      <c r="Q22" s="975"/>
    </row>
    <row r="23" spans="2:17" s="64" customFormat="1" ht="27" customHeight="1">
      <c r="B23" s="989" t="s">
        <v>36</v>
      </c>
      <c r="C23" s="990"/>
      <c r="D23" s="990"/>
      <c r="E23" s="990"/>
      <c r="F23" s="990"/>
      <c r="G23" s="990"/>
      <c r="H23" s="990"/>
      <c r="I23" s="990"/>
      <c r="J23" s="990"/>
      <c r="K23" s="990"/>
      <c r="L23" s="990"/>
      <c r="M23" s="990"/>
      <c r="N23" s="990"/>
      <c r="O23" s="990"/>
      <c r="P23" s="990"/>
      <c r="Q23" s="991"/>
    </row>
    <row r="24" spans="2:17">
      <c r="B24" s="65"/>
      <c r="C24" s="66"/>
      <c r="D24" s="66"/>
      <c r="E24" s="66"/>
      <c r="F24" s="66"/>
      <c r="G24" s="66"/>
      <c r="H24" s="66"/>
      <c r="I24" s="66"/>
      <c r="J24" s="66"/>
      <c r="K24" s="66"/>
      <c r="L24" s="66"/>
      <c r="M24" s="66"/>
      <c r="N24" s="66"/>
      <c r="O24" s="66"/>
      <c r="P24" s="66"/>
      <c r="Q24" s="67"/>
    </row>
    <row r="25" spans="2:17">
      <c r="B25" s="65"/>
      <c r="C25" s="66"/>
      <c r="D25" s="66"/>
      <c r="E25" s="66"/>
      <c r="F25" s="66"/>
      <c r="G25" s="66"/>
      <c r="H25" s="66"/>
      <c r="I25" s="66"/>
      <c r="J25" s="66"/>
      <c r="K25" s="66"/>
      <c r="L25" s="66"/>
      <c r="M25" s="66"/>
      <c r="N25" s="66"/>
      <c r="O25" s="66"/>
      <c r="P25" s="66"/>
      <c r="Q25" s="67"/>
    </row>
    <row r="26" spans="2:17" ht="19.5" thickBot="1">
      <c r="B26" s="65"/>
      <c r="C26" s="68"/>
      <c r="D26" s="69" t="s">
        <v>37</v>
      </c>
      <c r="E26" s="66"/>
      <c r="F26" s="66"/>
      <c r="G26" s="66"/>
      <c r="H26" s="66"/>
      <c r="I26" s="66"/>
      <c r="J26" s="66"/>
      <c r="K26" s="66"/>
      <c r="L26" s="66"/>
      <c r="M26" s="66"/>
      <c r="N26" s="66"/>
      <c r="O26" s="66"/>
      <c r="P26" s="66"/>
      <c r="Q26" s="67"/>
    </row>
    <row r="27" spans="2:17" ht="19.5" thickBot="1">
      <c r="B27" s="65"/>
      <c r="C27" s="68" t="s">
        <v>50</v>
      </c>
      <c r="D27" s="69" t="s">
        <v>38</v>
      </c>
      <c r="E27" s="66"/>
      <c r="F27" s="66"/>
      <c r="G27" s="66"/>
      <c r="H27" s="66"/>
      <c r="I27" s="66"/>
      <c r="J27" s="66"/>
      <c r="K27" s="66"/>
      <c r="L27" s="66"/>
      <c r="M27" s="66"/>
      <c r="N27" s="66"/>
      <c r="O27" s="66"/>
      <c r="P27" s="66"/>
      <c r="Q27" s="67"/>
    </row>
    <row r="28" spans="2:17" ht="19.5" thickBot="1">
      <c r="B28" s="65"/>
      <c r="C28" s="68" t="s">
        <v>50</v>
      </c>
      <c r="D28" s="69" t="s">
        <v>39</v>
      </c>
      <c r="E28" s="66"/>
      <c r="F28" s="66"/>
      <c r="G28" s="66"/>
      <c r="H28" s="66"/>
      <c r="I28" s="66"/>
      <c r="J28" s="66"/>
      <c r="K28" s="66"/>
      <c r="L28" s="66"/>
      <c r="M28" s="66"/>
      <c r="N28" s="66"/>
      <c r="O28" s="66"/>
      <c r="P28" s="66"/>
      <c r="Q28" s="67"/>
    </row>
    <row r="29" spans="2:17" ht="19.5" thickBot="1">
      <c r="B29" s="65"/>
      <c r="C29" s="68"/>
      <c r="D29" s="69" t="s">
        <v>40</v>
      </c>
      <c r="E29" s="66"/>
      <c r="F29" s="66"/>
      <c r="G29" s="66"/>
      <c r="H29" s="66"/>
      <c r="I29" s="66"/>
      <c r="J29" s="66"/>
      <c r="K29" s="66"/>
      <c r="L29" s="66"/>
      <c r="M29" s="66"/>
      <c r="N29" s="66"/>
      <c r="O29" s="66"/>
      <c r="P29" s="66"/>
      <c r="Q29" s="67"/>
    </row>
    <row r="30" spans="2:17" ht="19.5" thickBot="1">
      <c r="B30" s="65"/>
      <c r="C30" s="68"/>
      <c r="D30" s="69" t="s">
        <v>41</v>
      </c>
      <c r="E30" s="66"/>
      <c r="F30" s="66"/>
      <c r="G30" s="66"/>
      <c r="H30" s="66"/>
      <c r="I30" s="66"/>
      <c r="J30" s="66"/>
      <c r="K30" s="66"/>
      <c r="L30" s="66"/>
      <c r="M30" s="66"/>
      <c r="N30" s="66"/>
      <c r="O30" s="66"/>
      <c r="P30" s="66"/>
      <c r="Q30" s="67"/>
    </row>
    <row r="31" spans="2:17" ht="19.5" thickBot="1">
      <c r="B31" s="65"/>
      <c r="C31" s="68" t="s">
        <v>50</v>
      </c>
      <c r="D31" s="69" t="s">
        <v>42</v>
      </c>
      <c r="E31" s="66"/>
      <c r="F31" s="66"/>
      <c r="G31" s="66"/>
      <c r="H31" s="66"/>
      <c r="I31" s="66"/>
      <c r="J31" s="66"/>
      <c r="K31" s="66"/>
      <c r="L31" s="66"/>
      <c r="M31" s="66"/>
      <c r="N31" s="66"/>
      <c r="O31" s="66"/>
      <c r="P31" s="66"/>
      <c r="Q31" s="67"/>
    </row>
    <row r="32" spans="2:17" ht="19.5" thickBot="1">
      <c r="B32" s="65"/>
      <c r="C32" s="68" t="s">
        <v>50</v>
      </c>
      <c r="D32" s="69" t="s">
        <v>43</v>
      </c>
      <c r="E32" s="66"/>
      <c r="F32" s="66"/>
      <c r="G32" s="66"/>
      <c r="H32" s="66"/>
      <c r="I32" s="66"/>
      <c r="J32" s="66"/>
      <c r="K32" s="66"/>
      <c r="L32" s="66"/>
      <c r="M32" s="66"/>
      <c r="N32" s="66"/>
      <c r="O32" s="66"/>
      <c r="P32" s="66"/>
      <c r="Q32" s="67"/>
    </row>
    <row r="33" spans="2:17" ht="19.5" thickBot="1">
      <c r="B33" s="65"/>
      <c r="C33" s="68"/>
      <c r="D33" s="69" t="s">
        <v>44</v>
      </c>
      <c r="E33" s="66"/>
      <c r="F33" s="66"/>
      <c r="G33" s="66"/>
      <c r="H33" s="66"/>
      <c r="I33" s="66"/>
      <c r="J33" s="66"/>
      <c r="K33" s="66"/>
      <c r="L33" s="66"/>
      <c r="M33" s="66"/>
      <c r="N33" s="66"/>
      <c r="O33" s="66"/>
      <c r="P33" s="66"/>
      <c r="Q33" s="67"/>
    </row>
    <row r="34" spans="2:17">
      <c r="B34" s="65"/>
      <c r="C34" s="66"/>
      <c r="D34" s="66"/>
      <c r="E34" s="66"/>
      <c r="F34" s="66"/>
      <c r="G34" s="66"/>
      <c r="H34" s="66"/>
      <c r="I34" s="66"/>
      <c r="J34" s="66"/>
      <c r="K34" s="66"/>
      <c r="L34" s="66"/>
      <c r="M34" s="66"/>
      <c r="N34" s="66"/>
      <c r="O34" s="66"/>
      <c r="P34" s="66"/>
      <c r="Q34" s="67"/>
    </row>
    <row r="35" spans="2:17" ht="16.5" thickBot="1">
      <c r="B35" s="70"/>
      <c r="C35" s="71"/>
      <c r="D35" s="71"/>
      <c r="E35" s="71"/>
      <c r="F35" s="71"/>
      <c r="G35" s="71"/>
      <c r="H35" s="71"/>
      <c r="I35" s="71"/>
      <c r="J35" s="71"/>
      <c r="K35" s="71"/>
      <c r="L35" s="71"/>
      <c r="M35" s="71"/>
      <c r="N35" s="71"/>
      <c r="O35" s="71"/>
      <c r="P35" s="71"/>
      <c r="Q35" s="72"/>
    </row>
    <row r="36" spans="2:17" s="64" customFormat="1" ht="26.1" customHeight="1">
      <c r="B36" s="989" t="s">
        <v>45</v>
      </c>
      <c r="C36" s="990"/>
      <c r="D36" s="990"/>
      <c r="E36" s="990"/>
      <c r="F36" s="990"/>
      <c r="G36" s="990"/>
      <c r="H36" s="990"/>
      <c r="I36" s="990"/>
      <c r="J36" s="990"/>
      <c r="K36" s="990"/>
      <c r="L36" s="990"/>
      <c r="M36" s="990"/>
      <c r="N36" s="990"/>
      <c r="O36" s="990"/>
      <c r="P36" s="990"/>
      <c r="Q36" s="991"/>
    </row>
    <row r="37" spans="2:17">
      <c r="B37" s="992" t="s">
        <v>133</v>
      </c>
      <c r="C37" s="993"/>
      <c r="D37" s="993"/>
      <c r="E37" s="993"/>
      <c r="F37" s="993"/>
      <c r="G37" s="993"/>
      <c r="H37" s="993"/>
      <c r="I37" s="993"/>
      <c r="J37" s="993"/>
      <c r="K37" s="993"/>
      <c r="L37" s="993"/>
      <c r="M37" s="993"/>
      <c r="N37" s="993"/>
      <c r="O37" s="993"/>
      <c r="P37" s="993"/>
      <c r="Q37" s="994"/>
    </row>
    <row r="38" spans="2:17">
      <c r="B38" s="995"/>
      <c r="C38" s="993"/>
      <c r="D38" s="993"/>
      <c r="E38" s="993"/>
      <c r="F38" s="993"/>
      <c r="G38" s="993"/>
      <c r="H38" s="993"/>
      <c r="I38" s="993"/>
      <c r="J38" s="993"/>
      <c r="K38" s="993"/>
      <c r="L38" s="993"/>
      <c r="M38" s="993"/>
      <c r="N38" s="993"/>
      <c r="O38" s="993"/>
      <c r="P38" s="993"/>
      <c r="Q38" s="994"/>
    </row>
    <row r="39" spans="2:17">
      <c r="B39" s="995"/>
      <c r="C39" s="993"/>
      <c r="D39" s="993"/>
      <c r="E39" s="993"/>
      <c r="F39" s="993"/>
      <c r="G39" s="993"/>
      <c r="H39" s="993"/>
      <c r="I39" s="993"/>
      <c r="J39" s="993"/>
      <c r="K39" s="993"/>
      <c r="L39" s="993"/>
      <c r="M39" s="993"/>
      <c r="N39" s="993"/>
      <c r="O39" s="993"/>
      <c r="P39" s="993"/>
      <c r="Q39" s="994"/>
    </row>
    <row r="40" spans="2:17">
      <c r="B40" s="995"/>
      <c r="C40" s="993"/>
      <c r="D40" s="993"/>
      <c r="E40" s="993"/>
      <c r="F40" s="993"/>
      <c r="G40" s="993"/>
      <c r="H40" s="993"/>
      <c r="I40" s="993"/>
      <c r="J40" s="993"/>
      <c r="K40" s="993"/>
      <c r="L40" s="993"/>
      <c r="M40" s="993"/>
      <c r="N40" s="993"/>
      <c r="O40" s="993"/>
      <c r="P40" s="993"/>
      <c r="Q40" s="994"/>
    </row>
    <row r="41" spans="2:17">
      <c r="B41" s="995"/>
      <c r="C41" s="993"/>
      <c r="D41" s="993"/>
      <c r="E41" s="993"/>
      <c r="F41" s="993"/>
      <c r="G41" s="993"/>
      <c r="H41" s="993"/>
      <c r="I41" s="993"/>
      <c r="J41" s="993"/>
      <c r="K41" s="993"/>
      <c r="L41" s="993"/>
      <c r="M41" s="993"/>
      <c r="N41" s="993"/>
      <c r="O41" s="993"/>
      <c r="P41" s="993"/>
      <c r="Q41" s="994"/>
    </row>
    <row r="42" spans="2:17">
      <c r="B42" s="995"/>
      <c r="C42" s="993"/>
      <c r="D42" s="993"/>
      <c r="E42" s="993"/>
      <c r="F42" s="993"/>
      <c r="G42" s="993"/>
      <c r="H42" s="993"/>
      <c r="I42" s="993"/>
      <c r="J42" s="993"/>
      <c r="K42" s="993"/>
      <c r="L42" s="993"/>
      <c r="M42" s="993"/>
      <c r="N42" s="993"/>
      <c r="O42" s="993"/>
      <c r="P42" s="993"/>
      <c r="Q42" s="994"/>
    </row>
    <row r="43" spans="2:17">
      <c r="B43" s="995"/>
      <c r="C43" s="993"/>
      <c r="D43" s="993"/>
      <c r="E43" s="993"/>
      <c r="F43" s="993"/>
      <c r="G43" s="993"/>
      <c r="H43" s="993"/>
      <c r="I43" s="993"/>
      <c r="J43" s="993"/>
      <c r="K43" s="993"/>
      <c r="L43" s="993"/>
      <c r="M43" s="993"/>
      <c r="N43" s="993"/>
      <c r="O43" s="993"/>
      <c r="P43" s="993"/>
      <c r="Q43" s="994"/>
    </row>
    <row r="44" spans="2:17">
      <c r="B44" s="995"/>
      <c r="C44" s="993"/>
      <c r="D44" s="993"/>
      <c r="E44" s="993"/>
      <c r="F44" s="993"/>
      <c r="G44" s="993"/>
      <c r="H44" s="993"/>
      <c r="I44" s="993"/>
      <c r="J44" s="993"/>
      <c r="K44" s="993"/>
      <c r="L44" s="993"/>
      <c r="M44" s="993"/>
      <c r="N44" s="993"/>
      <c r="O44" s="993"/>
      <c r="P44" s="993"/>
      <c r="Q44" s="994"/>
    </row>
    <row r="45" spans="2:17">
      <c r="B45" s="995"/>
      <c r="C45" s="993"/>
      <c r="D45" s="993"/>
      <c r="E45" s="993"/>
      <c r="F45" s="993"/>
      <c r="G45" s="993"/>
      <c r="H45" s="993"/>
      <c r="I45" s="993"/>
      <c r="J45" s="993"/>
      <c r="K45" s="993"/>
      <c r="L45" s="993"/>
      <c r="M45" s="993"/>
      <c r="N45" s="993"/>
      <c r="O45" s="993"/>
      <c r="P45" s="993"/>
      <c r="Q45" s="994"/>
    </row>
    <row r="46" spans="2:17">
      <c r="B46" s="995"/>
      <c r="C46" s="993"/>
      <c r="D46" s="993"/>
      <c r="E46" s="993"/>
      <c r="F46" s="993"/>
      <c r="G46" s="993"/>
      <c r="H46" s="993"/>
      <c r="I46" s="993"/>
      <c r="J46" s="993"/>
      <c r="K46" s="993"/>
      <c r="L46" s="993"/>
      <c r="M46" s="993"/>
      <c r="N46" s="993"/>
      <c r="O46" s="993"/>
      <c r="P46" s="993"/>
      <c r="Q46" s="994"/>
    </row>
    <row r="47" spans="2:17">
      <c r="B47" s="995"/>
      <c r="C47" s="993"/>
      <c r="D47" s="993"/>
      <c r="E47" s="993"/>
      <c r="F47" s="993"/>
      <c r="G47" s="993"/>
      <c r="H47" s="993"/>
      <c r="I47" s="993"/>
      <c r="J47" s="993"/>
      <c r="K47" s="993"/>
      <c r="L47" s="993"/>
      <c r="M47" s="993"/>
      <c r="N47" s="993"/>
      <c r="O47" s="993"/>
      <c r="P47" s="993"/>
      <c r="Q47" s="994"/>
    </row>
    <row r="48" spans="2:17" ht="16.5" thickBot="1">
      <c r="B48" s="996"/>
      <c r="C48" s="997"/>
      <c r="D48" s="997"/>
      <c r="E48" s="997"/>
      <c r="F48" s="997"/>
      <c r="G48" s="997"/>
      <c r="H48" s="997"/>
      <c r="I48" s="997"/>
      <c r="J48" s="997"/>
      <c r="K48" s="997"/>
      <c r="L48" s="997"/>
      <c r="M48" s="997"/>
      <c r="N48" s="997"/>
      <c r="O48" s="997"/>
      <c r="P48" s="997"/>
      <c r="Q48" s="998"/>
    </row>
    <row r="49" spans="2:17">
      <c r="B49" s="999" t="s">
        <v>46</v>
      </c>
      <c r="C49" s="1000"/>
      <c r="D49" s="1000"/>
      <c r="E49" s="1000"/>
      <c r="F49" s="1000"/>
      <c r="G49" s="1000"/>
      <c r="H49" s="1000"/>
      <c r="I49" s="1000"/>
      <c r="J49" s="1000"/>
      <c r="K49" s="1000"/>
      <c r="L49" s="1000"/>
      <c r="M49" s="1000"/>
      <c r="N49" s="1000"/>
      <c r="O49" s="1000"/>
      <c r="P49" s="1000"/>
      <c r="Q49" s="1001"/>
    </row>
    <row r="50" spans="2:17">
      <c r="B50" s="1002"/>
      <c r="C50" s="1003"/>
      <c r="D50" s="1003"/>
      <c r="E50" s="1003"/>
      <c r="F50" s="1003"/>
      <c r="G50" s="1003"/>
      <c r="H50" s="1003"/>
      <c r="I50" s="1003"/>
      <c r="J50" s="1003"/>
      <c r="K50" s="1003"/>
      <c r="L50" s="1003"/>
      <c r="M50" s="1003"/>
      <c r="N50" s="1003"/>
      <c r="O50" s="1003"/>
      <c r="P50" s="1003"/>
      <c r="Q50" s="1004"/>
    </row>
    <row r="51" spans="2:17" ht="15" customHeight="1">
      <c r="B51" s="976" t="s">
        <v>235</v>
      </c>
      <c r="C51" s="977"/>
      <c r="D51" s="977"/>
      <c r="E51" s="977"/>
      <c r="F51" s="977"/>
      <c r="G51" s="977"/>
      <c r="H51" s="977"/>
      <c r="I51" s="977"/>
      <c r="J51" s="977"/>
      <c r="K51" s="977"/>
      <c r="L51" s="977"/>
      <c r="M51" s="977"/>
      <c r="N51" s="977"/>
      <c r="O51" s="977"/>
      <c r="P51" s="977"/>
      <c r="Q51" s="978"/>
    </row>
    <row r="52" spans="2:17" ht="15" customHeight="1">
      <c r="B52" s="979"/>
      <c r="C52" s="977"/>
      <c r="D52" s="977"/>
      <c r="E52" s="977"/>
      <c r="F52" s="977"/>
      <c r="G52" s="977"/>
      <c r="H52" s="977"/>
      <c r="I52" s="977"/>
      <c r="J52" s="977"/>
      <c r="K52" s="977"/>
      <c r="L52" s="977"/>
      <c r="M52" s="977"/>
      <c r="N52" s="977"/>
      <c r="O52" s="977"/>
      <c r="P52" s="977"/>
      <c r="Q52" s="978"/>
    </row>
    <row r="53" spans="2:17" ht="15" customHeight="1">
      <c r="B53" s="979"/>
      <c r="C53" s="977"/>
      <c r="D53" s="977"/>
      <c r="E53" s="977"/>
      <c r="F53" s="977"/>
      <c r="G53" s="977"/>
      <c r="H53" s="977"/>
      <c r="I53" s="977"/>
      <c r="J53" s="977"/>
      <c r="K53" s="977"/>
      <c r="L53" s="977"/>
      <c r="M53" s="977"/>
      <c r="N53" s="977"/>
      <c r="O53" s="977"/>
      <c r="P53" s="977"/>
      <c r="Q53" s="978"/>
    </row>
    <row r="54" spans="2:17" ht="15" customHeight="1">
      <c r="B54" s="979"/>
      <c r="C54" s="977"/>
      <c r="D54" s="977"/>
      <c r="E54" s="977"/>
      <c r="F54" s="977"/>
      <c r="G54" s="977"/>
      <c r="H54" s="977"/>
      <c r="I54" s="977"/>
      <c r="J54" s="977"/>
      <c r="K54" s="977"/>
      <c r="L54" s="977"/>
      <c r="M54" s="977"/>
      <c r="N54" s="977"/>
      <c r="O54" s="977"/>
      <c r="P54" s="977"/>
      <c r="Q54" s="978"/>
    </row>
    <row r="55" spans="2:17" ht="15" customHeight="1">
      <c r="B55" s="979"/>
      <c r="C55" s="977"/>
      <c r="D55" s="977"/>
      <c r="E55" s="977"/>
      <c r="F55" s="977"/>
      <c r="G55" s="977"/>
      <c r="H55" s="977"/>
      <c r="I55" s="977"/>
      <c r="J55" s="977"/>
      <c r="K55" s="977"/>
      <c r="L55" s="977"/>
      <c r="M55" s="977"/>
      <c r="N55" s="977"/>
      <c r="O55" s="977"/>
      <c r="P55" s="977"/>
      <c r="Q55" s="978"/>
    </row>
    <row r="56" spans="2:17" ht="15" customHeight="1">
      <c r="B56" s="979"/>
      <c r="C56" s="977"/>
      <c r="D56" s="977"/>
      <c r="E56" s="977"/>
      <c r="F56" s="977"/>
      <c r="G56" s="977"/>
      <c r="H56" s="977"/>
      <c r="I56" s="977"/>
      <c r="J56" s="977"/>
      <c r="K56" s="977"/>
      <c r="L56" s="977"/>
      <c r="M56" s="977"/>
      <c r="N56" s="977"/>
      <c r="O56" s="977"/>
      <c r="P56" s="977"/>
      <c r="Q56" s="978"/>
    </row>
    <row r="57" spans="2:17" ht="15" customHeight="1">
      <c r="B57" s="979"/>
      <c r="C57" s="977"/>
      <c r="D57" s="977"/>
      <c r="E57" s="977"/>
      <c r="F57" s="977"/>
      <c r="G57" s="977"/>
      <c r="H57" s="977"/>
      <c r="I57" s="977"/>
      <c r="J57" s="977"/>
      <c r="K57" s="977"/>
      <c r="L57" s="977"/>
      <c r="M57" s="977"/>
      <c r="N57" s="977"/>
      <c r="O57" s="977"/>
      <c r="P57" s="977"/>
      <c r="Q57" s="978"/>
    </row>
    <row r="58" spans="2:17" ht="15" customHeight="1">
      <c r="B58" s="979"/>
      <c r="C58" s="977"/>
      <c r="D58" s="977"/>
      <c r="E58" s="977"/>
      <c r="F58" s="977"/>
      <c r="G58" s="977"/>
      <c r="H58" s="977"/>
      <c r="I58" s="977"/>
      <c r="J58" s="977"/>
      <c r="K58" s="977"/>
      <c r="L58" s="977"/>
      <c r="M58" s="977"/>
      <c r="N58" s="977"/>
      <c r="O58" s="977"/>
      <c r="P58" s="977"/>
      <c r="Q58" s="978"/>
    </row>
    <row r="59" spans="2:17" ht="15" customHeight="1">
      <c r="B59" s="979"/>
      <c r="C59" s="977"/>
      <c r="D59" s="977"/>
      <c r="E59" s="977"/>
      <c r="F59" s="977"/>
      <c r="G59" s="977"/>
      <c r="H59" s="977"/>
      <c r="I59" s="977"/>
      <c r="J59" s="977"/>
      <c r="K59" s="977"/>
      <c r="L59" s="977"/>
      <c r="M59" s="977"/>
      <c r="N59" s="977"/>
      <c r="O59" s="977"/>
      <c r="P59" s="977"/>
      <c r="Q59" s="978"/>
    </row>
    <row r="60" spans="2:17" ht="15" customHeight="1">
      <c r="B60" s="979"/>
      <c r="C60" s="977"/>
      <c r="D60" s="977"/>
      <c r="E60" s="977"/>
      <c r="F60" s="977"/>
      <c r="G60" s="977"/>
      <c r="H60" s="977"/>
      <c r="I60" s="977"/>
      <c r="J60" s="977"/>
      <c r="K60" s="977"/>
      <c r="L60" s="977"/>
      <c r="M60" s="977"/>
      <c r="N60" s="977"/>
      <c r="O60" s="977"/>
      <c r="P60" s="977"/>
      <c r="Q60" s="978"/>
    </row>
    <row r="61" spans="2:17" ht="15" customHeight="1">
      <c r="B61" s="979"/>
      <c r="C61" s="977"/>
      <c r="D61" s="977"/>
      <c r="E61" s="977"/>
      <c r="F61" s="977"/>
      <c r="G61" s="977"/>
      <c r="H61" s="977"/>
      <c r="I61" s="977"/>
      <c r="J61" s="977"/>
      <c r="K61" s="977"/>
      <c r="L61" s="977"/>
      <c r="M61" s="977"/>
      <c r="N61" s="977"/>
      <c r="O61" s="977"/>
      <c r="P61" s="977"/>
      <c r="Q61" s="978"/>
    </row>
    <row r="62" spans="2:17" ht="15" customHeight="1">
      <c r="B62" s="979"/>
      <c r="C62" s="977"/>
      <c r="D62" s="977"/>
      <c r="E62" s="977"/>
      <c r="F62" s="977"/>
      <c r="G62" s="977"/>
      <c r="H62" s="977"/>
      <c r="I62" s="977"/>
      <c r="J62" s="977"/>
      <c r="K62" s="977"/>
      <c r="L62" s="977"/>
      <c r="M62" s="977"/>
      <c r="N62" s="977"/>
      <c r="O62" s="977"/>
      <c r="P62" s="977"/>
      <c r="Q62" s="978"/>
    </row>
    <row r="63" spans="2:17" ht="15" customHeight="1">
      <c r="B63" s="979"/>
      <c r="C63" s="977"/>
      <c r="D63" s="977"/>
      <c r="E63" s="977"/>
      <c r="F63" s="977"/>
      <c r="G63" s="977"/>
      <c r="H63" s="977"/>
      <c r="I63" s="977"/>
      <c r="J63" s="977"/>
      <c r="K63" s="977"/>
      <c r="L63" s="977"/>
      <c r="M63" s="977"/>
      <c r="N63" s="977"/>
      <c r="O63" s="977"/>
      <c r="P63" s="977"/>
      <c r="Q63" s="978"/>
    </row>
    <row r="64" spans="2:17" ht="15" customHeight="1">
      <c r="B64" s="979"/>
      <c r="C64" s="977"/>
      <c r="D64" s="977"/>
      <c r="E64" s="977"/>
      <c r="F64" s="977"/>
      <c r="G64" s="977"/>
      <c r="H64" s="977"/>
      <c r="I64" s="977"/>
      <c r="J64" s="977"/>
      <c r="K64" s="977"/>
      <c r="L64" s="977"/>
      <c r="M64" s="977"/>
      <c r="N64" s="977"/>
      <c r="O64" s="977"/>
      <c r="P64" s="977"/>
      <c r="Q64" s="978"/>
    </row>
    <row r="65" spans="2:17" ht="15" customHeight="1">
      <c r="B65" s="979"/>
      <c r="C65" s="977"/>
      <c r="D65" s="977"/>
      <c r="E65" s="977"/>
      <c r="F65" s="977"/>
      <c r="G65" s="977"/>
      <c r="H65" s="977"/>
      <c r="I65" s="977"/>
      <c r="J65" s="977"/>
      <c r="K65" s="977"/>
      <c r="L65" s="977"/>
      <c r="M65" s="977"/>
      <c r="N65" s="977"/>
      <c r="O65" s="977"/>
      <c r="P65" s="977"/>
      <c r="Q65" s="978"/>
    </row>
    <row r="66" spans="2:17" ht="15.95" customHeight="1" thickBot="1">
      <c r="B66" s="980"/>
      <c r="C66" s="981"/>
      <c r="D66" s="981"/>
      <c r="E66" s="981"/>
      <c r="F66" s="981"/>
      <c r="G66" s="981"/>
      <c r="H66" s="981"/>
      <c r="I66" s="981"/>
      <c r="J66" s="981"/>
      <c r="K66" s="981"/>
      <c r="L66" s="981"/>
      <c r="M66" s="981"/>
      <c r="N66" s="981"/>
      <c r="O66" s="981"/>
      <c r="P66" s="981"/>
      <c r="Q66" s="982"/>
    </row>
    <row r="67" spans="2:17">
      <c r="B67" s="983" t="s">
        <v>47</v>
      </c>
      <c r="C67" s="984"/>
      <c r="D67" s="984"/>
      <c r="E67" s="984"/>
      <c r="F67" s="984"/>
      <c r="G67" s="984"/>
      <c r="H67" s="984"/>
      <c r="I67" s="984"/>
      <c r="J67" s="984"/>
      <c r="K67" s="984"/>
      <c r="L67" s="984"/>
      <c r="M67" s="984"/>
      <c r="N67" s="984"/>
      <c r="O67" s="984"/>
      <c r="P67" s="984"/>
      <c r="Q67" s="985"/>
    </row>
    <row r="68" spans="2:17">
      <c r="B68" s="986"/>
      <c r="C68" s="987"/>
      <c r="D68" s="987"/>
      <c r="E68" s="987"/>
      <c r="F68" s="987"/>
      <c r="G68" s="987"/>
      <c r="H68" s="987"/>
      <c r="I68" s="987"/>
      <c r="J68" s="987"/>
      <c r="K68" s="987"/>
      <c r="L68" s="987"/>
      <c r="M68" s="987"/>
      <c r="N68" s="987"/>
      <c r="O68" s="987"/>
      <c r="P68" s="987"/>
      <c r="Q68" s="988"/>
    </row>
    <row r="69" spans="2:17" ht="24.95" customHeight="1">
      <c r="B69" s="976" t="s">
        <v>226</v>
      </c>
      <c r="C69" s="977"/>
      <c r="D69" s="977"/>
      <c r="E69" s="977"/>
      <c r="F69" s="977"/>
      <c r="G69" s="977"/>
      <c r="H69" s="977"/>
      <c r="I69" s="977"/>
      <c r="J69" s="977"/>
      <c r="K69" s="977"/>
      <c r="L69" s="977"/>
      <c r="M69" s="977"/>
      <c r="N69" s="977"/>
      <c r="O69" s="977"/>
      <c r="P69" s="977"/>
      <c r="Q69" s="978"/>
    </row>
    <row r="70" spans="2:17">
      <c r="B70" s="979"/>
      <c r="C70" s="977"/>
      <c r="D70" s="977"/>
      <c r="E70" s="977"/>
      <c r="F70" s="977"/>
      <c r="G70" s="977"/>
      <c r="H70" s="977"/>
      <c r="I70" s="977"/>
      <c r="J70" s="977"/>
      <c r="K70" s="977"/>
      <c r="L70" s="977"/>
      <c r="M70" s="977"/>
      <c r="N70" s="977"/>
      <c r="O70" s="977"/>
      <c r="P70" s="977"/>
      <c r="Q70" s="978"/>
    </row>
    <row r="71" spans="2:17">
      <c r="B71" s="979"/>
      <c r="C71" s="977"/>
      <c r="D71" s="977"/>
      <c r="E71" s="977"/>
      <c r="F71" s="977"/>
      <c r="G71" s="977"/>
      <c r="H71" s="977"/>
      <c r="I71" s="977"/>
      <c r="J71" s="977"/>
      <c r="K71" s="977"/>
      <c r="L71" s="977"/>
      <c r="M71" s="977"/>
      <c r="N71" s="977"/>
      <c r="O71" s="977"/>
      <c r="P71" s="977"/>
      <c r="Q71" s="978"/>
    </row>
    <row r="72" spans="2:17">
      <c r="B72" s="979"/>
      <c r="C72" s="977"/>
      <c r="D72" s="977"/>
      <c r="E72" s="977"/>
      <c r="F72" s="977"/>
      <c r="G72" s="977"/>
      <c r="H72" s="977"/>
      <c r="I72" s="977"/>
      <c r="J72" s="977"/>
      <c r="K72" s="977"/>
      <c r="L72" s="977"/>
      <c r="M72" s="977"/>
      <c r="N72" s="977"/>
      <c r="O72" s="977"/>
      <c r="P72" s="977"/>
      <c r="Q72" s="978"/>
    </row>
    <row r="73" spans="2:17">
      <c r="B73" s="979"/>
      <c r="C73" s="977"/>
      <c r="D73" s="977"/>
      <c r="E73" s="977"/>
      <c r="F73" s="977"/>
      <c r="G73" s="977"/>
      <c r="H73" s="977"/>
      <c r="I73" s="977"/>
      <c r="J73" s="977"/>
      <c r="K73" s="977"/>
      <c r="L73" s="977"/>
      <c r="M73" s="977"/>
      <c r="N73" s="977"/>
      <c r="O73" s="977"/>
      <c r="P73" s="977"/>
      <c r="Q73" s="978"/>
    </row>
    <row r="74" spans="2:17">
      <c r="B74" s="979"/>
      <c r="C74" s="977"/>
      <c r="D74" s="977"/>
      <c r="E74" s="977"/>
      <c r="F74" s="977"/>
      <c r="G74" s="977"/>
      <c r="H74" s="977"/>
      <c r="I74" s="977"/>
      <c r="J74" s="977"/>
      <c r="K74" s="977"/>
      <c r="L74" s="977"/>
      <c r="M74" s="977"/>
      <c r="N74" s="977"/>
      <c r="O74" s="977"/>
      <c r="P74" s="977"/>
      <c r="Q74" s="978"/>
    </row>
    <row r="75" spans="2:17">
      <c r="B75" s="979"/>
      <c r="C75" s="977"/>
      <c r="D75" s="977"/>
      <c r="E75" s="977"/>
      <c r="F75" s="977"/>
      <c r="G75" s="977"/>
      <c r="H75" s="977"/>
      <c r="I75" s="977"/>
      <c r="J75" s="977"/>
      <c r="K75" s="977"/>
      <c r="L75" s="977"/>
      <c r="M75" s="977"/>
      <c r="N75" s="977"/>
      <c r="O75" s="977"/>
      <c r="P75" s="977"/>
      <c r="Q75" s="978"/>
    </row>
    <row r="76" spans="2:17">
      <c r="B76" s="979"/>
      <c r="C76" s="977"/>
      <c r="D76" s="977"/>
      <c r="E76" s="977"/>
      <c r="F76" s="977"/>
      <c r="G76" s="977"/>
      <c r="H76" s="977"/>
      <c r="I76" s="977"/>
      <c r="J76" s="977"/>
      <c r="K76" s="977"/>
      <c r="L76" s="977"/>
      <c r="M76" s="977"/>
      <c r="N76" s="977"/>
      <c r="O76" s="977"/>
      <c r="P76" s="977"/>
      <c r="Q76" s="978"/>
    </row>
    <row r="77" spans="2:17">
      <c r="B77" s="979"/>
      <c r="C77" s="977"/>
      <c r="D77" s="977"/>
      <c r="E77" s="977"/>
      <c r="F77" s="977"/>
      <c r="G77" s="977"/>
      <c r="H77" s="977"/>
      <c r="I77" s="977"/>
      <c r="J77" s="977"/>
      <c r="K77" s="977"/>
      <c r="L77" s="977"/>
      <c r="M77" s="977"/>
      <c r="N77" s="977"/>
      <c r="O77" s="977"/>
      <c r="P77" s="977"/>
      <c r="Q77" s="978"/>
    </row>
    <row r="78" spans="2:17">
      <c r="B78" s="979"/>
      <c r="C78" s="977"/>
      <c r="D78" s="977"/>
      <c r="E78" s="977"/>
      <c r="F78" s="977"/>
      <c r="G78" s="977"/>
      <c r="H78" s="977"/>
      <c r="I78" s="977"/>
      <c r="J78" s="977"/>
      <c r="K78" s="977"/>
      <c r="L78" s="977"/>
      <c r="M78" s="977"/>
      <c r="N78" s="977"/>
      <c r="O78" s="977"/>
      <c r="P78" s="977"/>
      <c r="Q78" s="978"/>
    </row>
    <row r="79" spans="2:17">
      <c r="B79" s="979"/>
      <c r="C79" s="977"/>
      <c r="D79" s="977"/>
      <c r="E79" s="977"/>
      <c r="F79" s="977"/>
      <c r="G79" s="977"/>
      <c r="H79" s="977"/>
      <c r="I79" s="977"/>
      <c r="J79" s="977"/>
      <c r="K79" s="977"/>
      <c r="L79" s="977"/>
      <c r="M79" s="977"/>
      <c r="N79" s="977"/>
      <c r="O79" s="977"/>
      <c r="P79" s="977"/>
      <c r="Q79" s="978"/>
    </row>
    <row r="80" spans="2:17" ht="16.5" thickBot="1">
      <c r="B80" s="980"/>
      <c r="C80" s="981"/>
      <c r="D80" s="981"/>
      <c r="E80" s="981"/>
      <c r="F80" s="981"/>
      <c r="G80" s="981"/>
      <c r="H80" s="981"/>
      <c r="I80" s="981"/>
      <c r="J80" s="981"/>
      <c r="K80" s="981"/>
      <c r="L80" s="981"/>
      <c r="M80" s="981"/>
      <c r="N80" s="981"/>
      <c r="O80" s="981"/>
      <c r="P80" s="981"/>
      <c r="Q80" s="982"/>
    </row>
    <row r="81" spans="2:17">
      <c r="B81" s="983" t="s">
        <v>48</v>
      </c>
      <c r="C81" s="984"/>
      <c r="D81" s="984"/>
      <c r="E81" s="984"/>
      <c r="F81" s="984"/>
      <c r="G81" s="984"/>
      <c r="H81" s="984"/>
      <c r="I81" s="984"/>
      <c r="J81" s="984"/>
      <c r="K81" s="984"/>
      <c r="L81" s="984"/>
      <c r="M81" s="984"/>
      <c r="N81" s="984"/>
      <c r="O81" s="984"/>
      <c r="P81" s="984"/>
      <c r="Q81" s="985"/>
    </row>
    <row r="82" spans="2:17" ht="24.95" customHeight="1">
      <c r="B82" s="986"/>
      <c r="C82" s="987"/>
      <c r="D82" s="987"/>
      <c r="E82" s="987"/>
      <c r="F82" s="987"/>
      <c r="G82" s="987"/>
      <c r="H82" s="987"/>
      <c r="I82" s="987"/>
      <c r="J82" s="987"/>
      <c r="K82" s="987"/>
      <c r="L82" s="987"/>
      <c r="M82" s="987"/>
      <c r="N82" s="987"/>
      <c r="O82" s="987"/>
      <c r="P82" s="987"/>
      <c r="Q82" s="988"/>
    </row>
    <row r="83" spans="2:17" ht="24.95" customHeight="1" thickBot="1">
      <c r="B83" s="400"/>
      <c r="C83" s="401"/>
      <c r="D83" s="401"/>
      <c r="E83" s="401"/>
      <c r="F83" s="401"/>
      <c r="G83" s="401"/>
      <c r="H83" s="401"/>
      <c r="I83" s="401"/>
      <c r="J83" s="401"/>
      <c r="K83" s="401"/>
      <c r="L83" s="401"/>
      <c r="M83" s="401"/>
      <c r="N83" s="401"/>
      <c r="O83" s="401"/>
      <c r="P83" s="401"/>
      <c r="Q83" s="402"/>
    </row>
    <row r="84" spans="2:17" ht="36.950000000000003" customHeight="1">
      <c r="B84" s="400"/>
      <c r="C84" s="954" t="str">
        <f>'Infrastructure Control Account'!B8</f>
        <v>2.03.01</v>
      </c>
      <c r="D84" s="955"/>
      <c r="E84" s="968" t="str">
        <f>'Infrastructure Control Account'!C8</f>
        <v>Cradle Carriage Work Package</v>
      </c>
      <c r="F84" s="968"/>
      <c r="G84" s="968"/>
      <c r="H84" s="968"/>
      <c r="I84" s="968"/>
      <c r="J84" s="773">
        <f>'Cradle Carriage Work Package'!N65</f>
        <v>1286860.1484503334</v>
      </c>
      <c r="K84" s="407"/>
      <c r="L84" s="401"/>
      <c r="M84" s="401"/>
      <c r="N84" s="401"/>
      <c r="O84" s="401"/>
      <c r="P84" s="401"/>
      <c r="Q84" s="402"/>
    </row>
    <row r="85" spans="2:17" ht="36.950000000000003" customHeight="1">
      <c r="B85" s="400"/>
      <c r="C85" s="956" t="str">
        <f>'Infrastructure Control Account'!B9</f>
        <v xml:space="preserve">2.03.02 </v>
      </c>
      <c r="D85" s="957"/>
      <c r="E85" s="960" t="str">
        <f>'Infrastructure Control Account'!C9</f>
        <v>Internal Detector Structural Support Work Package</v>
      </c>
      <c r="F85" s="960"/>
      <c r="G85" s="960"/>
      <c r="H85" s="960"/>
      <c r="I85" s="960"/>
      <c r="J85" s="774">
        <f>'Int Struct Support Work Package'!K31</f>
        <v>273890</v>
      </c>
      <c r="K85" s="408"/>
      <c r="L85" s="401"/>
      <c r="M85" s="401"/>
      <c r="N85" s="401"/>
      <c r="O85" s="401"/>
      <c r="P85" s="401"/>
      <c r="Q85" s="402"/>
    </row>
    <row r="86" spans="2:17" ht="36.950000000000003" customHeight="1">
      <c r="B86" s="400"/>
      <c r="C86" s="956" t="str">
        <f>'Infrastructure Control Account'!B10</f>
        <v xml:space="preserve">2.03.03 </v>
      </c>
      <c r="D86" s="957"/>
      <c r="E86" s="960" t="str">
        <f>'Infrastructure Control Account'!C10</f>
        <v>Outer HCal Steel Sectors Ready for Electronics</v>
      </c>
      <c r="F86" s="960"/>
      <c r="G86" s="960"/>
      <c r="H86" s="960"/>
      <c r="I86" s="960"/>
      <c r="J86" s="774">
        <f>'OHCal Steel Work Package'!L46</f>
        <v>4698773.8499999996</v>
      </c>
      <c r="K86" s="408"/>
      <c r="L86" s="401"/>
      <c r="M86" s="401"/>
      <c r="N86" s="401"/>
      <c r="O86" s="401"/>
      <c r="P86" s="401"/>
      <c r="Q86" s="402"/>
    </row>
    <row r="87" spans="2:17" ht="36.950000000000003" customHeight="1">
      <c r="B87" s="400"/>
      <c r="C87" s="956" t="str">
        <f>'Infrastructure Control Account'!B11</f>
        <v>2.03.04</v>
      </c>
      <c r="D87" s="957"/>
      <c r="E87" s="960" t="str">
        <f>'Infrastructure Control Account'!C11</f>
        <v>End Caps/ Pole Tips Work Package</v>
      </c>
      <c r="F87" s="960"/>
      <c r="G87" s="960"/>
      <c r="H87" s="960"/>
      <c r="I87" s="960"/>
      <c r="J87" s="774">
        <f>'End Caps_Pole Tips Work Package'!M32</f>
        <v>616612.25</v>
      </c>
      <c r="K87" s="408"/>
      <c r="L87" s="401"/>
      <c r="M87" s="401"/>
      <c r="N87" s="401"/>
      <c r="O87" s="401"/>
      <c r="P87" s="401"/>
      <c r="Q87" s="402"/>
    </row>
    <row r="88" spans="2:17" ht="36.950000000000003" customHeight="1">
      <c r="B88" s="400"/>
      <c r="C88" s="956" t="str">
        <f>'Infrastructure Control Account'!B12</f>
        <v>2.03.05</v>
      </c>
      <c r="D88" s="957"/>
      <c r="E88" s="960" t="str">
        <f>'Infrastructure Control Account'!C12</f>
        <v>Cradle Carriage Bridge, Mid Platforms and Access Work Package</v>
      </c>
      <c r="F88" s="960"/>
      <c r="G88" s="960"/>
      <c r="H88" s="960"/>
      <c r="I88" s="960"/>
      <c r="J88" s="774">
        <f>'Bridge Platforms Work Package'!M33</f>
        <v>320659.46825000003</v>
      </c>
      <c r="K88" s="408"/>
      <c r="L88" s="401"/>
      <c r="M88" s="401"/>
      <c r="N88" s="401"/>
      <c r="O88" s="401"/>
      <c r="P88" s="401"/>
      <c r="Q88" s="402"/>
    </row>
    <row r="89" spans="2:17" ht="24.95" customHeight="1">
      <c r="B89" s="400"/>
      <c r="C89" s="409"/>
      <c r="D89" s="410"/>
      <c r="E89" s="410"/>
      <c r="F89" s="410"/>
      <c r="G89" s="410"/>
      <c r="H89" s="410"/>
      <c r="I89" s="410"/>
      <c r="J89" s="410"/>
      <c r="K89" s="408"/>
      <c r="L89" s="401"/>
      <c r="M89" s="401"/>
      <c r="N89" s="401"/>
      <c r="O89" s="401"/>
      <c r="P89" s="401"/>
      <c r="Q89" s="402"/>
    </row>
    <row r="90" spans="2:17" ht="24.95" customHeight="1" thickBot="1">
      <c r="B90" s="400"/>
      <c r="C90" s="409"/>
      <c r="D90" s="410"/>
      <c r="E90" s="410"/>
      <c r="F90" s="410"/>
      <c r="G90" s="410"/>
      <c r="H90" s="410"/>
      <c r="I90" s="410"/>
      <c r="J90" s="410"/>
      <c r="K90" s="408"/>
      <c r="L90" s="401"/>
      <c r="M90" s="401"/>
      <c r="N90" s="401"/>
      <c r="O90" s="401"/>
      <c r="P90" s="401"/>
      <c r="Q90" s="402"/>
    </row>
    <row r="91" spans="2:17" ht="24.95" customHeight="1">
      <c r="B91" s="400"/>
      <c r="C91" s="409"/>
      <c r="D91" s="961" t="str">
        <f>"Total Procurements Cost [2019 dollars, no overhead or estimate uncertainty added] for the WBS #"  &amp; 'Infrastructure Control Account'!C4 &amp; ": " &amp; 'Infrastructure Control Account'!C5 &amp; " Control Account"</f>
        <v>Total Procurements Cost [2019 dollars, no overhead or estimate uncertainty added] for the WBS #2.03: Detector Mechanical Systems Control Account</v>
      </c>
      <c r="E91" s="962"/>
      <c r="F91" s="962"/>
      <c r="G91" s="962"/>
      <c r="H91" s="962"/>
      <c r="I91" s="962"/>
      <c r="J91" s="958">
        <f>SUM(J84:J88)</f>
        <v>7196795.7167003332</v>
      </c>
      <c r="K91" s="408"/>
      <c r="L91" s="401"/>
      <c r="M91" s="401"/>
      <c r="N91" s="401"/>
      <c r="O91" s="401"/>
      <c r="P91" s="401"/>
      <c r="Q91" s="402"/>
    </row>
    <row r="92" spans="2:17" ht="24.95" customHeight="1" thickBot="1">
      <c r="B92" s="400"/>
      <c r="C92" s="409"/>
      <c r="D92" s="963"/>
      <c r="E92" s="964"/>
      <c r="F92" s="964"/>
      <c r="G92" s="964"/>
      <c r="H92" s="964"/>
      <c r="I92" s="964"/>
      <c r="J92" s="959"/>
      <c r="K92" s="408"/>
      <c r="L92" s="401"/>
      <c r="M92" s="401"/>
      <c r="N92" s="401"/>
      <c r="O92" s="401"/>
      <c r="P92" s="401"/>
      <c r="Q92" s="402"/>
    </row>
    <row r="93" spans="2:17" ht="24.95" customHeight="1" thickBot="1">
      <c r="B93" s="400"/>
      <c r="C93" s="411"/>
      <c r="D93" s="464"/>
      <c r="E93" s="464"/>
      <c r="F93" s="464"/>
      <c r="G93" s="464"/>
      <c r="H93" s="464"/>
      <c r="I93" s="464"/>
      <c r="J93" s="464"/>
      <c r="K93" s="412"/>
      <c r="L93" s="401"/>
      <c r="M93" s="401"/>
      <c r="N93" s="401"/>
      <c r="O93" s="401"/>
      <c r="P93" s="401"/>
      <c r="Q93" s="402"/>
    </row>
    <row r="94" spans="2:17" ht="15" customHeight="1">
      <c r="B94" s="400"/>
      <c r="C94" s="401"/>
      <c r="D94" s="401"/>
      <c r="E94" s="401"/>
      <c r="F94" s="401"/>
      <c r="G94" s="401"/>
      <c r="H94" s="401"/>
      <c r="I94" s="401"/>
      <c r="J94" s="401"/>
      <c r="K94" s="401"/>
      <c r="L94" s="401"/>
      <c r="M94" s="401"/>
      <c r="N94" s="401"/>
      <c r="O94" s="401"/>
      <c r="P94" s="401"/>
      <c r="Q94" s="402"/>
    </row>
    <row r="95" spans="2:17" ht="15.95" customHeight="1" thickBot="1">
      <c r="B95" s="403"/>
      <c r="C95" s="399"/>
      <c r="D95" s="399"/>
      <c r="E95" s="399"/>
      <c r="F95" s="399"/>
      <c r="G95" s="399"/>
      <c r="H95" s="399"/>
      <c r="I95" s="399"/>
      <c r="J95" s="399"/>
      <c r="K95" s="399"/>
      <c r="L95" s="399"/>
      <c r="M95" s="399"/>
      <c r="N95" s="399"/>
      <c r="O95" s="399"/>
      <c r="P95" s="399"/>
      <c r="Q95" s="404"/>
    </row>
    <row r="96" spans="2:17" ht="15.75" customHeight="1"/>
    <row r="97" ht="15.75" customHeight="1"/>
    <row r="98" ht="24.95" customHeight="1"/>
    <row r="99" ht="15" customHeight="1"/>
    <row r="100" ht="15" customHeight="1"/>
    <row r="101" ht="15" customHeight="1"/>
    <row r="102" ht="15" customHeight="1"/>
    <row r="103" ht="15" customHeight="1"/>
    <row r="104" ht="15" customHeight="1"/>
    <row r="105" ht="21.95" customHeight="1"/>
    <row r="106" ht="21.95" customHeight="1"/>
    <row r="107" ht="15.95" customHeight="1"/>
  </sheetData>
  <mergeCells count="36">
    <mergeCell ref="B8:F8"/>
    <mergeCell ref="G8:M8"/>
    <mergeCell ref="N8:Q8"/>
    <mergeCell ref="B9:F10"/>
    <mergeCell ref="G9:M10"/>
    <mergeCell ref="N9:Q10"/>
    <mergeCell ref="F2:L7"/>
    <mergeCell ref="M2:M3"/>
    <mergeCell ref="N2:Q3"/>
    <mergeCell ref="M4:M5"/>
    <mergeCell ref="N4:Q5"/>
    <mergeCell ref="M6:M7"/>
    <mergeCell ref="N6:Q7"/>
    <mergeCell ref="B12:Q12"/>
    <mergeCell ref="B11:F11"/>
    <mergeCell ref="E84:I84"/>
    <mergeCell ref="E85:I85"/>
    <mergeCell ref="E87:I87"/>
    <mergeCell ref="B13:Q22"/>
    <mergeCell ref="B51:Q66"/>
    <mergeCell ref="B67:Q68"/>
    <mergeCell ref="B69:Q80"/>
    <mergeCell ref="B81:Q82"/>
    <mergeCell ref="C85:D85"/>
    <mergeCell ref="C87:D87"/>
    <mergeCell ref="B23:Q23"/>
    <mergeCell ref="B36:Q36"/>
    <mergeCell ref="B37:Q48"/>
    <mergeCell ref="B49:Q50"/>
    <mergeCell ref="C84:D84"/>
    <mergeCell ref="C88:D88"/>
    <mergeCell ref="J91:J92"/>
    <mergeCell ref="C86:D86"/>
    <mergeCell ref="E86:I86"/>
    <mergeCell ref="E88:I88"/>
    <mergeCell ref="D91:I92"/>
  </mergeCells>
  <hyperlinks>
    <hyperlink ref="B37" location="'Infrastructure Control Account'!A1" display="(click here to see the details of the labor and material estimate for this control account)"/>
    <hyperlink ref="C37" location="'Infrastructure Control Account'!A1" display="'Infrastructure Control Account'!A1"/>
    <hyperlink ref="D37" location="'Infrastructure Control Account'!A1" display="'Infrastructure Control Account'!A1"/>
    <hyperlink ref="E37" location="'Infrastructure Control Account'!A1" display="'Infrastructure Control Account'!A1"/>
    <hyperlink ref="F37" location="'Infrastructure Control Account'!A1" display="'Infrastructure Control Account'!A1"/>
    <hyperlink ref="G37" location="'Infrastructure Control Account'!A1" display="'Infrastructure Control Account'!A1"/>
    <hyperlink ref="H37" location="'Infrastructure Control Account'!A1" display="'Infrastructure Control Account'!A1"/>
    <hyperlink ref="I37" location="'Infrastructure Control Account'!A1" display="'Infrastructure Control Account'!A1"/>
    <hyperlink ref="J37" location="'Infrastructure Control Account'!A1" display="'Infrastructure Control Account'!A1"/>
    <hyperlink ref="K37" location="'Infrastructure Control Account'!A1" display="'Infrastructure Control Account'!A1"/>
    <hyperlink ref="L37" location="'Infrastructure Control Account'!A1" display="'Infrastructure Control Account'!A1"/>
    <hyperlink ref="M37" location="'Infrastructure Control Account'!A1" display="'Infrastructure Control Account'!A1"/>
    <hyperlink ref="N37" location="'Infrastructure Control Account'!A1" display="'Infrastructure Control Account'!A1"/>
    <hyperlink ref="O37" location="'Infrastructure Control Account'!A1" display="'Infrastructure Control Account'!A1"/>
    <hyperlink ref="P37" location="'Infrastructure Control Account'!A1" display="'Infrastructure Control Account'!A1"/>
    <hyperlink ref="Q37" location="'Infrastructure Control Account'!A1" display="'Infrastructure Control Account'!A1"/>
    <hyperlink ref="B38" location="'Infrastructure Control Account'!A1" display="'Infrastructure Control Account'!A1"/>
    <hyperlink ref="C38" location="'Infrastructure Control Account'!A1" display="'Infrastructure Control Account'!A1"/>
    <hyperlink ref="D38" location="'Infrastructure Control Account'!A1" display="'Infrastructure Control Account'!A1"/>
    <hyperlink ref="E38" location="'Infrastructure Control Account'!A1" display="'Infrastructure Control Account'!A1"/>
    <hyperlink ref="F38" location="'Infrastructure Control Account'!A1" display="'Infrastructure Control Account'!A1"/>
    <hyperlink ref="G38" location="'Infrastructure Control Account'!A1" display="'Infrastructure Control Account'!A1"/>
    <hyperlink ref="H38" location="'Infrastructure Control Account'!A1" display="'Infrastructure Control Account'!A1"/>
    <hyperlink ref="I38" location="'Infrastructure Control Account'!A1" display="'Infrastructure Control Account'!A1"/>
    <hyperlink ref="J38" location="'Infrastructure Control Account'!A1" display="'Infrastructure Control Account'!A1"/>
    <hyperlink ref="K38" location="'Infrastructure Control Account'!A1" display="'Infrastructure Control Account'!A1"/>
    <hyperlink ref="L38" location="'Infrastructure Control Account'!A1" display="'Infrastructure Control Account'!A1"/>
    <hyperlink ref="M38" location="'Infrastructure Control Account'!A1" display="'Infrastructure Control Account'!A1"/>
    <hyperlink ref="N38" location="'Infrastructure Control Account'!A1" display="'Infrastructure Control Account'!A1"/>
    <hyperlink ref="O38" location="'Infrastructure Control Account'!A1" display="'Infrastructure Control Account'!A1"/>
    <hyperlink ref="P38" location="'Infrastructure Control Account'!A1" display="'Infrastructure Control Account'!A1"/>
    <hyperlink ref="Q38" location="'Infrastructure Control Account'!A1" display="'Infrastructure Control Account'!A1"/>
    <hyperlink ref="B39" location="'Infrastructure Control Account'!A1" display="'Infrastructure Control Account'!A1"/>
    <hyperlink ref="C39" location="'Infrastructure Control Account'!A1" display="'Infrastructure Control Account'!A1"/>
    <hyperlink ref="D39" location="'Infrastructure Control Account'!A1" display="'Infrastructure Control Account'!A1"/>
    <hyperlink ref="E39" location="'Infrastructure Control Account'!A1" display="'Infrastructure Control Account'!A1"/>
    <hyperlink ref="F39" location="'Infrastructure Control Account'!A1" display="'Infrastructure Control Account'!A1"/>
    <hyperlink ref="G39" location="'Infrastructure Control Account'!A1" display="'Infrastructure Control Account'!A1"/>
    <hyperlink ref="H39" location="'Infrastructure Control Account'!A1" display="'Infrastructure Control Account'!A1"/>
    <hyperlink ref="I39" location="'Infrastructure Control Account'!A1" display="'Infrastructure Control Account'!A1"/>
    <hyperlink ref="J39" location="'Infrastructure Control Account'!A1" display="'Infrastructure Control Account'!A1"/>
    <hyperlink ref="K39" location="'Infrastructure Control Account'!A1" display="'Infrastructure Control Account'!A1"/>
    <hyperlink ref="L39" location="'Infrastructure Control Account'!A1" display="'Infrastructure Control Account'!A1"/>
    <hyperlink ref="M39" location="'Infrastructure Control Account'!A1" display="'Infrastructure Control Account'!A1"/>
    <hyperlink ref="N39" location="'Infrastructure Control Account'!A1" display="'Infrastructure Control Account'!A1"/>
    <hyperlink ref="O39" location="'Infrastructure Control Account'!A1" display="'Infrastructure Control Account'!A1"/>
    <hyperlink ref="P39" location="'Infrastructure Control Account'!A1" display="'Infrastructure Control Account'!A1"/>
    <hyperlink ref="Q39" location="'Infrastructure Control Account'!A1" display="'Infrastructure Control Account'!A1"/>
    <hyperlink ref="B40" location="'Infrastructure Control Account'!A1" display="'Infrastructure Control Account'!A1"/>
    <hyperlink ref="C40" location="'Infrastructure Control Account'!A1" display="'Infrastructure Control Account'!A1"/>
    <hyperlink ref="D40" location="'Infrastructure Control Account'!A1" display="'Infrastructure Control Account'!A1"/>
    <hyperlink ref="E40" location="'Infrastructure Control Account'!A1" display="'Infrastructure Control Account'!A1"/>
    <hyperlink ref="F40" location="'Infrastructure Control Account'!A1" display="'Infrastructure Control Account'!A1"/>
    <hyperlink ref="G40" location="'Infrastructure Control Account'!A1" display="'Infrastructure Control Account'!A1"/>
    <hyperlink ref="H40" location="'Infrastructure Control Account'!A1" display="'Infrastructure Control Account'!A1"/>
    <hyperlink ref="I40" location="'Infrastructure Control Account'!A1" display="'Infrastructure Control Account'!A1"/>
    <hyperlink ref="J40" location="'Infrastructure Control Account'!A1" display="'Infrastructure Control Account'!A1"/>
    <hyperlink ref="K40" location="'Infrastructure Control Account'!A1" display="'Infrastructure Control Account'!A1"/>
    <hyperlink ref="L40" location="'Infrastructure Control Account'!A1" display="'Infrastructure Control Account'!A1"/>
    <hyperlink ref="M40" location="'Infrastructure Control Account'!A1" display="'Infrastructure Control Account'!A1"/>
    <hyperlink ref="N40" location="'Infrastructure Control Account'!A1" display="'Infrastructure Control Account'!A1"/>
    <hyperlink ref="O40" location="'Infrastructure Control Account'!A1" display="'Infrastructure Control Account'!A1"/>
    <hyperlink ref="P40" location="'Infrastructure Control Account'!A1" display="'Infrastructure Control Account'!A1"/>
    <hyperlink ref="Q40" location="'Infrastructure Control Account'!A1" display="'Infrastructure Control Account'!A1"/>
    <hyperlink ref="B41" location="'Infrastructure Control Account'!A1" display="'Infrastructure Control Account'!A1"/>
    <hyperlink ref="C41" location="'Infrastructure Control Account'!A1" display="'Infrastructure Control Account'!A1"/>
    <hyperlink ref="D41" location="'Infrastructure Control Account'!A1" display="'Infrastructure Control Account'!A1"/>
    <hyperlink ref="E41" location="'Infrastructure Control Account'!A1" display="'Infrastructure Control Account'!A1"/>
    <hyperlink ref="F41" location="'Infrastructure Control Account'!A1" display="'Infrastructure Control Account'!A1"/>
    <hyperlink ref="G41" location="'Infrastructure Control Account'!A1" display="'Infrastructure Control Account'!A1"/>
    <hyperlink ref="H41" location="'Infrastructure Control Account'!A1" display="'Infrastructure Control Account'!A1"/>
    <hyperlink ref="I41" location="'Infrastructure Control Account'!A1" display="'Infrastructure Control Account'!A1"/>
    <hyperlink ref="J41" location="'Infrastructure Control Account'!A1" display="'Infrastructure Control Account'!A1"/>
    <hyperlink ref="K41" location="'Infrastructure Control Account'!A1" display="'Infrastructure Control Account'!A1"/>
    <hyperlink ref="L41" location="'Infrastructure Control Account'!A1" display="'Infrastructure Control Account'!A1"/>
    <hyperlink ref="M41" location="'Infrastructure Control Account'!A1" display="'Infrastructure Control Account'!A1"/>
    <hyperlink ref="N41" location="'Infrastructure Control Account'!A1" display="'Infrastructure Control Account'!A1"/>
    <hyperlink ref="O41" location="'Infrastructure Control Account'!A1" display="'Infrastructure Control Account'!A1"/>
    <hyperlink ref="P41" location="'Infrastructure Control Account'!A1" display="'Infrastructure Control Account'!A1"/>
    <hyperlink ref="Q41" location="'Infrastructure Control Account'!A1" display="'Infrastructure Control Account'!A1"/>
    <hyperlink ref="B42" location="'Infrastructure Control Account'!A1" display="'Infrastructure Control Account'!A1"/>
    <hyperlink ref="C42" location="'Infrastructure Control Account'!A1" display="'Infrastructure Control Account'!A1"/>
    <hyperlink ref="D42" location="'Infrastructure Control Account'!A1" display="'Infrastructure Control Account'!A1"/>
    <hyperlink ref="E42" location="'Infrastructure Control Account'!A1" display="'Infrastructure Control Account'!A1"/>
    <hyperlink ref="F42" location="'Infrastructure Control Account'!A1" display="'Infrastructure Control Account'!A1"/>
    <hyperlink ref="G42" location="'Infrastructure Control Account'!A1" display="'Infrastructure Control Account'!A1"/>
    <hyperlink ref="H42" location="'Infrastructure Control Account'!A1" display="'Infrastructure Control Account'!A1"/>
    <hyperlink ref="I42" location="'Infrastructure Control Account'!A1" display="'Infrastructure Control Account'!A1"/>
    <hyperlink ref="J42" location="'Infrastructure Control Account'!A1" display="'Infrastructure Control Account'!A1"/>
    <hyperlink ref="K42" location="'Infrastructure Control Account'!A1" display="'Infrastructure Control Account'!A1"/>
    <hyperlink ref="L42" location="'Infrastructure Control Account'!A1" display="'Infrastructure Control Account'!A1"/>
    <hyperlink ref="M42" location="'Infrastructure Control Account'!A1" display="'Infrastructure Control Account'!A1"/>
    <hyperlink ref="N42" location="'Infrastructure Control Account'!A1" display="'Infrastructure Control Account'!A1"/>
    <hyperlink ref="O42" location="'Infrastructure Control Account'!A1" display="'Infrastructure Control Account'!A1"/>
    <hyperlink ref="P42" location="'Infrastructure Control Account'!A1" display="'Infrastructure Control Account'!A1"/>
    <hyperlink ref="Q42" location="'Infrastructure Control Account'!A1" display="'Infrastructure Control Account'!A1"/>
    <hyperlink ref="B43" location="'Infrastructure Control Account'!A1" display="'Infrastructure Control Account'!A1"/>
    <hyperlink ref="C43" location="'Infrastructure Control Account'!A1" display="'Infrastructure Control Account'!A1"/>
    <hyperlink ref="D43" location="'Infrastructure Control Account'!A1" display="'Infrastructure Control Account'!A1"/>
    <hyperlink ref="E43" location="'Infrastructure Control Account'!A1" display="'Infrastructure Control Account'!A1"/>
    <hyperlink ref="F43" location="'Infrastructure Control Account'!A1" display="'Infrastructure Control Account'!A1"/>
    <hyperlink ref="G43" location="'Infrastructure Control Account'!A1" display="'Infrastructure Control Account'!A1"/>
    <hyperlink ref="H43" location="'Infrastructure Control Account'!A1" display="'Infrastructure Control Account'!A1"/>
    <hyperlink ref="I43" location="'Infrastructure Control Account'!A1" display="'Infrastructure Control Account'!A1"/>
    <hyperlink ref="J43" location="'Infrastructure Control Account'!A1" display="'Infrastructure Control Account'!A1"/>
    <hyperlink ref="K43" location="'Infrastructure Control Account'!A1" display="'Infrastructure Control Account'!A1"/>
    <hyperlink ref="L43" location="'Infrastructure Control Account'!A1" display="'Infrastructure Control Account'!A1"/>
    <hyperlink ref="M43" location="'Infrastructure Control Account'!A1" display="'Infrastructure Control Account'!A1"/>
    <hyperlink ref="N43" location="'Infrastructure Control Account'!A1" display="'Infrastructure Control Account'!A1"/>
    <hyperlink ref="O43" location="'Infrastructure Control Account'!A1" display="'Infrastructure Control Account'!A1"/>
    <hyperlink ref="P43" location="'Infrastructure Control Account'!A1" display="'Infrastructure Control Account'!A1"/>
    <hyperlink ref="Q43" location="'Infrastructure Control Account'!A1" display="'Infrastructure Control Account'!A1"/>
    <hyperlink ref="B44" location="'Infrastructure Control Account'!A1" display="'Infrastructure Control Account'!A1"/>
    <hyperlink ref="C44" location="'Infrastructure Control Account'!A1" display="'Infrastructure Control Account'!A1"/>
    <hyperlink ref="D44" location="'Infrastructure Control Account'!A1" display="'Infrastructure Control Account'!A1"/>
    <hyperlink ref="E44" location="'Infrastructure Control Account'!A1" display="'Infrastructure Control Account'!A1"/>
    <hyperlink ref="F44" location="'Infrastructure Control Account'!A1" display="'Infrastructure Control Account'!A1"/>
    <hyperlink ref="G44" location="'Infrastructure Control Account'!A1" display="'Infrastructure Control Account'!A1"/>
    <hyperlink ref="H44" location="'Infrastructure Control Account'!A1" display="'Infrastructure Control Account'!A1"/>
    <hyperlink ref="I44" location="'Infrastructure Control Account'!A1" display="'Infrastructure Control Account'!A1"/>
    <hyperlink ref="J44" location="'Infrastructure Control Account'!A1" display="'Infrastructure Control Account'!A1"/>
    <hyperlink ref="K44" location="'Infrastructure Control Account'!A1" display="'Infrastructure Control Account'!A1"/>
    <hyperlink ref="L44" location="'Infrastructure Control Account'!A1" display="'Infrastructure Control Account'!A1"/>
    <hyperlink ref="M44" location="'Infrastructure Control Account'!A1" display="'Infrastructure Control Account'!A1"/>
    <hyperlink ref="N44" location="'Infrastructure Control Account'!A1" display="'Infrastructure Control Account'!A1"/>
    <hyperlink ref="O44" location="'Infrastructure Control Account'!A1" display="'Infrastructure Control Account'!A1"/>
    <hyperlink ref="P44" location="'Infrastructure Control Account'!A1" display="'Infrastructure Control Account'!A1"/>
    <hyperlink ref="Q44" location="'Infrastructure Control Account'!A1" display="'Infrastructure Control Account'!A1"/>
    <hyperlink ref="B45" location="'Infrastructure Control Account'!A1" display="'Infrastructure Control Account'!A1"/>
    <hyperlink ref="C45" location="'Infrastructure Control Account'!A1" display="'Infrastructure Control Account'!A1"/>
    <hyperlink ref="D45" location="'Infrastructure Control Account'!A1" display="'Infrastructure Control Account'!A1"/>
    <hyperlink ref="E45" location="'Infrastructure Control Account'!A1" display="'Infrastructure Control Account'!A1"/>
    <hyperlink ref="F45" location="'Infrastructure Control Account'!A1" display="'Infrastructure Control Account'!A1"/>
    <hyperlink ref="G45" location="'Infrastructure Control Account'!A1" display="'Infrastructure Control Account'!A1"/>
    <hyperlink ref="H45" location="'Infrastructure Control Account'!A1" display="'Infrastructure Control Account'!A1"/>
    <hyperlink ref="I45" location="'Infrastructure Control Account'!A1" display="'Infrastructure Control Account'!A1"/>
    <hyperlink ref="J45" location="'Infrastructure Control Account'!A1" display="'Infrastructure Control Account'!A1"/>
    <hyperlink ref="K45" location="'Infrastructure Control Account'!A1" display="'Infrastructure Control Account'!A1"/>
    <hyperlink ref="L45" location="'Infrastructure Control Account'!A1" display="'Infrastructure Control Account'!A1"/>
    <hyperlink ref="M45" location="'Infrastructure Control Account'!A1" display="'Infrastructure Control Account'!A1"/>
    <hyperlink ref="N45" location="'Infrastructure Control Account'!A1" display="'Infrastructure Control Account'!A1"/>
    <hyperlink ref="O45" location="'Infrastructure Control Account'!A1" display="'Infrastructure Control Account'!A1"/>
    <hyperlink ref="P45" location="'Infrastructure Control Account'!A1" display="'Infrastructure Control Account'!A1"/>
    <hyperlink ref="Q45" location="'Infrastructure Control Account'!A1" display="'Infrastructure Control Account'!A1"/>
    <hyperlink ref="B46" location="'Infrastructure Control Account'!A1" display="'Infrastructure Control Account'!A1"/>
    <hyperlink ref="C46" location="'Infrastructure Control Account'!A1" display="'Infrastructure Control Account'!A1"/>
    <hyperlink ref="D46" location="'Infrastructure Control Account'!A1" display="'Infrastructure Control Account'!A1"/>
    <hyperlink ref="E46" location="'Infrastructure Control Account'!A1" display="'Infrastructure Control Account'!A1"/>
    <hyperlink ref="F46" location="'Infrastructure Control Account'!A1" display="'Infrastructure Control Account'!A1"/>
    <hyperlink ref="G46" location="'Infrastructure Control Account'!A1" display="'Infrastructure Control Account'!A1"/>
    <hyperlink ref="H46" location="'Infrastructure Control Account'!A1" display="'Infrastructure Control Account'!A1"/>
    <hyperlink ref="I46" location="'Infrastructure Control Account'!A1" display="'Infrastructure Control Account'!A1"/>
    <hyperlink ref="J46" location="'Infrastructure Control Account'!A1" display="'Infrastructure Control Account'!A1"/>
    <hyperlink ref="K46" location="'Infrastructure Control Account'!A1" display="'Infrastructure Control Account'!A1"/>
    <hyperlink ref="L46" location="'Infrastructure Control Account'!A1" display="'Infrastructure Control Account'!A1"/>
    <hyperlink ref="M46" location="'Infrastructure Control Account'!A1" display="'Infrastructure Control Account'!A1"/>
    <hyperlink ref="N46" location="'Infrastructure Control Account'!A1" display="'Infrastructure Control Account'!A1"/>
    <hyperlink ref="O46" location="'Infrastructure Control Account'!A1" display="'Infrastructure Control Account'!A1"/>
    <hyperlink ref="P46" location="'Infrastructure Control Account'!A1" display="'Infrastructure Control Account'!A1"/>
    <hyperlink ref="Q46" location="'Infrastructure Control Account'!A1" display="'Infrastructure Control Account'!A1"/>
    <hyperlink ref="B47" location="'Infrastructure Control Account'!A1" display="'Infrastructure Control Account'!A1"/>
    <hyperlink ref="C47" location="'Infrastructure Control Account'!A1" display="'Infrastructure Control Account'!A1"/>
    <hyperlink ref="D47" location="'Infrastructure Control Account'!A1" display="'Infrastructure Control Account'!A1"/>
    <hyperlink ref="E47" location="'Infrastructure Control Account'!A1" display="'Infrastructure Control Account'!A1"/>
    <hyperlink ref="F47" location="'Infrastructure Control Account'!A1" display="'Infrastructure Control Account'!A1"/>
    <hyperlink ref="G47" location="'Infrastructure Control Account'!A1" display="'Infrastructure Control Account'!A1"/>
    <hyperlink ref="H47" location="'Infrastructure Control Account'!A1" display="'Infrastructure Control Account'!A1"/>
    <hyperlink ref="I47" location="'Infrastructure Control Account'!A1" display="'Infrastructure Control Account'!A1"/>
    <hyperlink ref="J47" location="'Infrastructure Control Account'!A1" display="'Infrastructure Control Account'!A1"/>
    <hyperlink ref="K47" location="'Infrastructure Control Account'!A1" display="'Infrastructure Control Account'!A1"/>
    <hyperlink ref="L47" location="'Infrastructure Control Account'!A1" display="'Infrastructure Control Account'!A1"/>
    <hyperlink ref="M47" location="'Infrastructure Control Account'!A1" display="'Infrastructure Control Account'!A1"/>
    <hyperlink ref="N47" location="'Infrastructure Control Account'!A1" display="'Infrastructure Control Account'!A1"/>
    <hyperlink ref="O47" location="'Infrastructure Control Account'!A1" display="'Infrastructure Control Account'!A1"/>
    <hyperlink ref="P47" location="'Infrastructure Control Account'!A1" display="'Infrastructure Control Account'!A1"/>
    <hyperlink ref="Q47" location="'Infrastructure Control Account'!A1" display="'Infrastructure Control Account'!A1"/>
    <hyperlink ref="B48" location="'Infrastructure Control Account'!A1" display="'Infrastructure Control Account'!A1"/>
    <hyperlink ref="C48" location="'Infrastructure Control Account'!A1" display="'Infrastructure Control Account'!A1"/>
    <hyperlink ref="D48" location="'Infrastructure Control Account'!A1" display="'Infrastructure Control Account'!A1"/>
    <hyperlink ref="E48" location="'Infrastructure Control Account'!A1" display="'Infrastructure Control Account'!A1"/>
    <hyperlink ref="F48" location="'Infrastructure Control Account'!A1" display="'Infrastructure Control Account'!A1"/>
    <hyperlink ref="G48" location="'Infrastructure Control Account'!A1" display="'Infrastructure Control Account'!A1"/>
    <hyperlink ref="H48" location="'Infrastructure Control Account'!A1" display="'Infrastructure Control Account'!A1"/>
    <hyperlink ref="I48" location="'Infrastructure Control Account'!A1" display="'Infrastructure Control Account'!A1"/>
    <hyperlink ref="J48" location="'Infrastructure Control Account'!A1" display="'Infrastructure Control Account'!A1"/>
    <hyperlink ref="K48" location="'Infrastructure Control Account'!A1" display="'Infrastructure Control Account'!A1"/>
    <hyperlink ref="L48" location="'Infrastructure Control Account'!A1" display="'Infrastructure Control Account'!A1"/>
    <hyperlink ref="M48" location="'Infrastructure Control Account'!A1" display="'Infrastructure Control Account'!A1"/>
    <hyperlink ref="N48" location="'Infrastructure Control Account'!A1" display="'Infrastructure Control Account'!A1"/>
    <hyperlink ref="O48" location="'Infrastructure Control Account'!A1" display="'Infrastructure Control Account'!A1"/>
    <hyperlink ref="P48" location="'Infrastructure Control Account'!A1" display="'Infrastructure Control Account'!A1"/>
    <hyperlink ref="Q48" location="'Infrastructure Control Account'!A1" display="'Infrastructure Control Account'!A1"/>
    <hyperlink ref="B11" location="Navigation!A1" display="Return to Navigation Page"/>
  </hyperlinks>
  <pageMargins left="0.75" right="0.75" top="1" bottom="1" header="0.5" footer="0.5"/>
  <pageSetup scale="45" fitToHeight="0" orientation="portrait"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Q100"/>
  <sheetViews>
    <sheetView zoomScale="90" zoomScaleNormal="90" workbookViewId="0">
      <selection activeCell="J95" sqref="J95"/>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9.375" style="59" customWidth="1"/>
    <col min="12" max="12" width="8" style="59" customWidth="1"/>
    <col min="13" max="13" width="15.625" style="59" customWidth="1"/>
    <col min="14" max="17" width="8" style="59" customWidth="1"/>
    <col min="18" max="16384" width="10.875" style="59"/>
  </cols>
  <sheetData>
    <row r="1" spans="1:17" ht="16.5" thickBot="1"/>
    <row r="2" spans="1:17" ht="26.1" customHeight="1">
      <c r="B2" s="60"/>
      <c r="C2" s="61"/>
      <c r="D2" s="61"/>
      <c r="E2" s="61"/>
      <c r="F2" s="1005" t="s">
        <v>52</v>
      </c>
      <c r="G2" s="1006"/>
      <c r="H2" s="1006"/>
      <c r="I2" s="1006"/>
      <c r="J2" s="1006"/>
      <c r="K2" s="1006"/>
      <c r="L2" s="1007"/>
      <c r="M2" s="1012" t="s">
        <v>29</v>
      </c>
      <c r="N2" s="1014">
        <v>43148</v>
      </c>
      <c r="O2" s="1015"/>
      <c r="P2" s="1015"/>
      <c r="Q2" s="1016"/>
    </row>
    <row r="3" spans="1:17" ht="15.95" customHeight="1" thickBot="1">
      <c r="B3" s="62"/>
      <c r="C3" s="63"/>
      <c r="D3" s="63"/>
      <c r="E3" s="63"/>
      <c r="F3" s="1008"/>
      <c r="G3" s="1009"/>
      <c r="H3" s="1009"/>
      <c r="I3" s="1009"/>
      <c r="J3" s="1009"/>
      <c r="K3" s="1009"/>
      <c r="L3" s="1010"/>
      <c r="M3" s="1013"/>
      <c r="N3" s="1017"/>
      <c r="O3" s="1017"/>
      <c r="P3" s="1017"/>
      <c r="Q3" s="1018"/>
    </row>
    <row r="4" spans="1:17" ht="18" customHeight="1">
      <c r="B4" s="62"/>
      <c r="C4" s="63"/>
      <c r="D4" s="63"/>
      <c r="E4" s="63"/>
      <c r="F4" s="1008"/>
      <c r="G4" s="1009"/>
      <c r="H4" s="1009"/>
      <c r="I4" s="1009"/>
      <c r="J4" s="1009"/>
      <c r="K4" s="1009"/>
      <c r="L4" s="1010"/>
      <c r="M4" s="1012" t="s">
        <v>30</v>
      </c>
      <c r="N4" s="1015"/>
      <c r="O4" s="1015"/>
      <c r="P4" s="1015"/>
      <c r="Q4" s="1016"/>
    </row>
    <row r="5" spans="1:17" ht="16.5" thickBot="1">
      <c r="B5" s="62"/>
      <c r="C5" s="63"/>
      <c r="D5" s="63"/>
      <c r="E5" s="63"/>
      <c r="F5" s="1008"/>
      <c r="G5" s="1009"/>
      <c r="H5" s="1009"/>
      <c r="I5" s="1009"/>
      <c r="J5" s="1009"/>
      <c r="K5" s="1009"/>
      <c r="L5" s="1010"/>
      <c r="M5" s="1019"/>
      <c r="N5" s="1017"/>
      <c r="O5" s="1017"/>
      <c r="P5" s="1017"/>
      <c r="Q5" s="1018"/>
    </row>
    <row r="6" spans="1:17" ht="21" customHeight="1">
      <c r="B6" s="62"/>
      <c r="C6" s="63"/>
      <c r="D6" s="63"/>
      <c r="E6" s="63"/>
      <c r="F6" s="1008"/>
      <c r="G6" s="1009"/>
      <c r="H6" s="1009"/>
      <c r="I6" s="1009"/>
      <c r="J6" s="1009"/>
      <c r="K6" s="1009"/>
      <c r="L6" s="1009"/>
      <c r="M6" s="1020" t="s">
        <v>31</v>
      </c>
      <c r="N6" s="1022"/>
      <c r="O6" s="1022"/>
      <c r="P6" s="1022"/>
      <c r="Q6" s="1023"/>
    </row>
    <row r="7" spans="1:17" ht="16.5" thickBot="1">
      <c r="B7" s="62"/>
      <c r="C7" s="63"/>
      <c r="D7" s="63"/>
      <c r="E7" s="63"/>
      <c r="F7" s="1008"/>
      <c r="G7" s="1011"/>
      <c r="H7" s="1011"/>
      <c r="I7" s="1011"/>
      <c r="J7" s="1011"/>
      <c r="K7" s="1011"/>
      <c r="L7" s="1011"/>
      <c r="M7" s="1021"/>
      <c r="N7" s="1024"/>
      <c r="O7" s="1024"/>
      <c r="P7" s="1024"/>
      <c r="Q7" s="1025"/>
    </row>
    <row r="8" spans="1:17" s="64" customFormat="1" ht="27" customHeight="1">
      <c r="B8" s="989" t="s">
        <v>33</v>
      </c>
      <c r="C8" s="990"/>
      <c r="D8" s="990"/>
      <c r="E8" s="990"/>
      <c r="F8" s="991"/>
      <c r="G8" s="989" t="s">
        <v>115</v>
      </c>
      <c r="H8" s="990"/>
      <c r="I8" s="990"/>
      <c r="J8" s="990"/>
      <c r="K8" s="990"/>
      <c r="L8" s="990"/>
      <c r="M8" s="1026"/>
      <c r="N8" s="1027" t="s">
        <v>116</v>
      </c>
      <c r="O8" s="1028"/>
      <c r="P8" s="1028"/>
      <c r="Q8" s="1026"/>
    </row>
    <row r="9" spans="1:17">
      <c r="B9" s="1029" t="str">
        <f>'Infrastructure Control Account'!C8</f>
        <v>Cradle Carriage Work Package</v>
      </c>
      <c r="C9" s="1030"/>
      <c r="D9" s="1030"/>
      <c r="E9" s="1030"/>
      <c r="F9" s="1031"/>
      <c r="G9" s="1029" t="str">
        <f>'Infrastructure Control Account'!B8</f>
        <v>2.03.01</v>
      </c>
      <c r="H9" s="1030"/>
      <c r="I9" s="1030"/>
      <c r="J9" s="1030"/>
      <c r="K9" s="1030"/>
      <c r="L9" s="1030"/>
      <c r="M9" s="1031"/>
      <c r="N9" s="1029" t="s">
        <v>51</v>
      </c>
      <c r="O9" s="1030"/>
      <c r="P9" s="1030"/>
      <c r="Q9" s="1031"/>
    </row>
    <row r="10" spans="1:17" ht="16.5" thickBot="1">
      <c r="B10" s="1032"/>
      <c r="C10" s="1033"/>
      <c r="D10" s="1033"/>
      <c r="E10" s="1033"/>
      <c r="F10" s="1034"/>
      <c r="G10" s="1032"/>
      <c r="H10" s="1033"/>
      <c r="I10" s="1033"/>
      <c r="J10" s="1033"/>
      <c r="K10" s="1033"/>
      <c r="L10" s="1033"/>
      <c r="M10" s="1034"/>
      <c r="N10" s="1032"/>
      <c r="O10" s="1033"/>
      <c r="P10" s="1033"/>
      <c r="Q10" s="1034"/>
    </row>
    <row r="11" spans="1:17" customFormat="1" ht="21.75" thickBot="1">
      <c r="A11" s="379"/>
      <c r="B11" s="943" t="s">
        <v>149</v>
      </c>
      <c r="C11" s="944"/>
      <c r="D11" s="944"/>
      <c r="E11" s="944"/>
      <c r="F11" s="945"/>
      <c r="G11" s="380"/>
      <c r="H11" s="380"/>
      <c r="I11" s="380"/>
      <c r="J11" s="380"/>
      <c r="K11" s="380"/>
      <c r="L11" s="380"/>
      <c r="M11" s="380"/>
      <c r="N11" s="380"/>
      <c r="O11" s="380"/>
      <c r="P11" s="380"/>
      <c r="Q11" s="381"/>
    </row>
    <row r="12" spans="1:17" s="64" customFormat="1" ht="36" customHeight="1">
      <c r="B12" s="965" t="s">
        <v>35</v>
      </c>
      <c r="C12" s="966"/>
      <c r="D12" s="966"/>
      <c r="E12" s="966"/>
      <c r="F12" s="966"/>
      <c r="G12" s="966"/>
      <c r="H12" s="966"/>
      <c r="I12" s="966"/>
      <c r="J12" s="966"/>
      <c r="K12" s="966"/>
      <c r="L12" s="966"/>
      <c r="M12" s="966"/>
      <c r="N12" s="966"/>
      <c r="O12" s="966"/>
      <c r="P12" s="966"/>
      <c r="Q12" s="967"/>
    </row>
    <row r="13" spans="1:17" ht="36" customHeight="1">
      <c r="B13" s="1041" t="s">
        <v>510</v>
      </c>
      <c r="C13" s="1042"/>
      <c r="D13" s="1042"/>
      <c r="E13" s="1042"/>
      <c r="F13" s="1042"/>
      <c r="G13" s="1042"/>
      <c r="H13" s="1042"/>
      <c r="I13" s="1042"/>
      <c r="J13" s="1042"/>
      <c r="K13" s="1042"/>
      <c r="L13" s="1042"/>
      <c r="M13" s="1042"/>
      <c r="N13" s="1042"/>
      <c r="O13" s="1042"/>
      <c r="P13" s="1042"/>
      <c r="Q13" s="1043"/>
    </row>
    <row r="14" spans="1:17" ht="36" customHeight="1">
      <c r="B14" s="1044"/>
      <c r="C14" s="1042"/>
      <c r="D14" s="1042"/>
      <c r="E14" s="1042"/>
      <c r="F14" s="1042"/>
      <c r="G14" s="1042"/>
      <c r="H14" s="1042"/>
      <c r="I14" s="1042"/>
      <c r="J14" s="1042"/>
      <c r="K14" s="1042"/>
      <c r="L14" s="1042"/>
      <c r="M14" s="1042"/>
      <c r="N14" s="1042"/>
      <c r="O14" s="1042"/>
      <c r="P14" s="1042"/>
      <c r="Q14" s="1043"/>
    </row>
    <row r="15" spans="1:17" ht="36" customHeight="1">
      <c r="B15" s="1044"/>
      <c r="C15" s="1042"/>
      <c r="D15" s="1042"/>
      <c r="E15" s="1042"/>
      <c r="F15" s="1042"/>
      <c r="G15" s="1042"/>
      <c r="H15" s="1042"/>
      <c r="I15" s="1042"/>
      <c r="J15" s="1042"/>
      <c r="K15" s="1042"/>
      <c r="L15" s="1042"/>
      <c r="M15" s="1042"/>
      <c r="N15" s="1042"/>
      <c r="O15" s="1042"/>
      <c r="P15" s="1042"/>
      <c r="Q15" s="1043"/>
    </row>
    <row r="16" spans="1:17" ht="36" customHeight="1">
      <c r="B16" s="1044"/>
      <c r="C16" s="1042"/>
      <c r="D16" s="1042"/>
      <c r="E16" s="1042"/>
      <c r="F16" s="1042"/>
      <c r="G16" s="1042"/>
      <c r="H16" s="1042"/>
      <c r="I16" s="1042"/>
      <c r="J16" s="1042"/>
      <c r="K16" s="1042"/>
      <c r="L16" s="1042"/>
      <c r="M16" s="1042"/>
      <c r="N16" s="1042"/>
      <c r="O16" s="1042"/>
      <c r="P16" s="1042"/>
      <c r="Q16" s="1043"/>
    </row>
    <row r="17" spans="2:17" ht="36" customHeight="1">
      <c r="B17" s="1044"/>
      <c r="C17" s="1042"/>
      <c r="D17" s="1042"/>
      <c r="E17" s="1042"/>
      <c r="F17" s="1042"/>
      <c r="G17" s="1042"/>
      <c r="H17" s="1042"/>
      <c r="I17" s="1042"/>
      <c r="J17" s="1042"/>
      <c r="K17" s="1042"/>
      <c r="L17" s="1042"/>
      <c r="M17" s="1042"/>
      <c r="N17" s="1042"/>
      <c r="O17" s="1042"/>
      <c r="P17" s="1042"/>
      <c r="Q17" s="1043"/>
    </row>
    <row r="18" spans="2:17" ht="36" customHeight="1">
      <c r="B18" s="1044"/>
      <c r="C18" s="1042"/>
      <c r="D18" s="1042"/>
      <c r="E18" s="1042"/>
      <c r="F18" s="1042"/>
      <c r="G18" s="1042"/>
      <c r="H18" s="1042"/>
      <c r="I18" s="1042"/>
      <c r="J18" s="1042"/>
      <c r="K18" s="1042"/>
      <c r="L18" s="1042"/>
      <c r="M18" s="1042"/>
      <c r="N18" s="1042"/>
      <c r="O18" s="1042"/>
      <c r="P18" s="1042"/>
      <c r="Q18" s="1043"/>
    </row>
    <row r="19" spans="2:17" ht="36" customHeight="1">
      <c r="B19" s="1044"/>
      <c r="C19" s="1042"/>
      <c r="D19" s="1042"/>
      <c r="E19" s="1042"/>
      <c r="F19" s="1042"/>
      <c r="G19" s="1042"/>
      <c r="H19" s="1042"/>
      <c r="I19" s="1042"/>
      <c r="J19" s="1042"/>
      <c r="K19" s="1042"/>
      <c r="L19" s="1042"/>
      <c r="M19" s="1042"/>
      <c r="N19" s="1042"/>
      <c r="O19" s="1042"/>
      <c r="P19" s="1042"/>
      <c r="Q19" s="1043"/>
    </row>
    <row r="20" spans="2:17" ht="26.1" customHeight="1">
      <c r="B20" s="1044"/>
      <c r="C20" s="1042"/>
      <c r="D20" s="1042"/>
      <c r="E20" s="1042"/>
      <c r="F20" s="1042"/>
      <c r="G20" s="1042"/>
      <c r="H20" s="1042"/>
      <c r="I20" s="1042"/>
      <c r="J20" s="1042"/>
      <c r="K20" s="1042"/>
      <c r="L20" s="1042"/>
      <c r="M20" s="1042"/>
      <c r="N20" s="1042"/>
      <c r="O20" s="1042"/>
      <c r="P20" s="1042"/>
      <c r="Q20" s="1043"/>
    </row>
    <row r="21" spans="2:17" ht="26.1" customHeight="1">
      <c r="B21" s="1044"/>
      <c r="C21" s="1042"/>
      <c r="D21" s="1042"/>
      <c r="E21" s="1042"/>
      <c r="F21" s="1042"/>
      <c r="G21" s="1042"/>
      <c r="H21" s="1042"/>
      <c r="I21" s="1042"/>
      <c r="J21" s="1042"/>
      <c r="K21" s="1042"/>
      <c r="L21" s="1042"/>
      <c r="M21" s="1042"/>
      <c r="N21" s="1042"/>
      <c r="O21" s="1042"/>
      <c r="P21" s="1042"/>
      <c r="Q21" s="1043"/>
    </row>
    <row r="22" spans="2:17" ht="26.1" customHeight="1">
      <c r="B22" s="1044"/>
      <c r="C22" s="1042"/>
      <c r="D22" s="1042"/>
      <c r="E22" s="1042"/>
      <c r="F22" s="1042"/>
      <c r="G22" s="1042"/>
      <c r="H22" s="1042"/>
      <c r="I22" s="1042"/>
      <c r="J22" s="1042"/>
      <c r="K22" s="1042"/>
      <c r="L22" s="1042"/>
      <c r="M22" s="1042"/>
      <c r="N22" s="1042"/>
      <c r="O22" s="1042"/>
      <c r="P22" s="1042"/>
      <c r="Q22" s="1043"/>
    </row>
    <row r="23" spans="2:17" ht="26.1" customHeight="1">
      <c r="B23" s="1044"/>
      <c r="C23" s="1042"/>
      <c r="D23" s="1042"/>
      <c r="E23" s="1042"/>
      <c r="F23" s="1042"/>
      <c r="G23" s="1042"/>
      <c r="H23" s="1042"/>
      <c r="I23" s="1042"/>
      <c r="J23" s="1042"/>
      <c r="K23" s="1042"/>
      <c r="L23" s="1042"/>
      <c r="M23" s="1042"/>
      <c r="N23" s="1042"/>
      <c r="O23" s="1042"/>
      <c r="P23" s="1042"/>
      <c r="Q23" s="1043"/>
    </row>
    <row r="24" spans="2:17" ht="26.1" customHeight="1">
      <c r="B24" s="1044"/>
      <c r="C24" s="1042"/>
      <c r="D24" s="1042"/>
      <c r="E24" s="1042"/>
      <c r="F24" s="1042"/>
      <c r="G24" s="1042"/>
      <c r="H24" s="1042"/>
      <c r="I24" s="1042"/>
      <c r="J24" s="1042"/>
      <c r="K24" s="1042"/>
      <c r="L24" s="1042"/>
      <c r="M24" s="1042"/>
      <c r="N24" s="1042"/>
      <c r="O24" s="1042"/>
      <c r="P24" s="1042"/>
      <c r="Q24" s="1043"/>
    </row>
    <row r="25" spans="2:17" ht="26.1" customHeight="1">
      <c r="B25" s="1044"/>
      <c r="C25" s="1042"/>
      <c r="D25" s="1042"/>
      <c r="E25" s="1042"/>
      <c r="F25" s="1042"/>
      <c r="G25" s="1042"/>
      <c r="H25" s="1042"/>
      <c r="I25" s="1042"/>
      <c r="J25" s="1042"/>
      <c r="K25" s="1042"/>
      <c r="L25" s="1042"/>
      <c r="M25" s="1042"/>
      <c r="N25" s="1042"/>
      <c r="O25" s="1042"/>
      <c r="P25" s="1042"/>
      <c r="Q25" s="1043"/>
    </row>
    <row r="26" spans="2:17" ht="26.1" customHeight="1">
      <c r="B26" s="1044"/>
      <c r="C26" s="1042"/>
      <c r="D26" s="1042"/>
      <c r="E26" s="1042"/>
      <c r="F26" s="1042"/>
      <c r="G26" s="1042"/>
      <c r="H26" s="1042"/>
      <c r="I26" s="1042"/>
      <c r="J26" s="1042"/>
      <c r="K26" s="1042"/>
      <c r="L26" s="1042"/>
      <c r="M26" s="1042"/>
      <c r="N26" s="1042"/>
      <c r="O26" s="1042"/>
      <c r="P26" s="1042"/>
      <c r="Q26" s="1043"/>
    </row>
    <row r="27" spans="2:17" ht="15.95" customHeight="1" thickBot="1">
      <c r="B27" s="1045"/>
      <c r="C27" s="1046"/>
      <c r="D27" s="1046"/>
      <c r="E27" s="1046"/>
      <c r="F27" s="1046"/>
      <c r="G27" s="1046"/>
      <c r="H27" s="1046"/>
      <c r="I27" s="1046"/>
      <c r="J27" s="1046"/>
      <c r="K27" s="1046"/>
      <c r="L27" s="1046"/>
      <c r="M27" s="1046"/>
      <c r="N27" s="1046"/>
      <c r="O27" s="1046"/>
      <c r="P27" s="1046"/>
      <c r="Q27" s="1047"/>
    </row>
    <row r="28" spans="2:17" s="64" customFormat="1" ht="27" customHeight="1">
      <c r="B28" s="989" t="s">
        <v>36</v>
      </c>
      <c r="C28" s="990"/>
      <c r="D28" s="990"/>
      <c r="E28" s="990"/>
      <c r="F28" s="990"/>
      <c r="G28" s="990"/>
      <c r="H28" s="990"/>
      <c r="I28" s="990"/>
      <c r="J28" s="990"/>
      <c r="K28" s="990"/>
      <c r="L28" s="990"/>
      <c r="M28" s="990"/>
      <c r="N28" s="990"/>
      <c r="O28" s="990"/>
      <c r="P28" s="990"/>
      <c r="Q28" s="991"/>
    </row>
    <row r="29" spans="2:17">
      <c r="B29" s="65"/>
      <c r="C29" s="66"/>
      <c r="D29" s="66"/>
      <c r="E29" s="66"/>
      <c r="F29" s="66"/>
      <c r="G29" s="66"/>
      <c r="H29" s="66"/>
      <c r="I29" s="66"/>
      <c r="J29" s="66"/>
      <c r="K29" s="66"/>
      <c r="L29" s="66"/>
      <c r="M29" s="66"/>
      <c r="N29" s="66"/>
      <c r="O29" s="66"/>
      <c r="P29" s="66"/>
      <c r="Q29" s="67"/>
    </row>
    <row r="30" spans="2:17">
      <c r="B30" s="65"/>
      <c r="C30" s="66"/>
      <c r="D30" s="66"/>
      <c r="E30" s="66"/>
      <c r="F30" s="66"/>
      <c r="G30" s="66"/>
      <c r="H30" s="66"/>
      <c r="I30" s="66"/>
      <c r="J30" s="66"/>
      <c r="K30" s="66"/>
      <c r="L30" s="66"/>
      <c r="M30" s="66"/>
      <c r="N30" s="66"/>
      <c r="O30" s="66"/>
      <c r="P30" s="66"/>
      <c r="Q30" s="67"/>
    </row>
    <row r="31" spans="2:17" ht="19.5" thickBot="1">
      <c r="B31" s="65"/>
      <c r="C31" s="68"/>
      <c r="D31" s="69" t="s">
        <v>37</v>
      </c>
      <c r="E31" s="66"/>
      <c r="F31" s="66"/>
      <c r="G31" s="66"/>
      <c r="H31" s="66"/>
      <c r="I31" s="66"/>
      <c r="J31" s="66"/>
      <c r="K31" s="66"/>
      <c r="L31" s="66"/>
      <c r="M31" s="66"/>
      <c r="N31" s="66"/>
      <c r="O31" s="66"/>
      <c r="P31" s="66"/>
      <c r="Q31" s="67"/>
    </row>
    <row r="32" spans="2:17" ht="19.5" thickBot="1">
      <c r="B32" s="65"/>
      <c r="C32" s="68"/>
      <c r="D32" s="69" t="s">
        <v>38</v>
      </c>
      <c r="E32" s="66"/>
      <c r="F32" s="66"/>
      <c r="G32" s="66"/>
      <c r="H32" s="66"/>
      <c r="I32" s="66"/>
      <c r="J32" s="66"/>
      <c r="K32" s="66"/>
      <c r="L32" s="66"/>
      <c r="M32" s="66"/>
      <c r="N32" s="66"/>
      <c r="O32" s="66"/>
      <c r="P32" s="66"/>
      <c r="Q32" s="67"/>
    </row>
    <row r="33" spans="2:17" ht="19.5" thickBot="1">
      <c r="B33" s="65"/>
      <c r="C33" s="68" t="s">
        <v>50</v>
      </c>
      <c r="D33" s="69" t="s">
        <v>39</v>
      </c>
      <c r="E33" s="66"/>
      <c r="F33" s="66"/>
      <c r="G33" s="66"/>
      <c r="H33" s="66"/>
      <c r="I33" s="66"/>
      <c r="J33" s="66"/>
      <c r="K33" s="66"/>
      <c r="L33" s="66"/>
      <c r="M33" s="66"/>
      <c r="N33" s="66"/>
      <c r="O33" s="66"/>
      <c r="P33" s="66"/>
      <c r="Q33" s="67"/>
    </row>
    <row r="34" spans="2:17" ht="19.5" thickBot="1">
      <c r="B34" s="65"/>
      <c r="C34" s="68" t="s">
        <v>50</v>
      </c>
      <c r="D34" s="69" t="s">
        <v>40</v>
      </c>
      <c r="E34" s="66"/>
      <c r="F34" s="66"/>
      <c r="G34" s="66"/>
      <c r="H34" s="66"/>
      <c r="I34" s="66"/>
      <c r="J34" s="66"/>
      <c r="K34" s="66"/>
      <c r="L34" s="66"/>
      <c r="M34" s="66"/>
      <c r="N34" s="66"/>
      <c r="O34" s="66"/>
      <c r="P34" s="66"/>
      <c r="Q34" s="67"/>
    </row>
    <row r="35" spans="2:17" ht="19.5" thickBot="1">
      <c r="B35" s="65"/>
      <c r="C35" s="68" t="s">
        <v>50</v>
      </c>
      <c r="D35" s="69" t="s">
        <v>41</v>
      </c>
      <c r="E35" s="66"/>
      <c r="F35" s="66"/>
      <c r="G35" s="66"/>
      <c r="H35" s="66"/>
      <c r="I35" s="66"/>
      <c r="J35" s="66"/>
      <c r="K35" s="66"/>
      <c r="L35" s="66"/>
      <c r="M35" s="66"/>
      <c r="N35" s="66"/>
      <c r="O35" s="66"/>
      <c r="P35" s="66"/>
      <c r="Q35" s="67"/>
    </row>
    <row r="36" spans="2:17" ht="19.5" thickBot="1">
      <c r="B36" s="65"/>
      <c r="C36" s="68" t="s">
        <v>50</v>
      </c>
      <c r="D36" s="69" t="s">
        <v>42</v>
      </c>
      <c r="E36" s="66"/>
      <c r="F36" s="66"/>
      <c r="G36" s="66"/>
      <c r="H36" s="66"/>
      <c r="I36" s="66"/>
      <c r="J36" s="66"/>
      <c r="K36" s="66"/>
      <c r="L36" s="66"/>
      <c r="M36" s="66"/>
      <c r="N36" s="66"/>
      <c r="O36" s="66"/>
      <c r="P36" s="66"/>
      <c r="Q36" s="67"/>
    </row>
    <row r="37" spans="2:17" ht="19.5" thickBot="1">
      <c r="B37" s="65"/>
      <c r="C37" s="68" t="s">
        <v>50</v>
      </c>
      <c r="D37" s="69" t="s">
        <v>43</v>
      </c>
      <c r="E37" s="66"/>
      <c r="F37" s="66"/>
      <c r="G37" s="66"/>
      <c r="H37" s="66"/>
      <c r="I37" s="66"/>
      <c r="J37" s="66"/>
      <c r="K37" s="66"/>
      <c r="L37" s="66"/>
      <c r="M37" s="66"/>
      <c r="N37" s="66"/>
      <c r="O37" s="66"/>
      <c r="P37" s="66"/>
      <c r="Q37" s="67"/>
    </row>
    <row r="38" spans="2:17" ht="19.5" thickBot="1">
      <c r="B38" s="65"/>
      <c r="C38" s="68"/>
      <c r="D38" s="69" t="s">
        <v>44</v>
      </c>
      <c r="E38" s="66"/>
      <c r="F38" s="66"/>
      <c r="G38" s="66"/>
      <c r="H38" s="66"/>
      <c r="I38" s="66"/>
      <c r="J38" s="66"/>
      <c r="K38" s="66"/>
      <c r="L38" s="66"/>
      <c r="M38" s="66"/>
      <c r="N38" s="66"/>
      <c r="O38" s="66"/>
      <c r="P38" s="66"/>
      <c r="Q38" s="67"/>
    </row>
    <row r="39" spans="2:17">
      <c r="B39" s="65"/>
      <c r="C39" s="66"/>
      <c r="D39" s="66"/>
      <c r="E39" s="66"/>
      <c r="F39" s="66"/>
      <c r="G39" s="66"/>
      <c r="H39" s="66"/>
      <c r="I39" s="66"/>
      <c r="J39" s="66"/>
      <c r="K39" s="66"/>
      <c r="L39" s="66"/>
      <c r="M39" s="66"/>
      <c r="N39" s="66"/>
      <c r="O39" s="66"/>
      <c r="P39" s="66"/>
      <c r="Q39" s="67"/>
    </row>
    <row r="40" spans="2:17" ht="16.5" thickBot="1">
      <c r="B40" s="70"/>
      <c r="C40" s="71"/>
      <c r="D40" s="71"/>
      <c r="E40" s="71"/>
      <c r="F40" s="71"/>
      <c r="G40" s="71"/>
      <c r="H40" s="71"/>
      <c r="I40" s="71"/>
      <c r="J40" s="71"/>
      <c r="K40" s="71"/>
      <c r="L40" s="71"/>
      <c r="M40" s="71"/>
      <c r="N40" s="71"/>
      <c r="O40" s="71"/>
      <c r="P40" s="71"/>
      <c r="Q40" s="72"/>
    </row>
    <row r="41" spans="2:17" s="64" customFormat="1" ht="26.1" customHeight="1">
      <c r="B41" s="989" t="s">
        <v>45</v>
      </c>
      <c r="C41" s="990"/>
      <c r="D41" s="990"/>
      <c r="E41" s="990"/>
      <c r="F41" s="990"/>
      <c r="G41" s="990"/>
      <c r="H41" s="990"/>
      <c r="I41" s="990"/>
      <c r="J41" s="990"/>
      <c r="K41" s="990"/>
      <c r="L41" s="990"/>
      <c r="M41" s="990"/>
      <c r="N41" s="990"/>
      <c r="O41" s="990"/>
      <c r="P41" s="990"/>
      <c r="Q41" s="991"/>
    </row>
    <row r="42" spans="2:17">
      <c r="B42" s="992" t="s">
        <v>133</v>
      </c>
      <c r="C42" s="993"/>
      <c r="D42" s="993"/>
      <c r="E42" s="993"/>
      <c r="F42" s="993"/>
      <c r="G42" s="993"/>
      <c r="H42" s="993"/>
      <c r="I42" s="993"/>
      <c r="J42" s="993"/>
      <c r="K42" s="993"/>
      <c r="L42" s="993"/>
      <c r="M42" s="993"/>
      <c r="N42" s="993"/>
      <c r="O42" s="993"/>
      <c r="P42" s="993"/>
      <c r="Q42" s="994"/>
    </row>
    <row r="43" spans="2:17">
      <c r="B43" s="995"/>
      <c r="C43" s="993"/>
      <c r="D43" s="993"/>
      <c r="E43" s="993"/>
      <c r="F43" s="993"/>
      <c r="G43" s="993"/>
      <c r="H43" s="993"/>
      <c r="I43" s="993"/>
      <c r="J43" s="993"/>
      <c r="K43" s="993"/>
      <c r="L43" s="993"/>
      <c r="M43" s="993"/>
      <c r="N43" s="993"/>
      <c r="O43" s="993"/>
      <c r="P43" s="993"/>
      <c r="Q43" s="994"/>
    </row>
    <row r="44" spans="2:17">
      <c r="B44" s="995"/>
      <c r="C44" s="993"/>
      <c r="D44" s="993"/>
      <c r="E44" s="993"/>
      <c r="F44" s="993"/>
      <c r="G44" s="993"/>
      <c r="H44" s="993"/>
      <c r="I44" s="993"/>
      <c r="J44" s="993"/>
      <c r="K44" s="993"/>
      <c r="L44" s="993"/>
      <c r="M44" s="993"/>
      <c r="N44" s="993"/>
      <c r="O44" s="993"/>
      <c r="P44" s="993"/>
      <c r="Q44" s="994"/>
    </row>
    <row r="45" spans="2:17">
      <c r="B45" s="995"/>
      <c r="C45" s="993"/>
      <c r="D45" s="993"/>
      <c r="E45" s="993"/>
      <c r="F45" s="993"/>
      <c r="G45" s="993"/>
      <c r="H45" s="993"/>
      <c r="I45" s="993"/>
      <c r="J45" s="993"/>
      <c r="K45" s="993"/>
      <c r="L45" s="993"/>
      <c r="M45" s="993"/>
      <c r="N45" s="993"/>
      <c r="O45" s="993"/>
      <c r="P45" s="993"/>
      <c r="Q45" s="994"/>
    </row>
    <row r="46" spans="2:17">
      <c r="B46" s="995"/>
      <c r="C46" s="993"/>
      <c r="D46" s="993"/>
      <c r="E46" s="993"/>
      <c r="F46" s="993"/>
      <c r="G46" s="993"/>
      <c r="H46" s="993"/>
      <c r="I46" s="993"/>
      <c r="J46" s="993"/>
      <c r="K46" s="993"/>
      <c r="L46" s="993"/>
      <c r="M46" s="993"/>
      <c r="N46" s="993"/>
      <c r="O46" s="993"/>
      <c r="P46" s="993"/>
      <c r="Q46" s="994"/>
    </row>
    <row r="47" spans="2:17">
      <c r="B47" s="995"/>
      <c r="C47" s="993"/>
      <c r="D47" s="993"/>
      <c r="E47" s="993"/>
      <c r="F47" s="993"/>
      <c r="G47" s="993"/>
      <c r="H47" s="993"/>
      <c r="I47" s="993"/>
      <c r="J47" s="993"/>
      <c r="K47" s="993"/>
      <c r="L47" s="993"/>
      <c r="M47" s="993"/>
      <c r="N47" s="993"/>
      <c r="O47" s="993"/>
      <c r="P47" s="993"/>
      <c r="Q47" s="994"/>
    </row>
    <row r="48" spans="2:17">
      <c r="B48" s="995"/>
      <c r="C48" s="993"/>
      <c r="D48" s="993"/>
      <c r="E48" s="993"/>
      <c r="F48" s="993"/>
      <c r="G48" s="993"/>
      <c r="H48" s="993"/>
      <c r="I48" s="993"/>
      <c r="J48" s="993"/>
      <c r="K48" s="993"/>
      <c r="L48" s="993"/>
      <c r="M48" s="993"/>
      <c r="N48" s="993"/>
      <c r="O48" s="993"/>
      <c r="P48" s="993"/>
      <c r="Q48" s="994"/>
    </row>
    <row r="49" spans="2:17">
      <c r="B49" s="995"/>
      <c r="C49" s="993"/>
      <c r="D49" s="993"/>
      <c r="E49" s="993"/>
      <c r="F49" s="993"/>
      <c r="G49" s="993"/>
      <c r="H49" s="993"/>
      <c r="I49" s="993"/>
      <c r="J49" s="993"/>
      <c r="K49" s="993"/>
      <c r="L49" s="993"/>
      <c r="M49" s="993"/>
      <c r="N49" s="993"/>
      <c r="O49" s="993"/>
      <c r="P49" s="993"/>
      <c r="Q49" s="994"/>
    </row>
    <row r="50" spans="2:17">
      <c r="B50" s="995"/>
      <c r="C50" s="993"/>
      <c r="D50" s="993"/>
      <c r="E50" s="993"/>
      <c r="F50" s="993"/>
      <c r="G50" s="993"/>
      <c r="H50" s="993"/>
      <c r="I50" s="993"/>
      <c r="J50" s="993"/>
      <c r="K50" s="993"/>
      <c r="L50" s="993"/>
      <c r="M50" s="993"/>
      <c r="N50" s="993"/>
      <c r="O50" s="993"/>
      <c r="P50" s="993"/>
      <c r="Q50" s="994"/>
    </row>
    <row r="51" spans="2:17">
      <c r="B51" s="995"/>
      <c r="C51" s="993"/>
      <c r="D51" s="993"/>
      <c r="E51" s="993"/>
      <c r="F51" s="993"/>
      <c r="G51" s="993"/>
      <c r="H51" s="993"/>
      <c r="I51" s="993"/>
      <c r="J51" s="993"/>
      <c r="K51" s="993"/>
      <c r="L51" s="993"/>
      <c r="M51" s="993"/>
      <c r="N51" s="993"/>
      <c r="O51" s="993"/>
      <c r="P51" s="993"/>
      <c r="Q51" s="994"/>
    </row>
    <row r="52" spans="2:17">
      <c r="B52" s="995"/>
      <c r="C52" s="993"/>
      <c r="D52" s="993"/>
      <c r="E52" s="993"/>
      <c r="F52" s="993"/>
      <c r="G52" s="993"/>
      <c r="H52" s="993"/>
      <c r="I52" s="993"/>
      <c r="J52" s="993"/>
      <c r="K52" s="993"/>
      <c r="L52" s="993"/>
      <c r="M52" s="993"/>
      <c r="N52" s="993"/>
      <c r="O52" s="993"/>
      <c r="P52" s="993"/>
      <c r="Q52" s="994"/>
    </row>
    <row r="53" spans="2:17" ht="16.5" thickBot="1">
      <c r="B53" s="996"/>
      <c r="C53" s="997"/>
      <c r="D53" s="997"/>
      <c r="E53" s="997"/>
      <c r="F53" s="997"/>
      <c r="G53" s="997"/>
      <c r="H53" s="997"/>
      <c r="I53" s="997"/>
      <c r="J53" s="997"/>
      <c r="K53" s="997"/>
      <c r="L53" s="997"/>
      <c r="M53" s="997"/>
      <c r="N53" s="997"/>
      <c r="O53" s="997"/>
      <c r="P53" s="997"/>
      <c r="Q53" s="998"/>
    </row>
    <row r="54" spans="2:17">
      <c r="B54" s="999" t="s">
        <v>46</v>
      </c>
      <c r="C54" s="1000"/>
      <c r="D54" s="1000"/>
      <c r="E54" s="1000"/>
      <c r="F54" s="1000"/>
      <c r="G54" s="1000"/>
      <c r="H54" s="1000"/>
      <c r="I54" s="1000"/>
      <c r="J54" s="1000"/>
      <c r="K54" s="1000"/>
      <c r="L54" s="1000"/>
      <c r="M54" s="1000"/>
      <c r="N54" s="1000"/>
      <c r="O54" s="1000"/>
      <c r="P54" s="1000"/>
      <c r="Q54" s="1001"/>
    </row>
    <row r="55" spans="2:17">
      <c r="B55" s="1002"/>
      <c r="C55" s="1003"/>
      <c r="D55" s="1003"/>
      <c r="E55" s="1003"/>
      <c r="F55" s="1003"/>
      <c r="G55" s="1003"/>
      <c r="H55" s="1003"/>
      <c r="I55" s="1003"/>
      <c r="J55" s="1003"/>
      <c r="K55" s="1003"/>
      <c r="L55" s="1003"/>
      <c r="M55" s="1003"/>
      <c r="N55" s="1003"/>
      <c r="O55" s="1003"/>
      <c r="P55" s="1003"/>
      <c r="Q55" s="1004"/>
    </row>
    <row r="56" spans="2:17">
      <c r="B56" s="976" t="s">
        <v>227</v>
      </c>
      <c r="C56" s="977"/>
      <c r="D56" s="977"/>
      <c r="E56" s="977"/>
      <c r="F56" s="977"/>
      <c r="G56" s="977"/>
      <c r="H56" s="977"/>
      <c r="I56" s="977"/>
      <c r="J56" s="977"/>
      <c r="K56" s="977"/>
      <c r="L56" s="977"/>
      <c r="M56" s="977"/>
      <c r="N56" s="977"/>
      <c r="O56" s="977"/>
      <c r="P56" s="977"/>
      <c r="Q56" s="978"/>
    </row>
    <row r="57" spans="2:17">
      <c r="B57" s="979"/>
      <c r="C57" s="977"/>
      <c r="D57" s="977"/>
      <c r="E57" s="977"/>
      <c r="F57" s="977"/>
      <c r="G57" s="977"/>
      <c r="H57" s="977"/>
      <c r="I57" s="977"/>
      <c r="J57" s="977"/>
      <c r="K57" s="977"/>
      <c r="L57" s="977"/>
      <c r="M57" s="977"/>
      <c r="N57" s="977"/>
      <c r="O57" s="977"/>
      <c r="P57" s="977"/>
      <c r="Q57" s="978"/>
    </row>
    <row r="58" spans="2:17">
      <c r="B58" s="979"/>
      <c r="C58" s="977"/>
      <c r="D58" s="977"/>
      <c r="E58" s="977"/>
      <c r="F58" s="977"/>
      <c r="G58" s="977"/>
      <c r="H58" s="977"/>
      <c r="I58" s="977"/>
      <c r="J58" s="977"/>
      <c r="K58" s="977"/>
      <c r="L58" s="977"/>
      <c r="M58" s="977"/>
      <c r="N58" s="977"/>
      <c r="O58" s="977"/>
      <c r="P58" s="977"/>
      <c r="Q58" s="978"/>
    </row>
    <row r="59" spans="2:17">
      <c r="B59" s="979"/>
      <c r="C59" s="977"/>
      <c r="D59" s="977"/>
      <c r="E59" s="977"/>
      <c r="F59" s="977"/>
      <c r="G59" s="977"/>
      <c r="H59" s="977"/>
      <c r="I59" s="977"/>
      <c r="J59" s="977"/>
      <c r="K59" s="977"/>
      <c r="L59" s="977"/>
      <c r="M59" s="977"/>
      <c r="N59" s="977"/>
      <c r="O59" s="977"/>
      <c r="P59" s="977"/>
      <c r="Q59" s="978"/>
    </row>
    <row r="60" spans="2:17">
      <c r="B60" s="979"/>
      <c r="C60" s="977"/>
      <c r="D60" s="977"/>
      <c r="E60" s="977"/>
      <c r="F60" s="977"/>
      <c r="G60" s="977"/>
      <c r="H60" s="977"/>
      <c r="I60" s="977"/>
      <c r="J60" s="977"/>
      <c r="K60" s="977"/>
      <c r="L60" s="977"/>
      <c r="M60" s="977"/>
      <c r="N60" s="977"/>
      <c r="O60" s="977"/>
      <c r="P60" s="977"/>
      <c r="Q60" s="978"/>
    </row>
    <row r="61" spans="2:17">
      <c r="B61" s="979"/>
      <c r="C61" s="977"/>
      <c r="D61" s="977"/>
      <c r="E61" s="977"/>
      <c r="F61" s="977"/>
      <c r="G61" s="977"/>
      <c r="H61" s="977"/>
      <c r="I61" s="977"/>
      <c r="J61" s="977"/>
      <c r="K61" s="977"/>
      <c r="L61" s="977"/>
      <c r="M61" s="977"/>
      <c r="N61" s="977"/>
      <c r="O61" s="977"/>
      <c r="P61" s="977"/>
      <c r="Q61" s="978"/>
    </row>
    <row r="62" spans="2:17">
      <c r="B62" s="979"/>
      <c r="C62" s="977"/>
      <c r="D62" s="977"/>
      <c r="E62" s="977"/>
      <c r="F62" s="977"/>
      <c r="G62" s="977"/>
      <c r="H62" s="977"/>
      <c r="I62" s="977"/>
      <c r="J62" s="977"/>
      <c r="K62" s="977"/>
      <c r="L62" s="977"/>
      <c r="M62" s="977"/>
      <c r="N62" s="977"/>
      <c r="O62" s="977"/>
      <c r="P62" s="977"/>
      <c r="Q62" s="978"/>
    </row>
    <row r="63" spans="2:17">
      <c r="B63" s="979"/>
      <c r="C63" s="977"/>
      <c r="D63" s="977"/>
      <c r="E63" s="977"/>
      <c r="F63" s="977"/>
      <c r="G63" s="977"/>
      <c r="H63" s="977"/>
      <c r="I63" s="977"/>
      <c r="J63" s="977"/>
      <c r="K63" s="977"/>
      <c r="L63" s="977"/>
      <c r="M63" s="977"/>
      <c r="N63" s="977"/>
      <c r="O63" s="977"/>
      <c r="P63" s="977"/>
      <c r="Q63" s="978"/>
    </row>
    <row r="64" spans="2:17">
      <c r="B64" s="979"/>
      <c r="C64" s="977"/>
      <c r="D64" s="977"/>
      <c r="E64" s="977"/>
      <c r="F64" s="977"/>
      <c r="G64" s="977"/>
      <c r="H64" s="977"/>
      <c r="I64" s="977"/>
      <c r="J64" s="977"/>
      <c r="K64" s="977"/>
      <c r="L64" s="977"/>
      <c r="M64" s="977"/>
      <c r="N64" s="977"/>
      <c r="O64" s="977"/>
      <c r="P64" s="977"/>
      <c r="Q64" s="978"/>
    </row>
    <row r="65" spans="2:17">
      <c r="B65" s="979"/>
      <c r="C65" s="977"/>
      <c r="D65" s="977"/>
      <c r="E65" s="977"/>
      <c r="F65" s="977"/>
      <c r="G65" s="977"/>
      <c r="H65" s="977"/>
      <c r="I65" s="977"/>
      <c r="J65" s="977"/>
      <c r="K65" s="977"/>
      <c r="L65" s="977"/>
      <c r="M65" s="977"/>
      <c r="N65" s="977"/>
      <c r="O65" s="977"/>
      <c r="P65" s="977"/>
      <c r="Q65" s="978"/>
    </row>
    <row r="66" spans="2:17">
      <c r="B66" s="979"/>
      <c r="C66" s="977"/>
      <c r="D66" s="977"/>
      <c r="E66" s="977"/>
      <c r="F66" s="977"/>
      <c r="G66" s="977"/>
      <c r="H66" s="977"/>
      <c r="I66" s="977"/>
      <c r="J66" s="977"/>
      <c r="K66" s="977"/>
      <c r="L66" s="977"/>
      <c r="M66" s="977"/>
      <c r="N66" s="977"/>
      <c r="O66" s="977"/>
      <c r="P66" s="977"/>
      <c r="Q66" s="978"/>
    </row>
    <row r="67" spans="2:17" ht="16.5" thickBot="1">
      <c r="B67" s="980"/>
      <c r="C67" s="981"/>
      <c r="D67" s="981"/>
      <c r="E67" s="981"/>
      <c r="F67" s="981"/>
      <c r="G67" s="981"/>
      <c r="H67" s="981"/>
      <c r="I67" s="981"/>
      <c r="J67" s="981"/>
      <c r="K67" s="981"/>
      <c r="L67" s="981"/>
      <c r="M67" s="981"/>
      <c r="N67" s="981"/>
      <c r="O67" s="981"/>
      <c r="P67" s="981"/>
      <c r="Q67" s="982"/>
    </row>
    <row r="68" spans="2:17">
      <c r="B68" s="983" t="s">
        <v>47</v>
      </c>
      <c r="C68" s="984"/>
      <c r="D68" s="984"/>
      <c r="E68" s="984"/>
      <c r="F68" s="984"/>
      <c r="G68" s="984"/>
      <c r="H68" s="984"/>
      <c r="I68" s="984"/>
      <c r="J68" s="984"/>
      <c r="K68" s="984"/>
      <c r="L68" s="984"/>
      <c r="M68" s="984"/>
      <c r="N68" s="984"/>
      <c r="O68" s="984"/>
      <c r="P68" s="984"/>
      <c r="Q68" s="985"/>
    </row>
    <row r="69" spans="2:17">
      <c r="B69" s="986"/>
      <c r="C69" s="987"/>
      <c r="D69" s="987"/>
      <c r="E69" s="987"/>
      <c r="F69" s="987"/>
      <c r="G69" s="987"/>
      <c r="H69" s="987"/>
      <c r="I69" s="987"/>
      <c r="J69" s="987"/>
      <c r="K69" s="987"/>
      <c r="L69" s="987"/>
      <c r="M69" s="987"/>
      <c r="N69" s="987"/>
      <c r="O69" s="987"/>
      <c r="P69" s="987"/>
      <c r="Q69" s="988"/>
    </row>
    <row r="70" spans="2:17" ht="24.95" customHeight="1">
      <c r="B70" s="976" t="s">
        <v>230</v>
      </c>
      <c r="C70" s="977"/>
      <c r="D70" s="977"/>
      <c r="E70" s="977"/>
      <c r="F70" s="977"/>
      <c r="G70" s="977"/>
      <c r="H70" s="977"/>
      <c r="I70" s="977"/>
      <c r="J70" s="977"/>
      <c r="K70" s="977"/>
      <c r="L70" s="977"/>
      <c r="M70" s="977"/>
      <c r="N70" s="977"/>
      <c r="O70" s="977"/>
      <c r="P70" s="977"/>
      <c r="Q70" s="978"/>
    </row>
    <row r="71" spans="2:17">
      <c r="B71" s="979"/>
      <c r="C71" s="977"/>
      <c r="D71" s="977"/>
      <c r="E71" s="977"/>
      <c r="F71" s="977"/>
      <c r="G71" s="977"/>
      <c r="H71" s="977"/>
      <c r="I71" s="977"/>
      <c r="J71" s="977"/>
      <c r="K71" s="977"/>
      <c r="L71" s="977"/>
      <c r="M71" s="977"/>
      <c r="N71" s="977"/>
      <c r="O71" s="977"/>
      <c r="P71" s="977"/>
      <c r="Q71" s="978"/>
    </row>
    <row r="72" spans="2:17">
      <c r="B72" s="979"/>
      <c r="C72" s="977"/>
      <c r="D72" s="977"/>
      <c r="E72" s="977"/>
      <c r="F72" s="977"/>
      <c r="G72" s="977"/>
      <c r="H72" s="977"/>
      <c r="I72" s="977"/>
      <c r="J72" s="977"/>
      <c r="K72" s="977"/>
      <c r="L72" s="977"/>
      <c r="M72" s="977"/>
      <c r="N72" s="977"/>
      <c r="O72" s="977"/>
      <c r="P72" s="977"/>
      <c r="Q72" s="978"/>
    </row>
    <row r="73" spans="2:17">
      <c r="B73" s="979"/>
      <c r="C73" s="977"/>
      <c r="D73" s="977"/>
      <c r="E73" s="977"/>
      <c r="F73" s="977"/>
      <c r="G73" s="977"/>
      <c r="H73" s="977"/>
      <c r="I73" s="977"/>
      <c r="J73" s="977"/>
      <c r="K73" s="977"/>
      <c r="L73" s="977"/>
      <c r="M73" s="977"/>
      <c r="N73" s="977"/>
      <c r="O73" s="977"/>
      <c r="P73" s="977"/>
      <c r="Q73" s="978"/>
    </row>
    <row r="74" spans="2:17">
      <c r="B74" s="979"/>
      <c r="C74" s="977"/>
      <c r="D74" s="977"/>
      <c r="E74" s="977"/>
      <c r="F74" s="977"/>
      <c r="G74" s="977"/>
      <c r="H74" s="977"/>
      <c r="I74" s="977"/>
      <c r="J74" s="977"/>
      <c r="K74" s="977"/>
      <c r="L74" s="977"/>
      <c r="M74" s="977"/>
      <c r="N74" s="977"/>
      <c r="O74" s="977"/>
      <c r="P74" s="977"/>
      <c r="Q74" s="978"/>
    </row>
    <row r="75" spans="2:17">
      <c r="B75" s="979"/>
      <c r="C75" s="977"/>
      <c r="D75" s="977"/>
      <c r="E75" s="977"/>
      <c r="F75" s="977"/>
      <c r="G75" s="977"/>
      <c r="H75" s="977"/>
      <c r="I75" s="977"/>
      <c r="J75" s="977"/>
      <c r="K75" s="977"/>
      <c r="L75" s="977"/>
      <c r="M75" s="977"/>
      <c r="N75" s="977"/>
      <c r="O75" s="977"/>
      <c r="P75" s="977"/>
      <c r="Q75" s="978"/>
    </row>
    <row r="76" spans="2:17">
      <c r="B76" s="979"/>
      <c r="C76" s="977"/>
      <c r="D76" s="977"/>
      <c r="E76" s="977"/>
      <c r="F76" s="977"/>
      <c r="G76" s="977"/>
      <c r="H76" s="977"/>
      <c r="I76" s="977"/>
      <c r="J76" s="977"/>
      <c r="K76" s="977"/>
      <c r="L76" s="977"/>
      <c r="M76" s="977"/>
      <c r="N76" s="977"/>
      <c r="O76" s="977"/>
      <c r="P76" s="977"/>
      <c r="Q76" s="978"/>
    </row>
    <row r="77" spans="2:17">
      <c r="B77" s="979"/>
      <c r="C77" s="977"/>
      <c r="D77" s="977"/>
      <c r="E77" s="977"/>
      <c r="F77" s="977"/>
      <c r="G77" s="977"/>
      <c r="H77" s="977"/>
      <c r="I77" s="977"/>
      <c r="J77" s="977"/>
      <c r="K77" s="977"/>
      <c r="L77" s="977"/>
      <c r="M77" s="977"/>
      <c r="N77" s="977"/>
      <c r="O77" s="977"/>
      <c r="P77" s="977"/>
      <c r="Q77" s="978"/>
    </row>
    <row r="78" spans="2:17">
      <c r="B78" s="979"/>
      <c r="C78" s="977"/>
      <c r="D78" s="977"/>
      <c r="E78" s="977"/>
      <c r="F78" s="977"/>
      <c r="G78" s="977"/>
      <c r="H78" s="977"/>
      <c r="I78" s="977"/>
      <c r="J78" s="977"/>
      <c r="K78" s="977"/>
      <c r="L78" s="977"/>
      <c r="M78" s="977"/>
      <c r="N78" s="977"/>
      <c r="O78" s="977"/>
      <c r="P78" s="977"/>
      <c r="Q78" s="978"/>
    </row>
    <row r="79" spans="2:17">
      <c r="B79" s="979"/>
      <c r="C79" s="977"/>
      <c r="D79" s="977"/>
      <c r="E79" s="977"/>
      <c r="F79" s="977"/>
      <c r="G79" s="977"/>
      <c r="H79" s="977"/>
      <c r="I79" s="977"/>
      <c r="J79" s="977"/>
      <c r="K79" s="977"/>
      <c r="L79" s="977"/>
      <c r="M79" s="977"/>
      <c r="N79" s="977"/>
      <c r="O79" s="977"/>
      <c r="P79" s="977"/>
      <c r="Q79" s="978"/>
    </row>
    <row r="80" spans="2:17">
      <c r="B80" s="979"/>
      <c r="C80" s="977"/>
      <c r="D80" s="977"/>
      <c r="E80" s="977"/>
      <c r="F80" s="977"/>
      <c r="G80" s="977"/>
      <c r="H80" s="977"/>
      <c r="I80" s="977"/>
      <c r="J80" s="977"/>
      <c r="K80" s="977"/>
      <c r="L80" s="977"/>
      <c r="M80" s="977"/>
      <c r="N80" s="977"/>
      <c r="O80" s="977"/>
      <c r="P80" s="977"/>
      <c r="Q80" s="978"/>
    </row>
    <row r="81" spans="2:17" ht="16.5" thickBot="1">
      <c r="B81" s="980"/>
      <c r="C81" s="981"/>
      <c r="D81" s="981"/>
      <c r="E81" s="981"/>
      <c r="F81" s="981"/>
      <c r="G81" s="981"/>
      <c r="H81" s="981"/>
      <c r="I81" s="981"/>
      <c r="J81" s="981"/>
      <c r="K81" s="981"/>
      <c r="L81" s="981"/>
      <c r="M81" s="981"/>
      <c r="N81" s="981"/>
      <c r="O81" s="981"/>
      <c r="P81" s="981"/>
      <c r="Q81" s="982"/>
    </row>
    <row r="82" spans="2:17">
      <c r="B82" s="983" t="s">
        <v>48</v>
      </c>
      <c r="C82" s="984"/>
      <c r="D82" s="984"/>
      <c r="E82" s="984"/>
      <c r="F82" s="984"/>
      <c r="G82" s="984"/>
      <c r="H82" s="984"/>
      <c r="I82" s="984"/>
      <c r="J82" s="984"/>
      <c r="K82" s="984"/>
      <c r="L82" s="984"/>
      <c r="M82" s="984"/>
      <c r="N82" s="984"/>
      <c r="O82" s="984"/>
      <c r="P82" s="984"/>
      <c r="Q82" s="985"/>
    </row>
    <row r="83" spans="2:17" ht="24.95" customHeight="1" thickBot="1">
      <c r="B83" s="986"/>
      <c r="C83" s="987"/>
      <c r="D83" s="987"/>
      <c r="E83" s="987"/>
      <c r="F83" s="987"/>
      <c r="G83" s="987"/>
      <c r="H83" s="987"/>
      <c r="I83" s="987"/>
      <c r="J83" s="987"/>
      <c r="K83" s="987"/>
      <c r="L83" s="987"/>
      <c r="M83" s="987"/>
      <c r="N83" s="987"/>
      <c r="O83" s="987"/>
      <c r="P83" s="987"/>
      <c r="Q83" s="988"/>
    </row>
    <row r="84" spans="2:17" ht="24.95" customHeight="1">
      <c r="B84" s="415"/>
      <c r="C84" s="416"/>
      <c r="D84" s="416"/>
      <c r="E84" s="416"/>
      <c r="F84" s="416"/>
      <c r="G84" s="416"/>
      <c r="H84" s="416"/>
      <c r="I84" s="416"/>
      <c r="J84" s="416"/>
      <c r="K84" s="416"/>
      <c r="L84" s="416"/>
      <c r="M84" s="416"/>
      <c r="N84" s="416"/>
      <c r="O84" s="416"/>
      <c r="P84" s="416"/>
      <c r="Q84" s="417"/>
    </row>
    <row r="85" spans="2:17" ht="24.95" customHeight="1">
      <c r="B85" s="1035" t="s">
        <v>191</v>
      </c>
      <c r="C85" s="1036"/>
      <c r="D85" s="1036"/>
      <c r="E85" s="1036"/>
      <c r="F85" s="1036"/>
      <c r="G85" s="1036"/>
      <c r="H85" s="1036"/>
      <c r="I85" s="1036"/>
      <c r="J85" s="1036"/>
      <c r="K85" s="1036"/>
      <c r="L85" s="1036"/>
      <c r="M85" s="1036"/>
      <c r="N85" s="1036"/>
      <c r="O85" s="1036"/>
      <c r="P85" s="1036"/>
      <c r="Q85" s="1037"/>
    </row>
    <row r="86" spans="2:17" ht="24.95" customHeight="1" thickBot="1">
      <c r="B86" s="1035"/>
      <c r="C86" s="1036"/>
      <c r="D86" s="1036"/>
      <c r="E86" s="1036"/>
      <c r="F86" s="1036"/>
      <c r="G86" s="1036"/>
      <c r="H86" s="1036"/>
      <c r="I86" s="1036"/>
      <c r="J86" s="1036"/>
      <c r="K86" s="1036"/>
      <c r="L86" s="1036"/>
      <c r="M86" s="1036"/>
      <c r="N86" s="1036"/>
      <c r="O86" s="1036"/>
      <c r="P86" s="1036"/>
      <c r="Q86" s="1037"/>
    </row>
    <row r="87" spans="2:17" ht="24.95" customHeight="1" thickBot="1">
      <c r="B87" s="1038" t="str">
        <f>"Total unburdened material cost for this work package = "&amp;" "&amp;TEXT('Cradle Carriage Work Package'!N65, "$#,###")</f>
        <v>Total unburdened material cost for this work package =  $1,286,860</v>
      </c>
      <c r="C87" s="1039"/>
      <c r="D87" s="1039"/>
      <c r="E87" s="1039"/>
      <c r="F87" s="1039"/>
      <c r="G87" s="1039"/>
      <c r="H87" s="1039"/>
      <c r="I87" s="1040"/>
      <c r="J87" s="413"/>
      <c r="K87" s="413"/>
      <c r="L87" s="413"/>
      <c r="M87" s="413"/>
      <c r="N87" s="413"/>
      <c r="O87" s="413"/>
      <c r="P87" s="413"/>
      <c r="Q87" s="414"/>
    </row>
    <row r="88" spans="2:17" ht="24.95" customHeight="1">
      <c r="B88" s="418"/>
      <c r="C88" s="419"/>
      <c r="D88" s="419"/>
      <c r="E88" s="419"/>
      <c r="F88" s="419"/>
      <c r="G88" s="419"/>
      <c r="H88" s="419"/>
      <c r="I88" s="419"/>
      <c r="J88" s="419"/>
      <c r="K88" s="419"/>
      <c r="L88" s="419"/>
      <c r="M88" s="419"/>
      <c r="N88" s="419"/>
      <c r="O88" s="419"/>
      <c r="P88" s="419"/>
      <c r="Q88" s="420"/>
    </row>
    <row r="89" spans="2:17" ht="15.95" customHeight="1" thickBot="1">
      <c r="B89" s="421"/>
      <c r="C89" s="422"/>
      <c r="D89" s="422"/>
      <c r="E89" s="422"/>
      <c r="F89" s="422"/>
      <c r="G89" s="422"/>
      <c r="H89" s="422"/>
      <c r="I89" s="422"/>
      <c r="J89" s="422"/>
      <c r="K89" s="422"/>
      <c r="L89" s="422"/>
      <c r="M89" s="422"/>
      <c r="N89" s="422"/>
      <c r="O89" s="422"/>
      <c r="P89" s="422"/>
      <c r="Q89" s="423"/>
    </row>
    <row r="90" spans="2:17" ht="15.75" customHeight="1"/>
    <row r="91" spans="2:17" ht="15.75" customHeight="1"/>
    <row r="92" spans="2:17" ht="15.75" customHeight="1"/>
    <row r="93" spans="2:17" ht="15.75" customHeight="1"/>
    <row r="94" spans="2:17" ht="15.75" customHeight="1"/>
    <row r="95" spans="2:17" ht="15.75" customHeight="1"/>
    <row r="96" spans="2:17" ht="15.75" customHeight="1"/>
    <row r="97" ht="15.75" customHeight="1"/>
    <row r="98" ht="16.5" customHeight="1"/>
    <row r="99" ht="18" customHeight="1"/>
    <row r="100" ht="18.95" customHeight="1"/>
  </sheetData>
  <mergeCells count="26">
    <mergeCell ref="B11:F11"/>
    <mergeCell ref="F2:L7"/>
    <mergeCell ref="M2:M3"/>
    <mergeCell ref="N2:Q3"/>
    <mergeCell ref="M4:M5"/>
    <mergeCell ref="N4:Q5"/>
    <mergeCell ref="M6:M7"/>
    <mergeCell ref="N6:Q7"/>
    <mergeCell ref="B8:F8"/>
    <mergeCell ref="G8:M8"/>
    <mergeCell ref="N8:Q8"/>
    <mergeCell ref="B9:F10"/>
    <mergeCell ref="G9:M10"/>
    <mergeCell ref="N9:Q10"/>
    <mergeCell ref="B85:Q86"/>
    <mergeCell ref="B87:I87"/>
    <mergeCell ref="B12:Q12"/>
    <mergeCell ref="B28:Q28"/>
    <mergeCell ref="B41:Q41"/>
    <mergeCell ref="B42:Q53"/>
    <mergeCell ref="B54:Q55"/>
    <mergeCell ref="B13:Q27"/>
    <mergeCell ref="B56:Q67"/>
    <mergeCell ref="B68:Q69"/>
    <mergeCell ref="B70:Q81"/>
    <mergeCell ref="B82:Q83"/>
  </mergeCells>
  <hyperlinks>
    <hyperlink ref="B42" location="'Cradle Carriage Work Package'!A1" display="(click here to see the details of the labor and material estimate for this control account)"/>
    <hyperlink ref="C42" location="'Cradle Carriage Work Package'!A1" display="'Cradle Carriage Work Package'!A1"/>
    <hyperlink ref="D42" location="'Cradle Carriage Work Package'!A1" display="'Cradle Carriage Work Package'!A1"/>
    <hyperlink ref="E42" location="'Cradle Carriage Work Package'!A1" display="'Cradle Carriage Work Package'!A1"/>
    <hyperlink ref="F42" location="'Cradle Carriage Work Package'!A1" display="'Cradle Carriage Work Package'!A1"/>
    <hyperlink ref="G42" location="'Cradle Carriage Work Package'!A1" display="'Cradle Carriage Work Package'!A1"/>
    <hyperlink ref="H42" location="'Cradle Carriage Work Package'!A1" display="'Cradle Carriage Work Package'!A1"/>
    <hyperlink ref="I42" location="'Cradle Carriage Work Package'!A1" display="'Cradle Carriage Work Package'!A1"/>
    <hyperlink ref="J42" location="'Cradle Carriage Work Package'!A1" display="'Cradle Carriage Work Package'!A1"/>
    <hyperlink ref="K42" location="'Cradle Carriage Work Package'!A1" display="'Cradle Carriage Work Package'!A1"/>
    <hyperlink ref="L42" location="'Cradle Carriage Work Package'!A1" display="'Cradle Carriage Work Package'!A1"/>
    <hyperlink ref="M42" location="'Cradle Carriage Work Package'!A1" display="'Cradle Carriage Work Package'!A1"/>
    <hyperlink ref="N42" location="'Cradle Carriage Work Package'!A1" display="'Cradle Carriage Work Package'!A1"/>
    <hyperlink ref="O42" location="'Cradle Carriage Work Package'!A1" display="'Cradle Carriage Work Package'!A1"/>
    <hyperlink ref="P42" location="'Cradle Carriage Work Package'!A1" display="'Cradle Carriage Work Package'!A1"/>
    <hyperlink ref="Q42" location="'Cradle Carriage Work Package'!A1" display="'Cradle Carriage Work Package'!A1"/>
    <hyperlink ref="B43" location="'Cradle Carriage Work Package'!A1" display="'Cradle Carriage Work Package'!A1"/>
    <hyperlink ref="C43" location="'Cradle Carriage Work Package'!A1" display="'Cradle Carriage Work Package'!A1"/>
    <hyperlink ref="D43" location="'Cradle Carriage Work Package'!A1" display="'Cradle Carriage Work Package'!A1"/>
    <hyperlink ref="E43" location="'Cradle Carriage Work Package'!A1" display="'Cradle Carriage Work Package'!A1"/>
    <hyperlink ref="F43" location="'Cradle Carriage Work Package'!A1" display="'Cradle Carriage Work Package'!A1"/>
    <hyperlink ref="G43" location="'Cradle Carriage Work Package'!A1" display="'Cradle Carriage Work Package'!A1"/>
    <hyperlink ref="H43" location="'Cradle Carriage Work Package'!A1" display="'Cradle Carriage Work Package'!A1"/>
    <hyperlink ref="I43" location="'Cradle Carriage Work Package'!A1" display="'Cradle Carriage Work Package'!A1"/>
    <hyperlink ref="J43" location="'Cradle Carriage Work Package'!A1" display="'Cradle Carriage Work Package'!A1"/>
    <hyperlink ref="K43" location="'Cradle Carriage Work Package'!A1" display="'Cradle Carriage Work Package'!A1"/>
    <hyperlink ref="L43" location="'Cradle Carriage Work Package'!A1" display="'Cradle Carriage Work Package'!A1"/>
    <hyperlink ref="M43" location="'Cradle Carriage Work Package'!A1" display="'Cradle Carriage Work Package'!A1"/>
    <hyperlink ref="N43" location="'Cradle Carriage Work Package'!A1" display="'Cradle Carriage Work Package'!A1"/>
    <hyperlink ref="O43" location="'Cradle Carriage Work Package'!A1" display="'Cradle Carriage Work Package'!A1"/>
    <hyperlink ref="P43" location="'Cradle Carriage Work Package'!A1" display="'Cradle Carriage Work Package'!A1"/>
    <hyperlink ref="Q43" location="'Cradle Carriage Work Package'!A1" display="'Cradle Carriage Work Package'!A1"/>
    <hyperlink ref="B44" location="'Cradle Carriage Work Package'!A1" display="'Cradle Carriage Work Package'!A1"/>
    <hyperlink ref="C44" location="'Cradle Carriage Work Package'!A1" display="'Cradle Carriage Work Package'!A1"/>
    <hyperlink ref="D44" location="'Cradle Carriage Work Package'!A1" display="'Cradle Carriage Work Package'!A1"/>
    <hyperlink ref="E44" location="'Cradle Carriage Work Package'!A1" display="'Cradle Carriage Work Package'!A1"/>
    <hyperlink ref="F44" location="'Cradle Carriage Work Package'!A1" display="'Cradle Carriage Work Package'!A1"/>
    <hyperlink ref="G44" location="'Cradle Carriage Work Package'!A1" display="'Cradle Carriage Work Package'!A1"/>
    <hyperlink ref="H44" location="'Cradle Carriage Work Package'!A1" display="'Cradle Carriage Work Package'!A1"/>
    <hyperlink ref="I44" location="'Cradle Carriage Work Package'!A1" display="'Cradle Carriage Work Package'!A1"/>
    <hyperlink ref="J44" location="'Cradle Carriage Work Package'!A1" display="'Cradle Carriage Work Package'!A1"/>
    <hyperlink ref="K44" location="'Cradle Carriage Work Package'!A1" display="'Cradle Carriage Work Package'!A1"/>
    <hyperlink ref="L44" location="'Cradle Carriage Work Package'!A1" display="'Cradle Carriage Work Package'!A1"/>
    <hyperlink ref="M44" location="'Cradle Carriage Work Package'!A1" display="'Cradle Carriage Work Package'!A1"/>
    <hyperlink ref="N44" location="'Cradle Carriage Work Package'!A1" display="'Cradle Carriage Work Package'!A1"/>
    <hyperlink ref="O44" location="'Cradle Carriage Work Package'!A1" display="'Cradle Carriage Work Package'!A1"/>
    <hyperlink ref="P44" location="'Cradle Carriage Work Package'!A1" display="'Cradle Carriage Work Package'!A1"/>
    <hyperlink ref="Q44" location="'Cradle Carriage Work Package'!A1" display="'Cradle Carriage Work Package'!A1"/>
    <hyperlink ref="B45" location="'Cradle Carriage Work Package'!A1" display="'Cradle Carriage Work Package'!A1"/>
    <hyperlink ref="C45" location="'Cradle Carriage Work Package'!A1" display="'Cradle Carriage Work Package'!A1"/>
    <hyperlink ref="D45" location="'Cradle Carriage Work Package'!A1" display="'Cradle Carriage Work Package'!A1"/>
    <hyperlink ref="E45" location="'Cradle Carriage Work Package'!A1" display="'Cradle Carriage Work Package'!A1"/>
    <hyperlink ref="F45" location="'Cradle Carriage Work Package'!A1" display="'Cradle Carriage Work Package'!A1"/>
    <hyperlink ref="G45" location="'Cradle Carriage Work Package'!A1" display="'Cradle Carriage Work Package'!A1"/>
    <hyperlink ref="H45" location="'Cradle Carriage Work Package'!A1" display="'Cradle Carriage Work Package'!A1"/>
    <hyperlink ref="I45" location="'Cradle Carriage Work Package'!A1" display="'Cradle Carriage Work Package'!A1"/>
    <hyperlink ref="J45" location="'Cradle Carriage Work Package'!A1" display="'Cradle Carriage Work Package'!A1"/>
    <hyperlink ref="K45" location="'Cradle Carriage Work Package'!A1" display="'Cradle Carriage Work Package'!A1"/>
    <hyperlink ref="L45" location="'Cradle Carriage Work Package'!A1" display="'Cradle Carriage Work Package'!A1"/>
    <hyperlink ref="M45" location="'Cradle Carriage Work Package'!A1" display="'Cradle Carriage Work Package'!A1"/>
    <hyperlink ref="N45" location="'Cradle Carriage Work Package'!A1" display="'Cradle Carriage Work Package'!A1"/>
    <hyperlink ref="O45" location="'Cradle Carriage Work Package'!A1" display="'Cradle Carriage Work Package'!A1"/>
    <hyperlink ref="P45" location="'Cradle Carriage Work Package'!A1" display="'Cradle Carriage Work Package'!A1"/>
    <hyperlink ref="Q45" location="'Cradle Carriage Work Package'!A1" display="'Cradle Carriage Work Package'!A1"/>
    <hyperlink ref="B46" location="'Cradle Carriage Work Package'!A1" display="'Cradle Carriage Work Package'!A1"/>
    <hyperlink ref="C46" location="'Cradle Carriage Work Package'!A1" display="'Cradle Carriage Work Package'!A1"/>
    <hyperlink ref="D46" location="'Cradle Carriage Work Package'!A1" display="'Cradle Carriage Work Package'!A1"/>
    <hyperlink ref="E46" location="'Cradle Carriage Work Package'!A1" display="'Cradle Carriage Work Package'!A1"/>
    <hyperlink ref="F46" location="'Cradle Carriage Work Package'!A1" display="'Cradle Carriage Work Package'!A1"/>
    <hyperlink ref="G46" location="'Cradle Carriage Work Package'!A1" display="'Cradle Carriage Work Package'!A1"/>
    <hyperlink ref="H46" location="'Cradle Carriage Work Package'!A1" display="'Cradle Carriage Work Package'!A1"/>
    <hyperlink ref="I46" location="'Cradle Carriage Work Package'!A1" display="'Cradle Carriage Work Package'!A1"/>
    <hyperlink ref="J46" location="'Cradle Carriage Work Package'!A1" display="'Cradle Carriage Work Package'!A1"/>
    <hyperlink ref="K46" location="'Cradle Carriage Work Package'!A1" display="'Cradle Carriage Work Package'!A1"/>
    <hyperlink ref="L46" location="'Cradle Carriage Work Package'!A1" display="'Cradle Carriage Work Package'!A1"/>
    <hyperlink ref="M46" location="'Cradle Carriage Work Package'!A1" display="'Cradle Carriage Work Package'!A1"/>
    <hyperlink ref="N46" location="'Cradle Carriage Work Package'!A1" display="'Cradle Carriage Work Package'!A1"/>
    <hyperlink ref="O46" location="'Cradle Carriage Work Package'!A1" display="'Cradle Carriage Work Package'!A1"/>
    <hyperlink ref="P46" location="'Cradle Carriage Work Package'!A1" display="'Cradle Carriage Work Package'!A1"/>
    <hyperlink ref="Q46" location="'Cradle Carriage Work Package'!A1" display="'Cradle Carriage Work Package'!A1"/>
    <hyperlink ref="B47" location="'Cradle Carriage Work Package'!A1" display="'Cradle Carriage Work Package'!A1"/>
    <hyperlink ref="C47" location="'Cradle Carriage Work Package'!A1" display="'Cradle Carriage Work Package'!A1"/>
    <hyperlink ref="D47" location="'Cradle Carriage Work Package'!A1" display="'Cradle Carriage Work Package'!A1"/>
    <hyperlink ref="E47" location="'Cradle Carriage Work Package'!A1" display="'Cradle Carriage Work Package'!A1"/>
    <hyperlink ref="F47" location="'Cradle Carriage Work Package'!A1" display="'Cradle Carriage Work Package'!A1"/>
    <hyperlink ref="G47" location="'Cradle Carriage Work Package'!A1" display="'Cradle Carriage Work Package'!A1"/>
    <hyperlink ref="H47" location="'Cradle Carriage Work Package'!A1" display="'Cradle Carriage Work Package'!A1"/>
    <hyperlink ref="I47" location="'Cradle Carriage Work Package'!A1" display="'Cradle Carriage Work Package'!A1"/>
    <hyperlink ref="J47" location="'Cradle Carriage Work Package'!A1" display="'Cradle Carriage Work Package'!A1"/>
    <hyperlink ref="K47" location="'Cradle Carriage Work Package'!A1" display="'Cradle Carriage Work Package'!A1"/>
    <hyperlink ref="L47" location="'Cradle Carriage Work Package'!A1" display="'Cradle Carriage Work Package'!A1"/>
    <hyperlink ref="M47" location="'Cradle Carriage Work Package'!A1" display="'Cradle Carriage Work Package'!A1"/>
    <hyperlink ref="N47" location="'Cradle Carriage Work Package'!A1" display="'Cradle Carriage Work Package'!A1"/>
    <hyperlink ref="O47" location="'Cradle Carriage Work Package'!A1" display="'Cradle Carriage Work Package'!A1"/>
    <hyperlink ref="P47" location="'Cradle Carriage Work Package'!A1" display="'Cradle Carriage Work Package'!A1"/>
    <hyperlink ref="Q47" location="'Cradle Carriage Work Package'!A1" display="'Cradle Carriage Work Package'!A1"/>
    <hyperlink ref="B48" location="'Cradle Carriage Work Package'!A1" display="'Cradle Carriage Work Package'!A1"/>
    <hyperlink ref="C48" location="'Cradle Carriage Work Package'!A1" display="'Cradle Carriage Work Package'!A1"/>
    <hyperlink ref="D48" location="'Cradle Carriage Work Package'!A1" display="'Cradle Carriage Work Package'!A1"/>
    <hyperlink ref="E48" location="'Cradle Carriage Work Package'!A1" display="'Cradle Carriage Work Package'!A1"/>
    <hyperlink ref="F48" location="'Cradle Carriage Work Package'!A1" display="'Cradle Carriage Work Package'!A1"/>
    <hyperlink ref="G48" location="'Cradle Carriage Work Package'!A1" display="'Cradle Carriage Work Package'!A1"/>
    <hyperlink ref="H48" location="'Cradle Carriage Work Package'!A1" display="'Cradle Carriage Work Package'!A1"/>
    <hyperlink ref="I48" location="'Cradle Carriage Work Package'!A1" display="'Cradle Carriage Work Package'!A1"/>
    <hyperlink ref="J48" location="'Cradle Carriage Work Package'!A1" display="'Cradle Carriage Work Package'!A1"/>
    <hyperlink ref="K48" location="'Cradle Carriage Work Package'!A1" display="'Cradle Carriage Work Package'!A1"/>
    <hyperlink ref="L48" location="'Cradle Carriage Work Package'!A1" display="'Cradle Carriage Work Package'!A1"/>
    <hyperlink ref="M48" location="'Cradle Carriage Work Package'!A1" display="'Cradle Carriage Work Package'!A1"/>
    <hyperlink ref="N48" location="'Cradle Carriage Work Package'!A1" display="'Cradle Carriage Work Package'!A1"/>
    <hyperlink ref="O48" location="'Cradle Carriage Work Package'!A1" display="'Cradle Carriage Work Package'!A1"/>
    <hyperlink ref="P48" location="'Cradle Carriage Work Package'!A1" display="'Cradle Carriage Work Package'!A1"/>
    <hyperlink ref="Q48" location="'Cradle Carriage Work Package'!A1" display="'Cradle Carriage Work Package'!A1"/>
    <hyperlink ref="B49" location="'Cradle Carriage Work Package'!A1" display="'Cradle Carriage Work Package'!A1"/>
    <hyperlink ref="C49" location="'Cradle Carriage Work Package'!A1" display="'Cradle Carriage Work Package'!A1"/>
    <hyperlink ref="D49" location="'Cradle Carriage Work Package'!A1" display="'Cradle Carriage Work Package'!A1"/>
    <hyperlink ref="E49" location="'Cradle Carriage Work Package'!A1" display="'Cradle Carriage Work Package'!A1"/>
    <hyperlink ref="F49" location="'Cradle Carriage Work Package'!A1" display="'Cradle Carriage Work Package'!A1"/>
    <hyperlink ref="G49" location="'Cradle Carriage Work Package'!A1" display="'Cradle Carriage Work Package'!A1"/>
    <hyperlink ref="H49" location="'Cradle Carriage Work Package'!A1" display="'Cradle Carriage Work Package'!A1"/>
    <hyperlink ref="I49" location="'Cradle Carriage Work Package'!A1" display="'Cradle Carriage Work Package'!A1"/>
    <hyperlink ref="J49" location="'Cradle Carriage Work Package'!A1" display="'Cradle Carriage Work Package'!A1"/>
    <hyperlink ref="K49" location="'Cradle Carriage Work Package'!A1" display="'Cradle Carriage Work Package'!A1"/>
    <hyperlink ref="L49" location="'Cradle Carriage Work Package'!A1" display="'Cradle Carriage Work Package'!A1"/>
    <hyperlink ref="M49" location="'Cradle Carriage Work Package'!A1" display="'Cradle Carriage Work Package'!A1"/>
    <hyperlink ref="N49" location="'Cradle Carriage Work Package'!A1" display="'Cradle Carriage Work Package'!A1"/>
    <hyperlink ref="O49" location="'Cradle Carriage Work Package'!A1" display="'Cradle Carriage Work Package'!A1"/>
    <hyperlink ref="P49" location="'Cradle Carriage Work Package'!A1" display="'Cradle Carriage Work Package'!A1"/>
    <hyperlink ref="Q49" location="'Cradle Carriage Work Package'!A1" display="'Cradle Carriage Work Package'!A1"/>
    <hyperlink ref="B50" location="'Cradle Carriage Work Package'!A1" display="'Cradle Carriage Work Package'!A1"/>
    <hyperlink ref="C50" location="'Cradle Carriage Work Package'!A1" display="'Cradle Carriage Work Package'!A1"/>
    <hyperlink ref="D50" location="'Cradle Carriage Work Package'!A1" display="'Cradle Carriage Work Package'!A1"/>
    <hyperlink ref="E50" location="'Cradle Carriage Work Package'!A1" display="'Cradle Carriage Work Package'!A1"/>
    <hyperlink ref="F50" location="'Cradle Carriage Work Package'!A1" display="'Cradle Carriage Work Package'!A1"/>
    <hyperlink ref="G50" location="'Cradle Carriage Work Package'!A1" display="'Cradle Carriage Work Package'!A1"/>
    <hyperlink ref="H50" location="'Cradle Carriage Work Package'!A1" display="'Cradle Carriage Work Package'!A1"/>
    <hyperlink ref="I50" location="'Cradle Carriage Work Package'!A1" display="'Cradle Carriage Work Package'!A1"/>
    <hyperlink ref="J50" location="'Cradle Carriage Work Package'!A1" display="'Cradle Carriage Work Package'!A1"/>
    <hyperlink ref="K50" location="'Cradle Carriage Work Package'!A1" display="'Cradle Carriage Work Package'!A1"/>
    <hyperlink ref="L50" location="'Cradle Carriage Work Package'!A1" display="'Cradle Carriage Work Package'!A1"/>
    <hyperlink ref="M50" location="'Cradle Carriage Work Package'!A1" display="'Cradle Carriage Work Package'!A1"/>
    <hyperlink ref="N50" location="'Cradle Carriage Work Package'!A1" display="'Cradle Carriage Work Package'!A1"/>
    <hyperlink ref="O50" location="'Cradle Carriage Work Package'!A1" display="'Cradle Carriage Work Package'!A1"/>
    <hyperlink ref="P50" location="'Cradle Carriage Work Package'!A1" display="'Cradle Carriage Work Package'!A1"/>
    <hyperlink ref="Q50" location="'Cradle Carriage Work Package'!A1" display="'Cradle Carriage Work Package'!A1"/>
    <hyperlink ref="B51" location="'Cradle Carriage Work Package'!A1" display="'Cradle Carriage Work Package'!A1"/>
    <hyperlink ref="C51" location="'Cradle Carriage Work Package'!A1" display="'Cradle Carriage Work Package'!A1"/>
    <hyperlink ref="D51" location="'Cradle Carriage Work Package'!A1" display="'Cradle Carriage Work Package'!A1"/>
    <hyperlink ref="E51" location="'Cradle Carriage Work Package'!A1" display="'Cradle Carriage Work Package'!A1"/>
    <hyperlink ref="F51" location="'Cradle Carriage Work Package'!A1" display="'Cradle Carriage Work Package'!A1"/>
    <hyperlink ref="G51" location="'Cradle Carriage Work Package'!A1" display="'Cradle Carriage Work Package'!A1"/>
    <hyperlink ref="H51" location="'Cradle Carriage Work Package'!A1" display="'Cradle Carriage Work Package'!A1"/>
    <hyperlink ref="I51" location="'Cradle Carriage Work Package'!A1" display="'Cradle Carriage Work Package'!A1"/>
    <hyperlink ref="J51" location="'Cradle Carriage Work Package'!A1" display="'Cradle Carriage Work Package'!A1"/>
    <hyperlink ref="K51" location="'Cradle Carriage Work Package'!A1" display="'Cradle Carriage Work Package'!A1"/>
    <hyperlink ref="L51" location="'Cradle Carriage Work Package'!A1" display="'Cradle Carriage Work Package'!A1"/>
    <hyperlink ref="M51" location="'Cradle Carriage Work Package'!A1" display="'Cradle Carriage Work Package'!A1"/>
    <hyperlink ref="N51" location="'Cradle Carriage Work Package'!A1" display="'Cradle Carriage Work Package'!A1"/>
    <hyperlink ref="O51" location="'Cradle Carriage Work Package'!A1" display="'Cradle Carriage Work Package'!A1"/>
    <hyperlink ref="P51" location="'Cradle Carriage Work Package'!A1" display="'Cradle Carriage Work Package'!A1"/>
    <hyperlink ref="Q51" location="'Cradle Carriage Work Package'!A1" display="'Cradle Carriage Work Package'!A1"/>
    <hyperlink ref="B52" location="'Cradle Carriage Work Package'!A1" display="'Cradle Carriage Work Package'!A1"/>
    <hyperlink ref="C52" location="'Cradle Carriage Work Package'!A1" display="'Cradle Carriage Work Package'!A1"/>
    <hyperlink ref="D52" location="'Cradle Carriage Work Package'!A1" display="'Cradle Carriage Work Package'!A1"/>
    <hyperlink ref="E52" location="'Cradle Carriage Work Package'!A1" display="'Cradle Carriage Work Package'!A1"/>
    <hyperlink ref="F52" location="'Cradle Carriage Work Package'!A1" display="'Cradle Carriage Work Package'!A1"/>
    <hyperlink ref="G52" location="'Cradle Carriage Work Package'!A1" display="'Cradle Carriage Work Package'!A1"/>
    <hyperlink ref="H52" location="'Cradle Carriage Work Package'!A1" display="'Cradle Carriage Work Package'!A1"/>
    <hyperlink ref="I52" location="'Cradle Carriage Work Package'!A1" display="'Cradle Carriage Work Package'!A1"/>
    <hyperlink ref="J52" location="'Cradle Carriage Work Package'!A1" display="'Cradle Carriage Work Package'!A1"/>
    <hyperlink ref="K52" location="'Cradle Carriage Work Package'!A1" display="'Cradle Carriage Work Package'!A1"/>
    <hyperlink ref="L52" location="'Cradle Carriage Work Package'!A1" display="'Cradle Carriage Work Package'!A1"/>
    <hyperlink ref="M52" location="'Cradle Carriage Work Package'!A1" display="'Cradle Carriage Work Package'!A1"/>
    <hyperlink ref="N52" location="'Cradle Carriage Work Package'!A1" display="'Cradle Carriage Work Package'!A1"/>
    <hyperlink ref="O52" location="'Cradle Carriage Work Package'!A1" display="'Cradle Carriage Work Package'!A1"/>
    <hyperlink ref="P52" location="'Cradle Carriage Work Package'!A1" display="'Cradle Carriage Work Package'!A1"/>
    <hyperlink ref="Q52" location="'Cradle Carriage Work Package'!A1" display="'Cradle Carriage Work Package'!A1"/>
    <hyperlink ref="B53" location="'Cradle Carriage Work Package'!A1" display="'Cradle Carriage Work Package'!A1"/>
    <hyperlink ref="C53" location="'Cradle Carriage Work Package'!A1" display="'Cradle Carriage Work Package'!A1"/>
    <hyperlink ref="D53" location="'Cradle Carriage Work Package'!A1" display="'Cradle Carriage Work Package'!A1"/>
    <hyperlink ref="E53" location="'Cradle Carriage Work Package'!A1" display="'Cradle Carriage Work Package'!A1"/>
    <hyperlink ref="F53" location="'Cradle Carriage Work Package'!A1" display="'Cradle Carriage Work Package'!A1"/>
    <hyperlink ref="G53" location="'Cradle Carriage Work Package'!A1" display="'Cradle Carriage Work Package'!A1"/>
    <hyperlink ref="H53" location="'Cradle Carriage Work Package'!A1" display="'Cradle Carriage Work Package'!A1"/>
    <hyperlink ref="I53" location="'Cradle Carriage Work Package'!A1" display="'Cradle Carriage Work Package'!A1"/>
    <hyperlink ref="J53" location="'Cradle Carriage Work Package'!A1" display="'Cradle Carriage Work Package'!A1"/>
    <hyperlink ref="K53" location="'Cradle Carriage Work Package'!A1" display="'Cradle Carriage Work Package'!A1"/>
    <hyperlink ref="L53" location="'Cradle Carriage Work Package'!A1" display="'Cradle Carriage Work Package'!A1"/>
    <hyperlink ref="M53" location="'Cradle Carriage Work Package'!A1" display="'Cradle Carriage Work Package'!A1"/>
    <hyperlink ref="N53" location="'Cradle Carriage Work Package'!A1" display="'Cradle Carriage Work Package'!A1"/>
    <hyperlink ref="O53" location="'Cradle Carriage Work Package'!A1" display="'Cradle Carriage Work Package'!A1"/>
    <hyperlink ref="P53" location="'Cradle Carriage Work Package'!A1" display="'Cradle Carriage Work Package'!A1"/>
    <hyperlink ref="Q53" location="'Cradle Carriage Work Package'!A1" display="'Cradle Carriage Work Package'!A1"/>
    <hyperlink ref="B11" location="Navigation!A1" display="Return to Navigation Page"/>
  </hyperlinks>
  <pageMargins left="0.75" right="0.75" top="1" bottom="1" header="0.5" footer="0.5"/>
  <pageSetup scale="45" fitToHeight="0" orientation="portrait"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M105"/>
  <sheetViews>
    <sheetView workbookViewId="0">
      <selection activeCell="N2" sqref="B2:Q90"/>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8.625" style="59" customWidth="1"/>
    <col min="12" max="12" width="10.875" style="59"/>
    <col min="13" max="13" width="16" style="59" customWidth="1"/>
    <col min="14" max="17" width="6.875" style="59" customWidth="1"/>
    <col min="18" max="16384" width="10.875" style="59"/>
  </cols>
  <sheetData>
    <row r="1" spans="1:39" ht="16.5" thickBot="1"/>
    <row r="2" spans="1:39" ht="26.1" customHeight="1">
      <c r="B2" s="60"/>
      <c r="C2" s="61"/>
      <c r="D2" s="61"/>
      <c r="E2" s="61"/>
      <c r="F2" s="1005" t="s">
        <v>52</v>
      </c>
      <c r="G2" s="1006"/>
      <c r="H2" s="1006"/>
      <c r="I2" s="1006"/>
      <c r="J2" s="1006"/>
      <c r="K2" s="1006"/>
      <c r="L2" s="1007"/>
      <c r="M2" s="1012" t="s">
        <v>29</v>
      </c>
      <c r="N2" s="1014">
        <v>43196</v>
      </c>
      <c r="O2" s="1015"/>
      <c r="P2" s="1015"/>
      <c r="Q2" s="1016"/>
    </row>
    <row r="3" spans="1:39" ht="15.95" customHeight="1" thickBot="1">
      <c r="B3" s="62"/>
      <c r="C3" s="63"/>
      <c r="D3" s="63"/>
      <c r="E3" s="63"/>
      <c r="F3" s="1008"/>
      <c r="G3" s="1009"/>
      <c r="H3" s="1009"/>
      <c r="I3" s="1009"/>
      <c r="J3" s="1009"/>
      <c r="K3" s="1009"/>
      <c r="L3" s="1010"/>
      <c r="M3" s="1013"/>
      <c r="N3" s="1017"/>
      <c r="O3" s="1017"/>
      <c r="P3" s="1017"/>
      <c r="Q3" s="1018"/>
    </row>
    <row r="4" spans="1:39" ht="18" customHeight="1">
      <c r="B4" s="62"/>
      <c r="C4" s="63"/>
      <c r="D4" s="63"/>
      <c r="E4" s="63"/>
      <c r="F4" s="1008"/>
      <c r="G4" s="1009"/>
      <c r="H4" s="1009"/>
      <c r="I4" s="1009"/>
      <c r="J4" s="1009"/>
      <c r="K4" s="1009"/>
      <c r="L4" s="1010"/>
      <c r="M4" s="1012" t="s">
        <v>30</v>
      </c>
      <c r="N4" s="1015" t="s">
        <v>49</v>
      </c>
      <c r="O4" s="1015"/>
      <c r="P4" s="1015"/>
      <c r="Q4" s="1016"/>
    </row>
    <row r="5" spans="1:39" ht="16.5" thickBot="1">
      <c r="B5" s="62"/>
      <c r="C5" s="63"/>
      <c r="D5" s="63"/>
      <c r="E5" s="63"/>
      <c r="F5" s="1008"/>
      <c r="G5" s="1009"/>
      <c r="H5" s="1009"/>
      <c r="I5" s="1009"/>
      <c r="J5" s="1009"/>
      <c r="K5" s="1009"/>
      <c r="L5" s="1010"/>
      <c r="M5" s="1019"/>
      <c r="N5" s="1017"/>
      <c r="O5" s="1017"/>
      <c r="P5" s="1017"/>
      <c r="Q5" s="1018"/>
    </row>
    <row r="6" spans="1:39" ht="21" customHeight="1">
      <c r="B6" s="62"/>
      <c r="C6" s="63"/>
      <c r="D6" s="63"/>
      <c r="E6" s="63"/>
      <c r="F6" s="1008"/>
      <c r="G6" s="1009"/>
      <c r="H6" s="1009"/>
      <c r="I6" s="1009"/>
      <c r="J6" s="1009"/>
      <c r="K6" s="1009"/>
      <c r="L6" s="1009"/>
      <c r="M6" s="1020" t="s">
        <v>31</v>
      </c>
      <c r="N6" s="1022"/>
      <c r="O6" s="1022"/>
      <c r="P6" s="1022"/>
      <c r="Q6" s="1023"/>
    </row>
    <row r="7" spans="1:39" ht="16.5" thickBot="1">
      <c r="B7" s="62"/>
      <c r="C7" s="63"/>
      <c r="D7" s="63"/>
      <c r="E7" s="63"/>
      <c r="F7" s="1008"/>
      <c r="G7" s="1011"/>
      <c r="H7" s="1011"/>
      <c r="I7" s="1011"/>
      <c r="J7" s="1011"/>
      <c r="K7" s="1011"/>
      <c r="L7" s="1011"/>
      <c r="M7" s="1021"/>
      <c r="N7" s="1024"/>
      <c r="O7" s="1024"/>
      <c r="P7" s="1024"/>
      <c r="Q7" s="1025"/>
    </row>
    <row r="8" spans="1:39" s="64" customFormat="1" ht="27" customHeight="1">
      <c r="B8" s="989" t="s">
        <v>33</v>
      </c>
      <c r="C8" s="990"/>
      <c r="D8" s="990"/>
      <c r="E8" s="990"/>
      <c r="F8" s="991"/>
      <c r="G8" s="989" t="s">
        <v>32</v>
      </c>
      <c r="H8" s="990"/>
      <c r="I8" s="990"/>
      <c r="J8" s="990"/>
      <c r="K8" s="990"/>
      <c r="L8" s="990"/>
      <c r="M8" s="1026"/>
      <c r="N8" s="1027" t="s">
        <v>34</v>
      </c>
      <c r="O8" s="1028"/>
      <c r="P8" s="1028"/>
      <c r="Q8" s="1026"/>
    </row>
    <row r="9" spans="1:39" s="290" customFormat="1" ht="30" customHeight="1">
      <c r="B9" s="1057" t="str">
        <f>'Infrastructure Control Account'!C9</f>
        <v>Internal Detector Structural Support Work Package</v>
      </c>
      <c r="C9" s="1058"/>
      <c r="D9" s="1058"/>
      <c r="E9" s="1058"/>
      <c r="F9" s="1059"/>
      <c r="G9" s="1057" t="str">
        <f>'Infrastructure Control Account'!B9</f>
        <v xml:space="preserve">2.03.02 </v>
      </c>
      <c r="H9" s="1058"/>
      <c r="I9" s="1058"/>
      <c r="J9" s="1058"/>
      <c r="K9" s="1058"/>
      <c r="L9" s="1058"/>
      <c r="M9" s="1059"/>
      <c r="N9" s="1057" t="s">
        <v>51</v>
      </c>
      <c r="O9" s="1058"/>
      <c r="P9" s="1058"/>
      <c r="Q9" s="1059"/>
    </row>
    <row r="10" spans="1:39" s="290" customFormat="1" ht="30" customHeight="1" thickBot="1">
      <c r="B10" s="1060"/>
      <c r="C10" s="1061"/>
      <c r="D10" s="1061"/>
      <c r="E10" s="1061"/>
      <c r="F10" s="1062"/>
      <c r="G10" s="1060"/>
      <c r="H10" s="1061"/>
      <c r="I10" s="1061"/>
      <c r="J10" s="1061"/>
      <c r="K10" s="1061"/>
      <c r="L10" s="1061"/>
      <c r="M10" s="1062"/>
      <c r="N10" s="1060"/>
      <c r="O10" s="1061"/>
      <c r="P10" s="1061"/>
      <c r="Q10" s="1062"/>
    </row>
    <row r="11" spans="1:39" customFormat="1" ht="21.75" thickBot="1">
      <c r="A11" s="379"/>
      <c r="B11" s="943" t="s">
        <v>149</v>
      </c>
      <c r="C11" s="944"/>
      <c r="D11" s="944"/>
      <c r="E11" s="944"/>
      <c r="F11" s="945"/>
      <c r="G11" s="502"/>
      <c r="H11" s="503"/>
      <c r="I11" s="503"/>
      <c r="J11" s="503"/>
      <c r="K11" s="503"/>
      <c r="L11" s="503"/>
      <c r="M11" s="503"/>
      <c r="N11" s="503"/>
      <c r="O11" s="503"/>
      <c r="P11" s="503"/>
      <c r="Q11" s="504"/>
      <c r="R11" s="501"/>
      <c r="S11" s="501"/>
      <c r="T11" s="501"/>
      <c r="U11" s="501"/>
      <c r="V11" s="501"/>
      <c r="W11" s="501"/>
      <c r="X11" s="501"/>
      <c r="Y11" s="501"/>
      <c r="Z11" s="501"/>
      <c r="AA11" s="501"/>
      <c r="AB11" s="501"/>
      <c r="AC11" s="501"/>
      <c r="AD11" s="501"/>
      <c r="AE11" s="501"/>
      <c r="AF11" s="501"/>
      <c r="AG11" s="501"/>
      <c r="AH11" s="501"/>
      <c r="AI11" s="501"/>
      <c r="AJ11" s="501"/>
      <c r="AK11" s="501"/>
      <c r="AL11" s="501"/>
      <c r="AM11" s="501"/>
    </row>
    <row r="12" spans="1:39" s="64" customFormat="1" ht="27" customHeight="1" thickBot="1">
      <c r="B12" s="965" t="s">
        <v>35</v>
      </c>
      <c r="C12" s="966"/>
      <c r="D12" s="966"/>
      <c r="E12" s="966"/>
      <c r="F12" s="966"/>
      <c r="G12" s="966"/>
      <c r="H12" s="966"/>
      <c r="I12" s="966"/>
      <c r="J12" s="966"/>
      <c r="K12" s="966"/>
      <c r="L12" s="966"/>
      <c r="M12" s="966"/>
      <c r="N12" s="966"/>
      <c r="O12" s="966"/>
      <c r="P12" s="966"/>
      <c r="Q12" s="967"/>
    </row>
    <row r="13" spans="1:39" ht="26.1" customHeight="1">
      <c r="B13" s="1054" t="s">
        <v>234</v>
      </c>
      <c r="C13" s="1055"/>
      <c r="D13" s="1055"/>
      <c r="E13" s="1055"/>
      <c r="F13" s="1055"/>
      <c r="G13" s="1055"/>
      <c r="H13" s="1055"/>
      <c r="I13" s="1055"/>
      <c r="J13" s="1055"/>
      <c r="K13" s="1055"/>
      <c r="L13" s="1055"/>
      <c r="M13" s="1055"/>
      <c r="N13" s="1055"/>
      <c r="O13" s="1055"/>
      <c r="P13" s="1055"/>
      <c r="Q13" s="1056"/>
    </row>
    <row r="14" spans="1:39" ht="26.1" customHeight="1">
      <c r="B14" s="1041"/>
      <c r="C14" s="1042"/>
      <c r="D14" s="1042"/>
      <c r="E14" s="1042"/>
      <c r="F14" s="1042"/>
      <c r="G14" s="1042"/>
      <c r="H14" s="1042"/>
      <c r="I14" s="1042"/>
      <c r="J14" s="1042"/>
      <c r="K14" s="1042"/>
      <c r="L14" s="1042"/>
      <c r="M14" s="1042"/>
      <c r="N14" s="1042"/>
      <c r="O14" s="1042"/>
      <c r="P14" s="1042"/>
      <c r="Q14" s="1043"/>
    </row>
    <row r="15" spans="1:39" ht="26.1" customHeight="1">
      <c r="B15" s="1041"/>
      <c r="C15" s="1042"/>
      <c r="D15" s="1042"/>
      <c r="E15" s="1042"/>
      <c r="F15" s="1042"/>
      <c r="G15" s="1042"/>
      <c r="H15" s="1042"/>
      <c r="I15" s="1042"/>
      <c r="J15" s="1042"/>
      <c r="K15" s="1042"/>
      <c r="L15" s="1042"/>
      <c r="M15" s="1042"/>
      <c r="N15" s="1042"/>
      <c r="O15" s="1042"/>
      <c r="P15" s="1042"/>
      <c r="Q15" s="1043"/>
    </row>
    <row r="16" spans="1:39" ht="26.1" customHeight="1">
      <c r="B16" s="1041"/>
      <c r="C16" s="1042"/>
      <c r="D16" s="1042"/>
      <c r="E16" s="1042"/>
      <c r="F16" s="1042"/>
      <c r="G16" s="1042"/>
      <c r="H16" s="1042"/>
      <c r="I16" s="1042"/>
      <c r="J16" s="1042"/>
      <c r="K16" s="1042"/>
      <c r="L16" s="1042"/>
      <c r="M16" s="1042"/>
      <c r="N16" s="1042"/>
      <c r="O16" s="1042"/>
      <c r="P16" s="1042"/>
      <c r="Q16" s="1043"/>
    </row>
    <row r="17" spans="2:17" ht="26.1" customHeight="1">
      <c r="B17" s="1041"/>
      <c r="C17" s="1042"/>
      <c r="D17" s="1042"/>
      <c r="E17" s="1042"/>
      <c r="F17" s="1042"/>
      <c r="G17" s="1042"/>
      <c r="H17" s="1042"/>
      <c r="I17" s="1042"/>
      <c r="J17" s="1042"/>
      <c r="K17" s="1042"/>
      <c r="L17" s="1042"/>
      <c r="M17" s="1042"/>
      <c r="N17" s="1042"/>
      <c r="O17" s="1042"/>
      <c r="P17" s="1042"/>
      <c r="Q17" s="1043"/>
    </row>
    <row r="18" spans="2:17" ht="26.1" customHeight="1">
      <c r="B18" s="1041"/>
      <c r="C18" s="1042"/>
      <c r="D18" s="1042"/>
      <c r="E18" s="1042"/>
      <c r="F18" s="1042"/>
      <c r="G18" s="1042"/>
      <c r="H18" s="1042"/>
      <c r="I18" s="1042"/>
      <c r="J18" s="1042"/>
      <c r="K18" s="1042"/>
      <c r="L18" s="1042"/>
      <c r="M18" s="1042"/>
      <c r="N18" s="1042"/>
      <c r="O18" s="1042"/>
      <c r="P18" s="1042"/>
      <c r="Q18" s="1043"/>
    </row>
    <row r="19" spans="2:17" ht="26.1" customHeight="1">
      <c r="B19" s="1041"/>
      <c r="C19" s="1042"/>
      <c r="D19" s="1042"/>
      <c r="E19" s="1042"/>
      <c r="F19" s="1042"/>
      <c r="G19" s="1042"/>
      <c r="H19" s="1042"/>
      <c r="I19" s="1042"/>
      <c r="J19" s="1042"/>
      <c r="K19" s="1042"/>
      <c r="L19" s="1042"/>
      <c r="M19" s="1042"/>
      <c r="N19" s="1042"/>
      <c r="O19" s="1042"/>
      <c r="P19" s="1042"/>
      <c r="Q19" s="1043"/>
    </row>
    <row r="20" spans="2:17" ht="26.1" customHeight="1">
      <c r="B20" s="1041"/>
      <c r="C20" s="1042"/>
      <c r="D20" s="1042"/>
      <c r="E20" s="1042"/>
      <c r="F20" s="1042"/>
      <c r="G20" s="1042"/>
      <c r="H20" s="1042"/>
      <c r="I20" s="1042"/>
      <c r="J20" s="1042"/>
      <c r="K20" s="1042"/>
      <c r="L20" s="1042"/>
      <c r="M20" s="1042"/>
      <c r="N20" s="1042"/>
      <c r="O20" s="1042"/>
      <c r="P20" s="1042"/>
      <c r="Q20" s="1043"/>
    </row>
    <row r="21" spans="2:17" ht="26.1" customHeight="1">
      <c r="B21" s="1044"/>
      <c r="C21" s="1042"/>
      <c r="D21" s="1042"/>
      <c r="E21" s="1042"/>
      <c r="F21" s="1042"/>
      <c r="G21" s="1042"/>
      <c r="H21" s="1042"/>
      <c r="I21" s="1042"/>
      <c r="J21" s="1042"/>
      <c r="K21" s="1042"/>
      <c r="L21" s="1042"/>
      <c r="M21" s="1042"/>
      <c r="N21" s="1042"/>
      <c r="O21" s="1042"/>
      <c r="P21" s="1042"/>
      <c r="Q21" s="1043"/>
    </row>
    <row r="22" spans="2:17" ht="26.1" customHeight="1">
      <c r="B22" s="1044"/>
      <c r="C22" s="1042"/>
      <c r="D22" s="1042"/>
      <c r="E22" s="1042"/>
      <c r="F22" s="1042"/>
      <c r="G22" s="1042"/>
      <c r="H22" s="1042"/>
      <c r="I22" s="1042"/>
      <c r="J22" s="1042"/>
      <c r="K22" s="1042"/>
      <c r="L22" s="1042"/>
      <c r="M22" s="1042"/>
      <c r="N22" s="1042"/>
      <c r="O22" s="1042"/>
      <c r="P22" s="1042"/>
      <c r="Q22" s="1043"/>
    </row>
    <row r="23" spans="2:17" ht="26.1" customHeight="1">
      <c r="B23" s="1044"/>
      <c r="C23" s="1042"/>
      <c r="D23" s="1042"/>
      <c r="E23" s="1042"/>
      <c r="F23" s="1042"/>
      <c r="G23" s="1042"/>
      <c r="H23" s="1042"/>
      <c r="I23" s="1042"/>
      <c r="J23" s="1042"/>
      <c r="K23" s="1042"/>
      <c r="L23" s="1042"/>
      <c r="M23" s="1042"/>
      <c r="N23" s="1042"/>
      <c r="O23" s="1042"/>
      <c r="P23" s="1042"/>
      <c r="Q23" s="1043"/>
    </row>
    <row r="24" spans="2:17" ht="26.1" customHeight="1">
      <c r="B24" s="1044"/>
      <c r="C24" s="1042"/>
      <c r="D24" s="1042"/>
      <c r="E24" s="1042"/>
      <c r="F24" s="1042"/>
      <c r="G24" s="1042"/>
      <c r="H24" s="1042"/>
      <c r="I24" s="1042"/>
      <c r="J24" s="1042"/>
      <c r="K24" s="1042"/>
      <c r="L24" s="1042"/>
      <c r="M24" s="1042"/>
      <c r="N24" s="1042"/>
      <c r="O24" s="1042"/>
      <c r="P24" s="1042"/>
      <c r="Q24" s="1043"/>
    </row>
    <row r="25" spans="2:17" ht="26.1" customHeight="1">
      <c r="B25" s="1044"/>
      <c r="C25" s="1042"/>
      <c r="D25" s="1042"/>
      <c r="E25" s="1042"/>
      <c r="F25" s="1042"/>
      <c r="G25" s="1042"/>
      <c r="H25" s="1042"/>
      <c r="I25" s="1042"/>
      <c r="J25" s="1042"/>
      <c r="K25" s="1042"/>
      <c r="L25" s="1042"/>
      <c r="M25" s="1042"/>
      <c r="N25" s="1042"/>
      <c r="O25" s="1042"/>
      <c r="P25" s="1042"/>
      <c r="Q25" s="1043"/>
    </row>
    <row r="26" spans="2:17" ht="26.1" customHeight="1">
      <c r="B26" s="1044"/>
      <c r="C26" s="1042"/>
      <c r="D26" s="1042"/>
      <c r="E26" s="1042"/>
      <c r="F26" s="1042"/>
      <c r="G26" s="1042"/>
      <c r="H26" s="1042"/>
      <c r="I26" s="1042"/>
      <c r="J26" s="1042"/>
      <c r="K26" s="1042"/>
      <c r="L26" s="1042"/>
      <c r="M26" s="1042"/>
      <c r="N26" s="1042"/>
      <c r="O26" s="1042"/>
      <c r="P26" s="1042"/>
      <c r="Q26" s="1043"/>
    </row>
    <row r="27" spans="2:17" ht="26.1" customHeight="1">
      <c r="B27" s="1044"/>
      <c r="C27" s="1042"/>
      <c r="D27" s="1042"/>
      <c r="E27" s="1042"/>
      <c r="F27" s="1042"/>
      <c r="G27" s="1042"/>
      <c r="H27" s="1042"/>
      <c r="I27" s="1042"/>
      <c r="J27" s="1042"/>
      <c r="K27" s="1042"/>
      <c r="L27" s="1042"/>
      <c r="M27" s="1042"/>
      <c r="N27" s="1042"/>
      <c r="O27" s="1042"/>
      <c r="P27" s="1042"/>
      <c r="Q27" s="1043"/>
    </row>
    <row r="28" spans="2:17" ht="26.1" customHeight="1">
      <c r="B28" s="1044"/>
      <c r="C28" s="1042"/>
      <c r="D28" s="1042"/>
      <c r="E28" s="1042"/>
      <c r="F28" s="1042"/>
      <c r="G28" s="1042"/>
      <c r="H28" s="1042"/>
      <c r="I28" s="1042"/>
      <c r="J28" s="1042"/>
      <c r="K28" s="1042"/>
      <c r="L28" s="1042"/>
      <c r="M28" s="1042"/>
      <c r="N28" s="1042"/>
      <c r="O28" s="1042"/>
      <c r="P28" s="1042"/>
      <c r="Q28" s="1043"/>
    </row>
    <row r="29" spans="2:17" ht="26.1" customHeight="1" thickBot="1">
      <c r="B29" s="1045"/>
      <c r="C29" s="1046"/>
      <c r="D29" s="1046"/>
      <c r="E29" s="1046"/>
      <c r="F29" s="1046"/>
      <c r="G29" s="1046"/>
      <c r="H29" s="1046"/>
      <c r="I29" s="1046"/>
      <c r="J29" s="1046"/>
      <c r="K29" s="1046"/>
      <c r="L29" s="1046"/>
      <c r="M29" s="1046"/>
      <c r="N29" s="1046"/>
      <c r="O29" s="1046"/>
      <c r="P29" s="1046"/>
      <c r="Q29" s="1047"/>
    </row>
    <row r="30" spans="2:17" s="64" customFormat="1" ht="27" customHeight="1">
      <c r="B30" s="1027" t="s">
        <v>36</v>
      </c>
      <c r="C30" s="1028"/>
      <c r="D30" s="1028"/>
      <c r="E30" s="1028"/>
      <c r="F30" s="1028"/>
      <c r="G30" s="1028"/>
      <c r="H30" s="1028"/>
      <c r="I30" s="1028"/>
      <c r="J30" s="1028"/>
      <c r="K30" s="1028"/>
      <c r="L30" s="1028"/>
      <c r="M30" s="1028"/>
      <c r="N30" s="1028"/>
      <c r="O30" s="1028"/>
      <c r="P30" s="1028"/>
      <c r="Q30" s="1026"/>
    </row>
    <row r="31" spans="2:17">
      <c r="B31" s="65"/>
      <c r="C31" s="66"/>
      <c r="D31" s="66"/>
      <c r="E31" s="66"/>
      <c r="F31" s="66"/>
      <c r="G31" s="66"/>
      <c r="H31" s="66"/>
      <c r="I31" s="66"/>
      <c r="J31" s="66"/>
      <c r="K31" s="66"/>
      <c r="L31" s="66"/>
      <c r="M31" s="66"/>
      <c r="N31" s="66"/>
      <c r="O31" s="66"/>
      <c r="P31" s="66"/>
      <c r="Q31" s="67"/>
    </row>
    <row r="32" spans="2:17">
      <c r="B32" s="65"/>
      <c r="C32" s="66"/>
      <c r="D32" s="66"/>
      <c r="E32" s="66"/>
      <c r="F32" s="66"/>
      <c r="G32" s="66"/>
      <c r="H32" s="66"/>
      <c r="I32" s="66"/>
      <c r="J32" s="66"/>
      <c r="K32" s="66"/>
      <c r="L32" s="66"/>
      <c r="M32" s="66"/>
      <c r="N32" s="66"/>
      <c r="O32" s="66"/>
      <c r="P32" s="66"/>
      <c r="Q32" s="67"/>
    </row>
    <row r="33" spans="2:17" ht="19.5" thickBot="1">
      <c r="B33" s="65"/>
      <c r="C33" s="68"/>
      <c r="D33" s="69" t="s">
        <v>37</v>
      </c>
      <c r="E33" s="66"/>
      <c r="F33" s="66"/>
      <c r="G33" s="66"/>
      <c r="H33" s="66"/>
      <c r="I33" s="66"/>
      <c r="J33" s="66"/>
      <c r="K33" s="66"/>
      <c r="L33" s="66"/>
      <c r="M33" s="66"/>
      <c r="N33" s="66"/>
      <c r="O33" s="66"/>
      <c r="P33" s="66"/>
      <c r="Q33" s="67"/>
    </row>
    <row r="34" spans="2:17" ht="19.5" thickBot="1">
      <c r="B34" s="65"/>
      <c r="C34" s="68"/>
      <c r="D34" s="69" t="s">
        <v>38</v>
      </c>
      <c r="E34" s="66"/>
      <c r="F34" s="66"/>
      <c r="G34" s="66"/>
      <c r="H34" s="66"/>
      <c r="I34" s="66"/>
      <c r="J34" s="66"/>
      <c r="K34" s="66"/>
      <c r="L34" s="66"/>
      <c r="M34" s="66"/>
      <c r="N34" s="66"/>
      <c r="O34" s="66"/>
      <c r="P34" s="66"/>
      <c r="Q34" s="67"/>
    </row>
    <row r="35" spans="2:17" ht="19.5" thickBot="1">
      <c r="B35" s="65"/>
      <c r="C35" s="68"/>
      <c r="D35" s="69" t="s">
        <v>39</v>
      </c>
      <c r="E35" s="66"/>
      <c r="F35" s="66"/>
      <c r="G35" s="66"/>
      <c r="H35" s="66"/>
      <c r="I35" s="66"/>
      <c r="J35" s="66"/>
      <c r="K35" s="66"/>
      <c r="L35" s="66"/>
      <c r="M35" s="66"/>
      <c r="N35" s="66"/>
      <c r="O35" s="66"/>
      <c r="P35" s="66"/>
      <c r="Q35" s="67"/>
    </row>
    <row r="36" spans="2:17" ht="19.5" thickBot="1">
      <c r="B36" s="65"/>
      <c r="C36" s="68"/>
      <c r="D36" s="69" t="s">
        <v>40</v>
      </c>
      <c r="E36" s="66"/>
      <c r="F36" s="66"/>
      <c r="G36" s="66"/>
      <c r="H36" s="66"/>
      <c r="I36" s="66"/>
      <c r="J36" s="66"/>
      <c r="K36" s="66"/>
      <c r="L36" s="66"/>
      <c r="M36" s="66"/>
      <c r="N36" s="66"/>
      <c r="O36" s="66"/>
      <c r="P36" s="66"/>
      <c r="Q36" s="67"/>
    </row>
    <row r="37" spans="2:17" ht="19.5" thickBot="1">
      <c r="B37" s="65"/>
      <c r="C37" s="68"/>
      <c r="D37" s="69" t="s">
        <v>41</v>
      </c>
      <c r="E37" s="66"/>
      <c r="F37" s="66"/>
      <c r="G37" s="66"/>
      <c r="H37" s="66"/>
      <c r="I37" s="66"/>
      <c r="J37" s="66"/>
      <c r="K37" s="66"/>
      <c r="L37" s="66"/>
      <c r="M37" s="66"/>
      <c r="N37" s="66"/>
      <c r="O37" s="66"/>
      <c r="P37" s="66"/>
      <c r="Q37" s="67"/>
    </row>
    <row r="38" spans="2:17" ht="19.5" thickBot="1">
      <c r="B38" s="65"/>
      <c r="C38" s="68" t="s">
        <v>50</v>
      </c>
      <c r="D38" s="69" t="s">
        <v>42</v>
      </c>
      <c r="E38" s="66"/>
      <c r="F38" s="66"/>
      <c r="G38" s="66"/>
      <c r="H38" s="66"/>
      <c r="I38" s="66"/>
      <c r="J38" s="66"/>
      <c r="K38" s="66"/>
      <c r="L38" s="66"/>
      <c r="M38" s="66"/>
      <c r="N38" s="66"/>
      <c r="O38" s="66"/>
      <c r="P38" s="66"/>
      <c r="Q38" s="67"/>
    </row>
    <row r="39" spans="2:17" ht="19.5" thickBot="1">
      <c r="B39" s="65"/>
      <c r="C39" s="68" t="s">
        <v>50</v>
      </c>
      <c r="D39" s="69" t="s">
        <v>43</v>
      </c>
      <c r="E39" s="66"/>
      <c r="F39" s="66"/>
      <c r="G39" s="66"/>
      <c r="H39" s="66"/>
      <c r="I39" s="66"/>
      <c r="J39" s="66"/>
      <c r="K39" s="66"/>
      <c r="L39" s="66"/>
      <c r="M39" s="66"/>
      <c r="N39" s="66"/>
      <c r="O39" s="66"/>
      <c r="P39" s="66"/>
      <c r="Q39" s="67"/>
    </row>
    <row r="40" spans="2:17" ht="19.5" thickBot="1">
      <c r="B40" s="65"/>
      <c r="C40" s="68"/>
      <c r="D40" s="69" t="s">
        <v>44</v>
      </c>
      <c r="E40" s="66"/>
      <c r="F40" s="66"/>
      <c r="G40" s="66"/>
      <c r="H40" s="66"/>
      <c r="I40" s="66"/>
      <c r="J40" s="66"/>
      <c r="K40" s="66"/>
      <c r="L40" s="66"/>
      <c r="M40" s="66"/>
      <c r="N40" s="66"/>
      <c r="O40" s="66"/>
      <c r="P40" s="66"/>
      <c r="Q40" s="67"/>
    </row>
    <row r="41" spans="2:17">
      <c r="B41" s="65"/>
      <c r="C41" s="66"/>
      <c r="D41" s="66"/>
      <c r="E41" s="66"/>
      <c r="F41" s="66"/>
      <c r="G41" s="66"/>
      <c r="H41" s="66"/>
      <c r="I41" s="66"/>
      <c r="J41" s="66"/>
      <c r="K41" s="66"/>
      <c r="L41" s="66"/>
      <c r="M41" s="66"/>
      <c r="N41" s="66"/>
      <c r="O41" s="66"/>
      <c r="P41" s="66"/>
      <c r="Q41" s="67"/>
    </row>
    <row r="42" spans="2:17" ht="16.5" thickBot="1">
      <c r="B42" s="70"/>
      <c r="C42" s="71"/>
      <c r="D42" s="71"/>
      <c r="E42" s="71"/>
      <c r="F42" s="71"/>
      <c r="G42" s="71"/>
      <c r="H42" s="71"/>
      <c r="I42" s="71"/>
      <c r="J42" s="71"/>
      <c r="K42" s="71"/>
      <c r="L42" s="71"/>
      <c r="M42" s="71"/>
      <c r="N42" s="71"/>
      <c r="O42" s="71"/>
      <c r="P42" s="71"/>
      <c r="Q42" s="72"/>
    </row>
    <row r="43" spans="2:17" s="64" customFormat="1" ht="26.1" customHeight="1">
      <c r="B43" s="989" t="s">
        <v>45</v>
      </c>
      <c r="C43" s="990"/>
      <c r="D43" s="990"/>
      <c r="E43" s="990"/>
      <c r="F43" s="990"/>
      <c r="G43" s="990"/>
      <c r="H43" s="990"/>
      <c r="I43" s="990"/>
      <c r="J43" s="990"/>
      <c r="K43" s="990"/>
      <c r="L43" s="990"/>
      <c r="M43" s="990"/>
      <c r="N43" s="990"/>
      <c r="O43" s="990"/>
      <c r="P43" s="990"/>
      <c r="Q43" s="991"/>
    </row>
    <row r="44" spans="2:17">
      <c r="B44" s="992" t="s">
        <v>70</v>
      </c>
      <c r="C44" s="993"/>
      <c r="D44" s="993"/>
      <c r="E44" s="993"/>
      <c r="F44" s="993"/>
      <c r="G44" s="993"/>
      <c r="H44" s="993"/>
      <c r="I44" s="993"/>
      <c r="J44" s="993"/>
      <c r="K44" s="993"/>
      <c r="L44" s="993"/>
      <c r="M44" s="993"/>
      <c r="N44" s="993"/>
      <c r="O44" s="993"/>
      <c r="P44" s="993"/>
      <c r="Q44" s="994"/>
    </row>
    <row r="45" spans="2:17">
      <c r="B45" s="995"/>
      <c r="C45" s="993"/>
      <c r="D45" s="993"/>
      <c r="E45" s="993"/>
      <c r="F45" s="993"/>
      <c r="G45" s="993"/>
      <c r="H45" s="993"/>
      <c r="I45" s="993"/>
      <c r="J45" s="993"/>
      <c r="K45" s="993"/>
      <c r="L45" s="993"/>
      <c r="M45" s="993"/>
      <c r="N45" s="993"/>
      <c r="O45" s="993"/>
      <c r="P45" s="993"/>
      <c r="Q45" s="994"/>
    </row>
    <row r="46" spans="2:17">
      <c r="B46" s="995"/>
      <c r="C46" s="993"/>
      <c r="D46" s="993"/>
      <c r="E46" s="993"/>
      <c r="F46" s="993"/>
      <c r="G46" s="993"/>
      <c r="H46" s="993"/>
      <c r="I46" s="993"/>
      <c r="J46" s="993"/>
      <c r="K46" s="993"/>
      <c r="L46" s="993"/>
      <c r="M46" s="993"/>
      <c r="N46" s="993"/>
      <c r="O46" s="993"/>
      <c r="P46" s="993"/>
      <c r="Q46" s="994"/>
    </row>
    <row r="47" spans="2:17">
      <c r="B47" s="995"/>
      <c r="C47" s="993"/>
      <c r="D47" s="993"/>
      <c r="E47" s="993"/>
      <c r="F47" s="993"/>
      <c r="G47" s="993"/>
      <c r="H47" s="993"/>
      <c r="I47" s="993"/>
      <c r="J47" s="993"/>
      <c r="K47" s="993"/>
      <c r="L47" s="993"/>
      <c r="M47" s="993"/>
      <c r="N47" s="993"/>
      <c r="O47" s="993"/>
      <c r="P47" s="993"/>
      <c r="Q47" s="994"/>
    </row>
    <row r="48" spans="2:17">
      <c r="B48" s="995"/>
      <c r="C48" s="993"/>
      <c r="D48" s="993"/>
      <c r="E48" s="993"/>
      <c r="F48" s="993"/>
      <c r="G48" s="993"/>
      <c r="H48" s="993"/>
      <c r="I48" s="993"/>
      <c r="J48" s="993"/>
      <c r="K48" s="993"/>
      <c r="L48" s="993"/>
      <c r="M48" s="993"/>
      <c r="N48" s="993"/>
      <c r="O48" s="993"/>
      <c r="P48" s="993"/>
      <c r="Q48" s="994"/>
    </row>
    <row r="49" spans="2:17">
      <c r="B49" s="995"/>
      <c r="C49" s="993"/>
      <c r="D49" s="993"/>
      <c r="E49" s="993"/>
      <c r="F49" s="993"/>
      <c r="G49" s="993"/>
      <c r="H49" s="993"/>
      <c r="I49" s="993"/>
      <c r="J49" s="993"/>
      <c r="K49" s="993"/>
      <c r="L49" s="993"/>
      <c r="M49" s="993"/>
      <c r="N49" s="993"/>
      <c r="O49" s="993"/>
      <c r="P49" s="993"/>
      <c r="Q49" s="994"/>
    </row>
    <row r="50" spans="2:17">
      <c r="B50" s="995"/>
      <c r="C50" s="993"/>
      <c r="D50" s="993"/>
      <c r="E50" s="993"/>
      <c r="F50" s="993"/>
      <c r="G50" s="993"/>
      <c r="H50" s="993"/>
      <c r="I50" s="993"/>
      <c r="J50" s="993"/>
      <c r="K50" s="993"/>
      <c r="L50" s="993"/>
      <c r="M50" s="993"/>
      <c r="N50" s="993"/>
      <c r="O50" s="993"/>
      <c r="P50" s="993"/>
      <c r="Q50" s="994"/>
    </row>
    <row r="51" spans="2:17">
      <c r="B51" s="995"/>
      <c r="C51" s="993"/>
      <c r="D51" s="993"/>
      <c r="E51" s="993"/>
      <c r="F51" s="993"/>
      <c r="G51" s="993"/>
      <c r="H51" s="993"/>
      <c r="I51" s="993"/>
      <c r="J51" s="993"/>
      <c r="K51" s="993"/>
      <c r="L51" s="993"/>
      <c r="M51" s="993"/>
      <c r="N51" s="993"/>
      <c r="O51" s="993"/>
      <c r="P51" s="993"/>
      <c r="Q51" s="994"/>
    </row>
    <row r="52" spans="2:17">
      <c r="B52" s="995"/>
      <c r="C52" s="993"/>
      <c r="D52" s="993"/>
      <c r="E52" s="993"/>
      <c r="F52" s="993"/>
      <c r="G52" s="993"/>
      <c r="H52" s="993"/>
      <c r="I52" s="993"/>
      <c r="J52" s="993"/>
      <c r="K52" s="993"/>
      <c r="L52" s="993"/>
      <c r="M52" s="993"/>
      <c r="N52" s="993"/>
      <c r="O52" s="993"/>
      <c r="P52" s="993"/>
      <c r="Q52" s="994"/>
    </row>
    <row r="53" spans="2:17">
      <c r="B53" s="995"/>
      <c r="C53" s="993"/>
      <c r="D53" s="993"/>
      <c r="E53" s="993"/>
      <c r="F53" s="993"/>
      <c r="G53" s="993"/>
      <c r="H53" s="993"/>
      <c r="I53" s="993"/>
      <c r="J53" s="993"/>
      <c r="K53" s="993"/>
      <c r="L53" s="993"/>
      <c r="M53" s="993"/>
      <c r="N53" s="993"/>
      <c r="O53" s="993"/>
      <c r="P53" s="993"/>
      <c r="Q53" s="994"/>
    </row>
    <row r="54" spans="2:17">
      <c r="B54" s="995"/>
      <c r="C54" s="993"/>
      <c r="D54" s="993"/>
      <c r="E54" s="993"/>
      <c r="F54" s="993"/>
      <c r="G54" s="993"/>
      <c r="H54" s="993"/>
      <c r="I54" s="993"/>
      <c r="J54" s="993"/>
      <c r="K54" s="993"/>
      <c r="L54" s="993"/>
      <c r="M54" s="993"/>
      <c r="N54" s="993"/>
      <c r="O54" s="993"/>
      <c r="P54" s="993"/>
      <c r="Q54" s="994"/>
    </row>
    <row r="55" spans="2:17" ht="16.5" thickBot="1">
      <c r="B55" s="996"/>
      <c r="C55" s="997"/>
      <c r="D55" s="997"/>
      <c r="E55" s="997"/>
      <c r="F55" s="997"/>
      <c r="G55" s="997"/>
      <c r="H55" s="997"/>
      <c r="I55" s="997"/>
      <c r="J55" s="997"/>
      <c r="K55" s="997"/>
      <c r="L55" s="997"/>
      <c r="M55" s="997"/>
      <c r="N55" s="997"/>
      <c r="O55" s="997"/>
      <c r="P55" s="997"/>
      <c r="Q55" s="998"/>
    </row>
    <row r="56" spans="2:17">
      <c r="B56" s="999" t="s">
        <v>46</v>
      </c>
      <c r="C56" s="1000"/>
      <c r="D56" s="1000"/>
      <c r="E56" s="1000"/>
      <c r="F56" s="1000"/>
      <c r="G56" s="1000"/>
      <c r="H56" s="1000"/>
      <c r="I56" s="1000"/>
      <c r="J56" s="1000"/>
      <c r="K56" s="1000"/>
      <c r="L56" s="1000"/>
      <c r="M56" s="1000"/>
      <c r="N56" s="1000"/>
      <c r="O56" s="1000"/>
      <c r="P56" s="1000"/>
      <c r="Q56" s="1001"/>
    </row>
    <row r="57" spans="2:17">
      <c r="B57" s="1002"/>
      <c r="C57" s="1003"/>
      <c r="D57" s="1003"/>
      <c r="E57" s="1003"/>
      <c r="F57" s="1003"/>
      <c r="G57" s="1003"/>
      <c r="H57" s="1003"/>
      <c r="I57" s="1003"/>
      <c r="J57" s="1003"/>
      <c r="K57" s="1003"/>
      <c r="L57" s="1003"/>
      <c r="M57" s="1003"/>
      <c r="N57" s="1003"/>
      <c r="O57" s="1003"/>
      <c r="P57" s="1003"/>
      <c r="Q57" s="1004"/>
    </row>
    <row r="58" spans="2:17">
      <c r="B58" s="976" t="s">
        <v>228</v>
      </c>
      <c r="C58" s="977"/>
      <c r="D58" s="977"/>
      <c r="E58" s="977"/>
      <c r="F58" s="977"/>
      <c r="G58" s="977"/>
      <c r="H58" s="977"/>
      <c r="I58" s="977"/>
      <c r="J58" s="977"/>
      <c r="K58" s="977"/>
      <c r="L58" s="977"/>
      <c r="M58" s="977"/>
      <c r="N58" s="977"/>
      <c r="O58" s="977"/>
      <c r="P58" s="977"/>
      <c r="Q58" s="978"/>
    </row>
    <row r="59" spans="2:17">
      <c r="B59" s="979"/>
      <c r="C59" s="977"/>
      <c r="D59" s="977"/>
      <c r="E59" s="977"/>
      <c r="F59" s="977"/>
      <c r="G59" s="977"/>
      <c r="H59" s="977"/>
      <c r="I59" s="977"/>
      <c r="J59" s="977"/>
      <c r="K59" s="977"/>
      <c r="L59" s="977"/>
      <c r="M59" s="977"/>
      <c r="N59" s="977"/>
      <c r="O59" s="977"/>
      <c r="P59" s="977"/>
      <c r="Q59" s="978"/>
    </row>
    <row r="60" spans="2:17">
      <c r="B60" s="979"/>
      <c r="C60" s="977"/>
      <c r="D60" s="977"/>
      <c r="E60" s="977"/>
      <c r="F60" s="977"/>
      <c r="G60" s="977"/>
      <c r="H60" s="977"/>
      <c r="I60" s="977"/>
      <c r="J60" s="977"/>
      <c r="K60" s="977"/>
      <c r="L60" s="977"/>
      <c r="M60" s="977"/>
      <c r="N60" s="977"/>
      <c r="O60" s="977"/>
      <c r="P60" s="977"/>
      <c r="Q60" s="978"/>
    </row>
    <row r="61" spans="2:17">
      <c r="B61" s="979"/>
      <c r="C61" s="977"/>
      <c r="D61" s="977"/>
      <c r="E61" s="977"/>
      <c r="F61" s="977"/>
      <c r="G61" s="977"/>
      <c r="H61" s="977"/>
      <c r="I61" s="977"/>
      <c r="J61" s="977"/>
      <c r="K61" s="977"/>
      <c r="L61" s="977"/>
      <c r="M61" s="977"/>
      <c r="N61" s="977"/>
      <c r="O61" s="977"/>
      <c r="P61" s="977"/>
      <c r="Q61" s="978"/>
    </row>
    <row r="62" spans="2:17">
      <c r="B62" s="979"/>
      <c r="C62" s="977"/>
      <c r="D62" s="977"/>
      <c r="E62" s="977"/>
      <c r="F62" s="977"/>
      <c r="G62" s="977"/>
      <c r="H62" s="977"/>
      <c r="I62" s="977"/>
      <c r="J62" s="977"/>
      <c r="K62" s="977"/>
      <c r="L62" s="977"/>
      <c r="M62" s="977"/>
      <c r="N62" s="977"/>
      <c r="O62" s="977"/>
      <c r="P62" s="977"/>
      <c r="Q62" s="978"/>
    </row>
    <row r="63" spans="2:17">
      <c r="B63" s="979"/>
      <c r="C63" s="977"/>
      <c r="D63" s="977"/>
      <c r="E63" s="977"/>
      <c r="F63" s="977"/>
      <c r="G63" s="977"/>
      <c r="H63" s="977"/>
      <c r="I63" s="977"/>
      <c r="J63" s="977"/>
      <c r="K63" s="977"/>
      <c r="L63" s="977"/>
      <c r="M63" s="977"/>
      <c r="N63" s="977"/>
      <c r="O63" s="977"/>
      <c r="P63" s="977"/>
      <c r="Q63" s="978"/>
    </row>
    <row r="64" spans="2:17">
      <c r="B64" s="979"/>
      <c r="C64" s="977"/>
      <c r="D64" s="977"/>
      <c r="E64" s="977"/>
      <c r="F64" s="977"/>
      <c r="G64" s="977"/>
      <c r="H64" s="977"/>
      <c r="I64" s="977"/>
      <c r="J64" s="977"/>
      <c r="K64" s="977"/>
      <c r="L64" s="977"/>
      <c r="M64" s="977"/>
      <c r="N64" s="977"/>
      <c r="O64" s="977"/>
      <c r="P64" s="977"/>
      <c r="Q64" s="978"/>
    </row>
    <row r="65" spans="2:17">
      <c r="B65" s="979"/>
      <c r="C65" s="977"/>
      <c r="D65" s="977"/>
      <c r="E65" s="977"/>
      <c r="F65" s="977"/>
      <c r="G65" s="977"/>
      <c r="H65" s="977"/>
      <c r="I65" s="977"/>
      <c r="J65" s="977"/>
      <c r="K65" s="977"/>
      <c r="L65" s="977"/>
      <c r="M65" s="977"/>
      <c r="N65" s="977"/>
      <c r="O65" s="977"/>
      <c r="P65" s="977"/>
      <c r="Q65" s="978"/>
    </row>
    <row r="66" spans="2:17">
      <c r="B66" s="979"/>
      <c r="C66" s="977"/>
      <c r="D66" s="977"/>
      <c r="E66" s="977"/>
      <c r="F66" s="977"/>
      <c r="G66" s="977"/>
      <c r="H66" s="977"/>
      <c r="I66" s="977"/>
      <c r="J66" s="977"/>
      <c r="K66" s="977"/>
      <c r="L66" s="977"/>
      <c r="M66" s="977"/>
      <c r="N66" s="977"/>
      <c r="O66" s="977"/>
      <c r="P66" s="977"/>
      <c r="Q66" s="978"/>
    </row>
    <row r="67" spans="2:17">
      <c r="B67" s="979"/>
      <c r="C67" s="977"/>
      <c r="D67" s="977"/>
      <c r="E67" s="977"/>
      <c r="F67" s="977"/>
      <c r="G67" s="977"/>
      <c r="H67" s="977"/>
      <c r="I67" s="977"/>
      <c r="J67" s="977"/>
      <c r="K67" s="977"/>
      <c r="L67" s="977"/>
      <c r="M67" s="977"/>
      <c r="N67" s="977"/>
      <c r="O67" s="977"/>
      <c r="P67" s="977"/>
      <c r="Q67" s="978"/>
    </row>
    <row r="68" spans="2:17" ht="16.5" thickBot="1">
      <c r="B68" s="980"/>
      <c r="C68" s="981"/>
      <c r="D68" s="981"/>
      <c r="E68" s="981"/>
      <c r="F68" s="981"/>
      <c r="G68" s="981"/>
      <c r="H68" s="981"/>
      <c r="I68" s="981"/>
      <c r="J68" s="981"/>
      <c r="K68" s="981"/>
      <c r="L68" s="981"/>
      <c r="M68" s="981"/>
      <c r="N68" s="981"/>
      <c r="O68" s="981"/>
      <c r="P68" s="981"/>
      <c r="Q68" s="982"/>
    </row>
    <row r="69" spans="2:17">
      <c r="B69" s="983" t="s">
        <v>47</v>
      </c>
      <c r="C69" s="984"/>
      <c r="D69" s="984"/>
      <c r="E69" s="984"/>
      <c r="F69" s="984"/>
      <c r="G69" s="984"/>
      <c r="H69" s="984"/>
      <c r="I69" s="984"/>
      <c r="J69" s="984"/>
      <c r="K69" s="984"/>
      <c r="L69" s="984"/>
      <c r="M69" s="984"/>
      <c r="N69" s="984"/>
      <c r="O69" s="984"/>
      <c r="P69" s="984"/>
      <c r="Q69" s="985"/>
    </row>
    <row r="70" spans="2:17">
      <c r="B70" s="986"/>
      <c r="C70" s="987"/>
      <c r="D70" s="987"/>
      <c r="E70" s="987"/>
      <c r="F70" s="987"/>
      <c r="G70" s="987"/>
      <c r="H70" s="987"/>
      <c r="I70" s="987"/>
      <c r="J70" s="987"/>
      <c r="K70" s="987"/>
      <c r="L70" s="987"/>
      <c r="M70" s="987"/>
      <c r="N70" s="987"/>
      <c r="O70" s="987"/>
      <c r="P70" s="987"/>
      <c r="Q70" s="988"/>
    </row>
    <row r="71" spans="2:17" ht="24.95" customHeight="1">
      <c r="B71" s="976" t="s">
        <v>229</v>
      </c>
      <c r="C71" s="977"/>
      <c r="D71" s="977"/>
      <c r="E71" s="977"/>
      <c r="F71" s="977"/>
      <c r="G71" s="977"/>
      <c r="H71" s="977"/>
      <c r="I71" s="977"/>
      <c r="J71" s="977"/>
      <c r="K71" s="977"/>
      <c r="L71" s="977"/>
      <c r="M71" s="977"/>
      <c r="N71" s="977"/>
      <c r="O71" s="977"/>
      <c r="P71" s="977"/>
      <c r="Q71" s="978"/>
    </row>
    <row r="72" spans="2:17" ht="15" customHeight="1">
      <c r="B72" s="979"/>
      <c r="C72" s="977"/>
      <c r="D72" s="977"/>
      <c r="E72" s="977"/>
      <c r="F72" s="977"/>
      <c r="G72" s="977"/>
      <c r="H72" s="977"/>
      <c r="I72" s="977"/>
      <c r="J72" s="977"/>
      <c r="K72" s="977"/>
      <c r="L72" s="977"/>
      <c r="M72" s="977"/>
      <c r="N72" s="977"/>
      <c r="O72" s="977"/>
      <c r="P72" s="977"/>
      <c r="Q72" s="978"/>
    </row>
    <row r="73" spans="2:17" ht="15" customHeight="1">
      <c r="B73" s="979"/>
      <c r="C73" s="977"/>
      <c r="D73" s="977"/>
      <c r="E73" s="977"/>
      <c r="F73" s="977"/>
      <c r="G73" s="977"/>
      <c r="H73" s="977"/>
      <c r="I73" s="977"/>
      <c r="J73" s="977"/>
      <c r="K73" s="977"/>
      <c r="L73" s="977"/>
      <c r="M73" s="977"/>
      <c r="N73" s="977"/>
      <c r="O73" s="977"/>
      <c r="P73" s="977"/>
      <c r="Q73" s="978"/>
    </row>
    <row r="74" spans="2:17" ht="15" customHeight="1">
      <c r="B74" s="979"/>
      <c r="C74" s="977"/>
      <c r="D74" s="977"/>
      <c r="E74" s="977"/>
      <c r="F74" s="977"/>
      <c r="G74" s="977"/>
      <c r="H74" s="977"/>
      <c r="I74" s="977"/>
      <c r="J74" s="977"/>
      <c r="K74" s="977"/>
      <c r="L74" s="977"/>
      <c r="M74" s="977"/>
      <c r="N74" s="977"/>
      <c r="O74" s="977"/>
      <c r="P74" s="977"/>
      <c r="Q74" s="978"/>
    </row>
    <row r="75" spans="2:17" ht="15" customHeight="1">
      <c r="B75" s="979"/>
      <c r="C75" s="977"/>
      <c r="D75" s="977"/>
      <c r="E75" s="977"/>
      <c r="F75" s="977"/>
      <c r="G75" s="977"/>
      <c r="H75" s="977"/>
      <c r="I75" s="977"/>
      <c r="J75" s="977"/>
      <c r="K75" s="977"/>
      <c r="L75" s="977"/>
      <c r="M75" s="977"/>
      <c r="N75" s="977"/>
      <c r="O75" s="977"/>
      <c r="P75" s="977"/>
      <c r="Q75" s="978"/>
    </row>
    <row r="76" spans="2:17" ht="15" customHeight="1">
      <c r="B76" s="979"/>
      <c r="C76" s="977"/>
      <c r="D76" s="977"/>
      <c r="E76" s="977"/>
      <c r="F76" s="977"/>
      <c r="G76" s="977"/>
      <c r="H76" s="977"/>
      <c r="I76" s="977"/>
      <c r="J76" s="977"/>
      <c r="K76" s="977"/>
      <c r="L76" s="977"/>
      <c r="M76" s="977"/>
      <c r="N76" s="977"/>
      <c r="O76" s="977"/>
      <c r="P76" s="977"/>
      <c r="Q76" s="978"/>
    </row>
    <row r="77" spans="2:17" ht="15" customHeight="1">
      <c r="B77" s="979"/>
      <c r="C77" s="977"/>
      <c r="D77" s="977"/>
      <c r="E77" s="977"/>
      <c r="F77" s="977"/>
      <c r="G77" s="977"/>
      <c r="H77" s="977"/>
      <c r="I77" s="977"/>
      <c r="J77" s="977"/>
      <c r="K77" s="977"/>
      <c r="L77" s="977"/>
      <c r="M77" s="977"/>
      <c r="N77" s="977"/>
      <c r="O77" s="977"/>
      <c r="P77" s="977"/>
      <c r="Q77" s="978"/>
    </row>
    <row r="78" spans="2:17" ht="15" customHeight="1">
      <c r="B78" s="979"/>
      <c r="C78" s="977"/>
      <c r="D78" s="977"/>
      <c r="E78" s="977"/>
      <c r="F78" s="977"/>
      <c r="G78" s="977"/>
      <c r="H78" s="977"/>
      <c r="I78" s="977"/>
      <c r="J78" s="977"/>
      <c r="K78" s="977"/>
      <c r="L78" s="977"/>
      <c r="M78" s="977"/>
      <c r="N78" s="977"/>
      <c r="O78" s="977"/>
      <c r="P78" s="977"/>
      <c r="Q78" s="978"/>
    </row>
    <row r="79" spans="2:17" ht="15" customHeight="1">
      <c r="B79" s="979"/>
      <c r="C79" s="977"/>
      <c r="D79" s="977"/>
      <c r="E79" s="977"/>
      <c r="F79" s="977"/>
      <c r="G79" s="977"/>
      <c r="H79" s="977"/>
      <c r="I79" s="977"/>
      <c r="J79" s="977"/>
      <c r="K79" s="977"/>
      <c r="L79" s="977"/>
      <c r="M79" s="977"/>
      <c r="N79" s="977"/>
      <c r="O79" s="977"/>
      <c r="P79" s="977"/>
      <c r="Q79" s="978"/>
    </row>
    <row r="80" spans="2:17" ht="15" customHeight="1">
      <c r="B80" s="979"/>
      <c r="C80" s="977"/>
      <c r="D80" s="977"/>
      <c r="E80" s="977"/>
      <c r="F80" s="977"/>
      <c r="G80" s="977"/>
      <c r="H80" s="977"/>
      <c r="I80" s="977"/>
      <c r="J80" s="977"/>
      <c r="K80" s="977"/>
      <c r="L80" s="977"/>
      <c r="M80" s="977"/>
      <c r="N80" s="977"/>
      <c r="O80" s="977"/>
      <c r="P80" s="977"/>
      <c r="Q80" s="978"/>
    </row>
    <row r="81" spans="2:17" ht="15" customHeight="1">
      <c r="B81" s="979"/>
      <c r="C81" s="977"/>
      <c r="D81" s="977"/>
      <c r="E81" s="977"/>
      <c r="F81" s="977"/>
      <c r="G81" s="977"/>
      <c r="H81" s="977"/>
      <c r="I81" s="977"/>
      <c r="J81" s="977"/>
      <c r="K81" s="977"/>
      <c r="L81" s="977"/>
      <c r="M81" s="977"/>
      <c r="N81" s="977"/>
      <c r="O81" s="977"/>
      <c r="P81" s="977"/>
      <c r="Q81" s="978"/>
    </row>
    <row r="82" spans="2:17" ht="15.95" customHeight="1" thickBot="1">
      <c r="B82" s="980"/>
      <c r="C82" s="981"/>
      <c r="D82" s="981"/>
      <c r="E82" s="981"/>
      <c r="F82" s="981"/>
      <c r="G82" s="981"/>
      <c r="H82" s="981"/>
      <c r="I82" s="981"/>
      <c r="J82" s="981"/>
      <c r="K82" s="981"/>
      <c r="L82" s="981"/>
      <c r="M82" s="981"/>
      <c r="N82" s="981"/>
      <c r="O82" s="981"/>
      <c r="P82" s="981"/>
      <c r="Q82" s="982"/>
    </row>
    <row r="83" spans="2:17">
      <c r="B83" s="983" t="s">
        <v>48</v>
      </c>
      <c r="C83" s="984"/>
      <c r="D83" s="984"/>
      <c r="E83" s="984"/>
      <c r="F83" s="984"/>
      <c r="G83" s="984"/>
      <c r="H83" s="984"/>
      <c r="I83" s="984"/>
      <c r="J83" s="984"/>
      <c r="K83" s="984"/>
      <c r="L83" s="984"/>
      <c r="M83" s="984"/>
      <c r="N83" s="984"/>
      <c r="O83" s="984"/>
      <c r="P83" s="984"/>
      <c r="Q83" s="985"/>
    </row>
    <row r="84" spans="2:17" ht="24.95" customHeight="1" thickBot="1">
      <c r="B84" s="986"/>
      <c r="C84" s="987"/>
      <c r="D84" s="987"/>
      <c r="E84" s="987"/>
      <c r="F84" s="987"/>
      <c r="G84" s="987"/>
      <c r="H84" s="987"/>
      <c r="I84" s="987"/>
      <c r="J84" s="987"/>
      <c r="K84" s="987"/>
      <c r="L84" s="987"/>
      <c r="M84" s="987"/>
      <c r="N84" s="987"/>
      <c r="O84" s="987"/>
      <c r="P84" s="987"/>
      <c r="Q84" s="988"/>
    </row>
    <row r="85" spans="2:17" ht="24.95" customHeight="1">
      <c r="B85" s="424"/>
      <c r="C85" s="425"/>
      <c r="D85" s="425"/>
      <c r="E85" s="425"/>
      <c r="F85" s="425"/>
      <c r="G85" s="425"/>
      <c r="H85" s="425"/>
      <c r="I85" s="425"/>
      <c r="J85" s="425"/>
      <c r="K85" s="425"/>
      <c r="L85" s="425"/>
      <c r="M85" s="425"/>
      <c r="N85" s="425"/>
      <c r="O85" s="425"/>
      <c r="P85" s="425"/>
      <c r="Q85" s="426"/>
    </row>
    <row r="86" spans="2:17" ht="24.95" customHeight="1">
      <c r="B86" s="1048" t="s">
        <v>165</v>
      </c>
      <c r="C86" s="1049"/>
      <c r="D86" s="1049"/>
      <c r="E86" s="1049"/>
      <c r="F86" s="1049"/>
      <c r="G86" s="1049"/>
      <c r="H86" s="1049"/>
      <c r="I86" s="1049"/>
      <c r="J86" s="1049"/>
      <c r="K86" s="1049"/>
      <c r="L86" s="1049"/>
      <c r="M86" s="1049"/>
      <c r="N86" s="1049"/>
      <c r="O86" s="1049"/>
      <c r="P86" s="1049"/>
      <c r="Q86" s="1050"/>
    </row>
    <row r="87" spans="2:17" ht="24.95" customHeight="1" thickBot="1">
      <c r="B87" s="1048"/>
      <c r="C87" s="1049"/>
      <c r="D87" s="1049"/>
      <c r="E87" s="1049"/>
      <c r="F87" s="1049"/>
      <c r="G87" s="1049"/>
      <c r="H87" s="1049"/>
      <c r="I87" s="1049"/>
      <c r="J87" s="1049"/>
      <c r="K87" s="1049"/>
      <c r="L87" s="1049"/>
      <c r="M87" s="1049"/>
      <c r="N87" s="1049"/>
      <c r="O87" s="1049"/>
      <c r="P87" s="1049"/>
      <c r="Q87" s="1050"/>
    </row>
    <row r="88" spans="2:17" ht="24.95" customHeight="1" thickBot="1">
      <c r="B88" s="1051" t="str">
        <f>"Total unburdened material cost for this work package =  "&amp;TEXT('Int Struct Support Work Package'!K31, "$#,###")</f>
        <v>Total unburdened material cost for this work package =  $273,890</v>
      </c>
      <c r="C88" s="1052"/>
      <c r="D88" s="1052"/>
      <c r="E88" s="1052"/>
      <c r="F88" s="1052"/>
      <c r="G88" s="1052"/>
      <c r="H88" s="1052"/>
      <c r="I88" s="1053"/>
      <c r="J88" s="427"/>
      <c r="K88" s="427"/>
      <c r="L88" s="427"/>
      <c r="M88" s="427"/>
      <c r="N88" s="427"/>
      <c r="O88" s="427"/>
      <c r="P88" s="427"/>
      <c r="Q88" s="428"/>
    </row>
    <row r="89" spans="2:17" ht="24.95" customHeight="1">
      <c r="B89" s="418"/>
      <c r="C89" s="419"/>
      <c r="D89" s="419"/>
      <c r="E89" s="419"/>
      <c r="F89" s="419"/>
      <c r="G89" s="419"/>
      <c r="H89" s="419"/>
      <c r="I89" s="419"/>
      <c r="J89" s="419"/>
      <c r="K89" s="419"/>
      <c r="L89" s="419"/>
      <c r="M89" s="419"/>
      <c r="N89" s="419"/>
      <c r="O89" s="419"/>
      <c r="P89" s="419"/>
      <c r="Q89" s="420"/>
    </row>
    <row r="90" spans="2:17" ht="15.95" customHeight="1" thickBot="1">
      <c r="B90" s="421"/>
      <c r="C90" s="422"/>
      <c r="D90" s="422"/>
      <c r="E90" s="422"/>
      <c r="F90" s="422"/>
      <c r="G90" s="422"/>
      <c r="H90" s="422"/>
      <c r="I90" s="422"/>
      <c r="J90" s="422"/>
      <c r="K90" s="422"/>
      <c r="L90" s="422"/>
      <c r="M90" s="422"/>
      <c r="N90" s="422"/>
      <c r="O90" s="422"/>
      <c r="P90" s="422"/>
      <c r="Q90" s="423"/>
    </row>
    <row r="91" spans="2:17" ht="15" customHeight="1"/>
    <row r="92" spans="2:17" ht="15" customHeight="1"/>
    <row r="93" spans="2:17" ht="24.95" customHeight="1">
      <c r="G93" s="59" t="s">
        <v>472</v>
      </c>
    </row>
    <row r="94" spans="2:17" ht="15" customHeight="1">
      <c r="G94" s="59" t="s">
        <v>472</v>
      </c>
    </row>
    <row r="95" spans="2:17" ht="15" customHeight="1"/>
    <row r="96" spans="2:17" ht="15" customHeight="1">
      <c r="G96" s="59" t="s">
        <v>472</v>
      </c>
    </row>
    <row r="97" ht="15" customHeight="1"/>
    <row r="98" ht="15" customHeight="1"/>
    <row r="99" ht="15" customHeight="1"/>
    <row r="100" ht="26.1" customHeight="1"/>
    <row r="101" ht="26.1" customHeight="1"/>
    <row r="102" ht="15" customHeight="1"/>
    <row r="103" ht="21" customHeight="1"/>
    <row r="104" ht="15" customHeight="1"/>
    <row r="105" ht="15.95" customHeight="1"/>
  </sheetData>
  <mergeCells count="26">
    <mergeCell ref="B11:F11"/>
    <mergeCell ref="F2:L7"/>
    <mergeCell ref="M2:M3"/>
    <mergeCell ref="N2:Q3"/>
    <mergeCell ref="M4:M5"/>
    <mergeCell ref="N4:Q5"/>
    <mergeCell ref="M6:M7"/>
    <mergeCell ref="N6:Q7"/>
    <mergeCell ref="B8:F8"/>
    <mergeCell ref="G8:M8"/>
    <mergeCell ref="N8:Q8"/>
    <mergeCell ref="B9:F10"/>
    <mergeCell ref="G9:M10"/>
    <mergeCell ref="N9:Q10"/>
    <mergeCell ref="B86:Q87"/>
    <mergeCell ref="B88:I88"/>
    <mergeCell ref="B12:Q12"/>
    <mergeCell ref="B30:Q30"/>
    <mergeCell ref="B43:Q43"/>
    <mergeCell ref="B44:Q55"/>
    <mergeCell ref="B56:Q57"/>
    <mergeCell ref="B13:Q29"/>
    <mergeCell ref="B58:Q68"/>
    <mergeCell ref="B69:Q70"/>
    <mergeCell ref="B71:Q82"/>
    <mergeCell ref="B83:Q84"/>
  </mergeCells>
  <hyperlinks>
    <hyperlink ref="B44" location="'Int Struct Support Work Package'!A1" display="(click here to see the details of the cost estimate for this Work Package)"/>
    <hyperlink ref="C44" location="'Int Struct Support Work Package'!A1" display="'Int Struct Support Work Package'!A1"/>
    <hyperlink ref="D44" location="'Int Struct Support Work Package'!A1" display="'Int Struct Support Work Package'!A1"/>
    <hyperlink ref="E44" location="'Int Struct Support Work Package'!A1" display="'Int Struct Support Work Package'!A1"/>
    <hyperlink ref="F44" location="'Int Struct Support Work Package'!A1" display="'Int Struct Support Work Package'!A1"/>
    <hyperlink ref="G44" location="'Int Struct Support Work Package'!A1" display="'Int Struct Support Work Package'!A1"/>
    <hyperlink ref="H44" location="'Int Struct Support Work Package'!A1" display="'Int Struct Support Work Package'!A1"/>
    <hyperlink ref="I44" location="'Int Struct Support Work Package'!A1" display="'Int Struct Support Work Package'!A1"/>
    <hyperlink ref="J44" location="'Int Struct Support Work Package'!A1" display="'Int Struct Support Work Package'!A1"/>
    <hyperlink ref="K44" location="'Int Struct Support Work Package'!A1" display="'Int Struct Support Work Package'!A1"/>
    <hyperlink ref="L44" location="'Int Struct Support Work Package'!A1" display="'Int Struct Support Work Package'!A1"/>
    <hyperlink ref="M44" location="'Int Struct Support Work Package'!A1" display="'Int Struct Support Work Package'!A1"/>
    <hyperlink ref="N44" location="'Int Struct Support Work Package'!A1" display="'Int Struct Support Work Package'!A1"/>
    <hyperlink ref="O44" location="'Int Struct Support Work Package'!A1" display="'Int Struct Support Work Package'!A1"/>
    <hyperlink ref="P44" location="'Int Struct Support Work Package'!A1" display="'Int Struct Support Work Package'!A1"/>
    <hyperlink ref="Q44" location="'Int Struct Support Work Package'!A1" display="'Int Struct Support Work Package'!A1"/>
    <hyperlink ref="B45" location="'Int Struct Support Work Package'!A1" display="'Int Struct Support Work Package'!A1"/>
    <hyperlink ref="C45" location="'Int Struct Support Work Package'!A1" display="'Int Struct Support Work Package'!A1"/>
    <hyperlink ref="D45" location="'Int Struct Support Work Package'!A1" display="'Int Struct Support Work Package'!A1"/>
    <hyperlink ref="E45" location="'Int Struct Support Work Package'!A1" display="'Int Struct Support Work Package'!A1"/>
    <hyperlink ref="F45" location="'Int Struct Support Work Package'!A1" display="'Int Struct Support Work Package'!A1"/>
    <hyperlink ref="G45" location="'Int Struct Support Work Package'!A1" display="'Int Struct Support Work Package'!A1"/>
    <hyperlink ref="H45" location="'Int Struct Support Work Package'!A1" display="'Int Struct Support Work Package'!A1"/>
    <hyperlink ref="I45" location="'Int Struct Support Work Package'!A1" display="'Int Struct Support Work Package'!A1"/>
    <hyperlink ref="J45" location="'Int Struct Support Work Package'!A1" display="'Int Struct Support Work Package'!A1"/>
    <hyperlink ref="K45" location="'Int Struct Support Work Package'!A1" display="'Int Struct Support Work Package'!A1"/>
    <hyperlink ref="L45" location="'Int Struct Support Work Package'!A1" display="'Int Struct Support Work Package'!A1"/>
    <hyperlink ref="M45" location="'Int Struct Support Work Package'!A1" display="'Int Struct Support Work Package'!A1"/>
    <hyperlink ref="N45" location="'Int Struct Support Work Package'!A1" display="'Int Struct Support Work Package'!A1"/>
    <hyperlink ref="O45" location="'Int Struct Support Work Package'!A1" display="'Int Struct Support Work Package'!A1"/>
    <hyperlink ref="P45" location="'Int Struct Support Work Package'!A1" display="'Int Struct Support Work Package'!A1"/>
    <hyperlink ref="Q45" location="'Int Struct Support Work Package'!A1" display="'Int Struct Support Work Package'!A1"/>
    <hyperlink ref="B46" location="'Int Struct Support Work Package'!A1" display="'Int Struct Support Work Package'!A1"/>
    <hyperlink ref="C46" location="'Int Struct Support Work Package'!A1" display="'Int Struct Support Work Package'!A1"/>
    <hyperlink ref="D46" location="'Int Struct Support Work Package'!A1" display="'Int Struct Support Work Package'!A1"/>
    <hyperlink ref="E46" location="'Int Struct Support Work Package'!A1" display="'Int Struct Support Work Package'!A1"/>
    <hyperlink ref="F46" location="'Int Struct Support Work Package'!A1" display="'Int Struct Support Work Package'!A1"/>
    <hyperlink ref="G46" location="'Int Struct Support Work Package'!A1" display="'Int Struct Support Work Package'!A1"/>
    <hyperlink ref="H46" location="'Int Struct Support Work Package'!A1" display="'Int Struct Support Work Package'!A1"/>
    <hyperlink ref="I46" location="'Int Struct Support Work Package'!A1" display="'Int Struct Support Work Package'!A1"/>
    <hyperlink ref="J46" location="'Int Struct Support Work Package'!A1" display="'Int Struct Support Work Package'!A1"/>
    <hyperlink ref="K46" location="'Int Struct Support Work Package'!A1" display="'Int Struct Support Work Package'!A1"/>
    <hyperlink ref="L46" location="'Int Struct Support Work Package'!A1" display="'Int Struct Support Work Package'!A1"/>
    <hyperlink ref="M46" location="'Int Struct Support Work Package'!A1" display="'Int Struct Support Work Package'!A1"/>
    <hyperlink ref="N46" location="'Int Struct Support Work Package'!A1" display="'Int Struct Support Work Package'!A1"/>
    <hyperlink ref="O46" location="'Int Struct Support Work Package'!A1" display="'Int Struct Support Work Package'!A1"/>
    <hyperlink ref="P46" location="'Int Struct Support Work Package'!A1" display="'Int Struct Support Work Package'!A1"/>
    <hyperlink ref="Q46" location="'Int Struct Support Work Package'!A1" display="'Int Struct Support Work Package'!A1"/>
    <hyperlink ref="B47" location="'Int Struct Support Work Package'!A1" display="'Int Struct Support Work Package'!A1"/>
    <hyperlink ref="C47" location="'Int Struct Support Work Package'!A1" display="'Int Struct Support Work Package'!A1"/>
    <hyperlink ref="D47" location="'Int Struct Support Work Package'!A1" display="'Int Struct Support Work Package'!A1"/>
    <hyperlink ref="E47" location="'Int Struct Support Work Package'!A1" display="'Int Struct Support Work Package'!A1"/>
    <hyperlink ref="F47" location="'Int Struct Support Work Package'!A1" display="'Int Struct Support Work Package'!A1"/>
    <hyperlink ref="G47" location="'Int Struct Support Work Package'!A1" display="'Int Struct Support Work Package'!A1"/>
    <hyperlink ref="H47" location="'Int Struct Support Work Package'!A1" display="'Int Struct Support Work Package'!A1"/>
    <hyperlink ref="I47" location="'Int Struct Support Work Package'!A1" display="'Int Struct Support Work Package'!A1"/>
    <hyperlink ref="J47" location="'Int Struct Support Work Package'!A1" display="'Int Struct Support Work Package'!A1"/>
    <hyperlink ref="K47" location="'Int Struct Support Work Package'!A1" display="'Int Struct Support Work Package'!A1"/>
    <hyperlink ref="L47" location="'Int Struct Support Work Package'!A1" display="'Int Struct Support Work Package'!A1"/>
    <hyperlink ref="M47" location="'Int Struct Support Work Package'!A1" display="'Int Struct Support Work Package'!A1"/>
    <hyperlink ref="N47" location="'Int Struct Support Work Package'!A1" display="'Int Struct Support Work Package'!A1"/>
    <hyperlink ref="O47" location="'Int Struct Support Work Package'!A1" display="'Int Struct Support Work Package'!A1"/>
    <hyperlink ref="P47" location="'Int Struct Support Work Package'!A1" display="'Int Struct Support Work Package'!A1"/>
    <hyperlink ref="Q47" location="'Int Struct Support Work Package'!A1" display="'Int Struct Support Work Package'!A1"/>
    <hyperlink ref="B48" location="'Int Struct Support Work Package'!A1" display="'Int Struct Support Work Package'!A1"/>
    <hyperlink ref="C48" location="'Int Struct Support Work Package'!A1" display="'Int Struct Support Work Package'!A1"/>
    <hyperlink ref="D48" location="'Int Struct Support Work Package'!A1" display="'Int Struct Support Work Package'!A1"/>
    <hyperlink ref="E48" location="'Int Struct Support Work Package'!A1" display="'Int Struct Support Work Package'!A1"/>
    <hyperlink ref="F48" location="'Int Struct Support Work Package'!A1" display="'Int Struct Support Work Package'!A1"/>
    <hyperlink ref="G48" location="'Int Struct Support Work Package'!A1" display="'Int Struct Support Work Package'!A1"/>
    <hyperlink ref="H48" location="'Int Struct Support Work Package'!A1" display="'Int Struct Support Work Package'!A1"/>
    <hyperlink ref="I48" location="'Int Struct Support Work Package'!A1" display="'Int Struct Support Work Package'!A1"/>
    <hyperlink ref="J48" location="'Int Struct Support Work Package'!A1" display="'Int Struct Support Work Package'!A1"/>
    <hyperlink ref="K48" location="'Int Struct Support Work Package'!A1" display="'Int Struct Support Work Package'!A1"/>
    <hyperlink ref="L48" location="'Int Struct Support Work Package'!A1" display="'Int Struct Support Work Package'!A1"/>
    <hyperlink ref="M48" location="'Int Struct Support Work Package'!A1" display="'Int Struct Support Work Package'!A1"/>
    <hyperlink ref="N48" location="'Int Struct Support Work Package'!A1" display="'Int Struct Support Work Package'!A1"/>
    <hyperlink ref="O48" location="'Int Struct Support Work Package'!A1" display="'Int Struct Support Work Package'!A1"/>
    <hyperlink ref="P48" location="'Int Struct Support Work Package'!A1" display="'Int Struct Support Work Package'!A1"/>
    <hyperlink ref="Q48" location="'Int Struct Support Work Package'!A1" display="'Int Struct Support Work Package'!A1"/>
    <hyperlink ref="B49" location="'Int Struct Support Work Package'!A1" display="'Int Struct Support Work Package'!A1"/>
    <hyperlink ref="C49" location="'Int Struct Support Work Package'!A1" display="'Int Struct Support Work Package'!A1"/>
    <hyperlink ref="D49" location="'Int Struct Support Work Package'!A1" display="'Int Struct Support Work Package'!A1"/>
    <hyperlink ref="E49" location="'Int Struct Support Work Package'!A1" display="'Int Struct Support Work Package'!A1"/>
    <hyperlink ref="F49" location="'Int Struct Support Work Package'!A1" display="'Int Struct Support Work Package'!A1"/>
    <hyperlink ref="G49" location="'Int Struct Support Work Package'!A1" display="'Int Struct Support Work Package'!A1"/>
    <hyperlink ref="H49" location="'Int Struct Support Work Package'!A1" display="'Int Struct Support Work Package'!A1"/>
    <hyperlink ref="I49" location="'Int Struct Support Work Package'!A1" display="'Int Struct Support Work Package'!A1"/>
    <hyperlink ref="J49" location="'Int Struct Support Work Package'!A1" display="'Int Struct Support Work Package'!A1"/>
    <hyperlink ref="K49" location="'Int Struct Support Work Package'!A1" display="'Int Struct Support Work Package'!A1"/>
    <hyperlink ref="L49" location="'Int Struct Support Work Package'!A1" display="'Int Struct Support Work Package'!A1"/>
    <hyperlink ref="M49" location="'Int Struct Support Work Package'!A1" display="'Int Struct Support Work Package'!A1"/>
    <hyperlink ref="N49" location="'Int Struct Support Work Package'!A1" display="'Int Struct Support Work Package'!A1"/>
    <hyperlink ref="O49" location="'Int Struct Support Work Package'!A1" display="'Int Struct Support Work Package'!A1"/>
    <hyperlink ref="P49" location="'Int Struct Support Work Package'!A1" display="'Int Struct Support Work Package'!A1"/>
    <hyperlink ref="Q49" location="'Int Struct Support Work Package'!A1" display="'Int Struct Support Work Package'!A1"/>
    <hyperlink ref="B50" location="'Int Struct Support Work Package'!A1" display="'Int Struct Support Work Package'!A1"/>
    <hyperlink ref="C50" location="'Int Struct Support Work Package'!A1" display="'Int Struct Support Work Package'!A1"/>
    <hyperlink ref="D50" location="'Int Struct Support Work Package'!A1" display="'Int Struct Support Work Package'!A1"/>
    <hyperlink ref="E50" location="'Int Struct Support Work Package'!A1" display="'Int Struct Support Work Package'!A1"/>
    <hyperlink ref="F50" location="'Int Struct Support Work Package'!A1" display="'Int Struct Support Work Package'!A1"/>
    <hyperlink ref="G50" location="'Int Struct Support Work Package'!A1" display="'Int Struct Support Work Package'!A1"/>
    <hyperlink ref="H50" location="'Int Struct Support Work Package'!A1" display="'Int Struct Support Work Package'!A1"/>
    <hyperlink ref="I50" location="'Int Struct Support Work Package'!A1" display="'Int Struct Support Work Package'!A1"/>
    <hyperlink ref="J50" location="'Int Struct Support Work Package'!A1" display="'Int Struct Support Work Package'!A1"/>
    <hyperlink ref="K50" location="'Int Struct Support Work Package'!A1" display="'Int Struct Support Work Package'!A1"/>
    <hyperlink ref="L50" location="'Int Struct Support Work Package'!A1" display="'Int Struct Support Work Package'!A1"/>
    <hyperlink ref="M50" location="'Int Struct Support Work Package'!A1" display="'Int Struct Support Work Package'!A1"/>
    <hyperlink ref="N50" location="'Int Struct Support Work Package'!A1" display="'Int Struct Support Work Package'!A1"/>
    <hyperlink ref="O50" location="'Int Struct Support Work Package'!A1" display="'Int Struct Support Work Package'!A1"/>
    <hyperlink ref="P50" location="'Int Struct Support Work Package'!A1" display="'Int Struct Support Work Package'!A1"/>
    <hyperlink ref="Q50" location="'Int Struct Support Work Package'!A1" display="'Int Struct Support Work Package'!A1"/>
    <hyperlink ref="B51" location="'Int Struct Support Work Package'!A1" display="'Int Struct Support Work Package'!A1"/>
    <hyperlink ref="C51" location="'Int Struct Support Work Package'!A1" display="'Int Struct Support Work Package'!A1"/>
    <hyperlink ref="D51" location="'Int Struct Support Work Package'!A1" display="'Int Struct Support Work Package'!A1"/>
    <hyperlink ref="E51" location="'Int Struct Support Work Package'!A1" display="'Int Struct Support Work Package'!A1"/>
    <hyperlink ref="F51" location="'Int Struct Support Work Package'!A1" display="'Int Struct Support Work Package'!A1"/>
    <hyperlink ref="G51" location="'Int Struct Support Work Package'!A1" display="'Int Struct Support Work Package'!A1"/>
    <hyperlink ref="H51" location="'Int Struct Support Work Package'!A1" display="'Int Struct Support Work Package'!A1"/>
    <hyperlink ref="I51" location="'Int Struct Support Work Package'!A1" display="'Int Struct Support Work Package'!A1"/>
    <hyperlink ref="J51" location="'Int Struct Support Work Package'!A1" display="'Int Struct Support Work Package'!A1"/>
    <hyperlink ref="K51" location="'Int Struct Support Work Package'!A1" display="'Int Struct Support Work Package'!A1"/>
    <hyperlink ref="L51" location="'Int Struct Support Work Package'!A1" display="'Int Struct Support Work Package'!A1"/>
    <hyperlink ref="M51" location="'Int Struct Support Work Package'!A1" display="'Int Struct Support Work Package'!A1"/>
    <hyperlink ref="N51" location="'Int Struct Support Work Package'!A1" display="'Int Struct Support Work Package'!A1"/>
    <hyperlink ref="O51" location="'Int Struct Support Work Package'!A1" display="'Int Struct Support Work Package'!A1"/>
    <hyperlink ref="P51" location="'Int Struct Support Work Package'!A1" display="'Int Struct Support Work Package'!A1"/>
    <hyperlink ref="Q51" location="'Int Struct Support Work Package'!A1" display="'Int Struct Support Work Package'!A1"/>
    <hyperlink ref="B52" location="'Int Struct Support Work Package'!A1" display="'Int Struct Support Work Package'!A1"/>
    <hyperlink ref="C52" location="'Int Struct Support Work Package'!A1" display="'Int Struct Support Work Package'!A1"/>
    <hyperlink ref="D52" location="'Int Struct Support Work Package'!A1" display="'Int Struct Support Work Package'!A1"/>
    <hyperlink ref="E52" location="'Int Struct Support Work Package'!A1" display="'Int Struct Support Work Package'!A1"/>
    <hyperlink ref="F52" location="'Int Struct Support Work Package'!A1" display="'Int Struct Support Work Package'!A1"/>
    <hyperlink ref="G52" location="'Int Struct Support Work Package'!A1" display="'Int Struct Support Work Package'!A1"/>
    <hyperlink ref="H52" location="'Int Struct Support Work Package'!A1" display="'Int Struct Support Work Package'!A1"/>
    <hyperlink ref="I52" location="'Int Struct Support Work Package'!A1" display="'Int Struct Support Work Package'!A1"/>
    <hyperlink ref="J52" location="'Int Struct Support Work Package'!A1" display="'Int Struct Support Work Package'!A1"/>
    <hyperlink ref="K52" location="'Int Struct Support Work Package'!A1" display="'Int Struct Support Work Package'!A1"/>
    <hyperlink ref="L52" location="'Int Struct Support Work Package'!A1" display="'Int Struct Support Work Package'!A1"/>
    <hyperlink ref="M52" location="'Int Struct Support Work Package'!A1" display="'Int Struct Support Work Package'!A1"/>
    <hyperlink ref="N52" location="'Int Struct Support Work Package'!A1" display="'Int Struct Support Work Package'!A1"/>
    <hyperlink ref="O52" location="'Int Struct Support Work Package'!A1" display="'Int Struct Support Work Package'!A1"/>
    <hyperlink ref="P52" location="'Int Struct Support Work Package'!A1" display="'Int Struct Support Work Package'!A1"/>
    <hyperlink ref="Q52" location="'Int Struct Support Work Package'!A1" display="'Int Struct Support Work Package'!A1"/>
    <hyperlink ref="B53" location="'Int Struct Support Work Package'!A1" display="'Int Struct Support Work Package'!A1"/>
    <hyperlink ref="C53" location="'Int Struct Support Work Package'!A1" display="'Int Struct Support Work Package'!A1"/>
    <hyperlink ref="D53" location="'Int Struct Support Work Package'!A1" display="'Int Struct Support Work Package'!A1"/>
    <hyperlink ref="E53" location="'Int Struct Support Work Package'!A1" display="'Int Struct Support Work Package'!A1"/>
    <hyperlink ref="F53" location="'Int Struct Support Work Package'!A1" display="'Int Struct Support Work Package'!A1"/>
    <hyperlink ref="G53" location="'Int Struct Support Work Package'!A1" display="'Int Struct Support Work Package'!A1"/>
    <hyperlink ref="H53" location="'Int Struct Support Work Package'!A1" display="'Int Struct Support Work Package'!A1"/>
    <hyperlink ref="I53" location="'Int Struct Support Work Package'!A1" display="'Int Struct Support Work Package'!A1"/>
    <hyperlink ref="J53" location="'Int Struct Support Work Package'!A1" display="'Int Struct Support Work Package'!A1"/>
    <hyperlink ref="K53" location="'Int Struct Support Work Package'!A1" display="'Int Struct Support Work Package'!A1"/>
    <hyperlink ref="L53" location="'Int Struct Support Work Package'!A1" display="'Int Struct Support Work Package'!A1"/>
    <hyperlink ref="M53" location="'Int Struct Support Work Package'!A1" display="'Int Struct Support Work Package'!A1"/>
    <hyperlink ref="N53" location="'Int Struct Support Work Package'!A1" display="'Int Struct Support Work Package'!A1"/>
    <hyperlink ref="O53" location="'Int Struct Support Work Package'!A1" display="'Int Struct Support Work Package'!A1"/>
    <hyperlink ref="P53" location="'Int Struct Support Work Package'!A1" display="'Int Struct Support Work Package'!A1"/>
    <hyperlink ref="Q53" location="'Int Struct Support Work Package'!A1" display="'Int Struct Support Work Package'!A1"/>
    <hyperlink ref="B54" location="'Int Struct Support Work Package'!A1" display="'Int Struct Support Work Package'!A1"/>
    <hyperlink ref="C54" location="'Int Struct Support Work Package'!A1" display="'Int Struct Support Work Package'!A1"/>
    <hyperlink ref="D54" location="'Int Struct Support Work Package'!A1" display="'Int Struct Support Work Package'!A1"/>
    <hyperlink ref="E54" location="'Int Struct Support Work Package'!A1" display="'Int Struct Support Work Package'!A1"/>
    <hyperlink ref="F54" location="'Int Struct Support Work Package'!A1" display="'Int Struct Support Work Package'!A1"/>
    <hyperlink ref="G54" location="'Int Struct Support Work Package'!A1" display="'Int Struct Support Work Package'!A1"/>
    <hyperlink ref="H54" location="'Int Struct Support Work Package'!A1" display="'Int Struct Support Work Package'!A1"/>
    <hyperlink ref="I54" location="'Int Struct Support Work Package'!A1" display="'Int Struct Support Work Package'!A1"/>
    <hyperlink ref="J54" location="'Int Struct Support Work Package'!A1" display="'Int Struct Support Work Package'!A1"/>
    <hyperlink ref="K54" location="'Int Struct Support Work Package'!A1" display="'Int Struct Support Work Package'!A1"/>
    <hyperlink ref="L54" location="'Int Struct Support Work Package'!A1" display="'Int Struct Support Work Package'!A1"/>
    <hyperlink ref="M54" location="'Int Struct Support Work Package'!A1" display="'Int Struct Support Work Package'!A1"/>
    <hyperlink ref="N54" location="'Int Struct Support Work Package'!A1" display="'Int Struct Support Work Package'!A1"/>
    <hyperlink ref="O54" location="'Int Struct Support Work Package'!A1" display="'Int Struct Support Work Package'!A1"/>
    <hyperlink ref="P54" location="'Int Struct Support Work Package'!A1" display="'Int Struct Support Work Package'!A1"/>
    <hyperlink ref="Q54" location="'Int Struct Support Work Package'!A1" display="'Int Struct Support Work Package'!A1"/>
    <hyperlink ref="B55" location="'Int Struct Support Work Package'!A1" display="'Int Struct Support Work Package'!A1"/>
    <hyperlink ref="C55" location="'Int Struct Support Work Package'!A1" display="'Int Struct Support Work Package'!A1"/>
    <hyperlink ref="D55" location="'Int Struct Support Work Package'!A1" display="'Int Struct Support Work Package'!A1"/>
    <hyperlink ref="E55" location="'Int Struct Support Work Package'!A1" display="'Int Struct Support Work Package'!A1"/>
    <hyperlink ref="F55" location="'Int Struct Support Work Package'!A1" display="'Int Struct Support Work Package'!A1"/>
    <hyperlink ref="G55" location="'Int Struct Support Work Package'!A1" display="'Int Struct Support Work Package'!A1"/>
    <hyperlink ref="H55" location="'Int Struct Support Work Package'!A1" display="'Int Struct Support Work Package'!A1"/>
    <hyperlink ref="I55" location="'Int Struct Support Work Package'!A1" display="'Int Struct Support Work Package'!A1"/>
    <hyperlink ref="J55" location="'Int Struct Support Work Package'!A1" display="'Int Struct Support Work Package'!A1"/>
    <hyperlink ref="K55" location="'Int Struct Support Work Package'!A1" display="'Int Struct Support Work Package'!A1"/>
    <hyperlink ref="L55" location="'Int Struct Support Work Package'!A1" display="'Int Struct Support Work Package'!A1"/>
    <hyperlink ref="M55" location="'Int Struct Support Work Package'!A1" display="'Int Struct Support Work Package'!A1"/>
    <hyperlink ref="N55" location="'Int Struct Support Work Package'!A1" display="'Int Struct Support Work Package'!A1"/>
    <hyperlink ref="O55" location="'Int Struct Support Work Package'!A1" display="'Int Struct Support Work Package'!A1"/>
    <hyperlink ref="P55" location="'Int Struct Support Work Package'!A1" display="'Int Struct Support Work Package'!A1"/>
    <hyperlink ref="Q55" location="'Int Struct Support Work Package'!A1" display="'Int Struct Support Work Package'!A1"/>
    <hyperlink ref="B11" location="Navigation!A1" display="Return to Navigation Page"/>
  </hyperlinks>
  <pageMargins left="0.75" right="0.75" top="1" bottom="1" header="0.5" footer="0.5"/>
  <pageSetup scale="47" fitToHeight="0" orientation="portrait"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AM102"/>
  <sheetViews>
    <sheetView workbookViewId="0">
      <selection activeCell="Q1" sqref="B1:Q91"/>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8.625" style="59" customWidth="1"/>
    <col min="12" max="12" width="10.875" style="59"/>
    <col min="13" max="13" width="16" style="59" customWidth="1"/>
    <col min="14" max="17" width="6.875" style="59" customWidth="1"/>
    <col min="18" max="16384" width="10.875" style="59"/>
  </cols>
  <sheetData>
    <row r="1" spans="1:39" ht="16.5" thickBot="1"/>
    <row r="2" spans="1:39" ht="26.1" customHeight="1">
      <c r="B2" s="60"/>
      <c r="C2" s="61"/>
      <c r="D2" s="61"/>
      <c r="E2" s="61"/>
      <c r="F2" s="1005" t="s">
        <v>52</v>
      </c>
      <c r="G2" s="1006"/>
      <c r="H2" s="1006"/>
      <c r="I2" s="1006"/>
      <c r="J2" s="1006"/>
      <c r="K2" s="1006"/>
      <c r="L2" s="1007"/>
      <c r="M2" s="1012" t="s">
        <v>29</v>
      </c>
      <c r="N2" s="1014">
        <v>43196</v>
      </c>
      <c r="O2" s="1015"/>
      <c r="P2" s="1015"/>
      <c r="Q2" s="1016"/>
    </row>
    <row r="3" spans="1:39" ht="15.95" customHeight="1" thickBot="1">
      <c r="B3" s="62"/>
      <c r="C3" s="63"/>
      <c r="D3" s="63"/>
      <c r="E3" s="63"/>
      <c r="F3" s="1008"/>
      <c r="G3" s="1009"/>
      <c r="H3" s="1009"/>
      <c r="I3" s="1009"/>
      <c r="J3" s="1009"/>
      <c r="K3" s="1009"/>
      <c r="L3" s="1010"/>
      <c r="M3" s="1013"/>
      <c r="N3" s="1017"/>
      <c r="O3" s="1017"/>
      <c r="P3" s="1017"/>
      <c r="Q3" s="1018"/>
    </row>
    <row r="4" spans="1:39" ht="18" customHeight="1">
      <c r="B4" s="62"/>
      <c r="C4" s="63"/>
      <c r="D4" s="63"/>
      <c r="E4" s="63"/>
      <c r="F4" s="1008"/>
      <c r="G4" s="1009"/>
      <c r="H4" s="1009"/>
      <c r="I4" s="1009"/>
      <c r="J4" s="1009"/>
      <c r="K4" s="1009"/>
      <c r="L4" s="1010"/>
      <c r="M4" s="1012" t="s">
        <v>30</v>
      </c>
      <c r="N4" s="1015" t="s">
        <v>49</v>
      </c>
      <c r="O4" s="1015"/>
      <c r="P4" s="1015"/>
      <c r="Q4" s="1016"/>
    </row>
    <row r="5" spans="1:39" ht="16.5" thickBot="1">
      <c r="B5" s="62"/>
      <c r="C5" s="63"/>
      <c r="D5" s="63"/>
      <c r="E5" s="63"/>
      <c r="F5" s="1008"/>
      <c r="G5" s="1009"/>
      <c r="H5" s="1009"/>
      <c r="I5" s="1009"/>
      <c r="J5" s="1009"/>
      <c r="K5" s="1009"/>
      <c r="L5" s="1010"/>
      <c r="M5" s="1019"/>
      <c r="N5" s="1017"/>
      <c r="O5" s="1017"/>
      <c r="P5" s="1017"/>
      <c r="Q5" s="1018"/>
    </row>
    <row r="6" spans="1:39" ht="21" customHeight="1">
      <c r="B6" s="62"/>
      <c r="C6" s="63"/>
      <c r="D6" s="63"/>
      <c r="E6" s="63"/>
      <c r="F6" s="1008"/>
      <c r="G6" s="1009"/>
      <c r="H6" s="1009"/>
      <c r="I6" s="1009"/>
      <c r="J6" s="1009"/>
      <c r="K6" s="1009"/>
      <c r="L6" s="1009"/>
      <c r="M6" s="1020" t="s">
        <v>31</v>
      </c>
      <c r="N6" s="1022"/>
      <c r="O6" s="1022"/>
      <c r="P6" s="1022"/>
      <c r="Q6" s="1023"/>
    </row>
    <row r="7" spans="1:39" ht="16.5" thickBot="1">
      <c r="B7" s="62"/>
      <c r="C7" s="63"/>
      <c r="D7" s="63"/>
      <c r="E7" s="63"/>
      <c r="F7" s="1008"/>
      <c r="G7" s="1011"/>
      <c r="H7" s="1011"/>
      <c r="I7" s="1011"/>
      <c r="J7" s="1011"/>
      <c r="K7" s="1011"/>
      <c r="L7" s="1011"/>
      <c r="M7" s="1021"/>
      <c r="N7" s="1024"/>
      <c r="O7" s="1024"/>
      <c r="P7" s="1024"/>
      <c r="Q7" s="1025"/>
    </row>
    <row r="8" spans="1:39" s="64" customFormat="1" ht="27" customHeight="1">
      <c r="B8" s="989" t="s">
        <v>33</v>
      </c>
      <c r="C8" s="990"/>
      <c r="D8" s="990"/>
      <c r="E8" s="990"/>
      <c r="F8" s="991"/>
      <c r="G8" s="989" t="s">
        <v>32</v>
      </c>
      <c r="H8" s="990"/>
      <c r="I8" s="990"/>
      <c r="J8" s="990"/>
      <c r="K8" s="990"/>
      <c r="L8" s="990"/>
      <c r="M8" s="1026"/>
      <c r="N8" s="1027" t="s">
        <v>34</v>
      </c>
      <c r="O8" s="1028"/>
      <c r="P8" s="1028"/>
      <c r="Q8" s="1026"/>
    </row>
    <row r="9" spans="1:39" s="290" customFormat="1" ht="30" customHeight="1">
      <c r="B9" s="1057" t="str">
        <f>'Infrastructure Control Account'!C10</f>
        <v>Outer HCal Steel Sectors Ready for Electronics</v>
      </c>
      <c r="C9" s="1058"/>
      <c r="D9" s="1058"/>
      <c r="E9" s="1058"/>
      <c r="F9" s="1059"/>
      <c r="G9" s="1057" t="str">
        <f>'Infrastructure Control Account'!B10</f>
        <v xml:space="preserve">2.03.03 </v>
      </c>
      <c r="H9" s="1058"/>
      <c r="I9" s="1058"/>
      <c r="J9" s="1058"/>
      <c r="K9" s="1058"/>
      <c r="L9" s="1058"/>
      <c r="M9" s="1059"/>
      <c r="N9" s="1057" t="s">
        <v>51</v>
      </c>
      <c r="O9" s="1058"/>
      <c r="P9" s="1058"/>
      <c r="Q9" s="1059"/>
    </row>
    <row r="10" spans="1:39" s="290" customFormat="1" ht="32.1" customHeight="1" thickBot="1">
      <c r="B10" s="1060"/>
      <c r="C10" s="1061"/>
      <c r="D10" s="1061"/>
      <c r="E10" s="1061"/>
      <c r="F10" s="1062"/>
      <c r="G10" s="1060"/>
      <c r="H10" s="1061"/>
      <c r="I10" s="1061"/>
      <c r="J10" s="1061"/>
      <c r="K10" s="1061"/>
      <c r="L10" s="1061"/>
      <c r="M10" s="1062"/>
      <c r="N10" s="1060"/>
      <c r="O10" s="1061"/>
      <c r="P10" s="1061"/>
      <c r="Q10" s="1062"/>
    </row>
    <row r="11" spans="1:39" customFormat="1" ht="30.95" customHeight="1" thickBot="1">
      <c r="A11" s="379"/>
      <c r="B11" s="943" t="s">
        <v>149</v>
      </c>
      <c r="C11" s="944"/>
      <c r="D11" s="944"/>
      <c r="E11" s="944"/>
      <c r="F11" s="945"/>
      <c r="G11" s="502"/>
      <c r="H11" s="503"/>
      <c r="I11" s="503"/>
      <c r="J11" s="503"/>
      <c r="K11" s="503"/>
      <c r="L11" s="503"/>
      <c r="M11" s="503"/>
      <c r="N11" s="503"/>
      <c r="O11" s="503"/>
      <c r="P11" s="503"/>
      <c r="Q11" s="504"/>
      <c r="R11" s="501"/>
      <c r="S11" s="501"/>
      <c r="T11" s="501"/>
      <c r="U11" s="501"/>
      <c r="V11" s="501"/>
      <c r="W11" s="501"/>
      <c r="X11" s="501"/>
      <c r="Y11" s="501"/>
      <c r="Z11" s="501"/>
      <c r="AA11" s="501"/>
      <c r="AB11" s="501"/>
      <c r="AC11" s="501"/>
      <c r="AD11" s="501"/>
      <c r="AE11" s="501"/>
      <c r="AF11" s="501"/>
      <c r="AG11" s="501"/>
      <c r="AH11" s="501"/>
      <c r="AI11" s="501"/>
      <c r="AJ11" s="501"/>
      <c r="AK11" s="501"/>
      <c r="AL11" s="501"/>
      <c r="AM11" s="501"/>
    </row>
    <row r="12" spans="1:39" s="64" customFormat="1" ht="30" customHeight="1" thickBot="1">
      <c r="B12" s="965" t="s">
        <v>35</v>
      </c>
      <c r="C12" s="966"/>
      <c r="D12" s="966"/>
      <c r="E12" s="966"/>
      <c r="F12" s="966"/>
      <c r="G12" s="966"/>
      <c r="H12" s="966"/>
      <c r="I12" s="966"/>
      <c r="J12" s="966"/>
      <c r="K12" s="966"/>
      <c r="L12" s="966"/>
      <c r="M12" s="966"/>
      <c r="N12" s="966"/>
      <c r="O12" s="966"/>
      <c r="P12" s="966"/>
      <c r="Q12" s="967"/>
    </row>
    <row r="13" spans="1:39" ht="26.1" customHeight="1">
      <c r="B13" s="1054" t="s">
        <v>183</v>
      </c>
      <c r="C13" s="1055"/>
      <c r="D13" s="1055"/>
      <c r="E13" s="1055"/>
      <c r="F13" s="1055"/>
      <c r="G13" s="1055"/>
      <c r="H13" s="1055"/>
      <c r="I13" s="1055"/>
      <c r="J13" s="1055"/>
      <c r="K13" s="1055"/>
      <c r="L13" s="1055"/>
      <c r="M13" s="1055"/>
      <c r="N13" s="1055"/>
      <c r="O13" s="1055"/>
      <c r="P13" s="1055"/>
      <c r="Q13" s="1056"/>
    </row>
    <row r="14" spans="1:39" ht="26.1" customHeight="1">
      <c r="B14" s="1041"/>
      <c r="C14" s="1042"/>
      <c r="D14" s="1042"/>
      <c r="E14" s="1042"/>
      <c r="F14" s="1042"/>
      <c r="G14" s="1042"/>
      <c r="H14" s="1042"/>
      <c r="I14" s="1042"/>
      <c r="J14" s="1042"/>
      <c r="K14" s="1042"/>
      <c r="L14" s="1042"/>
      <c r="M14" s="1042"/>
      <c r="N14" s="1042"/>
      <c r="O14" s="1042"/>
      <c r="P14" s="1042"/>
      <c r="Q14" s="1043"/>
    </row>
    <row r="15" spans="1:39" ht="26.1" customHeight="1">
      <c r="B15" s="1041"/>
      <c r="C15" s="1042"/>
      <c r="D15" s="1042"/>
      <c r="E15" s="1042"/>
      <c r="F15" s="1042"/>
      <c r="G15" s="1042"/>
      <c r="H15" s="1042"/>
      <c r="I15" s="1042"/>
      <c r="J15" s="1042"/>
      <c r="K15" s="1042"/>
      <c r="L15" s="1042"/>
      <c r="M15" s="1042"/>
      <c r="N15" s="1042"/>
      <c r="O15" s="1042"/>
      <c r="P15" s="1042"/>
      <c r="Q15" s="1043"/>
    </row>
    <row r="16" spans="1:39" ht="26.1" customHeight="1">
      <c r="B16" s="1041"/>
      <c r="C16" s="1042"/>
      <c r="D16" s="1042"/>
      <c r="E16" s="1042"/>
      <c r="F16" s="1042"/>
      <c r="G16" s="1042"/>
      <c r="H16" s="1042"/>
      <c r="I16" s="1042"/>
      <c r="J16" s="1042"/>
      <c r="K16" s="1042"/>
      <c r="L16" s="1042"/>
      <c r="M16" s="1042"/>
      <c r="N16" s="1042"/>
      <c r="O16" s="1042"/>
      <c r="P16" s="1042"/>
      <c r="Q16" s="1043"/>
    </row>
    <row r="17" spans="2:17" ht="26.1" customHeight="1">
      <c r="B17" s="1041"/>
      <c r="C17" s="1042"/>
      <c r="D17" s="1042"/>
      <c r="E17" s="1042"/>
      <c r="F17" s="1042"/>
      <c r="G17" s="1042"/>
      <c r="H17" s="1042"/>
      <c r="I17" s="1042"/>
      <c r="J17" s="1042"/>
      <c r="K17" s="1042"/>
      <c r="L17" s="1042"/>
      <c r="M17" s="1042"/>
      <c r="N17" s="1042"/>
      <c r="O17" s="1042"/>
      <c r="P17" s="1042"/>
      <c r="Q17" s="1043"/>
    </row>
    <row r="18" spans="2:17" ht="26.1" customHeight="1">
      <c r="B18" s="1041"/>
      <c r="C18" s="1042"/>
      <c r="D18" s="1042"/>
      <c r="E18" s="1042"/>
      <c r="F18" s="1042"/>
      <c r="G18" s="1042"/>
      <c r="H18" s="1042"/>
      <c r="I18" s="1042"/>
      <c r="J18" s="1042"/>
      <c r="K18" s="1042"/>
      <c r="L18" s="1042"/>
      <c r="M18" s="1042"/>
      <c r="N18" s="1042"/>
      <c r="O18" s="1042"/>
      <c r="P18" s="1042"/>
      <c r="Q18" s="1043"/>
    </row>
    <row r="19" spans="2:17" ht="26.1" customHeight="1">
      <c r="B19" s="1041"/>
      <c r="C19" s="1042"/>
      <c r="D19" s="1042"/>
      <c r="E19" s="1042"/>
      <c r="F19" s="1042"/>
      <c r="G19" s="1042"/>
      <c r="H19" s="1042"/>
      <c r="I19" s="1042"/>
      <c r="J19" s="1042"/>
      <c r="K19" s="1042"/>
      <c r="L19" s="1042"/>
      <c r="M19" s="1042"/>
      <c r="N19" s="1042"/>
      <c r="O19" s="1042"/>
      <c r="P19" s="1042"/>
      <c r="Q19" s="1043"/>
    </row>
    <row r="20" spans="2:17" ht="26.1" customHeight="1">
      <c r="B20" s="1041"/>
      <c r="C20" s="1042"/>
      <c r="D20" s="1042"/>
      <c r="E20" s="1042"/>
      <c r="F20" s="1042"/>
      <c r="G20" s="1042"/>
      <c r="H20" s="1042"/>
      <c r="I20" s="1042"/>
      <c r="J20" s="1042"/>
      <c r="K20" s="1042"/>
      <c r="L20" s="1042"/>
      <c r="M20" s="1042"/>
      <c r="N20" s="1042"/>
      <c r="O20" s="1042"/>
      <c r="P20" s="1042"/>
      <c r="Q20" s="1043"/>
    </row>
    <row r="21" spans="2:17" ht="26.1" customHeight="1">
      <c r="B21" s="1044"/>
      <c r="C21" s="1042"/>
      <c r="D21" s="1042"/>
      <c r="E21" s="1042"/>
      <c r="F21" s="1042"/>
      <c r="G21" s="1042"/>
      <c r="H21" s="1042"/>
      <c r="I21" s="1042"/>
      <c r="J21" s="1042"/>
      <c r="K21" s="1042"/>
      <c r="L21" s="1042"/>
      <c r="M21" s="1042"/>
      <c r="N21" s="1042"/>
      <c r="O21" s="1042"/>
      <c r="P21" s="1042"/>
      <c r="Q21" s="1043"/>
    </row>
    <row r="22" spans="2:17" ht="26.1" customHeight="1">
      <c r="B22" s="1044"/>
      <c r="C22" s="1042"/>
      <c r="D22" s="1042"/>
      <c r="E22" s="1042"/>
      <c r="F22" s="1042"/>
      <c r="G22" s="1042"/>
      <c r="H22" s="1042"/>
      <c r="I22" s="1042"/>
      <c r="J22" s="1042"/>
      <c r="K22" s="1042"/>
      <c r="L22" s="1042"/>
      <c r="M22" s="1042"/>
      <c r="N22" s="1042"/>
      <c r="O22" s="1042"/>
      <c r="P22" s="1042"/>
      <c r="Q22" s="1043"/>
    </row>
    <row r="23" spans="2:17" ht="26.1" customHeight="1">
      <c r="B23" s="1044"/>
      <c r="C23" s="1042"/>
      <c r="D23" s="1042"/>
      <c r="E23" s="1042"/>
      <c r="F23" s="1042"/>
      <c r="G23" s="1042"/>
      <c r="H23" s="1042"/>
      <c r="I23" s="1042"/>
      <c r="J23" s="1042"/>
      <c r="K23" s="1042"/>
      <c r="L23" s="1042"/>
      <c r="M23" s="1042"/>
      <c r="N23" s="1042"/>
      <c r="O23" s="1042"/>
      <c r="P23" s="1042"/>
      <c r="Q23" s="1043"/>
    </row>
    <row r="24" spans="2:17" ht="26.1" customHeight="1">
      <c r="B24" s="1044"/>
      <c r="C24" s="1042"/>
      <c r="D24" s="1042"/>
      <c r="E24" s="1042"/>
      <c r="F24" s="1042"/>
      <c r="G24" s="1042"/>
      <c r="H24" s="1042"/>
      <c r="I24" s="1042"/>
      <c r="J24" s="1042"/>
      <c r="K24" s="1042"/>
      <c r="L24" s="1042"/>
      <c r="M24" s="1042"/>
      <c r="N24" s="1042"/>
      <c r="O24" s="1042"/>
      <c r="P24" s="1042"/>
      <c r="Q24" s="1043"/>
    </row>
    <row r="25" spans="2:17" ht="26.1" customHeight="1">
      <c r="B25" s="1044"/>
      <c r="C25" s="1042"/>
      <c r="D25" s="1042"/>
      <c r="E25" s="1042"/>
      <c r="F25" s="1042"/>
      <c r="G25" s="1042"/>
      <c r="H25" s="1042"/>
      <c r="I25" s="1042"/>
      <c r="J25" s="1042"/>
      <c r="K25" s="1042"/>
      <c r="L25" s="1042"/>
      <c r="M25" s="1042"/>
      <c r="N25" s="1042"/>
      <c r="O25" s="1042"/>
      <c r="P25" s="1042"/>
      <c r="Q25" s="1043"/>
    </row>
    <row r="26" spans="2:17" ht="26.1" customHeight="1">
      <c r="B26" s="1044"/>
      <c r="C26" s="1042"/>
      <c r="D26" s="1042"/>
      <c r="E26" s="1042"/>
      <c r="F26" s="1042"/>
      <c r="G26" s="1042"/>
      <c r="H26" s="1042"/>
      <c r="I26" s="1042"/>
      <c r="J26" s="1042"/>
      <c r="K26" s="1042"/>
      <c r="L26" s="1042"/>
      <c r="M26" s="1042"/>
      <c r="N26" s="1042"/>
      <c r="O26" s="1042"/>
      <c r="P26" s="1042"/>
      <c r="Q26" s="1043"/>
    </row>
    <row r="27" spans="2:17" ht="26.1" customHeight="1">
      <c r="B27" s="1044"/>
      <c r="C27" s="1042"/>
      <c r="D27" s="1042"/>
      <c r="E27" s="1042"/>
      <c r="F27" s="1042"/>
      <c r="G27" s="1042"/>
      <c r="H27" s="1042"/>
      <c r="I27" s="1042"/>
      <c r="J27" s="1042"/>
      <c r="K27" s="1042"/>
      <c r="L27" s="1042"/>
      <c r="M27" s="1042"/>
      <c r="N27" s="1042"/>
      <c r="O27" s="1042"/>
      <c r="P27" s="1042"/>
      <c r="Q27" s="1043"/>
    </row>
    <row r="28" spans="2:17">
      <c r="B28" s="1044"/>
      <c r="C28" s="1042"/>
      <c r="D28" s="1042"/>
      <c r="E28" s="1042"/>
      <c r="F28" s="1042"/>
      <c r="G28" s="1042"/>
      <c r="H28" s="1042"/>
      <c r="I28" s="1042"/>
      <c r="J28" s="1042"/>
      <c r="K28" s="1042"/>
      <c r="L28" s="1042"/>
      <c r="M28" s="1042"/>
      <c r="N28" s="1042"/>
      <c r="O28" s="1042"/>
      <c r="P28" s="1042"/>
      <c r="Q28" s="1043"/>
    </row>
    <row r="29" spans="2:17" ht="16.5" thickBot="1">
      <c r="B29" s="1045"/>
      <c r="C29" s="1046"/>
      <c r="D29" s="1046"/>
      <c r="E29" s="1046"/>
      <c r="F29" s="1046"/>
      <c r="G29" s="1046"/>
      <c r="H29" s="1046"/>
      <c r="I29" s="1046"/>
      <c r="J29" s="1046"/>
      <c r="K29" s="1046"/>
      <c r="L29" s="1046"/>
      <c r="M29" s="1046"/>
      <c r="N29" s="1046"/>
      <c r="O29" s="1046"/>
      <c r="P29" s="1046"/>
      <c r="Q29" s="1047"/>
    </row>
    <row r="30" spans="2:17" s="64" customFormat="1" ht="18.75">
      <c r="B30" s="1027" t="s">
        <v>36</v>
      </c>
      <c r="C30" s="1028"/>
      <c r="D30" s="1028"/>
      <c r="E30" s="1028"/>
      <c r="F30" s="1028"/>
      <c r="G30" s="1028"/>
      <c r="H30" s="1028"/>
      <c r="I30" s="1028"/>
      <c r="J30" s="1028"/>
      <c r="K30" s="1028"/>
      <c r="L30" s="1028"/>
      <c r="M30" s="1028"/>
      <c r="N30" s="1028"/>
      <c r="O30" s="1028"/>
      <c r="P30" s="1028"/>
      <c r="Q30" s="1026"/>
    </row>
    <row r="31" spans="2:17">
      <c r="B31" s="65"/>
      <c r="C31" s="66"/>
      <c r="D31" s="66"/>
      <c r="E31" s="66"/>
      <c r="F31" s="66"/>
      <c r="G31" s="66"/>
      <c r="H31" s="66"/>
      <c r="I31" s="66"/>
      <c r="J31" s="66"/>
      <c r="K31" s="66"/>
      <c r="L31" s="66"/>
      <c r="M31" s="66"/>
      <c r="N31" s="66"/>
      <c r="O31" s="66"/>
      <c r="P31" s="66"/>
      <c r="Q31" s="67"/>
    </row>
    <row r="32" spans="2:17">
      <c r="B32" s="65"/>
      <c r="C32" s="66"/>
      <c r="D32" s="66"/>
      <c r="E32" s="66"/>
      <c r="F32" s="66"/>
      <c r="G32" s="66"/>
      <c r="H32" s="66"/>
      <c r="I32" s="66"/>
      <c r="J32" s="66"/>
      <c r="K32" s="66"/>
      <c r="L32" s="66"/>
      <c r="M32" s="66"/>
      <c r="N32" s="66"/>
      <c r="O32" s="66"/>
      <c r="P32" s="66"/>
      <c r="Q32" s="67"/>
    </row>
    <row r="33" spans="2:17" ht="19.5" thickBot="1">
      <c r="B33" s="65"/>
      <c r="C33" s="68"/>
      <c r="D33" s="69" t="s">
        <v>37</v>
      </c>
      <c r="E33" s="66"/>
      <c r="F33" s="66"/>
      <c r="G33" s="66"/>
      <c r="H33" s="66"/>
      <c r="I33" s="66"/>
      <c r="J33" s="66"/>
      <c r="K33" s="66"/>
      <c r="L33" s="66"/>
      <c r="M33" s="66"/>
      <c r="N33" s="66"/>
      <c r="O33" s="66"/>
      <c r="P33" s="66"/>
      <c r="Q33" s="67"/>
    </row>
    <row r="34" spans="2:17" ht="19.5" thickBot="1">
      <c r="B34" s="65"/>
      <c r="C34" s="68" t="s">
        <v>50</v>
      </c>
      <c r="D34" s="69" t="s">
        <v>38</v>
      </c>
      <c r="E34" s="66"/>
      <c r="F34" s="66"/>
      <c r="G34" s="66"/>
      <c r="H34" s="66"/>
      <c r="I34" s="66"/>
      <c r="J34" s="66"/>
      <c r="K34" s="66"/>
      <c r="L34" s="66"/>
      <c r="M34" s="66"/>
      <c r="N34" s="66"/>
      <c r="O34" s="66"/>
      <c r="P34" s="66"/>
      <c r="Q34" s="67"/>
    </row>
    <row r="35" spans="2:17" ht="19.5" thickBot="1">
      <c r="B35" s="65"/>
      <c r="C35" s="68"/>
      <c r="D35" s="69" t="s">
        <v>39</v>
      </c>
      <c r="E35" s="66"/>
      <c r="F35" s="66"/>
      <c r="G35" s="66"/>
      <c r="H35" s="66"/>
      <c r="I35" s="66"/>
      <c r="J35" s="66"/>
      <c r="K35" s="66"/>
      <c r="L35" s="66"/>
      <c r="M35" s="66"/>
      <c r="N35" s="66"/>
      <c r="O35" s="66"/>
      <c r="P35" s="66"/>
      <c r="Q35" s="67"/>
    </row>
    <row r="36" spans="2:17" ht="19.5" thickBot="1">
      <c r="B36" s="65"/>
      <c r="C36" s="68"/>
      <c r="D36" s="69" t="s">
        <v>40</v>
      </c>
      <c r="E36" s="66"/>
      <c r="F36" s="66"/>
      <c r="G36" s="66"/>
      <c r="H36" s="66"/>
      <c r="I36" s="66"/>
      <c r="J36" s="66"/>
      <c r="K36" s="66"/>
      <c r="L36" s="66"/>
      <c r="M36" s="66"/>
      <c r="N36" s="66"/>
      <c r="O36" s="66"/>
      <c r="P36" s="66"/>
      <c r="Q36" s="67"/>
    </row>
    <row r="37" spans="2:17" ht="19.5" thickBot="1">
      <c r="B37" s="65"/>
      <c r="C37" s="68"/>
      <c r="D37" s="69" t="s">
        <v>41</v>
      </c>
      <c r="E37" s="66"/>
      <c r="F37" s="66"/>
      <c r="G37" s="66"/>
      <c r="H37" s="66"/>
      <c r="I37" s="66"/>
      <c r="J37" s="66"/>
      <c r="K37" s="66"/>
      <c r="L37" s="66"/>
      <c r="M37" s="66"/>
      <c r="N37" s="66"/>
      <c r="O37" s="66"/>
      <c r="P37" s="66"/>
      <c r="Q37" s="67"/>
    </row>
    <row r="38" spans="2:17" ht="19.5" thickBot="1">
      <c r="B38" s="65"/>
      <c r="C38" s="68" t="s">
        <v>50</v>
      </c>
      <c r="D38" s="69" t="s">
        <v>42</v>
      </c>
      <c r="E38" s="66"/>
      <c r="F38" s="66"/>
      <c r="G38" s="66"/>
      <c r="H38" s="66"/>
      <c r="I38" s="66"/>
      <c r="J38" s="66"/>
      <c r="K38" s="66"/>
      <c r="L38" s="66"/>
      <c r="M38" s="66"/>
      <c r="N38" s="66"/>
      <c r="O38" s="66"/>
      <c r="P38" s="66"/>
      <c r="Q38" s="67"/>
    </row>
    <row r="39" spans="2:17" ht="19.5" thickBot="1">
      <c r="B39" s="65"/>
      <c r="C39" s="68" t="s">
        <v>50</v>
      </c>
      <c r="D39" s="69" t="s">
        <v>43</v>
      </c>
      <c r="E39" s="66"/>
      <c r="F39" s="66"/>
      <c r="G39" s="66"/>
      <c r="H39" s="66"/>
      <c r="I39" s="66"/>
      <c r="J39" s="66"/>
      <c r="K39" s="66"/>
      <c r="L39" s="66"/>
      <c r="M39" s="66"/>
      <c r="N39" s="66"/>
      <c r="O39" s="66"/>
      <c r="P39" s="66"/>
      <c r="Q39" s="67"/>
    </row>
    <row r="40" spans="2:17" ht="19.5" thickBot="1">
      <c r="B40" s="65"/>
      <c r="C40" s="68"/>
      <c r="D40" s="69" t="s">
        <v>44</v>
      </c>
      <c r="E40" s="66"/>
      <c r="F40" s="66"/>
      <c r="G40" s="66"/>
      <c r="H40" s="66"/>
      <c r="I40" s="66"/>
      <c r="J40" s="66"/>
      <c r="K40" s="66"/>
      <c r="L40" s="66"/>
      <c r="M40" s="66"/>
      <c r="N40" s="66"/>
      <c r="O40" s="66"/>
      <c r="P40" s="66"/>
      <c r="Q40" s="67"/>
    </row>
    <row r="41" spans="2:17">
      <c r="B41" s="65"/>
      <c r="C41" s="66"/>
      <c r="D41" s="66"/>
      <c r="E41" s="66"/>
      <c r="F41" s="66"/>
      <c r="G41" s="66"/>
      <c r="H41" s="66"/>
      <c r="I41" s="66"/>
      <c r="J41" s="66"/>
      <c r="K41" s="66"/>
      <c r="L41" s="66"/>
      <c r="M41" s="66"/>
      <c r="N41" s="66"/>
      <c r="O41" s="66"/>
      <c r="P41" s="66"/>
      <c r="Q41" s="67"/>
    </row>
    <row r="42" spans="2:17" ht="16.5" thickBot="1">
      <c r="B42" s="70"/>
      <c r="C42" s="71"/>
      <c r="D42" s="71"/>
      <c r="E42" s="71"/>
      <c r="F42" s="71"/>
      <c r="G42" s="71"/>
      <c r="H42" s="71"/>
      <c r="I42" s="71"/>
      <c r="J42" s="71"/>
      <c r="K42" s="71"/>
      <c r="L42" s="71"/>
      <c r="M42" s="71"/>
      <c r="N42" s="71"/>
      <c r="O42" s="71"/>
      <c r="P42" s="71"/>
      <c r="Q42" s="72"/>
    </row>
    <row r="43" spans="2:17" s="64" customFormat="1" ht="18.75">
      <c r="B43" s="989" t="s">
        <v>45</v>
      </c>
      <c r="C43" s="990"/>
      <c r="D43" s="990"/>
      <c r="E43" s="990"/>
      <c r="F43" s="990"/>
      <c r="G43" s="990"/>
      <c r="H43" s="990"/>
      <c r="I43" s="990"/>
      <c r="J43" s="990"/>
      <c r="K43" s="990"/>
      <c r="L43" s="990"/>
      <c r="M43" s="990"/>
      <c r="N43" s="990"/>
      <c r="O43" s="990"/>
      <c r="P43" s="990"/>
      <c r="Q43" s="991"/>
    </row>
    <row r="44" spans="2:17">
      <c r="B44" s="992" t="s">
        <v>70</v>
      </c>
      <c r="C44" s="993"/>
      <c r="D44" s="993"/>
      <c r="E44" s="993"/>
      <c r="F44" s="993"/>
      <c r="G44" s="993"/>
      <c r="H44" s="993"/>
      <c r="I44" s="993"/>
      <c r="J44" s="993"/>
      <c r="K44" s="993"/>
      <c r="L44" s="993"/>
      <c r="M44" s="993"/>
      <c r="N44" s="993"/>
      <c r="O44" s="993"/>
      <c r="P44" s="993"/>
      <c r="Q44" s="994"/>
    </row>
    <row r="45" spans="2:17">
      <c r="B45" s="995"/>
      <c r="C45" s="993"/>
      <c r="D45" s="993"/>
      <c r="E45" s="993"/>
      <c r="F45" s="993"/>
      <c r="G45" s="993"/>
      <c r="H45" s="993"/>
      <c r="I45" s="993"/>
      <c r="J45" s="993"/>
      <c r="K45" s="993"/>
      <c r="L45" s="993"/>
      <c r="M45" s="993"/>
      <c r="N45" s="993"/>
      <c r="O45" s="993"/>
      <c r="P45" s="993"/>
      <c r="Q45" s="994"/>
    </row>
    <row r="46" spans="2:17">
      <c r="B46" s="995"/>
      <c r="C46" s="993"/>
      <c r="D46" s="993"/>
      <c r="E46" s="993"/>
      <c r="F46" s="993"/>
      <c r="G46" s="993"/>
      <c r="H46" s="993"/>
      <c r="I46" s="993"/>
      <c r="J46" s="993"/>
      <c r="K46" s="993"/>
      <c r="L46" s="993"/>
      <c r="M46" s="993"/>
      <c r="N46" s="993"/>
      <c r="O46" s="993"/>
      <c r="P46" s="993"/>
      <c r="Q46" s="994"/>
    </row>
    <row r="47" spans="2:17">
      <c r="B47" s="995"/>
      <c r="C47" s="993"/>
      <c r="D47" s="993"/>
      <c r="E47" s="993"/>
      <c r="F47" s="993"/>
      <c r="G47" s="993"/>
      <c r="H47" s="993"/>
      <c r="I47" s="993"/>
      <c r="J47" s="993"/>
      <c r="K47" s="993"/>
      <c r="L47" s="993"/>
      <c r="M47" s="993"/>
      <c r="N47" s="993"/>
      <c r="O47" s="993"/>
      <c r="P47" s="993"/>
      <c r="Q47" s="994"/>
    </row>
    <row r="48" spans="2:17">
      <c r="B48" s="995"/>
      <c r="C48" s="993"/>
      <c r="D48" s="993"/>
      <c r="E48" s="993"/>
      <c r="F48" s="993"/>
      <c r="G48" s="993"/>
      <c r="H48" s="993"/>
      <c r="I48" s="993"/>
      <c r="J48" s="993"/>
      <c r="K48" s="993"/>
      <c r="L48" s="993"/>
      <c r="M48" s="993"/>
      <c r="N48" s="993"/>
      <c r="O48" s="993"/>
      <c r="P48" s="993"/>
      <c r="Q48" s="994"/>
    </row>
    <row r="49" spans="2:17">
      <c r="B49" s="995"/>
      <c r="C49" s="993"/>
      <c r="D49" s="993"/>
      <c r="E49" s="993"/>
      <c r="F49" s="993"/>
      <c r="G49" s="993"/>
      <c r="H49" s="993"/>
      <c r="I49" s="993"/>
      <c r="J49" s="993"/>
      <c r="K49" s="993"/>
      <c r="L49" s="993"/>
      <c r="M49" s="993"/>
      <c r="N49" s="993"/>
      <c r="O49" s="993"/>
      <c r="P49" s="993"/>
      <c r="Q49" s="994"/>
    </row>
    <row r="50" spans="2:17">
      <c r="B50" s="995"/>
      <c r="C50" s="993"/>
      <c r="D50" s="993"/>
      <c r="E50" s="993"/>
      <c r="F50" s="993"/>
      <c r="G50" s="993"/>
      <c r="H50" s="993"/>
      <c r="I50" s="993"/>
      <c r="J50" s="993"/>
      <c r="K50" s="993"/>
      <c r="L50" s="993"/>
      <c r="M50" s="993"/>
      <c r="N50" s="993"/>
      <c r="O50" s="993"/>
      <c r="P50" s="993"/>
      <c r="Q50" s="994"/>
    </row>
    <row r="51" spans="2:17">
      <c r="B51" s="995"/>
      <c r="C51" s="993"/>
      <c r="D51" s="993"/>
      <c r="E51" s="993"/>
      <c r="F51" s="993"/>
      <c r="G51" s="993"/>
      <c r="H51" s="993"/>
      <c r="I51" s="993"/>
      <c r="J51" s="993"/>
      <c r="K51" s="993"/>
      <c r="L51" s="993"/>
      <c r="M51" s="993"/>
      <c r="N51" s="993"/>
      <c r="O51" s="993"/>
      <c r="P51" s="993"/>
      <c r="Q51" s="994"/>
    </row>
    <row r="52" spans="2:17">
      <c r="B52" s="995"/>
      <c r="C52" s="993"/>
      <c r="D52" s="993"/>
      <c r="E52" s="993"/>
      <c r="F52" s="993"/>
      <c r="G52" s="993"/>
      <c r="H52" s="993"/>
      <c r="I52" s="993"/>
      <c r="J52" s="993"/>
      <c r="K52" s="993"/>
      <c r="L52" s="993"/>
      <c r="M52" s="993"/>
      <c r="N52" s="993"/>
      <c r="O52" s="993"/>
      <c r="P52" s="993"/>
      <c r="Q52" s="994"/>
    </row>
    <row r="53" spans="2:17">
      <c r="B53" s="995"/>
      <c r="C53" s="993"/>
      <c r="D53" s="993"/>
      <c r="E53" s="993"/>
      <c r="F53" s="993"/>
      <c r="G53" s="993"/>
      <c r="H53" s="993"/>
      <c r="I53" s="993"/>
      <c r="J53" s="993"/>
      <c r="K53" s="993"/>
      <c r="L53" s="993"/>
      <c r="M53" s="993"/>
      <c r="N53" s="993"/>
      <c r="O53" s="993"/>
      <c r="P53" s="993"/>
      <c r="Q53" s="994"/>
    </row>
    <row r="54" spans="2:17">
      <c r="B54" s="995"/>
      <c r="C54" s="993"/>
      <c r="D54" s="993"/>
      <c r="E54" s="993"/>
      <c r="F54" s="993"/>
      <c r="G54" s="993"/>
      <c r="H54" s="993"/>
      <c r="I54" s="993"/>
      <c r="J54" s="993"/>
      <c r="K54" s="993"/>
      <c r="L54" s="993"/>
      <c r="M54" s="993"/>
      <c r="N54" s="993"/>
      <c r="O54" s="993"/>
      <c r="P54" s="993"/>
      <c r="Q54" s="994"/>
    </row>
    <row r="55" spans="2:17" ht="16.5" thickBot="1">
      <c r="B55" s="996"/>
      <c r="C55" s="997"/>
      <c r="D55" s="997"/>
      <c r="E55" s="997"/>
      <c r="F55" s="997"/>
      <c r="G55" s="997"/>
      <c r="H55" s="997"/>
      <c r="I55" s="997"/>
      <c r="J55" s="997"/>
      <c r="K55" s="997"/>
      <c r="L55" s="997"/>
      <c r="M55" s="997"/>
      <c r="N55" s="997"/>
      <c r="O55" s="997"/>
      <c r="P55" s="997"/>
      <c r="Q55" s="998"/>
    </row>
    <row r="56" spans="2:17">
      <c r="B56" s="999" t="s">
        <v>46</v>
      </c>
      <c r="C56" s="1000"/>
      <c r="D56" s="1000"/>
      <c r="E56" s="1000"/>
      <c r="F56" s="1000"/>
      <c r="G56" s="1000"/>
      <c r="H56" s="1000"/>
      <c r="I56" s="1000"/>
      <c r="J56" s="1000"/>
      <c r="K56" s="1000"/>
      <c r="L56" s="1000"/>
      <c r="M56" s="1000"/>
      <c r="N56" s="1000"/>
      <c r="O56" s="1000"/>
      <c r="P56" s="1000"/>
      <c r="Q56" s="1001"/>
    </row>
    <row r="57" spans="2:17">
      <c r="B57" s="1002"/>
      <c r="C57" s="1003"/>
      <c r="D57" s="1003"/>
      <c r="E57" s="1003"/>
      <c r="F57" s="1003"/>
      <c r="G57" s="1003"/>
      <c r="H57" s="1003"/>
      <c r="I57" s="1003"/>
      <c r="J57" s="1003"/>
      <c r="K57" s="1003"/>
      <c r="L57" s="1003"/>
      <c r="M57" s="1003"/>
      <c r="N57" s="1003"/>
      <c r="O57" s="1003"/>
      <c r="P57" s="1003"/>
      <c r="Q57" s="1004"/>
    </row>
    <row r="58" spans="2:17">
      <c r="B58" s="976" t="s">
        <v>228</v>
      </c>
      <c r="C58" s="977"/>
      <c r="D58" s="977"/>
      <c r="E58" s="977"/>
      <c r="F58" s="977"/>
      <c r="G58" s="977"/>
      <c r="H58" s="977"/>
      <c r="I58" s="977"/>
      <c r="J58" s="977"/>
      <c r="K58" s="977"/>
      <c r="L58" s="977"/>
      <c r="M58" s="977"/>
      <c r="N58" s="977"/>
      <c r="O58" s="977"/>
      <c r="P58" s="977"/>
      <c r="Q58" s="978"/>
    </row>
    <row r="59" spans="2:17">
      <c r="B59" s="979"/>
      <c r="C59" s="977"/>
      <c r="D59" s="977"/>
      <c r="E59" s="977"/>
      <c r="F59" s="977"/>
      <c r="G59" s="977"/>
      <c r="H59" s="977"/>
      <c r="I59" s="977"/>
      <c r="J59" s="977"/>
      <c r="K59" s="977"/>
      <c r="L59" s="977"/>
      <c r="M59" s="977"/>
      <c r="N59" s="977"/>
      <c r="O59" s="977"/>
      <c r="P59" s="977"/>
      <c r="Q59" s="978"/>
    </row>
    <row r="60" spans="2:17">
      <c r="B60" s="979"/>
      <c r="C60" s="977"/>
      <c r="D60" s="977"/>
      <c r="E60" s="977"/>
      <c r="F60" s="977"/>
      <c r="G60" s="977"/>
      <c r="H60" s="977"/>
      <c r="I60" s="977"/>
      <c r="J60" s="977"/>
      <c r="K60" s="977"/>
      <c r="L60" s="977"/>
      <c r="M60" s="977"/>
      <c r="N60" s="977"/>
      <c r="O60" s="977"/>
      <c r="P60" s="977"/>
      <c r="Q60" s="978"/>
    </row>
    <row r="61" spans="2:17">
      <c r="B61" s="979"/>
      <c r="C61" s="977"/>
      <c r="D61" s="977"/>
      <c r="E61" s="977"/>
      <c r="F61" s="977"/>
      <c r="G61" s="977"/>
      <c r="H61" s="977"/>
      <c r="I61" s="977"/>
      <c r="J61" s="977"/>
      <c r="K61" s="977"/>
      <c r="L61" s="977"/>
      <c r="M61" s="977"/>
      <c r="N61" s="977"/>
      <c r="O61" s="977"/>
      <c r="P61" s="977"/>
      <c r="Q61" s="978"/>
    </row>
    <row r="62" spans="2:17">
      <c r="B62" s="979"/>
      <c r="C62" s="977"/>
      <c r="D62" s="977"/>
      <c r="E62" s="977"/>
      <c r="F62" s="977"/>
      <c r="G62" s="977"/>
      <c r="H62" s="977"/>
      <c r="I62" s="977"/>
      <c r="J62" s="977"/>
      <c r="K62" s="977"/>
      <c r="L62" s="977"/>
      <c r="M62" s="977"/>
      <c r="N62" s="977"/>
      <c r="O62" s="977"/>
      <c r="P62" s="977"/>
      <c r="Q62" s="978"/>
    </row>
    <row r="63" spans="2:17">
      <c r="B63" s="979"/>
      <c r="C63" s="977"/>
      <c r="D63" s="977"/>
      <c r="E63" s="977"/>
      <c r="F63" s="977"/>
      <c r="G63" s="977"/>
      <c r="H63" s="977"/>
      <c r="I63" s="977"/>
      <c r="J63" s="977"/>
      <c r="K63" s="977"/>
      <c r="L63" s="977"/>
      <c r="M63" s="977"/>
      <c r="N63" s="977"/>
      <c r="O63" s="977"/>
      <c r="P63" s="977"/>
      <c r="Q63" s="978"/>
    </row>
    <row r="64" spans="2:17">
      <c r="B64" s="979"/>
      <c r="C64" s="977"/>
      <c r="D64" s="977"/>
      <c r="E64" s="977"/>
      <c r="F64" s="977"/>
      <c r="G64" s="977"/>
      <c r="H64" s="977"/>
      <c r="I64" s="977"/>
      <c r="J64" s="977"/>
      <c r="K64" s="977"/>
      <c r="L64" s="977"/>
      <c r="M64" s="977"/>
      <c r="N64" s="977"/>
      <c r="O64" s="977"/>
      <c r="P64" s="977"/>
      <c r="Q64" s="978"/>
    </row>
    <row r="65" spans="2:17">
      <c r="B65" s="979"/>
      <c r="C65" s="977"/>
      <c r="D65" s="977"/>
      <c r="E65" s="977"/>
      <c r="F65" s="977"/>
      <c r="G65" s="977"/>
      <c r="H65" s="977"/>
      <c r="I65" s="977"/>
      <c r="J65" s="977"/>
      <c r="K65" s="977"/>
      <c r="L65" s="977"/>
      <c r="M65" s="977"/>
      <c r="N65" s="977"/>
      <c r="O65" s="977"/>
      <c r="P65" s="977"/>
      <c r="Q65" s="978"/>
    </row>
    <row r="66" spans="2:17">
      <c r="B66" s="979"/>
      <c r="C66" s="977"/>
      <c r="D66" s="977"/>
      <c r="E66" s="977"/>
      <c r="F66" s="977"/>
      <c r="G66" s="977"/>
      <c r="H66" s="977"/>
      <c r="I66" s="977"/>
      <c r="J66" s="977"/>
      <c r="K66" s="977"/>
      <c r="L66" s="977"/>
      <c r="M66" s="977"/>
      <c r="N66" s="977"/>
      <c r="O66" s="977"/>
      <c r="P66" s="977"/>
      <c r="Q66" s="978"/>
    </row>
    <row r="67" spans="2:17">
      <c r="B67" s="979"/>
      <c r="C67" s="977"/>
      <c r="D67" s="977"/>
      <c r="E67" s="977"/>
      <c r="F67" s="977"/>
      <c r="G67" s="977"/>
      <c r="H67" s="977"/>
      <c r="I67" s="977"/>
      <c r="J67" s="977"/>
      <c r="K67" s="977"/>
      <c r="L67" s="977"/>
      <c r="M67" s="977"/>
      <c r="N67" s="977"/>
      <c r="O67" s="977"/>
      <c r="P67" s="977"/>
      <c r="Q67" s="978"/>
    </row>
    <row r="68" spans="2:17" ht="16.5" thickBot="1">
      <c r="B68" s="980"/>
      <c r="C68" s="981"/>
      <c r="D68" s="981"/>
      <c r="E68" s="981"/>
      <c r="F68" s="981"/>
      <c r="G68" s="981"/>
      <c r="H68" s="981"/>
      <c r="I68" s="981"/>
      <c r="J68" s="981"/>
      <c r="K68" s="981"/>
      <c r="L68" s="981"/>
      <c r="M68" s="981"/>
      <c r="N68" s="981"/>
      <c r="O68" s="981"/>
      <c r="P68" s="981"/>
      <c r="Q68" s="982"/>
    </row>
    <row r="69" spans="2:17">
      <c r="B69" s="983" t="s">
        <v>47</v>
      </c>
      <c r="C69" s="984"/>
      <c r="D69" s="984"/>
      <c r="E69" s="984"/>
      <c r="F69" s="984"/>
      <c r="G69" s="984"/>
      <c r="H69" s="984"/>
      <c r="I69" s="984"/>
      <c r="J69" s="984"/>
      <c r="K69" s="984"/>
      <c r="L69" s="984"/>
      <c r="M69" s="984"/>
      <c r="N69" s="984"/>
      <c r="O69" s="984"/>
      <c r="P69" s="984"/>
      <c r="Q69" s="985"/>
    </row>
    <row r="70" spans="2:17">
      <c r="B70" s="986"/>
      <c r="C70" s="987"/>
      <c r="D70" s="987"/>
      <c r="E70" s="987"/>
      <c r="F70" s="987"/>
      <c r="G70" s="987"/>
      <c r="H70" s="987"/>
      <c r="I70" s="987"/>
      <c r="J70" s="987"/>
      <c r="K70" s="987"/>
      <c r="L70" s="987"/>
      <c r="M70" s="987"/>
      <c r="N70" s="987"/>
      <c r="O70" s="987"/>
      <c r="P70" s="987"/>
      <c r="Q70" s="988"/>
    </row>
    <row r="71" spans="2:17">
      <c r="B71" s="976" t="s">
        <v>236</v>
      </c>
      <c r="C71" s="977"/>
      <c r="D71" s="977"/>
      <c r="E71" s="977"/>
      <c r="F71" s="977"/>
      <c r="G71" s="977"/>
      <c r="H71" s="977"/>
      <c r="I71" s="977"/>
      <c r="J71" s="977"/>
      <c r="K71" s="977"/>
      <c r="L71" s="977"/>
      <c r="M71" s="977"/>
      <c r="N71" s="977"/>
      <c r="O71" s="977"/>
      <c r="P71" s="977"/>
      <c r="Q71" s="978"/>
    </row>
    <row r="72" spans="2:17">
      <c r="B72" s="979"/>
      <c r="C72" s="977"/>
      <c r="D72" s="977"/>
      <c r="E72" s="977"/>
      <c r="F72" s="977"/>
      <c r="G72" s="977"/>
      <c r="H72" s="977"/>
      <c r="I72" s="977"/>
      <c r="J72" s="977"/>
      <c r="K72" s="977"/>
      <c r="L72" s="977"/>
      <c r="M72" s="977"/>
      <c r="N72" s="977"/>
      <c r="O72" s="977"/>
      <c r="P72" s="977"/>
      <c r="Q72" s="978"/>
    </row>
    <row r="73" spans="2:17">
      <c r="B73" s="979"/>
      <c r="C73" s="977"/>
      <c r="D73" s="977"/>
      <c r="E73" s="977"/>
      <c r="F73" s="977"/>
      <c r="G73" s="977"/>
      <c r="H73" s="977"/>
      <c r="I73" s="977"/>
      <c r="J73" s="977"/>
      <c r="K73" s="977"/>
      <c r="L73" s="977"/>
      <c r="M73" s="977"/>
      <c r="N73" s="977"/>
      <c r="O73" s="977"/>
      <c r="P73" s="977"/>
      <c r="Q73" s="978"/>
    </row>
    <row r="74" spans="2:17">
      <c r="B74" s="979"/>
      <c r="C74" s="977"/>
      <c r="D74" s="977"/>
      <c r="E74" s="977"/>
      <c r="F74" s="977"/>
      <c r="G74" s="977"/>
      <c r="H74" s="977"/>
      <c r="I74" s="977"/>
      <c r="J74" s="977"/>
      <c r="K74" s="977"/>
      <c r="L74" s="977"/>
      <c r="M74" s="977"/>
      <c r="N74" s="977"/>
      <c r="O74" s="977"/>
      <c r="P74" s="977"/>
      <c r="Q74" s="978"/>
    </row>
    <row r="75" spans="2:17">
      <c r="B75" s="979"/>
      <c r="C75" s="977"/>
      <c r="D75" s="977"/>
      <c r="E75" s="977"/>
      <c r="F75" s="977"/>
      <c r="G75" s="977"/>
      <c r="H75" s="977"/>
      <c r="I75" s="977"/>
      <c r="J75" s="977"/>
      <c r="K75" s="977"/>
      <c r="L75" s="977"/>
      <c r="M75" s="977"/>
      <c r="N75" s="977"/>
      <c r="O75" s="977"/>
      <c r="P75" s="977"/>
      <c r="Q75" s="978"/>
    </row>
    <row r="76" spans="2:17">
      <c r="B76" s="979"/>
      <c r="C76" s="977"/>
      <c r="D76" s="977"/>
      <c r="E76" s="977"/>
      <c r="F76" s="977"/>
      <c r="G76" s="977"/>
      <c r="H76" s="977"/>
      <c r="I76" s="977"/>
      <c r="J76" s="977"/>
      <c r="K76" s="977"/>
      <c r="L76" s="977"/>
      <c r="M76" s="977"/>
      <c r="N76" s="977"/>
      <c r="O76" s="977"/>
      <c r="P76" s="977"/>
      <c r="Q76" s="978"/>
    </row>
    <row r="77" spans="2:17">
      <c r="B77" s="979"/>
      <c r="C77" s="977"/>
      <c r="D77" s="977"/>
      <c r="E77" s="977"/>
      <c r="F77" s="977"/>
      <c r="G77" s="977"/>
      <c r="H77" s="977"/>
      <c r="I77" s="977"/>
      <c r="J77" s="977"/>
      <c r="K77" s="977"/>
      <c r="L77" s="977"/>
      <c r="M77" s="977"/>
      <c r="N77" s="977"/>
      <c r="O77" s="977"/>
      <c r="P77" s="977"/>
      <c r="Q77" s="978"/>
    </row>
    <row r="78" spans="2:17">
      <c r="B78" s="979"/>
      <c r="C78" s="977"/>
      <c r="D78" s="977"/>
      <c r="E78" s="977"/>
      <c r="F78" s="977"/>
      <c r="G78" s="977"/>
      <c r="H78" s="977"/>
      <c r="I78" s="977"/>
      <c r="J78" s="977"/>
      <c r="K78" s="977"/>
      <c r="L78" s="977"/>
      <c r="M78" s="977"/>
      <c r="N78" s="977"/>
      <c r="O78" s="977"/>
      <c r="P78" s="977"/>
      <c r="Q78" s="978"/>
    </row>
    <row r="79" spans="2:17">
      <c r="B79" s="979"/>
      <c r="C79" s="977"/>
      <c r="D79" s="977"/>
      <c r="E79" s="977"/>
      <c r="F79" s="977"/>
      <c r="G79" s="977"/>
      <c r="H79" s="977"/>
      <c r="I79" s="977"/>
      <c r="J79" s="977"/>
      <c r="K79" s="977"/>
      <c r="L79" s="977"/>
      <c r="M79" s="977"/>
      <c r="N79" s="977"/>
      <c r="O79" s="977"/>
      <c r="P79" s="977"/>
      <c r="Q79" s="978"/>
    </row>
    <row r="80" spans="2:17">
      <c r="B80" s="979"/>
      <c r="C80" s="977"/>
      <c r="D80" s="977"/>
      <c r="E80" s="977"/>
      <c r="F80" s="977"/>
      <c r="G80" s="977"/>
      <c r="H80" s="977"/>
      <c r="I80" s="977"/>
      <c r="J80" s="977"/>
      <c r="K80" s="977"/>
      <c r="L80" s="977"/>
      <c r="M80" s="977"/>
      <c r="N80" s="977"/>
      <c r="O80" s="977"/>
      <c r="P80" s="977"/>
      <c r="Q80" s="978"/>
    </row>
    <row r="81" spans="2:17">
      <c r="B81" s="979"/>
      <c r="C81" s="977"/>
      <c r="D81" s="977"/>
      <c r="E81" s="977"/>
      <c r="F81" s="977"/>
      <c r="G81" s="977"/>
      <c r="H81" s="977"/>
      <c r="I81" s="977"/>
      <c r="J81" s="977"/>
      <c r="K81" s="977"/>
      <c r="L81" s="977"/>
      <c r="M81" s="977"/>
      <c r="N81" s="977"/>
      <c r="O81" s="977"/>
      <c r="P81" s="977"/>
      <c r="Q81" s="978"/>
    </row>
    <row r="82" spans="2:17" ht="16.5" thickBot="1">
      <c r="B82" s="980"/>
      <c r="C82" s="981"/>
      <c r="D82" s="981"/>
      <c r="E82" s="981"/>
      <c r="F82" s="981"/>
      <c r="G82" s="981"/>
      <c r="H82" s="981"/>
      <c r="I82" s="981"/>
      <c r="J82" s="981"/>
      <c r="K82" s="981"/>
      <c r="L82" s="981"/>
      <c r="M82" s="981"/>
      <c r="N82" s="981"/>
      <c r="O82" s="981"/>
      <c r="P82" s="981"/>
      <c r="Q82" s="982"/>
    </row>
    <row r="83" spans="2:17">
      <c r="B83" s="983" t="s">
        <v>48</v>
      </c>
      <c r="C83" s="984"/>
      <c r="D83" s="984"/>
      <c r="E83" s="984"/>
      <c r="F83" s="984"/>
      <c r="G83" s="984"/>
      <c r="H83" s="984"/>
      <c r="I83" s="984"/>
      <c r="J83" s="984"/>
      <c r="K83" s="984"/>
      <c r="L83" s="984"/>
      <c r="M83" s="984"/>
      <c r="N83" s="984"/>
      <c r="O83" s="984"/>
      <c r="P83" s="984"/>
      <c r="Q83" s="985"/>
    </row>
    <row r="84" spans="2:17" ht="16.5" thickBot="1">
      <c r="B84" s="986"/>
      <c r="C84" s="987"/>
      <c r="D84" s="987"/>
      <c r="E84" s="987"/>
      <c r="F84" s="987"/>
      <c r="G84" s="987"/>
      <c r="H84" s="987"/>
      <c r="I84" s="987"/>
      <c r="J84" s="987"/>
      <c r="K84" s="987"/>
      <c r="L84" s="987"/>
      <c r="M84" s="987"/>
      <c r="N84" s="987"/>
      <c r="O84" s="987"/>
      <c r="P84" s="987"/>
      <c r="Q84" s="988"/>
    </row>
    <row r="85" spans="2:17" ht="21">
      <c r="B85" s="424"/>
      <c r="C85" s="425"/>
      <c r="D85" s="425"/>
      <c r="E85" s="425"/>
      <c r="F85" s="425"/>
      <c r="G85" s="425"/>
      <c r="H85" s="425"/>
      <c r="I85" s="425"/>
      <c r="J85" s="425"/>
      <c r="K85" s="425"/>
      <c r="L85" s="425"/>
      <c r="M85" s="425"/>
      <c r="N85" s="425"/>
      <c r="O85" s="425"/>
      <c r="P85" s="425"/>
      <c r="Q85" s="426"/>
    </row>
    <row r="86" spans="2:17">
      <c r="B86" s="1048" t="s">
        <v>190</v>
      </c>
      <c r="C86" s="1049"/>
      <c r="D86" s="1049"/>
      <c r="E86" s="1049"/>
      <c r="F86" s="1049"/>
      <c r="G86" s="1049"/>
      <c r="H86" s="1049"/>
      <c r="I86" s="1049"/>
      <c r="J86" s="1049"/>
      <c r="K86" s="1049"/>
      <c r="L86" s="1049"/>
      <c r="M86" s="1049"/>
      <c r="N86" s="1049"/>
      <c r="O86" s="1049"/>
      <c r="P86" s="1049"/>
      <c r="Q86" s="1063"/>
    </row>
    <row r="87" spans="2:17">
      <c r="B87" s="1048"/>
      <c r="C87" s="1049"/>
      <c r="D87" s="1049"/>
      <c r="E87" s="1049"/>
      <c r="F87" s="1049"/>
      <c r="G87" s="1049"/>
      <c r="H87" s="1049"/>
      <c r="I87" s="1049"/>
      <c r="J87" s="1049"/>
      <c r="K87" s="1049"/>
      <c r="L87" s="1049"/>
      <c r="M87" s="1049"/>
      <c r="N87" s="1049"/>
      <c r="O87" s="1049"/>
      <c r="P87" s="1049"/>
      <c r="Q87" s="1063"/>
    </row>
    <row r="88" spans="2:17" ht="19.5" thickBot="1">
      <c r="B88" s="497"/>
      <c r="C88" s="498"/>
      <c r="D88" s="498"/>
      <c r="E88" s="498"/>
      <c r="F88" s="498"/>
      <c r="G88" s="498"/>
      <c r="H88" s="498"/>
      <c r="I88" s="498"/>
      <c r="J88" s="498"/>
      <c r="K88" s="498"/>
      <c r="L88" s="498"/>
      <c r="M88" s="498"/>
      <c r="N88" s="498"/>
      <c r="O88" s="498"/>
      <c r="P88" s="498"/>
      <c r="Q88" s="520"/>
    </row>
    <row r="89" spans="2:17" ht="19.5" thickBot="1">
      <c r="B89" s="1051" t="str">
        <f>"Total unburdened material cost for this work package = "&amp;" "&amp;TEXT('OHCal Steel Work Package'!L46, "$#,###")</f>
        <v>Total unburdened material cost for this work package =  $4,698,774</v>
      </c>
      <c r="C89" s="1052"/>
      <c r="D89" s="1052"/>
      <c r="E89" s="1052"/>
      <c r="F89" s="1052"/>
      <c r="G89" s="1052"/>
      <c r="H89" s="1052"/>
      <c r="I89" s="1053"/>
      <c r="J89" s="521"/>
      <c r="K89" s="521"/>
      <c r="L89" s="521"/>
      <c r="M89" s="521"/>
      <c r="N89" s="521"/>
      <c r="O89" s="521"/>
      <c r="P89" s="521"/>
      <c r="Q89" s="428"/>
    </row>
    <row r="90" spans="2:17" ht="21">
      <c r="B90" s="418"/>
      <c r="C90" s="419"/>
      <c r="D90" s="419"/>
      <c r="E90" s="419"/>
      <c r="F90" s="419"/>
      <c r="G90" s="419"/>
      <c r="H90" s="419"/>
      <c r="I90" s="419"/>
      <c r="J90" s="419"/>
      <c r="K90" s="419"/>
      <c r="L90" s="419"/>
      <c r="M90" s="419"/>
      <c r="N90" s="419"/>
      <c r="O90" s="419"/>
      <c r="P90" s="419"/>
      <c r="Q90" s="420"/>
    </row>
    <row r="91" spans="2:17" ht="21.75" thickBot="1">
      <c r="B91" s="421"/>
      <c r="C91" s="422"/>
      <c r="D91" s="422"/>
      <c r="E91" s="422"/>
      <c r="F91" s="422"/>
      <c r="G91" s="422"/>
      <c r="H91" s="422"/>
      <c r="I91" s="422"/>
      <c r="J91" s="422"/>
      <c r="K91" s="422"/>
      <c r="L91" s="422"/>
      <c r="M91" s="422"/>
      <c r="N91" s="422"/>
      <c r="O91" s="422"/>
      <c r="P91" s="422"/>
      <c r="Q91" s="423"/>
    </row>
    <row r="92" spans="2:17" ht="15.75" customHeight="1"/>
    <row r="93" spans="2:17" ht="15.75" customHeight="1"/>
    <row r="94" spans="2:17" ht="15.75" customHeight="1"/>
    <row r="95" spans="2:17" ht="15.75" customHeight="1">
      <c r="H95" s="59" t="s">
        <v>472</v>
      </c>
    </row>
    <row r="96" spans="2:17" ht="15.75" customHeight="1"/>
    <row r="97" ht="15.75" customHeight="1"/>
    <row r="98" ht="15.75" customHeight="1"/>
    <row r="99" ht="15.75" customHeight="1"/>
    <row r="100" ht="16.5" customHeight="1"/>
    <row r="101" ht="18.75" customHeight="1"/>
    <row r="102" ht="19.5" customHeight="1"/>
  </sheetData>
  <mergeCells count="26">
    <mergeCell ref="F2:L7"/>
    <mergeCell ref="M2:M3"/>
    <mergeCell ref="N2:Q3"/>
    <mergeCell ref="M4:M5"/>
    <mergeCell ref="N4:Q5"/>
    <mergeCell ref="M6:M7"/>
    <mergeCell ref="N6:Q7"/>
    <mergeCell ref="B8:F8"/>
    <mergeCell ref="G8:M8"/>
    <mergeCell ref="N8:Q8"/>
    <mergeCell ref="B9:F10"/>
    <mergeCell ref="G9:M10"/>
    <mergeCell ref="N9:Q10"/>
    <mergeCell ref="B89:I89"/>
    <mergeCell ref="B86:Q87"/>
    <mergeCell ref="B11:F11"/>
    <mergeCell ref="B12:Q12"/>
    <mergeCell ref="B13:Q29"/>
    <mergeCell ref="B30:Q30"/>
    <mergeCell ref="B43:Q43"/>
    <mergeCell ref="B44:Q55"/>
    <mergeCell ref="B56:Q57"/>
    <mergeCell ref="B58:Q68"/>
    <mergeCell ref="B69:Q70"/>
    <mergeCell ref="B71:Q82"/>
    <mergeCell ref="B83:Q84"/>
  </mergeCells>
  <hyperlinks>
    <hyperlink ref="B44" location="'OHCal Steel Work Package'!A1" display="(click here to see the details of the cost estimate for this Work Package)"/>
    <hyperlink ref="C44" location="'OHCal Steel Work Package'!A1" display="'OHCal Steel Work Package'!A1"/>
    <hyperlink ref="D44" location="'OHCal Steel Work Package'!A1" display="'OHCal Steel Work Package'!A1"/>
    <hyperlink ref="E44" location="'OHCal Steel Work Package'!A1" display="'OHCal Steel Work Package'!A1"/>
    <hyperlink ref="F44" location="'OHCal Steel Work Package'!A1" display="'OHCal Steel Work Package'!A1"/>
    <hyperlink ref="G44" location="'OHCal Steel Work Package'!A1" display="'OHCal Steel Work Package'!A1"/>
    <hyperlink ref="H44" location="'OHCal Steel Work Package'!A1" display="'OHCal Steel Work Package'!A1"/>
    <hyperlink ref="I44" location="'OHCal Steel Work Package'!A1" display="'OHCal Steel Work Package'!A1"/>
    <hyperlink ref="J44" location="'OHCal Steel Work Package'!A1" display="'OHCal Steel Work Package'!A1"/>
    <hyperlink ref="K44" location="'OHCal Steel Work Package'!A1" display="'OHCal Steel Work Package'!A1"/>
    <hyperlink ref="L44" location="'OHCal Steel Work Package'!A1" display="'OHCal Steel Work Package'!A1"/>
    <hyperlink ref="M44" location="'OHCal Steel Work Package'!A1" display="'OHCal Steel Work Package'!A1"/>
    <hyperlink ref="N44" location="'OHCal Steel Work Package'!A1" display="'OHCal Steel Work Package'!A1"/>
    <hyperlink ref="O44" location="'OHCal Steel Work Package'!A1" display="'OHCal Steel Work Package'!A1"/>
    <hyperlink ref="P44" location="'OHCal Steel Work Package'!A1" display="'OHCal Steel Work Package'!A1"/>
    <hyperlink ref="Q44" location="'OHCal Steel Work Package'!A1" display="'OHCal Steel Work Package'!A1"/>
    <hyperlink ref="B45" location="'OHCal Steel Work Package'!A1" display="'OHCal Steel Work Package'!A1"/>
    <hyperlink ref="C45" location="'OHCal Steel Work Package'!A1" display="'OHCal Steel Work Package'!A1"/>
    <hyperlink ref="D45" location="'OHCal Steel Work Package'!A1" display="'OHCal Steel Work Package'!A1"/>
    <hyperlink ref="E45" location="'OHCal Steel Work Package'!A1" display="'OHCal Steel Work Package'!A1"/>
    <hyperlink ref="F45" location="'OHCal Steel Work Package'!A1" display="'OHCal Steel Work Package'!A1"/>
    <hyperlink ref="G45" location="'OHCal Steel Work Package'!A1" display="'OHCal Steel Work Package'!A1"/>
    <hyperlink ref="H45" location="'OHCal Steel Work Package'!A1" display="'OHCal Steel Work Package'!A1"/>
    <hyperlink ref="I45" location="'OHCal Steel Work Package'!A1" display="'OHCal Steel Work Package'!A1"/>
    <hyperlink ref="J45" location="'OHCal Steel Work Package'!A1" display="'OHCal Steel Work Package'!A1"/>
    <hyperlink ref="K45" location="'OHCal Steel Work Package'!A1" display="'OHCal Steel Work Package'!A1"/>
    <hyperlink ref="L45" location="'OHCal Steel Work Package'!A1" display="'OHCal Steel Work Package'!A1"/>
    <hyperlink ref="M45" location="'OHCal Steel Work Package'!A1" display="'OHCal Steel Work Package'!A1"/>
    <hyperlink ref="N45" location="'OHCal Steel Work Package'!A1" display="'OHCal Steel Work Package'!A1"/>
    <hyperlink ref="O45" location="'OHCal Steel Work Package'!A1" display="'OHCal Steel Work Package'!A1"/>
    <hyperlink ref="P45" location="'OHCal Steel Work Package'!A1" display="'OHCal Steel Work Package'!A1"/>
    <hyperlink ref="Q45" location="'OHCal Steel Work Package'!A1" display="'OHCal Steel Work Package'!A1"/>
    <hyperlink ref="B46" location="'OHCal Steel Work Package'!A1" display="'OHCal Steel Work Package'!A1"/>
    <hyperlink ref="C46" location="'OHCal Steel Work Package'!A1" display="'OHCal Steel Work Package'!A1"/>
    <hyperlink ref="D46" location="'OHCal Steel Work Package'!A1" display="'OHCal Steel Work Package'!A1"/>
    <hyperlink ref="E46" location="'OHCal Steel Work Package'!A1" display="'OHCal Steel Work Package'!A1"/>
    <hyperlink ref="F46" location="'OHCal Steel Work Package'!A1" display="'OHCal Steel Work Package'!A1"/>
    <hyperlink ref="G46" location="'OHCal Steel Work Package'!A1" display="'OHCal Steel Work Package'!A1"/>
    <hyperlink ref="H46" location="'OHCal Steel Work Package'!A1" display="'OHCal Steel Work Package'!A1"/>
    <hyperlink ref="I46" location="'OHCal Steel Work Package'!A1" display="'OHCal Steel Work Package'!A1"/>
    <hyperlink ref="J46" location="'OHCal Steel Work Package'!A1" display="'OHCal Steel Work Package'!A1"/>
    <hyperlink ref="K46" location="'OHCal Steel Work Package'!A1" display="'OHCal Steel Work Package'!A1"/>
    <hyperlink ref="L46" location="'OHCal Steel Work Package'!A1" display="'OHCal Steel Work Package'!A1"/>
    <hyperlink ref="M46" location="'OHCal Steel Work Package'!A1" display="'OHCal Steel Work Package'!A1"/>
    <hyperlink ref="N46" location="'OHCal Steel Work Package'!A1" display="'OHCal Steel Work Package'!A1"/>
    <hyperlink ref="O46" location="'OHCal Steel Work Package'!A1" display="'OHCal Steel Work Package'!A1"/>
    <hyperlink ref="P46" location="'OHCal Steel Work Package'!A1" display="'OHCal Steel Work Package'!A1"/>
    <hyperlink ref="Q46" location="'OHCal Steel Work Package'!A1" display="'OHCal Steel Work Package'!A1"/>
    <hyperlink ref="B47" location="'OHCal Steel Work Package'!A1" display="'OHCal Steel Work Package'!A1"/>
    <hyperlink ref="C47" location="'OHCal Steel Work Package'!A1" display="'OHCal Steel Work Package'!A1"/>
    <hyperlink ref="D47" location="'OHCal Steel Work Package'!A1" display="'OHCal Steel Work Package'!A1"/>
    <hyperlink ref="E47" location="'OHCal Steel Work Package'!A1" display="'OHCal Steel Work Package'!A1"/>
    <hyperlink ref="F47" location="'OHCal Steel Work Package'!A1" display="'OHCal Steel Work Package'!A1"/>
    <hyperlink ref="G47" location="'OHCal Steel Work Package'!A1" display="'OHCal Steel Work Package'!A1"/>
    <hyperlink ref="H47" location="'OHCal Steel Work Package'!A1" display="'OHCal Steel Work Package'!A1"/>
    <hyperlink ref="I47" location="'OHCal Steel Work Package'!A1" display="'OHCal Steel Work Package'!A1"/>
    <hyperlink ref="J47" location="'OHCal Steel Work Package'!A1" display="'OHCal Steel Work Package'!A1"/>
    <hyperlink ref="K47" location="'OHCal Steel Work Package'!A1" display="'OHCal Steel Work Package'!A1"/>
    <hyperlink ref="L47" location="'OHCal Steel Work Package'!A1" display="'OHCal Steel Work Package'!A1"/>
    <hyperlink ref="M47" location="'OHCal Steel Work Package'!A1" display="'OHCal Steel Work Package'!A1"/>
    <hyperlink ref="N47" location="'OHCal Steel Work Package'!A1" display="'OHCal Steel Work Package'!A1"/>
    <hyperlink ref="O47" location="'OHCal Steel Work Package'!A1" display="'OHCal Steel Work Package'!A1"/>
    <hyperlink ref="P47" location="'OHCal Steel Work Package'!A1" display="'OHCal Steel Work Package'!A1"/>
    <hyperlink ref="Q47" location="'OHCal Steel Work Package'!A1" display="'OHCal Steel Work Package'!A1"/>
    <hyperlink ref="B48" location="'OHCal Steel Work Package'!A1" display="'OHCal Steel Work Package'!A1"/>
    <hyperlink ref="C48" location="'OHCal Steel Work Package'!A1" display="'OHCal Steel Work Package'!A1"/>
    <hyperlink ref="D48" location="'OHCal Steel Work Package'!A1" display="'OHCal Steel Work Package'!A1"/>
    <hyperlink ref="E48" location="'OHCal Steel Work Package'!A1" display="'OHCal Steel Work Package'!A1"/>
    <hyperlink ref="F48" location="'OHCal Steel Work Package'!A1" display="'OHCal Steel Work Package'!A1"/>
    <hyperlink ref="G48" location="'OHCal Steel Work Package'!A1" display="'OHCal Steel Work Package'!A1"/>
    <hyperlink ref="H48" location="'OHCal Steel Work Package'!A1" display="'OHCal Steel Work Package'!A1"/>
    <hyperlink ref="I48" location="'OHCal Steel Work Package'!A1" display="'OHCal Steel Work Package'!A1"/>
    <hyperlink ref="J48" location="'OHCal Steel Work Package'!A1" display="'OHCal Steel Work Package'!A1"/>
    <hyperlink ref="K48" location="'OHCal Steel Work Package'!A1" display="'OHCal Steel Work Package'!A1"/>
    <hyperlink ref="L48" location="'OHCal Steel Work Package'!A1" display="'OHCal Steel Work Package'!A1"/>
    <hyperlink ref="M48" location="'OHCal Steel Work Package'!A1" display="'OHCal Steel Work Package'!A1"/>
    <hyperlink ref="N48" location="'OHCal Steel Work Package'!A1" display="'OHCal Steel Work Package'!A1"/>
    <hyperlink ref="O48" location="'OHCal Steel Work Package'!A1" display="'OHCal Steel Work Package'!A1"/>
    <hyperlink ref="P48" location="'OHCal Steel Work Package'!A1" display="'OHCal Steel Work Package'!A1"/>
    <hyperlink ref="Q48" location="'OHCal Steel Work Package'!A1" display="'OHCal Steel Work Package'!A1"/>
    <hyperlink ref="B49" location="'OHCal Steel Work Package'!A1" display="'OHCal Steel Work Package'!A1"/>
    <hyperlink ref="C49" location="'OHCal Steel Work Package'!A1" display="'OHCal Steel Work Package'!A1"/>
    <hyperlink ref="D49" location="'OHCal Steel Work Package'!A1" display="'OHCal Steel Work Package'!A1"/>
    <hyperlink ref="E49" location="'OHCal Steel Work Package'!A1" display="'OHCal Steel Work Package'!A1"/>
    <hyperlink ref="F49" location="'OHCal Steel Work Package'!A1" display="'OHCal Steel Work Package'!A1"/>
    <hyperlink ref="G49" location="'OHCal Steel Work Package'!A1" display="'OHCal Steel Work Package'!A1"/>
    <hyperlink ref="H49" location="'OHCal Steel Work Package'!A1" display="'OHCal Steel Work Package'!A1"/>
    <hyperlink ref="I49" location="'OHCal Steel Work Package'!A1" display="'OHCal Steel Work Package'!A1"/>
    <hyperlink ref="J49" location="'OHCal Steel Work Package'!A1" display="'OHCal Steel Work Package'!A1"/>
    <hyperlink ref="K49" location="'OHCal Steel Work Package'!A1" display="'OHCal Steel Work Package'!A1"/>
    <hyperlink ref="L49" location="'OHCal Steel Work Package'!A1" display="'OHCal Steel Work Package'!A1"/>
    <hyperlink ref="M49" location="'OHCal Steel Work Package'!A1" display="'OHCal Steel Work Package'!A1"/>
    <hyperlink ref="N49" location="'OHCal Steel Work Package'!A1" display="'OHCal Steel Work Package'!A1"/>
    <hyperlink ref="O49" location="'OHCal Steel Work Package'!A1" display="'OHCal Steel Work Package'!A1"/>
    <hyperlink ref="P49" location="'OHCal Steel Work Package'!A1" display="'OHCal Steel Work Package'!A1"/>
    <hyperlink ref="Q49" location="'OHCal Steel Work Package'!A1" display="'OHCal Steel Work Package'!A1"/>
    <hyperlink ref="B50" location="'OHCal Steel Work Package'!A1" display="'OHCal Steel Work Package'!A1"/>
    <hyperlink ref="C50" location="'OHCal Steel Work Package'!A1" display="'OHCal Steel Work Package'!A1"/>
    <hyperlink ref="D50" location="'OHCal Steel Work Package'!A1" display="'OHCal Steel Work Package'!A1"/>
    <hyperlink ref="E50" location="'OHCal Steel Work Package'!A1" display="'OHCal Steel Work Package'!A1"/>
    <hyperlink ref="F50" location="'OHCal Steel Work Package'!A1" display="'OHCal Steel Work Package'!A1"/>
    <hyperlink ref="G50" location="'OHCal Steel Work Package'!A1" display="'OHCal Steel Work Package'!A1"/>
    <hyperlink ref="H50" location="'OHCal Steel Work Package'!A1" display="'OHCal Steel Work Package'!A1"/>
    <hyperlink ref="I50" location="'OHCal Steel Work Package'!A1" display="'OHCal Steel Work Package'!A1"/>
    <hyperlink ref="J50" location="'OHCal Steel Work Package'!A1" display="'OHCal Steel Work Package'!A1"/>
    <hyperlink ref="K50" location="'OHCal Steel Work Package'!A1" display="'OHCal Steel Work Package'!A1"/>
    <hyperlink ref="L50" location="'OHCal Steel Work Package'!A1" display="'OHCal Steel Work Package'!A1"/>
    <hyperlink ref="M50" location="'OHCal Steel Work Package'!A1" display="'OHCal Steel Work Package'!A1"/>
    <hyperlink ref="N50" location="'OHCal Steel Work Package'!A1" display="'OHCal Steel Work Package'!A1"/>
    <hyperlink ref="O50" location="'OHCal Steel Work Package'!A1" display="'OHCal Steel Work Package'!A1"/>
    <hyperlink ref="P50" location="'OHCal Steel Work Package'!A1" display="'OHCal Steel Work Package'!A1"/>
    <hyperlink ref="Q50" location="'OHCal Steel Work Package'!A1" display="'OHCal Steel Work Package'!A1"/>
    <hyperlink ref="B51" location="'OHCal Steel Work Package'!A1" display="'OHCal Steel Work Package'!A1"/>
    <hyperlink ref="C51" location="'OHCal Steel Work Package'!A1" display="'OHCal Steel Work Package'!A1"/>
    <hyperlink ref="D51" location="'OHCal Steel Work Package'!A1" display="'OHCal Steel Work Package'!A1"/>
    <hyperlink ref="E51" location="'OHCal Steel Work Package'!A1" display="'OHCal Steel Work Package'!A1"/>
    <hyperlink ref="F51" location="'OHCal Steel Work Package'!A1" display="'OHCal Steel Work Package'!A1"/>
    <hyperlink ref="G51" location="'OHCal Steel Work Package'!A1" display="'OHCal Steel Work Package'!A1"/>
    <hyperlink ref="H51" location="'OHCal Steel Work Package'!A1" display="'OHCal Steel Work Package'!A1"/>
    <hyperlink ref="I51" location="'OHCal Steel Work Package'!A1" display="'OHCal Steel Work Package'!A1"/>
    <hyperlink ref="J51" location="'OHCal Steel Work Package'!A1" display="'OHCal Steel Work Package'!A1"/>
    <hyperlink ref="K51" location="'OHCal Steel Work Package'!A1" display="'OHCal Steel Work Package'!A1"/>
    <hyperlink ref="L51" location="'OHCal Steel Work Package'!A1" display="'OHCal Steel Work Package'!A1"/>
    <hyperlink ref="M51" location="'OHCal Steel Work Package'!A1" display="'OHCal Steel Work Package'!A1"/>
    <hyperlink ref="N51" location="'OHCal Steel Work Package'!A1" display="'OHCal Steel Work Package'!A1"/>
    <hyperlink ref="O51" location="'OHCal Steel Work Package'!A1" display="'OHCal Steel Work Package'!A1"/>
    <hyperlink ref="P51" location="'OHCal Steel Work Package'!A1" display="'OHCal Steel Work Package'!A1"/>
    <hyperlink ref="Q51" location="'OHCal Steel Work Package'!A1" display="'OHCal Steel Work Package'!A1"/>
    <hyperlink ref="B52" location="'OHCal Steel Work Package'!A1" display="'OHCal Steel Work Package'!A1"/>
    <hyperlink ref="C52" location="'OHCal Steel Work Package'!A1" display="'OHCal Steel Work Package'!A1"/>
    <hyperlink ref="D52" location="'OHCal Steel Work Package'!A1" display="'OHCal Steel Work Package'!A1"/>
    <hyperlink ref="E52" location="'OHCal Steel Work Package'!A1" display="'OHCal Steel Work Package'!A1"/>
    <hyperlink ref="F52" location="'OHCal Steel Work Package'!A1" display="'OHCal Steel Work Package'!A1"/>
    <hyperlink ref="G52" location="'OHCal Steel Work Package'!A1" display="'OHCal Steel Work Package'!A1"/>
    <hyperlink ref="H52" location="'OHCal Steel Work Package'!A1" display="'OHCal Steel Work Package'!A1"/>
    <hyperlink ref="I52" location="'OHCal Steel Work Package'!A1" display="'OHCal Steel Work Package'!A1"/>
    <hyperlink ref="J52" location="'OHCal Steel Work Package'!A1" display="'OHCal Steel Work Package'!A1"/>
    <hyperlink ref="K52" location="'OHCal Steel Work Package'!A1" display="'OHCal Steel Work Package'!A1"/>
    <hyperlink ref="L52" location="'OHCal Steel Work Package'!A1" display="'OHCal Steel Work Package'!A1"/>
    <hyperlink ref="M52" location="'OHCal Steel Work Package'!A1" display="'OHCal Steel Work Package'!A1"/>
    <hyperlink ref="N52" location="'OHCal Steel Work Package'!A1" display="'OHCal Steel Work Package'!A1"/>
    <hyperlink ref="O52" location="'OHCal Steel Work Package'!A1" display="'OHCal Steel Work Package'!A1"/>
    <hyperlink ref="P52" location="'OHCal Steel Work Package'!A1" display="'OHCal Steel Work Package'!A1"/>
    <hyperlink ref="Q52" location="'OHCal Steel Work Package'!A1" display="'OHCal Steel Work Package'!A1"/>
    <hyperlink ref="B53" location="'OHCal Steel Work Package'!A1" display="'OHCal Steel Work Package'!A1"/>
    <hyperlink ref="C53" location="'OHCal Steel Work Package'!A1" display="'OHCal Steel Work Package'!A1"/>
    <hyperlink ref="D53" location="'OHCal Steel Work Package'!A1" display="'OHCal Steel Work Package'!A1"/>
    <hyperlink ref="E53" location="'OHCal Steel Work Package'!A1" display="'OHCal Steel Work Package'!A1"/>
    <hyperlink ref="F53" location="'OHCal Steel Work Package'!A1" display="'OHCal Steel Work Package'!A1"/>
    <hyperlink ref="G53" location="'OHCal Steel Work Package'!A1" display="'OHCal Steel Work Package'!A1"/>
    <hyperlink ref="H53" location="'OHCal Steel Work Package'!A1" display="'OHCal Steel Work Package'!A1"/>
    <hyperlink ref="I53" location="'OHCal Steel Work Package'!A1" display="'OHCal Steel Work Package'!A1"/>
    <hyperlink ref="J53" location="'OHCal Steel Work Package'!A1" display="'OHCal Steel Work Package'!A1"/>
    <hyperlink ref="K53" location="'OHCal Steel Work Package'!A1" display="'OHCal Steel Work Package'!A1"/>
    <hyperlink ref="L53" location="'OHCal Steel Work Package'!A1" display="'OHCal Steel Work Package'!A1"/>
    <hyperlink ref="M53" location="'OHCal Steel Work Package'!A1" display="'OHCal Steel Work Package'!A1"/>
    <hyperlink ref="N53" location="'OHCal Steel Work Package'!A1" display="'OHCal Steel Work Package'!A1"/>
    <hyperlink ref="O53" location="'OHCal Steel Work Package'!A1" display="'OHCal Steel Work Package'!A1"/>
    <hyperlink ref="P53" location="'OHCal Steel Work Package'!A1" display="'OHCal Steel Work Package'!A1"/>
    <hyperlink ref="Q53" location="'OHCal Steel Work Package'!A1" display="'OHCal Steel Work Package'!A1"/>
    <hyperlink ref="B54" location="'OHCal Steel Work Package'!A1" display="'OHCal Steel Work Package'!A1"/>
    <hyperlink ref="C54" location="'OHCal Steel Work Package'!A1" display="'OHCal Steel Work Package'!A1"/>
    <hyperlink ref="D54" location="'OHCal Steel Work Package'!A1" display="'OHCal Steel Work Package'!A1"/>
    <hyperlink ref="E54" location="'OHCal Steel Work Package'!A1" display="'OHCal Steel Work Package'!A1"/>
    <hyperlink ref="F54" location="'OHCal Steel Work Package'!A1" display="'OHCal Steel Work Package'!A1"/>
    <hyperlink ref="G54" location="'OHCal Steel Work Package'!A1" display="'OHCal Steel Work Package'!A1"/>
    <hyperlink ref="H54" location="'OHCal Steel Work Package'!A1" display="'OHCal Steel Work Package'!A1"/>
    <hyperlink ref="I54" location="'OHCal Steel Work Package'!A1" display="'OHCal Steel Work Package'!A1"/>
    <hyperlink ref="J54" location="'OHCal Steel Work Package'!A1" display="'OHCal Steel Work Package'!A1"/>
    <hyperlink ref="K54" location="'OHCal Steel Work Package'!A1" display="'OHCal Steel Work Package'!A1"/>
    <hyperlink ref="L54" location="'OHCal Steel Work Package'!A1" display="'OHCal Steel Work Package'!A1"/>
    <hyperlink ref="M54" location="'OHCal Steel Work Package'!A1" display="'OHCal Steel Work Package'!A1"/>
    <hyperlink ref="N54" location="'OHCal Steel Work Package'!A1" display="'OHCal Steel Work Package'!A1"/>
    <hyperlink ref="O54" location="'OHCal Steel Work Package'!A1" display="'OHCal Steel Work Package'!A1"/>
    <hyperlink ref="P54" location="'OHCal Steel Work Package'!A1" display="'OHCal Steel Work Package'!A1"/>
    <hyperlink ref="Q54" location="'OHCal Steel Work Package'!A1" display="'OHCal Steel Work Package'!A1"/>
    <hyperlink ref="B55" location="'OHCal Steel Work Package'!A1" display="'OHCal Steel Work Package'!A1"/>
    <hyperlink ref="C55" location="'OHCal Steel Work Package'!A1" display="'OHCal Steel Work Package'!A1"/>
    <hyperlink ref="D55" location="'OHCal Steel Work Package'!A1" display="'OHCal Steel Work Package'!A1"/>
    <hyperlink ref="E55" location="'OHCal Steel Work Package'!A1" display="'OHCal Steel Work Package'!A1"/>
    <hyperlink ref="F55" location="'OHCal Steel Work Package'!A1" display="'OHCal Steel Work Package'!A1"/>
    <hyperlink ref="G55" location="'OHCal Steel Work Package'!A1" display="'OHCal Steel Work Package'!A1"/>
    <hyperlink ref="H55" location="'OHCal Steel Work Package'!A1" display="'OHCal Steel Work Package'!A1"/>
    <hyperlink ref="I55" location="'OHCal Steel Work Package'!A1" display="'OHCal Steel Work Package'!A1"/>
    <hyperlink ref="J55" location="'OHCal Steel Work Package'!A1" display="'OHCal Steel Work Package'!A1"/>
    <hyperlink ref="K55" location="'OHCal Steel Work Package'!A1" display="'OHCal Steel Work Package'!A1"/>
    <hyperlink ref="L55" location="'OHCal Steel Work Package'!A1" display="'OHCal Steel Work Package'!A1"/>
    <hyperlink ref="M55" location="'OHCal Steel Work Package'!A1" display="'OHCal Steel Work Package'!A1"/>
    <hyperlink ref="N55" location="'OHCal Steel Work Package'!A1" display="'OHCal Steel Work Package'!A1"/>
    <hyperlink ref="O55" location="'OHCal Steel Work Package'!A1" display="'OHCal Steel Work Package'!A1"/>
    <hyperlink ref="P55" location="'OHCal Steel Work Package'!A1" display="'OHCal Steel Work Package'!A1"/>
    <hyperlink ref="Q55" location="'OHCal Steel Work Package'!A1" display="'OHCal Steel Work Package'!A1"/>
    <hyperlink ref="B11" location="Navigation!A1" display="Return to Navigation Page"/>
  </hyperlinks>
  <pageMargins left="0.75" right="0.75" top="1" bottom="1" header="0.5" footer="0.5"/>
  <pageSetup scale="47" fitToHeight="0" orientation="portrait"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Q94"/>
  <sheetViews>
    <sheetView topLeftCell="A70" workbookViewId="0">
      <selection activeCell="B78" sqref="B78:I78"/>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6.875" style="59" customWidth="1"/>
    <col min="12" max="12" width="10.875" style="59"/>
    <col min="13" max="13" width="16" style="59" customWidth="1"/>
    <col min="14" max="16384" width="10.875" style="59"/>
  </cols>
  <sheetData>
    <row r="1" spans="1:17" ht="16.5" thickBot="1"/>
    <row r="2" spans="1:17" ht="26.1" customHeight="1">
      <c r="B2" s="60"/>
      <c r="C2" s="61"/>
      <c r="D2" s="61"/>
      <c r="E2" s="61"/>
      <c r="F2" s="1005" t="s">
        <v>52</v>
      </c>
      <c r="G2" s="1006"/>
      <c r="H2" s="1006"/>
      <c r="I2" s="1006"/>
      <c r="J2" s="1006"/>
      <c r="K2" s="1006"/>
      <c r="L2" s="1007"/>
      <c r="M2" s="1012" t="s">
        <v>29</v>
      </c>
      <c r="N2" s="1014">
        <v>43148</v>
      </c>
      <c r="O2" s="1015"/>
      <c r="P2" s="1015"/>
      <c r="Q2" s="1016"/>
    </row>
    <row r="3" spans="1:17" ht="15.95" customHeight="1" thickBot="1">
      <c r="B3" s="62"/>
      <c r="C3" s="63"/>
      <c r="D3" s="63"/>
      <c r="E3" s="63"/>
      <c r="F3" s="1008"/>
      <c r="G3" s="1009"/>
      <c r="H3" s="1009"/>
      <c r="I3" s="1009"/>
      <c r="J3" s="1009"/>
      <c r="K3" s="1009"/>
      <c r="L3" s="1010"/>
      <c r="M3" s="1013"/>
      <c r="N3" s="1017"/>
      <c r="O3" s="1017"/>
      <c r="P3" s="1017"/>
      <c r="Q3" s="1018"/>
    </row>
    <row r="4" spans="1:17" ht="18" customHeight="1">
      <c r="B4" s="62"/>
      <c r="C4" s="63"/>
      <c r="D4" s="63"/>
      <c r="E4" s="63"/>
      <c r="F4" s="1008"/>
      <c r="G4" s="1009"/>
      <c r="H4" s="1009"/>
      <c r="I4" s="1009"/>
      <c r="J4" s="1009"/>
      <c r="K4" s="1009"/>
      <c r="L4" s="1010"/>
      <c r="M4" s="1012" t="s">
        <v>30</v>
      </c>
      <c r="N4" s="1015" t="s">
        <v>49</v>
      </c>
      <c r="O4" s="1015"/>
      <c r="P4" s="1015"/>
      <c r="Q4" s="1016"/>
    </row>
    <row r="5" spans="1:17" ht="16.5" thickBot="1">
      <c r="B5" s="62"/>
      <c r="C5" s="63"/>
      <c r="D5" s="63"/>
      <c r="E5" s="63"/>
      <c r="F5" s="1008"/>
      <c r="G5" s="1009"/>
      <c r="H5" s="1009"/>
      <c r="I5" s="1009"/>
      <c r="J5" s="1009"/>
      <c r="K5" s="1009"/>
      <c r="L5" s="1010"/>
      <c r="M5" s="1019"/>
      <c r="N5" s="1017"/>
      <c r="O5" s="1017"/>
      <c r="P5" s="1017"/>
      <c r="Q5" s="1018"/>
    </row>
    <row r="6" spans="1:17" ht="21" customHeight="1">
      <c r="B6" s="62"/>
      <c r="C6" s="63"/>
      <c r="D6" s="63"/>
      <c r="E6" s="63"/>
      <c r="F6" s="1008"/>
      <c r="G6" s="1009"/>
      <c r="H6" s="1009"/>
      <c r="I6" s="1009"/>
      <c r="J6" s="1009"/>
      <c r="K6" s="1009"/>
      <c r="L6" s="1009"/>
      <c r="M6" s="1020" t="s">
        <v>31</v>
      </c>
      <c r="N6" s="1022"/>
      <c r="O6" s="1022"/>
      <c r="P6" s="1022"/>
      <c r="Q6" s="1023"/>
    </row>
    <row r="7" spans="1:17" ht="16.5" thickBot="1">
      <c r="B7" s="62"/>
      <c r="C7" s="63"/>
      <c r="D7" s="63"/>
      <c r="E7" s="63"/>
      <c r="F7" s="1008"/>
      <c r="G7" s="1011"/>
      <c r="H7" s="1011"/>
      <c r="I7" s="1011"/>
      <c r="J7" s="1011"/>
      <c r="K7" s="1011"/>
      <c r="L7" s="1011"/>
      <c r="M7" s="1021"/>
      <c r="N7" s="1024"/>
      <c r="O7" s="1024"/>
      <c r="P7" s="1024"/>
      <c r="Q7" s="1025"/>
    </row>
    <row r="8" spans="1:17" s="64" customFormat="1" ht="27" customHeight="1">
      <c r="B8" s="989" t="s">
        <v>33</v>
      </c>
      <c r="C8" s="990"/>
      <c r="D8" s="990"/>
      <c r="E8" s="990"/>
      <c r="F8" s="991"/>
      <c r="G8" s="989" t="s">
        <v>32</v>
      </c>
      <c r="H8" s="990"/>
      <c r="I8" s="990"/>
      <c r="J8" s="990"/>
      <c r="K8" s="990"/>
      <c r="L8" s="990"/>
      <c r="M8" s="1026"/>
      <c r="N8" s="1027" t="s">
        <v>34</v>
      </c>
      <c r="O8" s="1028"/>
      <c r="P8" s="1028"/>
      <c r="Q8" s="1026"/>
    </row>
    <row r="9" spans="1:17">
      <c r="B9" s="1029" t="str">
        <f>'Infrastructure Control Account'!C11</f>
        <v>End Caps/ Pole Tips Work Package</v>
      </c>
      <c r="C9" s="1030"/>
      <c r="D9" s="1030"/>
      <c r="E9" s="1030"/>
      <c r="F9" s="1031"/>
      <c r="G9" s="1029" t="str">
        <f>'Infrastructure Control Account'!B11</f>
        <v>2.03.04</v>
      </c>
      <c r="H9" s="1030"/>
      <c r="I9" s="1030"/>
      <c r="J9" s="1030"/>
      <c r="K9" s="1030"/>
      <c r="L9" s="1030"/>
      <c r="M9" s="1031"/>
      <c r="N9" s="1029" t="s">
        <v>51</v>
      </c>
      <c r="O9" s="1030"/>
      <c r="P9" s="1030"/>
      <c r="Q9" s="1031"/>
    </row>
    <row r="10" spans="1:17" ht="16.5" thickBot="1">
      <c r="B10" s="1032"/>
      <c r="C10" s="1033"/>
      <c r="D10" s="1033"/>
      <c r="E10" s="1033"/>
      <c r="F10" s="1034"/>
      <c r="G10" s="1032"/>
      <c r="H10" s="1033"/>
      <c r="I10" s="1033"/>
      <c r="J10" s="1033"/>
      <c r="K10" s="1033"/>
      <c r="L10" s="1033"/>
      <c r="M10" s="1034"/>
      <c r="N10" s="1032"/>
      <c r="O10" s="1033"/>
      <c r="P10" s="1033"/>
      <c r="Q10" s="1034"/>
    </row>
    <row r="11" spans="1:17" customFormat="1" ht="39.950000000000003" customHeight="1" thickBot="1">
      <c r="A11" s="379"/>
      <c r="B11" s="943" t="s">
        <v>149</v>
      </c>
      <c r="C11" s="944"/>
      <c r="D11" s="944"/>
      <c r="E11" s="944"/>
      <c r="F11" s="945"/>
      <c r="G11" s="380"/>
      <c r="H11" s="380"/>
      <c r="I11" s="380"/>
      <c r="J11" s="380"/>
      <c r="K11" s="380"/>
      <c r="L11" s="380"/>
      <c r="M11" s="380"/>
      <c r="N11" s="380"/>
      <c r="O11" s="380"/>
      <c r="P11" s="380"/>
      <c r="Q11" s="381"/>
    </row>
    <row r="12" spans="1:17" s="64" customFormat="1" ht="27" customHeight="1" thickBot="1">
      <c r="B12" s="965" t="s">
        <v>35</v>
      </c>
      <c r="C12" s="966"/>
      <c r="D12" s="966"/>
      <c r="E12" s="966"/>
      <c r="F12" s="966"/>
      <c r="G12" s="966"/>
      <c r="H12" s="966"/>
      <c r="I12" s="966"/>
      <c r="J12" s="966"/>
      <c r="K12" s="966"/>
      <c r="L12" s="966"/>
      <c r="M12" s="966"/>
      <c r="N12" s="966"/>
      <c r="O12" s="966"/>
      <c r="P12" s="966"/>
      <c r="Q12" s="967"/>
    </row>
    <row r="13" spans="1:17" ht="35.1" customHeight="1">
      <c r="B13" s="1054" t="s">
        <v>237</v>
      </c>
      <c r="C13" s="1055"/>
      <c r="D13" s="1055"/>
      <c r="E13" s="1055"/>
      <c r="F13" s="1055"/>
      <c r="G13" s="1055"/>
      <c r="H13" s="1055"/>
      <c r="I13" s="1055"/>
      <c r="J13" s="1055"/>
      <c r="K13" s="1055"/>
      <c r="L13" s="1055"/>
      <c r="M13" s="1055"/>
      <c r="N13" s="1055"/>
      <c r="O13" s="1055"/>
      <c r="P13" s="1055"/>
      <c r="Q13" s="1056"/>
    </row>
    <row r="14" spans="1:17" ht="35.1" customHeight="1">
      <c r="B14" s="1044"/>
      <c r="C14" s="1042"/>
      <c r="D14" s="1042"/>
      <c r="E14" s="1042"/>
      <c r="F14" s="1042"/>
      <c r="G14" s="1042"/>
      <c r="H14" s="1042"/>
      <c r="I14" s="1042"/>
      <c r="J14" s="1042"/>
      <c r="K14" s="1042"/>
      <c r="L14" s="1042"/>
      <c r="M14" s="1042"/>
      <c r="N14" s="1042"/>
      <c r="O14" s="1042"/>
      <c r="P14" s="1042"/>
      <c r="Q14" s="1043"/>
    </row>
    <row r="15" spans="1:17" ht="35.1" customHeight="1">
      <c r="B15" s="1044"/>
      <c r="C15" s="1042"/>
      <c r="D15" s="1042"/>
      <c r="E15" s="1042"/>
      <c r="F15" s="1042"/>
      <c r="G15" s="1042"/>
      <c r="H15" s="1042"/>
      <c r="I15" s="1042"/>
      <c r="J15" s="1042"/>
      <c r="K15" s="1042"/>
      <c r="L15" s="1042"/>
      <c r="M15" s="1042"/>
      <c r="N15" s="1042"/>
      <c r="O15" s="1042"/>
      <c r="P15" s="1042"/>
      <c r="Q15" s="1043"/>
    </row>
    <row r="16" spans="1:17" ht="35.1" customHeight="1">
      <c r="B16" s="1044"/>
      <c r="C16" s="1042"/>
      <c r="D16" s="1042"/>
      <c r="E16" s="1042"/>
      <c r="F16" s="1042"/>
      <c r="G16" s="1042"/>
      <c r="H16" s="1042"/>
      <c r="I16" s="1042"/>
      <c r="J16" s="1042"/>
      <c r="K16" s="1042"/>
      <c r="L16" s="1042"/>
      <c r="M16" s="1042"/>
      <c r="N16" s="1042"/>
      <c r="O16" s="1042"/>
      <c r="P16" s="1042"/>
      <c r="Q16" s="1043"/>
    </row>
    <row r="17" spans="2:17" ht="35.1" customHeight="1">
      <c r="B17" s="1044"/>
      <c r="C17" s="1042"/>
      <c r="D17" s="1042"/>
      <c r="E17" s="1042"/>
      <c r="F17" s="1042"/>
      <c r="G17" s="1042"/>
      <c r="H17" s="1042"/>
      <c r="I17" s="1042"/>
      <c r="J17" s="1042"/>
      <c r="K17" s="1042"/>
      <c r="L17" s="1042"/>
      <c r="M17" s="1042"/>
      <c r="N17" s="1042"/>
      <c r="O17" s="1042"/>
      <c r="P17" s="1042"/>
      <c r="Q17" s="1043"/>
    </row>
    <row r="18" spans="2:17" ht="35.1" customHeight="1">
      <c r="B18" s="1044"/>
      <c r="C18" s="1042"/>
      <c r="D18" s="1042"/>
      <c r="E18" s="1042"/>
      <c r="F18" s="1042"/>
      <c r="G18" s="1042"/>
      <c r="H18" s="1042"/>
      <c r="I18" s="1042"/>
      <c r="J18" s="1042"/>
      <c r="K18" s="1042"/>
      <c r="L18" s="1042"/>
      <c r="M18" s="1042"/>
      <c r="N18" s="1042"/>
      <c r="O18" s="1042"/>
      <c r="P18" s="1042"/>
      <c r="Q18" s="1043"/>
    </row>
    <row r="19" spans="2:17" ht="35.1" customHeight="1">
      <c r="B19" s="1044"/>
      <c r="C19" s="1042"/>
      <c r="D19" s="1042"/>
      <c r="E19" s="1042"/>
      <c r="F19" s="1042"/>
      <c r="G19" s="1042"/>
      <c r="H19" s="1042"/>
      <c r="I19" s="1042"/>
      <c r="J19" s="1042"/>
      <c r="K19" s="1042"/>
      <c r="L19" s="1042"/>
      <c r="M19" s="1042"/>
      <c r="N19" s="1042"/>
      <c r="O19" s="1042"/>
      <c r="P19" s="1042"/>
      <c r="Q19" s="1043"/>
    </row>
    <row r="20" spans="2:17" s="64" customFormat="1" ht="35.1" customHeight="1">
      <c r="B20" s="1044"/>
      <c r="C20" s="1042"/>
      <c r="D20" s="1042"/>
      <c r="E20" s="1042"/>
      <c r="F20" s="1042"/>
      <c r="G20" s="1042"/>
      <c r="H20" s="1042"/>
      <c r="I20" s="1042"/>
      <c r="J20" s="1042"/>
      <c r="K20" s="1042"/>
      <c r="L20" s="1042"/>
      <c r="M20" s="1042"/>
      <c r="N20" s="1042"/>
      <c r="O20" s="1042"/>
      <c r="P20" s="1042"/>
      <c r="Q20" s="1043"/>
    </row>
    <row r="21" spans="2:17" ht="35.1" customHeight="1">
      <c r="B21" s="1044"/>
      <c r="C21" s="1042"/>
      <c r="D21" s="1042"/>
      <c r="E21" s="1042"/>
      <c r="F21" s="1042"/>
      <c r="G21" s="1042"/>
      <c r="H21" s="1042"/>
      <c r="I21" s="1042"/>
      <c r="J21" s="1042"/>
      <c r="K21" s="1042"/>
      <c r="L21" s="1042"/>
      <c r="M21" s="1042"/>
      <c r="N21" s="1042"/>
      <c r="O21" s="1042"/>
      <c r="P21" s="1042"/>
      <c r="Q21" s="1043"/>
    </row>
    <row r="22" spans="2:17" ht="35.1" customHeight="1" thickBot="1">
      <c r="B22" s="1045"/>
      <c r="C22" s="1046"/>
      <c r="D22" s="1046"/>
      <c r="E22" s="1046"/>
      <c r="F22" s="1046"/>
      <c r="G22" s="1046"/>
      <c r="H22" s="1046"/>
      <c r="I22" s="1046"/>
      <c r="J22" s="1046"/>
      <c r="K22" s="1046"/>
      <c r="L22" s="1046"/>
      <c r="M22" s="1046"/>
      <c r="N22" s="1046"/>
      <c r="O22" s="1046"/>
      <c r="P22" s="1046"/>
      <c r="Q22" s="1047"/>
    </row>
    <row r="23" spans="2:17" ht="19.5" thickBot="1">
      <c r="B23" s="65"/>
      <c r="C23" s="68"/>
      <c r="D23" s="69" t="s">
        <v>37</v>
      </c>
      <c r="E23" s="66"/>
      <c r="F23" s="66"/>
      <c r="G23" s="66"/>
      <c r="H23" s="66"/>
      <c r="I23" s="66"/>
      <c r="J23" s="66"/>
      <c r="K23" s="66"/>
      <c r="L23" s="66"/>
      <c r="M23" s="66"/>
      <c r="N23" s="66"/>
      <c r="O23" s="66"/>
      <c r="P23" s="66"/>
      <c r="Q23" s="67"/>
    </row>
    <row r="24" spans="2:17" ht="19.5" thickBot="1">
      <c r="B24" s="65"/>
      <c r="C24" s="68"/>
      <c r="D24" s="69" t="s">
        <v>38</v>
      </c>
      <c r="E24" s="66"/>
      <c r="F24" s="66"/>
      <c r="G24" s="66"/>
      <c r="H24" s="66"/>
      <c r="I24" s="66"/>
      <c r="J24" s="66"/>
      <c r="K24" s="66"/>
      <c r="L24" s="66"/>
      <c r="M24" s="66"/>
      <c r="N24" s="66"/>
      <c r="O24" s="66"/>
      <c r="P24" s="66"/>
      <c r="Q24" s="67"/>
    </row>
    <row r="25" spans="2:17" ht="19.5" thickBot="1">
      <c r="B25" s="65"/>
      <c r="C25" s="68"/>
      <c r="D25" s="69" t="s">
        <v>39</v>
      </c>
      <c r="E25" s="66"/>
      <c r="F25" s="66"/>
      <c r="G25" s="66"/>
      <c r="H25" s="66"/>
      <c r="I25" s="66"/>
      <c r="J25" s="66"/>
      <c r="K25" s="66"/>
      <c r="L25" s="66"/>
      <c r="M25" s="66"/>
      <c r="N25" s="66"/>
      <c r="O25" s="66"/>
      <c r="P25" s="66"/>
      <c r="Q25" s="67"/>
    </row>
    <row r="26" spans="2:17" ht="19.5" thickBot="1">
      <c r="B26" s="65"/>
      <c r="C26" s="68"/>
      <c r="D26" s="69" t="s">
        <v>40</v>
      </c>
      <c r="E26" s="66"/>
      <c r="F26" s="66"/>
      <c r="G26" s="66"/>
      <c r="H26" s="66"/>
      <c r="I26" s="66"/>
      <c r="J26" s="66"/>
      <c r="K26" s="66"/>
      <c r="L26" s="66"/>
      <c r="M26" s="66"/>
      <c r="N26" s="66"/>
      <c r="O26" s="66"/>
      <c r="P26" s="66"/>
      <c r="Q26" s="67"/>
    </row>
    <row r="27" spans="2:17" ht="19.5" thickBot="1">
      <c r="B27" s="65"/>
      <c r="C27" s="68"/>
      <c r="D27" s="69" t="s">
        <v>41</v>
      </c>
      <c r="E27" s="66"/>
      <c r="F27" s="66"/>
      <c r="G27" s="66"/>
      <c r="H27" s="66"/>
      <c r="I27" s="66"/>
      <c r="J27" s="66"/>
      <c r="K27" s="66"/>
      <c r="L27" s="66"/>
      <c r="M27" s="66"/>
      <c r="N27" s="66"/>
      <c r="O27" s="66"/>
      <c r="P27" s="66"/>
      <c r="Q27" s="67"/>
    </row>
    <row r="28" spans="2:17" ht="19.5" thickBot="1">
      <c r="B28" s="65"/>
      <c r="C28" s="68" t="s">
        <v>50</v>
      </c>
      <c r="D28" s="69" t="s">
        <v>42</v>
      </c>
      <c r="E28" s="66"/>
      <c r="F28" s="66"/>
      <c r="G28" s="66"/>
      <c r="H28" s="66"/>
      <c r="I28" s="66"/>
      <c r="J28" s="66"/>
      <c r="K28" s="66"/>
      <c r="L28" s="66"/>
      <c r="M28" s="66"/>
      <c r="N28" s="66"/>
      <c r="O28" s="66"/>
      <c r="P28" s="66"/>
      <c r="Q28" s="67"/>
    </row>
    <row r="29" spans="2:17" ht="19.5" thickBot="1">
      <c r="B29" s="65"/>
      <c r="C29" s="68" t="s">
        <v>50</v>
      </c>
      <c r="D29" s="69" t="s">
        <v>43</v>
      </c>
      <c r="E29" s="66"/>
      <c r="F29" s="66"/>
      <c r="G29" s="66"/>
      <c r="H29" s="66"/>
      <c r="I29" s="66"/>
      <c r="J29" s="66"/>
      <c r="K29" s="66"/>
      <c r="L29" s="66"/>
      <c r="M29" s="66"/>
      <c r="N29" s="66"/>
      <c r="O29" s="66"/>
      <c r="P29" s="66"/>
      <c r="Q29" s="67"/>
    </row>
    <row r="30" spans="2:17" ht="19.5" thickBot="1">
      <c r="B30" s="65"/>
      <c r="C30" s="68"/>
      <c r="D30" s="69" t="s">
        <v>44</v>
      </c>
      <c r="E30" s="66"/>
      <c r="F30" s="66"/>
      <c r="G30" s="66"/>
      <c r="H30" s="66"/>
      <c r="I30" s="66"/>
      <c r="J30" s="66"/>
      <c r="K30" s="66"/>
      <c r="L30" s="66"/>
      <c r="M30" s="66"/>
      <c r="N30" s="66"/>
      <c r="O30" s="66"/>
      <c r="P30" s="66"/>
      <c r="Q30" s="67"/>
    </row>
    <row r="31" spans="2:17">
      <c r="B31" s="65"/>
      <c r="C31" s="66"/>
      <c r="D31" s="66"/>
      <c r="E31" s="66"/>
      <c r="F31" s="66"/>
      <c r="G31" s="66"/>
      <c r="H31" s="66"/>
      <c r="I31" s="66"/>
      <c r="J31" s="66"/>
      <c r="K31" s="66"/>
      <c r="L31" s="66"/>
      <c r="M31" s="66"/>
      <c r="N31" s="66"/>
      <c r="O31" s="66"/>
      <c r="P31" s="66"/>
      <c r="Q31" s="67"/>
    </row>
    <row r="32" spans="2:17" ht="16.5" thickBot="1">
      <c r="B32" s="70"/>
      <c r="C32" s="71"/>
      <c r="D32" s="71"/>
      <c r="E32" s="71"/>
      <c r="F32" s="71"/>
      <c r="G32" s="71"/>
      <c r="H32" s="71"/>
      <c r="I32" s="71"/>
      <c r="J32" s="71"/>
      <c r="K32" s="71"/>
      <c r="L32" s="71"/>
      <c r="M32" s="71"/>
      <c r="N32" s="71"/>
      <c r="O32" s="71"/>
      <c r="P32" s="71"/>
      <c r="Q32" s="72"/>
    </row>
    <row r="33" spans="2:17" s="64" customFormat="1" ht="26.1" customHeight="1">
      <c r="B33" s="989" t="s">
        <v>45</v>
      </c>
      <c r="C33" s="990"/>
      <c r="D33" s="990"/>
      <c r="E33" s="990"/>
      <c r="F33" s="990"/>
      <c r="G33" s="990"/>
      <c r="H33" s="990"/>
      <c r="I33" s="990"/>
      <c r="J33" s="990"/>
      <c r="K33" s="990"/>
      <c r="L33" s="990"/>
      <c r="M33" s="990"/>
      <c r="N33" s="990"/>
      <c r="O33" s="990"/>
      <c r="P33" s="990"/>
      <c r="Q33" s="991"/>
    </row>
    <row r="34" spans="2:17">
      <c r="B34" s="992" t="s">
        <v>133</v>
      </c>
      <c r="C34" s="993"/>
      <c r="D34" s="993"/>
      <c r="E34" s="993"/>
      <c r="F34" s="993"/>
      <c r="G34" s="993"/>
      <c r="H34" s="993"/>
      <c r="I34" s="993"/>
      <c r="J34" s="993"/>
      <c r="K34" s="993"/>
      <c r="L34" s="993"/>
      <c r="M34" s="993"/>
      <c r="N34" s="993"/>
      <c r="O34" s="993"/>
      <c r="P34" s="993"/>
      <c r="Q34" s="994"/>
    </row>
    <row r="35" spans="2:17">
      <c r="B35" s="995"/>
      <c r="C35" s="993"/>
      <c r="D35" s="993"/>
      <c r="E35" s="993"/>
      <c r="F35" s="993"/>
      <c r="G35" s="993"/>
      <c r="H35" s="993"/>
      <c r="I35" s="993"/>
      <c r="J35" s="993"/>
      <c r="K35" s="993"/>
      <c r="L35" s="993"/>
      <c r="M35" s="993"/>
      <c r="N35" s="993"/>
      <c r="O35" s="993"/>
      <c r="P35" s="993"/>
      <c r="Q35" s="994"/>
    </row>
    <row r="36" spans="2:17">
      <c r="B36" s="995"/>
      <c r="C36" s="993"/>
      <c r="D36" s="993"/>
      <c r="E36" s="993"/>
      <c r="F36" s="993"/>
      <c r="G36" s="993"/>
      <c r="H36" s="993"/>
      <c r="I36" s="993"/>
      <c r="J36" s="993"/>
      <c r="K36" s="993"/>
      <c r="L36" s="993"/>
      <c r="M36" s="993"/>
      <c r="N36" s="993"/>
      <c r="O36" s="993"/>
      <c r="P36" s="993"/>
      <c r="Q36" s="994"/>
    </row>
    <row r="37" spans="2:17">
      <c r="B37" s="995"/>
      <c r="C37" s="993"/>
      <c r="D37" s="993"/>
      <c r="E37" s="993"/>
      <c r="F37" s="993"/>
      <c r="G37" s="993"/>
      <c r="H37" s="993"/>
      <c r="I37" s="993"/>
      <c r="J37" s="993"/>
      <c r="K37" s="993"/>
      <c r="L37" s="993"/>
      <c r="M37" s="993"/>
      <c r="N37" s="993"/>
      <c r="O37" s="993"/>
      <c r="P37" s="993"/>
      <c r="Q37" s="994"/>
    </row>
    <row r="38" spans="2:17">
      <c r="B38" s="995"/>
      <c r="C38" s="993"/>
      <c r="D38" s="993"/>
      <c r="E38" s="993"/>
      <c r="F38" s="993"/>
      <c r="G38" s="993"/>
      <c r="H38" s="993"/>
      <c r="I38" s="993"/>
      <c r="J38" s="993"/>
      <c r="K38" s="993"/>
      <c r="L38" s="993"/>
      <c r="M38" s="993"/>
      <c r="N38" s="993"/>
      <c r="O38" s="993"/>
      <c r="P38" s="993"/>
      <c r="Q38" s="994"/>
    </row>
    <row r="39" spans="2:17">
      <c r="B39" s="995"/>
      <c r="C39" s="993"/>
      <c r="D39" s="993"/>
      <c r="E39" s="993"/>
      <c r="F39" s="993"/>
      <c r="G39" s="993"/>
      <c r="H39" s="993"/>
      <c r="I39" s="993"/>
      <c r="J39" s="993"/>
      <c r="K39" s="993"/>
      <c r="L39" s="993"/>
      <c r="M39" s="993"/>
      <c r="N39" s="993"/>
      <c r="O39" s="993"/>
      <c r="P39" s="993"/>
      <c r="Q39" s="994"/>
    </row>
    <row r="40" spans="2:17">
      <c r="B40" s="995"/>
      <c r="C40" s="993"/>
      <c r="D40" s="993"/>
      <c r="E40" s="993"/>
      <c r="F40" s="993"/>
      <c r="G40" s="993"/>
      <c r="H40" s="993"/>
      <c r="I40" s="993"/>
      <c r="J40" s="993"/>
      <c r="K40" s="993"/>
      <c r="L40" s="993"/>
      <c r="M40" s="993"/>
      <c r="N40" s="993"/>
      <c r="O40" s="993"/>
      <c r="P40" s="993"/>
      <c r="Q40" s="994"/>
    </row>
    <row r="41" spans="2:17">
      <c r="B41" s="995"/>
      <c r="C41" s="993"/>
      <c r="D41" s="993"/>
      <c r="E41" s="993"/>
      <c r="F41" s="993"/>
      <c r="G41" s="993"/>
      <c r="H41" s="993"/>
      <c r="I41" s="993"/>
      <c r="J41" s="993"/>
      <c r="K41" s="993"/>
      <c r="L41" s="993"/>
      <c r="M41" s="993"/>
      <c r="N41" s="993"/>
      <c r="O41" s="993"/>
      <c r="P41" s="993"/>
      <c r="Q41" s="994"/>
    </row>
    <row r="42" spans="2:17">
      <c r="B42" s="995"/>
      <c r="C42" s="993"/>
      <c r="D42" s="993"/>
      <c r="E42" s="993"/>
      <c r="F42" s="993"/>
      <c r="G42" s="993"/>
      <c r="H42" s="993"/>
      <c r="I42" s="993"/>
      <c r="J42" s="993"/>
      <c r="K42" s="993"/>
      <c r="L42" s="993"/>
      <c r="M42" s="993"/>
      <c r="N42" s="993"/>
      <c r="O42" s="993"/>
      <c r="P42" s="993"/>
      <c r="Q42" s="994"/>
    </row>
    <row r="43" spans="2:17">
      <c r="B43" s="995"/>
      <c r="C43" s="993"/>
      <c r="D43" s="993"/>
      <c r="E43" s="993"/>
      <c r="F43" s="993"/>
      <c r="G43" s="993"/>
      <c r="H43" s="993"/>
      <c r="I43" s="993"/>
      <c r="J43" s="993"/>
      <c r="K43" s="993"/>
      <c r="L43" s="993"/>
      <c r="M43" s="993"/>
      <c r="N43" s="993"/>
      <c r="O43" s="993"/>
      <c r="P43" s="993"/>
      <c r="Q43" s="994"/>
    </row>
    <row r="44" spans="2:17">
      <c r="B44" s="995"/>
      <c r="C44" s="993"/>
      <c r="D44" s="993"/>
      <c r="E44" s="993"/>
      <c r="F44" s="993"/>
      <c r="G44" s="993"/>
      <c r="H44" s="993"/>
      <c r="I44" s="993"/>
      <c r="J44" s="993"/>
      <c r="K44" s="993"/>
      <c r="L44" s="993"/>
      <c r="M44" s="993"/>
      <c r="N44" s="993"/>
      <c r="O44" s="993"/>
      <c r="P44" s="993"/>
      <c r="Q44" s="994"/>
    </row>
    <row r="45" spans="2:17" ht="16.5" thickBot="1">
      <c r="B45" s="996"/>
      <c r="C45" s="997"/>
      <c r="D45" s="997"/>
      <c r="E45" s="997"/>
      <c r="F45" s="997"/>
      <c r="G45" s="997"/>
      <c r="H45" s="997"/>
      <c r="I45" s="997"/>
      <c r="J45" s="997"/>
      <c r="K45" s="997"/>
      <c r="L45" s="997"/>
      <c r="M45" s="997"/>
      <c r="N45" s="997"/>
      <c r="O45" s="997"/>
      <c r="P45" s="997"/>
      <c r="Q45" s="998"/>
    </row>
    <row r="46" spans="2:17">
      <c r="B46" s="999" t="s">
        <v>46</v>
      </c>
      <c r="C46" s="1000"/>
      <c r="D46" s="1000"/>
      <c r="E46" s="1000"/>
      <c r="F46" s="1000"/>
      <c r="G46" s="1000"/>
      <c r="H46" s="1000"/>
      <c r="I46" s="1000"/>
      <c r="J46" s="1000"/>
      <c r="K46" s="1000"/>
      <c r="L46" s="1000"/>
      <c r="M46" s="1000"/>
      <c r="N46" s="1000"/>
      <c r="O46" s="1000"/>
      <c r="P46" s="1000"/>
      <c r="Q46" s="1001"/>
    </row>
    <row r="47" spans="2:17">
      <c r="B47" s="1002"/>
      <c r="C47" s="1003"/>
      <c r="D47" s="1003"/>
      <c r="E47" s="1003"/>
      <c r="F47" s="1003"/>
      <c r="G47" s="1003"/>
      <c r="H47" s="1003"/>
      <c r="I47" s="1003"/>
      <c r="J47" s="1003"/>
      <c r="K47" s="1003"/>
      <c r="L47" s="1003"/>
      <c r="M47" s="1003"/>
      <c r="N47" s="1003"/>
      <c r="O47" s="1003"/>
      <c r="P47" s="1003"/>
      <c r="Q47" s="1004"/>
    </row>
    <row r="48" spans="2:17">
      <c r="B48" s="976" t="s">
        <v>231</v>
      </c>
      <c r="C48" s="977"/>
      <c r="D48" s="977"/>
      <c r="E48" s="977"/>
      <c r="F48" s="977"/>
      <c r="G48" s="977"/>
      <c r="H48" s="977"/>
      <c r="I48" s="977"/>
      <c r="J48" s="977"/>
      <c r="K48" s="977"/>
      <c r="L48" s="977"/>
      <c r="M48" s="977"/>
      <c r="N48" s="977"/>
      <c r="O48" s="977"/>
      <c r="P48" s="977"/>
      <c r="Q48" s="978"/>
    </row>
    <row r="49" spans="2:17">
      <c r="B49" s="979"/>
      <c r="C49" s="977"/>
      <c r="D49" s="977"/>
      <c r="E49" s="977"/>
      <c r="F49" s="977"/>
      <c r="G49" s="977"/>
      <c r="H49" s="977"/>
      <c r="I49" s="977"/>
      <c r="J49" s="977"/>
      <c r="K49" s="977"/>
      <c r="L49" s="977"/>
      <c r="M49" s="977"/>
      <c r="N49" s="977"/>
      <c r="O49" s="977"/>
      <c r="P49" s="977"/>
      <c r="Q49" s="978"/>
    </row>
    <row r="50" spans="2:17">
      <c r="B50" s="979"/>
      <c r="C50" s="977"/>
      <c r="D50" s="977"/>
      <c r="E50" s="977"/>
      <c r="F50" s="977"/>
      <c r="G50" s="977"/>
      <c r="H50" s="977"/>
      <c r="I50" s="977"/>
      <c r="J50" s="977"/>
      <c r="K50" s="977"/>
      <c r="L50" s="977"/>
      <c r="M50" s="977"/>
      <c r="N50" s="977"/>
      <c r="O50" s="977"/>
      <c r="P50" s="977"/>
      <c r="Q50" s="978"/>
    </row>
    <row r="51" spans="2:17">
      <c r="B51" s="979"/>
      <c r="C51" s="977"/>
      <c r="D51" s="977"/>
      <c r="E51" s="977"/>
      <c r="F51" s="977"/>
      <c r="G51" s="977"/>
      <c r="H51" s="977"/>
      <c r="I51" s="977"/>
      <c r="J51" s="977"/>
      <c r="K51" s="977"/>
      <c r="L51" s="977"/>
      <c r="M51" s="977"/>
      <c r="N51" s="977"/>
      <c r="O51" s="977"/>
      <c r="P51" s="977"/>
      <c r="Q51" s="978"/>
    </row>
    <row r="52" spans="2:17">
      <c r="B52" s="979"/>
      <c r="C52" s="977"/>
      <c r="D52" s="977"/>
      <c r="E52" s="977"/>
      <c r="F52" s="977"/>
      <c r="G52" s="977"/>
      <c r="H52" s="977"/>
      <c r="I52" s="977"/>
      <c r="J52" s="977"/>
      <c r="K52" s="977"/>
      <c r="L52" s="977"/>
      <c r="M52" s="977"/>
      <c r="N52" s="977"/>
      <c r="O52" s="977"/>
      <c r="P52" s="977"/>
      <c r="Q52" s="978"/>
    </row>
    <row r="53" spans="2:17">
      <c r="B53" s="979"/>
      <c r="C53" s="977"/>
      <c r="D53" s="977"/>
      <c r="E53" s="977"/>
      <c r="F53" s="977"/>
      <c r="G53" s="977"/>
      <c r="H53" s="977"/>
      <c r="I53" s="977"/>
      <c r="J53" s="977"/>
      <c r="K53" s="977"/>
      <c r="L53" s="977"/>
      <c r="M53" s="977"/>
      <c r="N53" s="977"/>
      <c r="O53" s="977"/>
      <c r="P53" s="977"/>
      <c r="Q53" s="978"/>
    </row>
    <row r="54" spans="2:17">
      <c r="B54" s="979"/>
      <c r="C54" s="977"/>
      <c r="D54" s="977"/>
      <c r="E54" s="977"/>
      <c r="F54" s="977"/>
      <c r="G54" s="977"/>
      <c r="H54" s="977"/>
      <c r="I54" s="977"/>
      <c r="J54" s="977"/>
      <c r="K54" s="977"/>
      <c r="L54" s="977"/>
      <c r="M54" s="977"/>
      <c r="N54" s="977"/>
      <c r="O54" s="977"/>
      <c r="P54" s="977"/>
      <c r="Q54" s="978"/>
    </row>
    <row r="55" spans="2:17">
      <c r="B55" s="979"/>
      <c r="C55" s="977"/>
      <c r="D55" s="977"/>
      <c r="E55" s="977"/>
      <c r="F55" s="977"/>
      <c r="G55" s="977"/>
      <c r="H55" s="977"/>
      <c r="I55" s="977"/>
      <c r="J55" s="977"/>
      <c r="K55" s="977"/>
      <c r="L55" s="977"/>
      <c r="M55" s="977"/>
      <c r="N55" s="977"/>
      <c r="O55" s="977"/>
      <c r="P55" s="977"/>
      <c r="Q55" s="978"/>
    </row>
    <row r="56" spans="2:17">
      <c r="B56" s="979"/>
      <c r="C56" s="977"/>
      <c r="D56" s="977"/>
      <c r="E56" s="977"/>
      <c r="F56" s="977"/>
      <c r="G56" s="977"/>
      <c r="H56" s="977"/>
      <c r="I56" s="977"/>
      <c r="J56" s="977"/>
      <c r="K56" s="977"/>
      <c r="L56" s="977"/>
      <c r="M56" s="977"/>
      <c r="N56" s="977"/>
      <c r="O56" s="977"/>
      <c r="P56" s="977"/>
      <c r="Q56" s="978"/>
    </row>
    <row r="57" spans="2:17">
      <c r="B57" s="979"/>
      <c r="C57" s="977"/>
      <c r="D57" s="977"/>
      <c r="E57" s="977"/>
      <c r="F57" s="977"/>
      <c r="G57" s="977"/>
      <c r="H57" s="977"/>
      <c r="I57" s="977"/>
      <c r="J57" s="977"/>
      <c r="K57" s="977"/>
      <c r="L57" s="977"/>
      <c r="M57" s="977"/>
      <c r="N57" s="977"/>
      <c r="O57" s="977"/>
      <c r="P57" s="977"/>
      <c r="Q57" s="978"/>
    </row>
    <row r="58" spans="2:17" ht="16.5" thickBot="1">
      <c r="B58" s="980"/>
      <c r="C58" s="981"/>
      <c r="D58" s="981"/>
      <c r="E58" s="981"/>
      <c r="F58" s="981"/>
      <c r="G58" s="981"/>
      <c r="H58" s="981"/>
      <c r="I58" s="981"/>
      <c r="J58" s="981"/>
      <c r="K58" s="981"/>
      <c r="L58" s="981"/>
      <c r="M58" s="981"/>
      <c r="N58" s="981"/>
      <c r="O58" s="981"/>
      <c r="P58" s="981"/>
      <c r="Q58" s="982"/>
    </row>
    <row r="59" spans="2:17">
      <c r="B59" s="983" t="s">
        <v>47</v>
      </c>
      <c r="C59" s="984"/>
      <c r="D59" s="984"/>
      <c r="E59" s="984"/>
      <c r="F59" s="984"/>
      <c r="G59" s="984"/>
      <c r="H59" s="984"/>
      <c r="I59" s="984"/>
      <c r="J59" s="984"/>
      <c r="K59" s="984"/>
      <c r="L59" s="984"/>
      <c r="M59" s="984"/>
      <c r="N59" s="984"/>
      <c r="O59" s="984"/>
      <c r="P59" s="984"/>
      <c r="Q59" s="985"/>
    </row>
    <row r="60" spans="2:17">
      <c r="B60" s="986"/>
      <c r="C60" s="987"/>
      <c r="D60" s="987"/>
      <c r="E60" s="987"/>
      <c r="F60" s="987"/>
      <c r="G60" s="987"/>
      <c r="H60" s="987"/>
      <c r="I60" s="987"/>
      <c r="J60" s="987"/>
      <c r="K60" s="987"/>
      <c r="L60" s="987"/>
      <c r="M60" s="987"/>
      <c r="N60" s="987"/>
      <c r="O60" s="987"/>
      <c r="P60" s="987"/>
      <c r="Q60" s="988"/>
    </row>
    <row r="61" spans="2:17" ht="24.95" customHeight="1">
      <c r="B61" s="976" t="s">
        <v>238</v>
      </c>
      <c r="C61" s="977"/>
      <c r="D61" s="977"/>
      <c r="E61" s="977"/>
      <c r="F61" s="977"/>
      <c r="G61" s="977"/>
      <c r="H61" s="977"/>
      <c r="I61" s="977"/>
      <c r="J61" s="977"/>
      <c r="K61" s="977"/>
      <c r="L61" s="977"/>
      <c r="M61" s="977"/>
      <c r="N61" s="977"/>
      <c r="O61" s="977"/>
      <c r="P61" s="977"/>
      <c r="Q61" s="978"/>
    </row>
    <row r="62" spans="2:17" ht="15" customHeight="1">
      <c r="B62" s="979"/>
      <c r="C62" s="977"/>
      <c r="D62" s="977"/>
      <c r="E62" s="977"/>
      <c r="F62" s="977"/>
      <c r="G62" s="977"/>
      <c r="H62" s="977"/>
      <c r="I62" s="977"/>
      <c r="J62" s="977"/>
      <c r="K62" s="977"/>
      <c r="L62" s="977"/>
      <c r="M62" s="977"/>
      <c r="N62" s="977"/>
      <c r="O62" s="977"/>
      <c r="P62" s="977"/>
      <c r="Q62" s="978"/>
    </row>
    <row r="63" spans="2:17" ht="15" customHeight="1">
      <c r="B63" s="979"/>
      <c r="C63" s="977"/>
      <c r="D63" s="977"/>
      <c r="E63" s="977"/>
      <c r="F63" s="977"/>
      <c r="G63" s="977"/>
      <c r="H63" s="977"/>
      <c r="I63" s="977"/>
      <c r="J63" s="977"/>
      <c r="K63" s="977"/>
      <c r="L63" s="977"/>
      <c r="M63" s="977"/>
      <c r="N63" s="977"/>
      <c r="O63" s="977"/>
      <c r="P63" s="977"/>
      <c r="Q63" s="978"/>
    </row>
    <row r="64" spans="2:17" ht="15" customHeight="1">
      <c r="B64" s="979"/>
      <c r="C64" s="977"/>
      <c r="D64" s="977"/>
      <c r="E64" s="977"/>
      <c r="F64" s="977"/>
      <c r="G64" s="977"/>
      <c r="H64" s="977"/>
      <c r="I64" s="977"/>
      <c r="J64" s="977"/>
      <c r="K64" s="977"/>
      <c r="L64" s="977"/>
      <c r="M64" s="977"/>
      <c r="N64" s="977"/>
      <c r="O64" s="977"/>
      <c r="P64" s="977"/>
      <c r="Q64" s="978"/>
    </row>
    <row r="65" spans="2:17" ht="15" customHeight="1">
      <c r="B65" s="979"/>
      <c r="C65" s="977"/>
      <c r="D65" s="977"/>
      <c r="E65" s="977"/>
      <c r="F65" s="977"/>
      <c r="G65" s="977"/>
      <c r="H65" s="977"/>
      <c r="I65" s="977"/>
      <c r="J65" s="977"/>
      <c r="K65" s="977"/>
      <c r="L65" s="977"/>
      <c r="M65" s="977"/>
      <c r="N65" s="977"/>
      <c r="O65" s="977"/>
      <c r="P65" s="977"/>
      <c r="Q65" s="978"/>
    </row>
    <row r="66" spans="2:17" ht="15" customHeight="1">
      <c r="B66" s="979"/>
      <c r="C66" s="977"/>
      <c r="D66" s="977"/>
      <c r="E66" s="977"/>
      <c r="F66" s="977"/>
      <c r="G66" s="977"/>
      <c r="H66" s="977"/>
      <c r="I66" s="977"/>
      <c r="J66" s="977"/>
      <c r="K66" s="977"/>
      <c r="L66" s="977"/>
      <c r="M66" s="977"/>
      <c r="N66" s="977"/>
      <c r="O66" s="977"/>
      <c r="P66" s="977"/>
      <c r="Q66" s="978"/>
    </row>
    <row r="67" spans="2:17" ht="15" customHeight="1">
      <c r="B67" s="979"/>
      <c r="C67" s="977"/>
      <c r="D67" s="977"/>
      <c r="E67" s="977"/>
      <c r="F67" s="977"/>
      <c r="G67" s="977"/>
      <c r="H67" s="977"/>
      <c r="I67" s="977"/>
      <c r="J67" s="977"/>
      <c r="K67" s="977"/>
      <c r="L67" s="977"/>
      <c r="M67" s="977"/>
      <c r="N67" s="977"/>
      <c r="O67" s="977"/>
      <c r="P67" s="977"/>
      <c r="Q67" s="978"/>
    </row>
    <row r="68" spans="2:17" ht="15" customHeight="1">
      <c r="B68" s="979"/>
      <c r="C68" s="977"/>
      <c r="D68" s="977"/>
      <c r="E68" s="977"/>
      <c r="F68" s="977"/>
      <c r="G68" s="977"/>
      <c r="H68" s="977"/>
      <c r="I68" s="977"/>
      <c r="J68" s="977"/>
      <c r="K68" s="977"/>
      <c r="L68" s="977"/>
      <c r="M68" s="977"/>
      <c r="N68" s="977"/>
      <c r="O68" s="977"/>
      <c r="P68" s="977"/>
      <c r="Q68" s="978"/>
    </row>
    <row r="69" spans="2:17" ht="15" customHeight="1">
      <c r="B69" s="979"/>
      <c r="C69" s="977"/>
      <c r="D69" s="977"/>
      <c r="E69" s="977"/>
      <c r="F69" s="977"/>
      <c r="G69" s="977"/>
      <c r="H69" s="977"/>
      <c r="I69" s="977"/>
      <c r="J69" s="977"/>
      <c r="K69" s="977"/>
      <c r="L69" s="977"/>
      <c r="M69" s="977"/>
      <c r="N69" s="977"/>
      <c r="O69" s="977"/>
      <c r="P69" s="977"/>
      <c r="Q69" s="978"/>
    </row>
    <row r="70" spans="2:17" ht="15" customHeight="1">
      <c r="B70" s="979"/>
      <c r="C70" s="977"/>
      <c r="D70" s="977"/>
      <c r="E70" s="977"/>
      <c r="F70" s="977"/>
      <c r="G70" s="977"/>
      <c r="H70" s="977"/>
      <c r="I70" s="977"/>
      <c r="J70" s="977"/>
      <c r="K70" s="977"/>
      <c r="L70" s="977"/>
      <c r="M70" s="977"/>
      <c r="N70" s="977"/>
      <c r="O70" s="977"/>
      <c r="P70" s="977"/>
      <c r="Q70" s="978"/>
    </row>
    <row r="71" spans="2:17" ht="15" customHeight="1">
      <c r="B71" s="979"/>
      <c r="C71" s="977"/>
      <c r="D71" s="977"/>
      <c r="E71" s="977"/>
      <c r="F71" s="977"/>
      <c r="G71" s="977"/>
      <c r="H71" s="977"/>
      <c r="I71" s="977"/>
      <c r="J71" s="977"/>
      <c r="K71" s="977"/>
      <c r="L71" s="977"/>
      <c r="M71" s="977"/>
      <c r="N71" s="977"/>
      <c r="O71" s="977"/>
      <c r="P71" s="977"/>
      <c r="Q71" s="978"/>
    </row>
    <row r="72" spans="2:17" ht="15.95" customHeight="1" thickBot="1">
      <c r="B72" s="980"/>
      <c r="C72" s="981"/>
      <c r="D72" s="981"/>
      <c r="E72" s="981"/>
      <c r="F72" s="981"/>
      <c r="G72" s="981"/>
      <c r="H72" s="981"/>
      <c r="I72" s="981"/>
      <c r="J72" s="981"/>
      <c r="K72" s="981"/>
      <c r="L72" s="981"/>
      <c r="M72" s="981"/>
      <c r="N72" s="981"/>
      <c r="O72" s="981"/>
      <c r="P72" s="981"/>
      <c r="Q72" s="982"/>
    </row>
    <row r="73" spans="2:17">
      <c r="B73" s="983" t="s">
        <v>48</v>
      </c>
      <c r="C73" s="984"/>
      <c r="D73" s="984"/>
      <c r="E73" s="984"/>
      <c r="F73" s="984"/>
      <c r="G73" s="984"/>
      <c r="H73" s="984"/>
      <c r="I73" s="984"/>
      <c r="J73" s="984"/>
      <c r="K73" s="984"/>
      <c r="L73" s="984"/>
      <c r="M73" s="984"/>
      <c r="N73" s="984"/>
      <c r="O73" s="984"/>
      <c r="P73" s="984"/>
      <c r="Q73" s="985"/>
    </row>
    <row r="74" spans="2:17" ht="24.95" customHeight="1" thickBot="1">
      <c r="B74" s="986"/>
      <c r="C74" s="987"/>
      <c r="D74" s="987"/>
      <c r="E74" s="987"/>
      <c r="F74" s="987"/>
      <c r="G74" s="987"/>
      <c r="H74" s="987"/>
      <c r="I74" s="987"/>
      <c r="J74" s="987"/>
      <c r="K74" s="987"/>
      <c r="L74" s="987"/>
      <c r="M74" s="987"/>
      <c r="N74" s="987"/>
      <c r="O74" s="987"/>
      <c r="P74" s="987"/>
      <c r="Q74" s="988"/>
    </row>
    <row r="75" spans="2:17" ht="24.95" customHeight="1">
      <c r="B75" s="424"/>
      <c r="C75" s="425"/>
      <c r="D75" s="425"/>
      <c r="E75" s="425"/>
      <c r="F75" s="425"/>
      <c r="G75" s="425"/>
      <c r="H75" s="425"/>
      <c r="I75" s="425"/>
      <c r="J75" s="425"/>
      <c r="K75" s="425"/>
      <c r="L75" s="425"/>
      <c r="M75" s="425"/>
      <c r="N75" s="425"/>
      <c r="O75" s="425"/>
      <c r="P75" s="425"/>
      <c r="Q75" s="426"/>
    </row>
    <row r="76" spans="2:17" ht="24.95" customHeight="1">
      <c r="B76" s="1048" t="s">
        <v>165</v>
      </c>
      <c r="C76" s="1049"/>
      <c r="D76" s="1049"/>
      <c r="E76" s="1049"/>
      <c r="F76" s="1049"/>
      <c r="G76" s="1049"/>
      <c r="H76" s="1049"/>
      <c r="I76" s="1049"/>
      <c r="J76" s="1049"/>
      <c r="K76" s="1049"/>
      <c r="L76" s="1049"/>
      <c r="M76" s="1049"/>
      <c r="N76" s="1049"/>
      <c r="O76" s="1049"/>
      <c r="P76" s="1049"/>
      <c r="Q76" s="1050"/>
    </row>
    <row r="77" spans="2:17" ht="24.95" customHeight="1" thickBot="1">
      <c r="B77" s="1048"/>
      <c r="C77" s="1049"/>
      <c r="D77" s="1049"/>
      <c r="E77" s="1049"/>
      <c r="F77" s="1049"/>
      <c r="G77" s="1049"/>
      <c r="H77" s="1049"/>
      <c r="I77" s="1049"/>
      <c r="J77" s="1049"/>
      <c r="K77" s="1049"/>
      <c r="L77" s="1049"/>
      <c r="M77" s="1049"/>
      <c r="N77" s="1049"/>
      <c r="O77" s="1049"/>
      <c r="P77" s="1049"/>
      <c r="Q77" s="1050"/>
    </row>
    <row r="78" spans="2:17" ht="24.95" customHeight="1" thickBot="1">
      <c r="B78" s="1051" t="str">
        <f>"Total unburdened material cost for this work package = "&amp;" "&amp;TEXT('End Caps_Pole Tips Work Package'!M32, "$#,###")</f>
        <v>Total unburdened material cost for this work package =  $616,612</v>
      </c>
      <c r="C78" s="1052"/>
      <c r="D78" s="1052"/>
      <c r="E78" s="1052"/>
      <c r="F78" s="1052"/>
      <c r="G78" s="1052"/>
      <c r="H78" s="1052"/>
      <c r="I78" s="1053"/>
      <c r="J78" s="427"/>
      <c r="K78" s="427"/>
      <c r="L78" s="427"/>
      <c r="M78" s="427"/>
      <c r="N78" s="427"/>
      <c r="O78" s="427"/>
      <c r="P78" s="427"/>
      <c r="Q78" s="428"/>
    </row>
    <row r="79" spans="2:17" ht="15.95" customHeight="1" thickBot="1">
      <c r="B79" s="432"/>
      <c r="C79" s="433"/>
      <c r="D79" s="433"/>
      <c r="E79" s="433"/>
      <c r="F79" s="433"/>
      <c r="G79" s="433"/>
      <c r="H79" s="433"/>
      <c r="I79" s="433"/>
      <c r="J79" s="433"/>
      <c r="K79" s="433"/>
      <c r="L79" s="433"/>
      <c r="M79" s="433"/>
      <c r="N79" s="433"/>
      <c r="O79" s="433"/>
      <c r="P79" s="433"/>
      <c r="Q79" s="434"/>
    </row>
    <row r="80" spans="2:17" ht="15" customHeight="1"/>
    <row r="81" ht="15" customHeight="1"/>
    <row r="82" ht="24.95" customHeight="1"/>
    <row r="83" ht="15" customHeight="1"/>
    <row r="84" ht="15" customHeight="1"/>
    <row r="85" ht="15" customHeight="1"/>
    <row r="86" ht="15" customHeight="1"/>
    <row r="87" ht="15" customHeight="1"/>
    <row r="88" ht="15" customHeight="1"/>
    <row r="89" ht="27.95" customHeight="1"/>
    <row r="90" ht="27.95" customHeight="1"/>
    <row r="91" ht="15" customHeight="1"/>
    <row r="92" ht="21" customHeight="1"/>
    <row r="93" ht="15" customHeight="1"/>
    <row r="94" ht="15.95" customHeight="1"/>
  </sheetData>
  <mergeCells count="25">
    <mergeCell ref="B78:I78"/>
    <mergeCell ref="B48:Q58"/>
    <mergeCell ref="B59:Q60"/>
    <mergeCell ref="B61:Q72"/>
    <mergeCell ref="B73:Q74"/>
    <mergeCell ref="B76:Q77"/>
    <mergeCell ref="B46:Q47"/>
    <mergeCell ref="B8:F8"/>
    <mergeCell ref="G8:M8"/>
    <mergeCell ref="N8:Q8"/>
    <mergeCell ref="B9:F10"/>
    <mergeCell ref="G9:M10"/>
    <mergeCell ref="N9:Q10"/>
    <mergeCell ref="B12:Q12"/>
    <mergeCell ref="B33:Q33"/>
    <mergeCell ref="B34:Q45"/>
    <mergeCell ref="B13:Q22"/>
    <mergeCell ref="B11:F11"/>
    <mergeCell ref="F2:L7"/>
    <mergeCell ref="M2:M3"/>
    <mergeCell ref="N2:Q3"/>
    <mergeCell ref="M4:M5"/>
    <mergeCell ref="N4:Q5"/>
    <mergeCell ref="M6:M7"/>
    <mergeCell ref="N6:Q7"/>
  </mergeCells>
  <hyperlinks>
    <hyperlink ref="B34" location="'End Caps_Pole Tips Work Package'!A1" display="(click here to see the details of the labor and material estimate for this control account)"/>
    <hyperlink ref="B11" location="Navigation!A1" display="Return to Navigation Page"/>
  </hyperlinks>
  <pageMargins left="0.75" right="0.75" top="1" bottom="1" header="0.5" footer="0.5"/>
  <pageSetup scale="43" fitToHeight="0" orientation="portrait"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AU116"/>
  <sheetViews>
    <sheetView topLeftCell="A74" workbookViewId="0">
      <selection activeCell="Q90" sqref="A1:Q90"/>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3.875" style="59" customWidth="1"/>
    <col min="12" max="12" width="10.875" style="59"/>
    <col min="13" max="13" width="16" style="59" customWidth="1"/>
    <col min="14" max="16384" width="10.875" style="59"/>
  </cols>
  <sheetData>
    <row r="1" spans="1:47" ht="16.5" thickBot="1"/>
    <row r="2" spans="1:47" ht="26.1" customHeight="1">
      <c r="B2" s="60"/>
      <c r="C2" s="61"/>
      <c r="D2" s="61"/>
      <c r="E2" s="61"/>
      <c r="F2" s="1005" t="s">
        <v>52</v>
      </c>
      <c r="G2" s="1006"/>
      <c r="H2" s="1006"/>
      <c r="I2" s="1006"/>
      <c r="J2" s="1006"/>
      <c r="K2" s="1006"/>
      <c r="L2" s="1007"/>
      <c r="M2" s="1012" t="s">
        <v>29</v>
      </c>
      <c r="N2" s="1014">
        <v>43148</v>
      </c>
      <c r="O2" s="1015"/>
      <c r="P2" s="1015"/>
      <c r="Q2" s="1016"/>
    </row>
    <row r="3" spans="1:47" ht="15.95" customHeight="1" thickBot="1">
      <c r="B3" s="62"/>
      <c r="C3" s="63"/>
      <c r="D3" s="63"/>
      <c r="E3" s="63"/>
      <c r="F3" s="1008"/>
      <c r="G3" s="1009"/>
      <c r="H3" s="1009"/>
      <c r="I3" s="1009"/>
      <c r="J3" s="1009"/>
      <c r="K3" s="1009"/>
      <c r="L3" s="1010"/>
      <c r="M3" s="1013"/>
      <c r="N3" s="1017"/>
      <c r="O3" s="1017"/>
      <c r="P3" s="1017"/>
      <c r="Q3" s="1018"/>
    </row>
    <row r="4" spans="1:47" ht="18" customHeight="1">
      <c r="B4" s="62"/>
      <c r="C4" s="63"/>
      <c r="D4" s="63"/>
      <c r="E4" s="63"/>
      <c r="F4" s="1008"/>
      <c r="G4" s="1009"/>
      <c r="H4" s="1009"/>
      <c r="I4" s="1009"/>
      <c r="J4" s="1009"/>
      <c r="K4" s="1009"/>
      <c r="L4" s="1010"/>
      <c r="M4" s="1012" t="s">
        <v>30</v>
      </c>
      <c r="N4" s="1015" t="s">
        <v>49</v>
      </c>
      <c r="O4" s="1015"/>
      <c r="P4" s="1015"/>
      <c r="Q4" s="1016"/>
    </row>
    <row r="5" spans="1:47" ht="16.5" thickBot="1">
      <c r="B5" s="62"/>
      <c r="C5" s="63"/>
      <c r="D5" s="63"/>
      <c r="E5" s="63"/>
      <c r="F5" s="1008"/>
      <c r="G5" s="1009"/>
      <c r="H5" s="1009"/>
      <c r="I5" s="1009"/>
      <c r="J5" s="1009"/>
      <c r="K5" s="1009"/>
      <c r="L5" s="1010"/>
      <c r="M5" s="1019"/>
      <c r="N5" s="1017"/>
      <c r="O5" s="1017"/>
      <c r="P5" s="1017"/>
      <c r="Q5" s="1018"/>
    </row>
    <row r="6" spans="1:47" ht="21" customHeight="1">
      <c r="B6" s="62"/>
      <c r="C6" s="63"/>
      <c r="D6" s="63"/>
      <c r="E6" s="63"/>
      <c r="F6" s="1008"/>
      <c r="G6" s="1009"/>
      <c r="H6" s="1009"/>
      <c r="I6" s="1009"/>
      <c r="J6" s="1009"/>
      <c r="K6" s="1009"/>
      <c r="L6" s="1009"/>
      <c r="M6" s="1020" t="s">
        <v>31</v>
      </c>
      <c r="N6" s="1022"/>
      <c r="O6" s="1022"/>
      <c r="P6" s="1022"/>
      <c r="Q6" s="1023"/>
    </row>
    <row r="7" spans="1:47" ht="16.5" thickBot="1">
      <c r="B7" s="62"/>
      <c r="C7" s="63"/>
      <c r="D7" s="63"/>
      <c r="E7" s="63"/>
      <c r="F7" s="1008"/>
      <c r="G7" s="1011"/>
      <c r="H7" s="1011"/>
      <c r="I7" s="1011"/>
      <c r="J7" s="1011"/>
      <c r="K7" s="1011"/>
      <c r="L7" s="1011"/>
      <c r="M7" s="1021"/>
      <c r="N7" s="1024"/>
      <c r="O7" s="1024"/>
      <c r="P7" s="1024"/>
      <c r="Q7" s="1025"/>
    </row>
    <row r="8" spans="1:47" s="64" customFormat="1" ht="27" customHeight="1">
      <c r="B8" s="989" t="s">
        <v>33</v>
      </c>
      <c r="C8" s="990"/>
      <c r="D8" s="990"/>
      <c r="E8" s="990"/>
      <c r="F8" s="991"/>
      <c r="G8" s="989" t="s">
        <v>32</v>
      </c>
      <c r="H8" s="990"/>
      <c r="I8" s="990"/>
      <c r="J8" s="990"/>
      <c r="K8" s="990"/>
      <c r="L8" s="990"/>
      <c r="M8" s="1026"/>
      <c r="N8" s="1027" t="s">
        <v>34</v>
      </c>
      <c r="O8" s="1028"/>
      <c r="P8" s="1028"/>
      <c r="Q8" s="1026"/>
    </row>
    <row r="9" spans="1:47" ht="24" customHeight="1">
      <c r="B9" s="1057" t="str">
        <f>'Infrastructure Control Account'!C12</f>
        <v>Cradle Carriage Bridge, Mid Platforms and Access Work Package</v>
      </c>
      <c r="C9" s="1058"/>
      <c r="D9" s="1058"/>
      <c r="E9" s="1058"/>
      <c r="F9" s="1059"/>
      <c r="G9" s="1029" t="str">
        <f>'Infrastructure Control Account'!B12</f>
        <v>2.03.05</v>
      </c>
      <c r="H9" s="1030"/>
      <c r="I9" s="1030"/>
      <c r="J9" s="1030"/>
      <c r="K9" s="1030"/>
      <c r="L9" s="1030"/>
      <c r="M9" s="1031"/>
      <c r="N9" s="1029" t="s">
        <v>51</v>
      </c>
      <c r="O9" s="1030"/>
      <c r="P9" s="1030"/>
      <c r="Q9" s="1031"/>
    </row>
    <row r="10" spans="1:47" ht="24" customHeight="1" thickBot="1">
      <c r="B10" s="1060"/>
      <c r="C10" s="1061"/>
      <c r="D10" s="1061"/>
      <c r="E10" s="1061"/>
      <c r="F10" s="1062"/>
      <c r="G10" s="1032"/>
      <c r="H10" s="1033"/>
      <c r="I10" s="1033"/>
      <c r="J10" s="1033"/>
      <c r="K10" s="1033"/>
      <c r="L10" s="1033"/>
      <c r="M10" s="1034"/>
      <c r="N10" s="1032"/>
      <c r="O10" s="1033"/>
      <c r="P10" s="1033"/>
      <c r="Q10" s="1034"/>
    </row>
    <row r="11" spans="1:47" customFormat="1" ht="27.95" customHeight="1" thickBot="1">
      <c r="A11" s="379"/>
      <c r="B11" s="943" t="s">
        <v>149</v>
      </c>
      <c r="C11" s="944"/>
      <c r="D11" s="944"/>
      <c r="E11" s="944"/>
      <c r="F11" s="945"/>
      <c r="G11" s="502"/>
      <c r="H11" s="503"/>
      <c r="I11" s="503"/>
      <c r="J11" s="503"/>
      <c r="K11" s="503"/>
      <c r="L11" s="503"/>
      <c r="M11" s="503"/>
      <c r="N11" s="503"/>
      <c r="O11" s="503"/>
      <c r="P11" s="503"/>
      <c r="Q11" s="504"/>
      <c r="R11" s="501"/>
      <c r="S11" s="501"/>
      <c r="T11" s="501"/>
      <c r="U11" s="501"/>
      <c r="V11" s="501"/>
      <c r="W11" s="501"/>
      <c r="X11" s="501"/>
      <c r="Y11" s="501"/>
      <c r="Z11" s="501"/>
      <c r="AA11" s="501"/>
      <c r="AB11" s="501"/>
      <c r="AC11" s="501"/>
      <c r="AD11" s="501"/>
      <c r="AE11" s="501"/>
      <c r="AF11" s="501"/>
      <c r="AG11" s="501"/>
      <c r="AH11" s="501"/>
      <c r="AI11" s="501"/>
      <c r="AJ11" s="501"/>
      <c r="AK11" s="501"/>
      <c r="AL11" s="501"/>
      <c r="AM11" s="501"/>
      <c r="AN11" s="501"/>
      <c r="AO11" s="501"/>
      <c r="AP11" s="501"/>
      <c r="AQ11" s="501"/>
      <c r="AR11" s="501"/>
      <c r="AS11" s="501"/>
      <c r="AT11" s="501"/>
      <c r="AU11" s="501"/>
    </row>
    <row r="12" spans="1:47" s="64" customFormat="1" ht="27" customHeight="1" thickBot="1">
      <c r="A12" s="59"/>
      <c r="B12" s="965" t="s">
        <v>35</v>
      </c>
      <c r="C12" s="966"/>
      <c r="D12" s="966"/>
      <c r="E12" s="966"/>
      <c r="F12" s="966"/>
      <c r="G12" s="966"/>
      <c r="H12" s="966"/>
      <c r="I12" s="966"/>
      <c r="J12" s="966"/>
      <c r="K12" s="966"/>
      <c r="L12" s="966"/>
      <c r="M12" s="966"/>
      <c r="N12" s="966"/>
      <c r="O12" s="966"/>
      <c r="P12" s="966"/>
      <c r="Q12" s="967"/>
    </row>
    <row r="13" spans="1:47" ht="24" customHeight="1">
      <c r="B13" s="1054" t="s">
        <v>239</v>
      </c>
      <c r="C13" s="1055"/>
      <c r="D13" s="1055"/>
      <c r="E13" s="1055"/>
      <c r="F13" s="1055"/>
      <c r="G13" s="1055"/>
      <c r="H13" s="1055"/>
      <c r="I13" s="1055"/>
      <c r="J13" s="1055"/>
      <c r="K13" s="1055"/>
      <c r="L13" s="1055"/>
      <c r="M13" s="1055"/>
      <c r="N13" s="1055"/>
      <c r="O13" s="1055"/>
      <c r="P13" s="1055"/>
      <c r="Q13" s="1056"/>
    </row>
    <row r="14" spans="1:47" ht="24" customHeight="1">
      <c r="B14" s="1041"/>
      <c r="C14" s="1042"/>
      <c r="D14" s="1042"/>
      <c r="E14" s="1042"/>
      <c r="F14" s="1042"/>
      <c r="G14" s="1042"/>
      <c r="H14" s="1042"/>
      <c r="I14" s="1042"/>
      <c r="J14" s="1042"/>
      <c r="K14" s="1042"/>
      <c r="L14" s="1042"/>
      <c r="M14" s="1042"/>
      <c r="N14" s="1042"/>
      <c r="O14" s="1042"/>
      <c r="P14" s="1042"/>
      <c r="Q14" s="1043"/>
    </row>
    <row r="15" spans="1:47" ht="24" customHeight="1">
      <c r="B15" s="1041"/>
      <c r="C15" s="1042"/>
      <c r="D15" s="1042"/>
      <c r="E15" s="1042"/>
      <c r="F15" s="1042"/>
      <c r="G15" s="1042"/>
      <c r="H15" s="1042"/>
      <c r="I15" s="1042"/>
      <c r="J15" s="1042"/>
      <c r="K15" s="1042"/>
      <c r="L15" s="1042"/>
      <c r="M15" s="1042"/>
      <c r="N15" s="1042"/>
      <c r="O15" s="1042"/>
      <c r="P15" s="1042"/>
      <c r="Q15" s="1043"/>
    </row>
    <row r="16" spans="1:47" ht="24" customHeight="1">
      <c r="B16" s="1041"/>
      <c r="C16" s="1042"/>
      <c r="D16" s="1042"/>
      <c r="E16" s="1042"/>
      <c r="F16" s="1042"/>
      <c r="G16" s="1042"/>
      <c r="H16" s="1042"/>
      <c r="I16" s="1042"/>
      <c r="J16" s="1042"/>
      <c r="K16" s="1042"/>
      <c r="L16" s="1042"/>
      <c r="M16" s="1042"/>
      <c r="N16" s="1042"/>
      <c r="O16" s="1042"/>
      <c r="P16" s="1042"/>
      <c r="Q16" s="1043"/>
    </row>
    <row r="17" spans="2:17" ht="24" customHeight="1">
      <c r="B17" s="1041"/>
      <c r="C17" s="1042"/>
      <c r="D17" s="1042"/>
      <c r="E17" s="1042"/>
      <c r="F17" s="1042"/>
      <c r="G17" s="1042"/>
      <c r="H17" s="1042"/>
      <c r="I17" s="1042"/>
      <c r="J17" s="1042"/>
      <c r="K17" s="1042"/>
      <c r="L17" s="1042"/>
      <c r="M17" s="1042"/>
      <c r="N17" s="1042"/>
      <c r="O17" s="1042"/>
      <c r="P17" s="1042"/>
      <c r="Q17" s="1043"/>
    </row>
    <row r="18" spans="2:17" ht="24" customHeight="1">
      <c r="B18" s="1041"/>
      <c r="C18" s="1042"/>
      <c r="D18" s="1042"/>
      <c r="E18" s="1042"/>
      <c r="F18" s="1042"/>
      <c r="G18" s="1042"/>
      <c r="H18" s="1042"/>
      <c r="I18" s="1042"/>
      <c r="J18" s="1042"/>
      <c r="K18" s="1042"/>
      <c r="L18" s="1042"/>
      <c r="M18" s="1042"/>
      <c r="N18" s="1042"/>
      <c r="O18" s="1042"/>
      <c r="P18" s="1042"/>
      <c r="Q18" s="1043"/>
    </row>
    <row r="19" spans="2:17" ht="24" customHeight="1">
      <c r="B19" s="1041"/>
      <c r="C19" s="1042"/>
      <c r="D19" s="1042"/>
      <c r="E19" s="1042"/>
      <c r="F19" s="1042"/>
      <c r="G19" s="1042"/>
      <c r="H19" s="1042"/>
      <c r="I19" s="1042"/>
      <c r="J19" s="1042"/>
      <c r="K19" s="1042"/>
      <c r="L19" s="1042"/>
      <c r="M19" s="1042"/>
      <c r="N19" s="1042"/>
      <c r="O19" s="1042"/>
      <c r="P19" s="1042"/>
      <c r="Q19" s="1043"/>
    </row>
    <row r="20" spans="2:17" ht="24" customHeight="1">
      <c r="B20" s="1041"/>
      <c r="C20" s="1042"/>
      <c r="D20" s="1042"/>
      <c r="E20" s="1042"/>
      <c r="F20" s="1042"/>
      <c r="G20" s="1042"/>
      <c r="H20" s="1042"/>
      <c r="I20" s="1042"/>
      <c r="J20" s="1042"/>
      <c r="K20" s="1042"/>
      <c r="L20" s="1042"/>
      <c r="M20" s="1042"/>
      <c r="N20" s="1042"/>
      <c r="O20" s="1042"/>
      <c r="P20" s="1042"/>
      <c r="Q20" s="1043"/>
    </row>
    <row r="21" spans="2:17" ht="24" customHeight="1">
      <c r="B21" s="1041"/>
      <c r="C21" s="1042"/>
      <c r="D21" s="1042"/>
      <c r="E21" s="1042"/>
      <c r="F21" s="1042"/>
      <c r="G21" s="1042"/>
      <c r="H21" s="1042"/>
      <c r="I21" s="1042"/>
      <c r="J21" s="1042"/>
      <c r="K21" s="1042"/>
      <c r="L21" s="1042"/>
      <c r="M21" s="1042"/>
      <c r="N21" s="1042"/>
      <c r="O21" s="1042"/>
      <c r="P21" s="1042"/>
      <c r="Q21" s="1043"/>
    </row>
    <row r="22" spans="2:17" ht="24" customHeight="1">
      <c r="B22" s="1044"/>
      <c r="C22" s="1042"/>
      <c r="D22" s="1042"/>
      <c r="E22" s="1042"/>
      <c r="F22" s="1042"/>
      <c r="G22" s="1042"/>
      <c r="H22" s="1042"/>
      <c r="I22" s="1042"/>
      <c r="J22" s="1042"/>
      <c r="K22" s="1042"/>
      <c r="L22" s="1042"/>
      <c r="M22" s="1042"/>
      <c r="N22" s="1042"/>
      <c r="O22" s="1042"/>
      <c r="P22" s="1042"/>
      <c r="Q22" s="1043"/>
    </row>
    <row r="23" spans="2:17" ht="24" customHeight="1">
      <c r="B23" s="1044"/>
      <c r="C23" s="1042"/>
      <c r="D23" s="1042"/>
      <c r="E23" s="1042"/>
      <c r="F23" s="1042"/>
      <c r="G23" s="1042"/>
      <c r="H23" s="1042"/>
      <c r="I23" s="1042"/>
      <c r="J23" s="1042"/>
      <c r="K23" s="1042"/>
      <c r="L23" s="1042"/>
      <c r="M23" s="1042"/>
      <c r="N23" s="1042"/>
      <c r="O23" s="1042"/>
      <c r="P23" s="1042"/>
      <c r="Q23" s="1043"/>
    </row>
    <row r="24" spans="2:17" ht="24" customHeight="1">
      <c r="B24" s="1044"/>
      <c r="C24" s="1042"/>
      <c r="D24" s="1042"/>
      <c r="E24" s="1042"/>
      <c r="F24" s="1042"/>
      <c r="G24" s="1042"/>
      <c r="H24" s="1042"/>
      <c r="I24" s="1042"/>
      <c r="J24" s="1042"/>
      <c r="K24" s="1042"/>
      <c r="L24" s="1042"/>
      <c r="M24" s="1042"/>
      <c r="N24" s="1042"/>
      <c r="O24" s="1042"/>
      <c r="P24" s="1042"/>
      <c r="Q24" s="1043"/>
    </row>
    <row r="25" spans="2:17" ht="24" customHeight="1">
      <c r="B25" s="1044"/>
      <c r="C25" s="1042"/>
      <c r="D25" s="1042"/>
      <c r="E25" s="1042"/>
      <c r="F25" s="1042"/>
      <c r="G25" s="1042"/>
      <c r="H25" s="1042"/>
      <c r="I25" s="1042"/>
      <c r="J25" s="1042"/>
      <c r="K25" s="1042"/>
      <c r="L25" s="1042"/>
      <c r="M25" s="1042"/>
      <c r="N25" s="1042"/>
      <c r="O25" s="1042"/>
      <c r="P25" s="1042"/>
      <c r="Q25" s="1043"/>
    </row>
    <row r="26" spans="2:17" ht="24" customHeight="1">
      <c r="B26" s="1044"/>
      <c r="C26" s="1042"/>
      <c r="D26" s="1042"/>
      <c r="E26" s="1042"/>
      <c r="F26" s="1042"/>
      <c r="G26" s="1042"/>
      <c r="H26" s="1042"/>
      <c r="I26" s="1042"/>
      <c r="J26" s="1042"/>
      <c r="K26" s="1042"/>
      <c r="L26" s="1042"/>
      <c r="M26" s="1042"/>
      <c r="N26" s="1042"/>
      <c r="O26" s="1042"/>
      <c r="P26" s="1042"/>
      <c r="Q26" s="1043"/>
    </row>
    <row r="27" spans="2:17" ht="24" customHeight="1">
      <c r="B27" s="1044"/>
      <c r="C27" s="1042"/>
      <c r="D27" s="1042"/>
      <c r="E27" s="1042"/>
      <c r="F27" s="1042"/>
      <c r="G27" s="1042"/>
      <c r="H27" s="1042"/>
      <c r="I27" s="1042"/>
      <c r="J27" s="1042"/>
      <c r="K27" s="1042"/>
      <c r="L27" s="1042"/>
      <c r="M27" s="1042"/>
      <c r="N27" s="1042"/>
      <c r="O27" s="1042"/>
      <c r="P27" s="1042"/>
      <c r="Q27" s="1043"/>
    </row>
    <row r="28" spans="2:17" s="64" customFormat="1" ht="24" customHeight="1">
      <c r="B28" s="1044"/>
      <c r="C28" s="1042"/>
      <c r="D28" s="1042"/>
      <c r="E28" s="1042"/>
      <c r="F28" s="1042"/>
      <c r="G28" s="1042"/>
      <c r="H28" s="1042"/>
      <c r="I28" s="1042"/>
      <c r="J28" s="1042"/>
      <c r="K28" s="1042"/>
      <c r="L28" s="1042"/>
      <c r="M28" s="1042"/>
      <c r="N28" s="1042"/>
      <c r="O28" s="1042"/>
      <c r="P28" s="1042"/>
      <c r="Q28" s="1043"/>
    </row>
    <row r="29" spans="2:17" ht="24" customHeight="1">
      <c r="B29" s="1044"/>
      <c r="C29" s="1042"/>
      <c r="D29" s="1042"/>
      <c r="E29" s="1042"/>
      <c r="F29" s="1042"/>
      <c r="G29" s="1042"/>
      <c r="H29" s="1042"/>
      <c r="I29" s="1042"/>
      <c r="J29" s="1042"/>
      <c r="K29" s="1042"/>
      <c r="L29" s="1042"/>
      <c r="M29" s="1042"/>
      <c r="N29" s="1042"/>
      <c r="O29" s="1042"/>
      <c r="P29" s="1042"/>
      <c r="Q29" s="1043"/>
    </row>
    <row r="30" spans="2:17" ht="24" customHeight="1" thickBot="1">
      <c r="B30" s="1045"/>
      <c r="C30" s="1046"/>
      <c r="D30" s="1046"/>
      <c r="E30" s="1046"/>
      <c r="F30" s="1046"/>
      <c r="G30" s="1046"/>
      <c r="H30" s="1046"/>
      <c r="I30" s="1046"/>
      <c r="J30" s="1046"/>
      <c r="K30" s="1046"/>
      <c r="L30" s="1046"/>
      <c r="M30" s="1046"/>
      <c r="N30" s="1046"/>
      <c r="O30" s="1046"/>
      <c r="P30" s="1046"/>
      <c r="Q30" s="1047"/>
    </row>
    <row r="31" spans="2:17" ht="19.5" thickBot="1">
      <c r="B31" s="65"/>
      <c r="C31" s="68"/>
      <c r="D31" s="69" t="s">
        <v>37</v>
      </c>
      <c r="E31" s="66"/>
      <c r="F31" s="66"/>
      <c r="G31" s="66"/>
      <c r="H31" s="66"/>
      <c r="I31" s="66"/>
      <c r="J31" s="66"/>
      <c r="K31" s="66"/>
      <c r="L31" s="66"/>
      <c r="M31" s="66"/>
      <c r="N31" s="66"/>
      <c r="O31" s="66"/>
      <c r="P31" s="66"/>
      <c r="Q31" s="67"/>
    </row>
    <row r="32" spans="2:17" ht="19.5" thickBot="1">
      <c r="B32" s="65"/>
      <c r="C32" s="68"/>
      <c r="D32" s="69" t="s">
        <v>38</v>
      </c>
      <c r="E32" s="66"/>
      <c r="F32" s="66"/>
      <c r="G32" s="66"/>
      <c r="H32" s="66"/>
      <c r="I32" s="66"/>
      <c r="J32" s="66"/>
      <c r="K32" s="66"/>
      <c r="L32" s="66"/>
      <c r="M32" s="66"/>
      <c r="N32" s="66"/>
      <c r="O32" s="66"/>
      <c r="P32" s="66"/>
      <c r="Q32" s="67"/>
    </row>
    <row r="33" spans="2:17" ht="19.5" thickBot="1">
      <c r="B33" s="65"/>
      <c r="C33" s="68"/>
      <c r="D33" s="69" t="s">
        <v>39</v>
      </c>
      <c r="E33" s="66"/>
      <c r="F33" s="66"/>
      <c r="G33" s="66"/>
      <c r="H33" s="66"/>
      <c r="I33" s="66"/>
      <c r="J33" s="66"/>
      <c r="K33" s="66"/>
      <c r="L33" s="66"/>
      <c r="M33" s="66"/>
      <c r="N33" s="66"/>
      <c r="O33" s="66"/>
      <c r="P33" s="66"/>
      <c r="Q33" s="67"/>
    </row>
    <row r="34" spans="2:17" ht="19.5" thickBot="1">
      <c r="B34" s="65"/>
      <c r="C34" s="68"/>
      <c r="D34" s="69" t="s">
        <v>40</v>
      </c>
      <c r="E34" s="66"/>
      <c r="F34" s="66"/>
      <c r="G34" s="66"/>
      <c r="H34" s="66"/>
      <c r="I34" s="66"/>
      <c r="J34" s="66"/>
      <c r="K34" s="66"/>
      <c r="L34" s="66"/>
      <c r="M34" s="66"/>
      <c r="N34" s="66"/>
      <c r="O34" s="66"/>
      <c r="P34" s="66"/>
      <c r="Q34" s="67"/>
    </row>
    <row r="35" spans="2:17" ht="19.5" thickBot="1">
      <c r="B35" s="65"/>
      <c r="C35" s="68"/>
      <c r="D35" s="69" t="s">
        <v>41</v>
      </c>
      <c r="E35" s="66"/>
      <c r="F35" s="66"/>
      <c r="G35" s="66"/>
      <c r="H35" s="66"/>
      <c r="I35" s="66"/>
      <c r="J35" s="66"/>
      <c r="K35" s="66"/>
      <c r="L35" s="66"/>
      <c r="M35" s="66"/>
      <c r="N35" s="66"/>
      <c r="O35" s="66"/>
      <c r="P35" s="66"/>
      <c r="Q35" s="67"/>
    </row>
    <row r="36" spans="2:17" ht="19.5" thickBot="1">
      <c r="B36" s="65"/>
      <c r="C36" s="68" t="s">
        <v>50</v>
      </c>
      <c r="D36" s="69" t="s">
        <v>42</v>
      </c>
      <c r="E36" s="66"/>
      <c r="F36" s="66"/>
      <c r="G36" s="66"/>
      <c r="H36" s="66"/>
      <c r="I36" s="66"/>
      <c r="J36" s="66"/>
      <c r="K36" s="66"/>
      <c r="L36" s="66"/>
      <c r="M36" s="66"/>
      <c r="N36" s="66"/>
      <c r="O36" s="66"/>
      <c r="P36" s="66"/>
      <c r="Q36" s="67"/>
    </row>
    <row r="37" spans="2:17" ht="19.5" thickBot="1">
      <c r="B37" s="65"/>
      <c r="C37" s="68" t="s">
        <v>50</v>
      </c>
      <c r="D37" s="69" t="s">
        <v>43</v>
      </c>
      <c r="E37" s="66"/>
      <c r="F37" s="66"/>
      <c r="G37" s="66"/>
      <c r="H37" s="66"/>
      <c r="I37" s="66"/>
      <c r="J37" s="66"/>
      <c r="K37" s="66"/>
      <c r="L37" s="66"/>
      <c r="M37" s="66"/>
      <c r="N37" s="66"/>
      <c r="O37" s="66"/>
      <c r="P37" s="66"/>
      <c r="Q37" s="67"/>
    </row>
    <row r="38" spans="2:17" ht="19.5" thickBot="1">
      <c r="B38" s="65"/>
      <c r="C38" s="68"/>
      <c r="D38" s="69" t="s">
        <v>44</v>
      </c>
      <c r="E38" s="66"/>
      <c r="F38" s="66"/>
      <c r="G38" s="66"/>
      <c r="H38" s="66"/>
      <c r="I38" s="66"/>
      <c r="J38" s="66"/>
      <c r="K38" s="66"/>
      <c r="L38" s="66"/>
      <c r="M38" s="66"/>
      <c r="N38" s="66"/>
      <c r="O38" s="66"/>
      <c r="P38" s="66"/>
      <c r="Q38" s="67"/>
    </row>
    <row r="39" spans="2:17">
      <c r="B39" s="65"/>
      <c r="C39" s="66"/>
      <c r="D39" s="66"/>
      <c r="E39" s="66"/>
      <c r="F39" s="66"/>
      <c r="G39" s="66"/>
      <c r="H39" s="66"/>
      <c r="I39" s="66"/>
      <c r="J39" s="66"/>
      <c r="K39" s="66"/>
      <c r="L39" s="66"/>
      <c r="M39" s="66"/>
      <c r="N39" s="66"/>
      <c r="O39" s="66"/>
      <c r="P39" s="66"/>
      <c r="Q39" s="67"/>
    </row>
    <row r="40" spans="2:17" ht="16.5" thickBot="1">
      <c r="B40" s="70"/>
      <c r="C40" s="71"/>
      <c r="D40" s="71"/>
      <c r="E40" s="71"/>
      <c r="F40" s="71"/>
      <c r="G40" s="71"/>
      <c r="H40" s="71"/>
      <c r="I40" s="71"/>
      <c r="J40" s="71"/>
      <c r="K40" s="71"/>
      <c r="L40" s="71"/>
      <c r="M40" s="71"/>
      <c r="N40" s="71"/>
      <c r="O40" s="71"/>
      <c r="P40" s="71"/>
      <c r="Q40" s="72"/>
    </row>
    <row r="41" spans="2:17" s="64" customFormat="1" ht="26.1" customHeight="1">
      <c r="B41" s="989" t="s">
        <v>45</v>
      </c>
      <c r="C41" s="990"/>
      <c r="D41" s="990"/>
      <c r="E41" s="990"/>
      <c r="F41" s="990"/>
      <c r="G41" s="990"/>
      <c r="H41" s="990"/>
      <c r="I41" s="990"/>
      <c r="J41" s="990"/>
      <c r="K41" s="990"/>
      <c r="L41" s="990"/>
      <c r="M41" s="990"/>
      <c r="N41" s="990"/>
      <c r="O41" s="990"/>
      <c r="P41" s="990"/>
      <c r="Q41" s="991"/>
    </row>
    <row r="42" spans="2:17">
      <c r="B42" s="992" t="s">
        <v>148</v>
      </c>
      <c r="C42" s="993"/>
      <c r="D42" s="993"/>
      <c r="E42" s="993"/>
      <c r="F42" s="993"/>
      <c r="G42" s="993"/>
      <c r="H42" s="993"/>
      <c r="I42" s="993"/>
      <c r="J42" s="993"/>
      <c r="K42" s="993"/>
      <c r="L42" s="993"/>
      <c r="M42" s="993"/>
      <c r="N42" s="993"/>
      <c r="O42" s="993"/>
      <c r="P42" s="993"/>
      <c r="Q42" s="994"/>
    </row>
    <row r="43" spans="2:17">
      <c r="B43" s="995"/>
      <c r="C43" s="993"/>
      <c r="D43" s="993"/>
      <c r="E43" s="993"/>
      <c r="F43" s="993"/>
      <c r="G43" s="993"/>
      <c r="H43" s="993"/>
      <c r="I43" s="993"/>
      <c r="J43" s="993"/>
      <c r="K43" s="993"/>
      <c r="L43" s="993"/>
      <c r="M43" s="993"/>
      <c r="N43" s="993"/>
      <c r="O43" s="993"/>
      <c r="P43" s="993"/>
      <c r="Q43" s="994"/>
    </row>
    <row r="44" spans="2:17">
      <c r="B44" s="995"/>
      <c r="C44" s="993"/>
      <c r="D44" s="993"/>
      <c r="E44" s="993"/>
      <c r="F44" s="993"/>
      <c r="G44" s="993"/>
      <c r="H44" s="993"/>
      <c r="I44" s="993"/>
      <c r="J44" s="993"/>
      <c r="K44" s="993"/>
      <c r="L44" s="993"/>
      <c r="M44" s="993"/>
      <c r="N44" s="993"/>
      <c r="O44" s="993"/>
      <c r="P44" s="993"/>
      <c r="Q44" s="994"/>
    </row>
    <row r="45" spans="2:17">
      <c r="B45" s="995"/>
      <c r="C45" s="993"/>
      <c r="D45" s="993"/>
      <c r="E45" s="993"/>
      <c r="F45" s="993"/>
      <c r="G45" s="993"/>
      <c r="H45" s="993"/>
      <c r="I45" s="993"/>
      <c r="J45" s="993"/>
      <c r="K45" s="993"/>
      <c r="L45" s="993"/>
      <c r="M45" s="993"/>
      <c r="N45" s="993"/>
      <c r="O45" s="993"/>
      <c r="P45" s="993"/>
      <c r="Q45" s="994"/>
    </row>
    <row r="46" spans="2:17">
      <c r="B46" s="995"/>
      <c r="C46" s="993"/>
      <c r="D46" s="993"/>
      <c r="E46" s="993"/>
      <c r="F46" s="993"/>
      <c r="G46" s="993"/>
      <c r="H46" s="993"/>
      <c r="I46" s="993"/>
      <c r="J46" s="993"/>
      <c r="K46" s="993"/>
      <c r="L46" s="993"/>
      <c r="M46" s="993"/>
      <c r="N46" s="993"/>
      <c r="O46" s="993"/>
      <c r="P46" s="993"/>
      <c r="Q46" s="994"/>
    </row>
    <row r="47" spans="2:17">
      <c r="B47" s="995"/>
      <c r="C47" s="993"/>
      <c r="D47" s="993"/>
      <c r="E47" s="993"/>
      <c r="F47" s="993"/>
      <c r="G47" s="993"/>
      <c r="H47" s="993"/>
      <c r="I47" s="993"/>
      <c r="J47" s="993"/>
      <c r="K47" s="993"/>
      <c r="L47" s="993"/>
      <c r="M47" s="993"/>
      <c r="N47" s="993"/>
      <c r="O47" s="993"/>
      <c r="P47" s="993"/>
      <c r="Q47" s="994"/>
    </row>
    <row r="48" spans="2:17">
      <c r="B48" s="995"/>
      <c r="C48" s="993"/>
      <c r="D48" s="993"/>
      <c r="E48" s="993"/>
      <c r="F48" s="993"/>
      <c r="G48" s="993"/>
      <c r="H48" s="993"/>
      <c r="I48" s="993"/>
      <c r="J48" s="993"/>
      <c r="K48" s="993"/>
      <c r="L48" s="993"/>
      <c r="M48" s="993"/>
      <c r="N48" s="993"/>
      <c r="O48" s="993"/>
      <c r="P48" s="993"/>
      <c r="Q48" s="994"/>
    </row>
    <row r="49" spans="2:17">
      <c r="B49" s="995"/>
      <c r="C49" s="993"/>
      <c r="D49" s="993"/>
      <c r="E49" s="993"/>
      <c r="F49" s="993"/>
      <c r="G49" s="993"/>
      <c r="H49" s="993"/>
      <c r="I49" s="993"/>
      <c r="J49" s="993"/>
      <c r="K49" s="993"/>
      <c r="L49" s="993"/>
      <c r="M49" s="993"/>
      <c r="N49" s="993"/>
      <c r="O49" s="993"/>
      <c r="P49" s="993"/>
      <c r="Q49" s="994"/>
    </row>
    <row r="50" spans="2:17">
      <c r="B50" s="995"/>
      <c r="C50" s="993"/>
      <c r="D50" s="993"/>
      <c r="E50" s="993"/>
      <c r="F50" s="993"/>
      <c r="G50" s="993"/>
      <c r="H50" s="993"/>
      <c r="I50" s="993"/>
      <c r="J50" s="993"/>
      <c r="K50" s="993"/>
      <c r="L50" s="993"/>
      <c r="M50" s="993"/>
      <c r="N50" s="993"/>
      <c r="O50" s="993"/>
      <c r="P50" s="993"/>
      <c r="Q50" s="994"/>
    </row>
    <row r="51" spans="2:17">
      <c r="B51" s="995"/>
      <c r="C51" s="993"/>
      <c r="D51" s="993"/>
      <c r="E51" s="993"/>
      <c r="F51" s="993"/>
      <c r="G51" s="993"/>
      <c r="H51" s="993"/>
      <c r="I51" s="993"/>
      <c r="J51" s="993"/>
      <c r="K51" s="993"/>
      <c r="L51" s="993"/>
      <c r="M51" s="993"/>
      <c r="N51" s="993"/>
      <c r="O51" s="993"/>
      <c r="P51" s="993"/>
      <c r="Q51" s="994"/>
    </row>
    <row r="52" spans="2:17">
      <c r="B52" s="995"/>
      <c r="C52" s="993"/>
      <c r="D52" s="993"/>
      <c r="E52" s="993"/>
      <c r="F52" s="993"/>
      <c r="G52" s="993"/>
      <c r="H52" s="993"/>
      <c r="I52" s="993"/>
      <c r="J52" s="993"/>
      <c r="K52" s="993"/>
      <c r="L52" s="993"/>
      <c r="M52" s="993"/>
      <c r="N52" s="993"/>
      <c r="O52" s="993"/>
      <c r="P52" s="993"/>
      <c r="Q52" s="994"/>
    </row>
    <row r="53" spans="2:17" ht="16.5" thickBot="1">
      <c r="B53" s="996"/>
      <c r="C53" s="997"/>
      <c r="D53" s="997"/>
      <c r="E53" s="997"/>
      <c r="F53" s="997"/>
      <c r="G53" s="997"/>
      <c r="H53" s="997"/>
      <c r="I53" s="997"/>
      <c r="J53" s="997"/>
      <c r="K53" s="997"/>
      <c r="L53" s="997"/>
      <c r="M53" s="997"/>
      <c r="N53" s="997"/>
      <c r="O53" s="997"/>
      <c r="P53" s="997"/>
      <c r="Q53" s="998"/>
    </row>
    <row r="54" spans="2:17">
      <c r="B54" s="999" t="s">
        <v>46</v>
      </c>
      <c r="C54" s="1000"/>
      <c r="D54" s="1000"/>
      <c r="E54" s="1000"/>
      <c r="F54" s="1000"/>
      <c r="G54" s="1000"/>
      <c r="H54" s="1000"/>
      <c r="I54" s="1000"/>
      <c r="J54" s="1000"/>
      <c r="K54" s="1000"/>
      <c r="L54" s="1000"/>
      <c r="M54" s="1000"/>
      <c r="N54" s="1000"/>
      <c r="O54" s="1000"/>
      <c r="P54" s="1000"/>
      <c r="Q54" s="1001"/>
    </row>
    <row r="55" spans="2:17">
      <c r="B55" s="1002"/>
      <c r="C55" s="1003"/>
      <c r="D55" s="1003"/>
      <c r="E55" s="1003"/>
      <c r="F55" s="1003"/>
      <c r="G55" s="1003"/>
      <c r="H55" s="1003"/>
      <c r="I55" s="1003"/>
      <c r="J55" s="1003"/>
      <c r="K55" s="1003"/>
      <c r="L55" s="1003"/>
      <c r="M55" s="1003"/>
      <c r="N55" s="1003"/>
      <c r="O55" s="1003"/>
      <c r="P55" s="1003"/>
      <c r="Q55" s="1004"/>
    </row>
    <row r="56" spans="2:17">
      <c r="B56" s="976" t="s">
        <v>232</v>
      </c>
      <c r="C56" s="977"/>
      <c r="D56" s="977"/>
      <c r="E56" s="977"/>
      <c r="F56" s="977"/>
      <c r="G56" s="977"/>
      <c r="H56" s="977"/>
      <c r="I56" s="977"/>
      <c r="J56" s="977"/>
      <c r="K56" s="977"/>
      <c r="L56" s="977"/>
      <c r="M56" s="977"/>
      <c r="N56" s="977"/>
      <c r="O56" s="977"/>
      <c r="P56" s="977"/>
      <c r="Q56" s="978"/>
    </row>
    <row r="57" spans="2:17">
      <c r="B57" s="979"/>
      <c r="C57" s="977"/>
      <c r="D57" s="977"/>
      <c r="E57" s="977"/>
      <c r="F57" s="977"/>
      <c r="G57" s="977"/>
      <c r="H57" s="977"/>
      <c r="I57" s="977"/>
      <c r="J57" s="977"/>
      <c r="K57" s="977"/>
      <c r="L57" s="977"/>
      <c r="M57" s="977"/>
      <c r="N57" s="977"/>
      <c r="O57" s="977"/>
      <c r="P57" s="977"/>
      <c r="Q57" s="978"/>
    </row>
    <row r="58" spans="2:17">
      <c r="B58" s="979"/>
      <c r="C58" s="977"/>
      <c r="D58" s="977"/>
      <c r="E58" s="977"/>
      <c r="F58" s="977"/>
      <c r="G58" s="977"/>
      <c r="H58" s="977"/>
      <c r="I58" s="977"/>
      <c r="J58" s="977"/>
      <c r="K58" s="977"/>
      <c r="L58" s="977"/>
      <c r="M58" s="977"/>
      <c r="N58" s="977"/>
      <c r="O58" s="977"/>
      <c r="P58" s="977"/>
      <c r="Q58" s="978"/>
    </row>
    <row r="59" spans="2:17">
      <c r="B59" s="979"/>
      <c r="C59" s="977"/>
      <c r="D59" s="977"/>
      <c r="E59" s="977"/>
      <c r="F59" s="977"/>
      <c r="G59" s="977"/>
      <c r="H59" s="977"/>
      <c r="I59" s="977"/>
      <c r="J59" s="977"/>
      <c r="K59" s="977"/>
      <c r="L59" s="977"/>
      <c r="M59" s="977"/>
      <c r="N59" s="977"/>
      <c r="O59" s="977"/>
      <c r="P59" s="977"/>
      <c r="Q59" s="978"/>
    </row>
    <row r="60" spans="2:17">
      <c r="B60" s="979"/>
      <c r="C60" s="977"/>
      <c r="D60" s="977"/>
      <c r="E60" s="977"/>
      <c r="F60" s="977"/>
      <c r="G60" s="977"/>
      <c r="H60" s="977"/>
      <c r="I60" s="977"/>
      <c r="J60" s="977"/>
      <c r="K60" s="977"/>
      <c r="L60" s="977"/>
      <c r="M60" s="977"/>
      <c r="N60" s="977"/>
      <c r="O60" s="977"/>
      <c r="P60" s="977"/>
      <c r="Q60" s="978"/>
    </row>
    <row r="61" spans="2:17">
      <c r="B61" s="979"/>
      <c r="C61" s="977"/>
      <c r="D61" s="977"/>
      <c r="E61" s="977"/>
      <c r="F61" s="977"/>
      <c r="G61" s="977"/>
      <c r="H61" s="977"/>
      <c r="I61" s="977"/>
      <c r="J61" s="977"/>
      <c r="K61" s="977"/>
      <c r="L61" s="977"/>
      <c r="M61" s="977"/>
      <c r="N61" s="977"/>
      <c r="O61" s="977"/>
      <c r="P61" s="977"/>
      <c r="Q61" s="978"/>
    </row>
    <row r="62" spans="2:17">
      <c r="B62" s="979"/>
      <c r="C62" s="977"/>
      <c r="D62" s="977"/>
      <c r="E62" s="977"/>
      <c r="F62" s="977"/>
      <c r="G62" s="977"/>
      <c r="H62" s="977"/>
      <c r="I62" s="977"/>
      <c r="J62" s="977"/>
      <c r="K62" s="977"/>
      <c r="L62" s="977"/>
      <c r="M62" s="977"/>
      <c r="N62" s="977"/>
      <c r="O62" s="977"/>
      <c r="P62" s="977"/>
      <c r="Q62" s="978"/>
    </row>
    <row r="63" spans="2:17">
      <c r="B63" s="979"/>
      <c r="C63" s="977"/>
      <c r="D63" s="977"/>
      <c r="E63" s="977"/>
      <c r="F63" s="977"/>
      <c r="G63" s="977"/>
      <c r="H63" s="977"/>
      <c r="I63" s="977"/>
      <c r="J63" s="977"/>
      <c r="K63" s="977"/>
      <c r="L63" s="977"/>
      <c r="M63" s="977"/>
      <c r="N63" s="977"/>
      <c r="O63" s="977"/>
      <c r="P63" s="977"/>
      <c r="Q63" s="978"/>
    </row>
    <row r="64" spans="2:17">
      <c r="B64" s="979"/>
      <c r="C64" s="977"/>
      <c r="D64" s="977"/>
      <c r="E64" s="977"/>
      <c r="F64" s="977"/>
      <c r="G64" s="977"/>
      <c r="H64" s="977"/>
      <c r="I64" s="977"/>
      <c r="J64" s="977"/>
      <c r="K64" s="977"/>
      <c r="L64" s="977"/>
      <c r="M64" s="977"/>
      <c r="N64" s="977"/>
      <c r="O64" s="977"/>
      <c r="P64" s="977"/>
      <c r="Q64" s="978"/>
    </row>
    <row r="65" spans="2:17">
      <c r="B65" s="979"/>
      <c r="C65" s="977"/>
      <c r="D65" s="977"/>
      <c r="E65" s="977"/>
      <c r="F65" s="977"/>
      <c r="G65" s="977"/>
      <c r="H65" s="977"/>
      <c r="I65" s="977"/>
      <c r="J65" s="977"/>
      <c r="K65" s="977"/>
      <c r="L65" s="977"/>
      <c r="M65" s="977"/>
      <c r="N65" s="977"/>
      <c r="O65" s="977"/>
      <c r="P65" s="977"/>
      <c r="Q65" s="978"/>
    </row>
    <row r="66" spans="2:17">
      <c r="B66" s="979"/>
      <c r="C66" s="977"/>
      <c r="D66" s="977"/>
      <c r="E66" s="977"/>
      <c r="F66" s="977"/>
      <c r="G66" s="977"/>
      <c r="H66" s="977"/>
      <c r="I66" s="977"/>
      <c r="J66" s="977"/>
      <c r="K66" s="977"/>
      <c r="L66" s="977"/>
      <c r="M66" s="977"/>
      <c r="N66" s="977"/>
      <c r="O66" s="977"/>
      <c r="P66" s="977"/>
      <c r="Q66" s="978"/>
    </row>
    <row r="67" spans="2:17">
      <c r="B67" s="979"/>
      <c r="C67" s="977"/>
      <c r="D67" s="977"/>
      <c r="E67" s="977"/>
      <c r="F67" s="977"/>
      <c r="G67" s="977"/>
      <c r="H67" s="977"/>
      <c r="I67" s="977"/>
      <c r="J67" s="977"/>
      <c r="K67" s="977"/>
      <c r="L67" s="977"/>
      <c r="M67" s="977"/>
      <c r="N67" s="977"/>
      <c r="O67" s="977"/>
      <c r="P67" s="977"/>
      <c r="Q67" s="978"/>
    </row>
    <row r="68" spans="2:17" ht="16.5" thickBot="1">
      <c r="B68" s="980"/>
      <c r="C68" s="981"/>
      <c r="D68" s="981"/>
      <c r="E68" s="981"/>
      <c r="F68" s="981"/>
      <c r="G68" s="981"/>
      <c r="H68" s="981"/>
      <c r="I68" s="981"/>
      <c r="J68" s="981"/>
      <c r="K68" s="981"/>
      <c r="L68" s="981"/>
      <c r="M68" s="981"/>
      <c r="N68" s="981"/>
      <c r="O68" s="981"/>
      <c r="P68" s="981"/>
      <c r="Q68" s="982"/>
    </row>
    <row r="69" spans="2:17">
      <c r="B69" s="983" t="s">
        <v>47</v>
      </c>
      <c r="C69" s="984"/>
      <c r="D69" s="984"/>
      <c r="E69" s="984"/>
      <c r="F69" s="984"/>
      <c r="G69" s="984"/>
      <c r="H69" s="984"/>
      <c r="I69" s="984"/>
      <c r="J69" s="984"/>
      <c r="K69" s="984"/>
      <c r="L69" s="984"/>
      <c r="M69" s="984"/>
      <c r="N69" s="984"/>
      <c r="O69" s="984"/>
      <c r="P69" s="984"/>
      <c r="Q69" s="985"/>
    </row>
    <row r="70" spans="2:17">
      <c r="B70" s="986"/>
      <c r="C70" s="987"/>
      <c r="D70" s="987"/>
      <c r="E70" s="987"/>
      <c r="F70" s="987"/>
      <c r="G70" s="987"/>
      <c r="H70" s="987"/>
      <c r="I70" s="987"/>
      <c r="J70" s="987"/>
      <c r="K70" s="987"/>
      <c r="L70" s="987"/>
      <c r="M70" s="987"/>
      <c r="N70" s="987"/>
      <c r="O70" s="987"/>
      <c r="P70" s="987"/>
      <c r="Q70" s="988"/>
    </row>
    <row r="71" spans="2:17" ht="24.95" customHeight="1">
      <c r="B71" s="1067" t="s">
        <v>233</v>
      </c>
      <c r="C71" s="1068"/>
      <c r="D71" s="1068"/>
      <c r="E71" s="1068"/>
      <c r="F71" s="1068"/>
      <c r="G71" s="1068"/>
      <c r="H71" s="1068"/>
      <c r="I71" s="1068"/>
      <c r="J71" s="1068"/>
      <c r="K71" s="1068"/>
      <c r="L71" s="1068"/>
      <c r="M71" s="1068"/>
      <c r="N71" s="1068"/>
      <c r="O71" s="1068"/>
      <c r="P71" s="1068"/>
      <c r="Q71" s="1069"/>
    </row>
    <row r="72" spans="2:17">
      <c r="B72" s="1070"/>
      <c r="C72" s="1068"/>
      <c r="D72" s="1068"/>
      <c r="E72" s="1068"/>
      <c r="F72" s="1068"/>
      <c r="G72" s="1068"/>
      <c r="H72" s="1068"/>
      <c r="I72" s="1068"/>
      <c r="J72" s="1068"/>
      <c r="K72" s="1068"/>
      <c r="L72" s="1068"/>
      <c r="M72" s="1068"/>
      <c r="N72" s="1068"/>
      <c r="O72" s="1068"/>
      <c r="P72" s="1068"/>
      <c r="Q72" s="1069"/>
    </row>
    <row r="73" spans="2:17">
      <c r="B73" s="1070"/>
      <c r="C73" s="1068"/>
      <c r="D73" s="1068"/>
      <c r="E73" s="1068"/>
      <c r="F73" s="1068"/>
      <c r="G73" s="1068"/>
      <c r="H73" s="1068"/>
      <c r="I73" s="1068"/>
      <c r="J73" s="1068"/>
      <c r="K73" s="1068"/>
      <c r="L73" s="1068"/>
      <c r="M73" s="1068"/>
      <c r="N73" s="1068"/>
      <c r="O73" s="1068"/>
      <c r="P73" s="1068"/>
      <c r="Q73" s="1069"/>
    </row>
    <row r="74" spans="2:17">
      <c r="B74" s="1070"/>
      <c r="C74" s="1068"/>
      <c r="D74" s="1068"/>
      <c r="E74" s="1068"/>
      <c r="F74" s="1068"/>
      <c r="G74" s="1068"/>
      <c r="H74" s="1068"/>
      <c r="I74" s="1068"/>
      <c r="J74" s="1068"/>
      <c r="K74" s="1068"/>
      <c r="L74" s="1068"/>
      <c r="M74" s="1068"/>
      <c r="N74" s="1068"/>
      <c r="O74" s="1068"/>
      <c r="P74" s="1068"/>
      <c r="Q74" s="1069"/>
    </row>
    <row r="75" spans="2:17">
      <c r="B75" s="1070"/>
      <c r="C75" s="1068"/>
      <c r="D75" s="1068"/>
      <c r="E75" s="1068"/>
      <c r="F75" s="1068"/>
      <c r="G75" s="1068"/>
      <c r="H75" s="1068"/>
      <c r="I75" s="1068"/>
      <c r="J75" s="1068"/>
      <c r="K75" s="1068"/>
      <c r="L75" s="1068"/>
      <c r="M75" s="1068"/>
      <c r="N75" s="1068"/>
      <c r="O75" s="1068"/>
      <c r="P75" s="1068"/>
      <c r="Q75" s="1069"/>
    </row>
    <row r="76" spans="2:17">
      <c r="B76" s="1070"/>
      <c r="C76" s="1068"/>
      <c r="D76" s="1068"/>
      <c r="E76" s="1068"/>
      <c r="F76" s="1068"/>
      <c r="G76" s="1068"/>
      <c r="H76" s="1068"/>
      <c r="I76" s="1068"/>
      <c r="J76" s="1068"/>
      <c r="K76" s="1068"/>
      <c r="L76" s="1068"/>
      <c r="M76" s="1068"/>
      <c r="N76" s="1068"/>
      <c r="O76" s="1068"/>
      <c r="P76" s="1068"/>
      <c r="Q76" s="1069"/>
    </row>
    <row r="77" spans="2:17">
      <c r="B77" s="1070"/>
      <c r="C77" s="1068"/>
      <c r="D77" s="1068"/>
      <c r="E77" s="1068"/>
      <c r="F77" s="1068"/>
      <c r="G77" s="1068"/>
      <c r="H77" s="1068"/>
      <c r="I77" s="1068"/>
      <c r="J77" s="1068"/>
      <c r="K77" s="1068"/>
      <c r="L77" s="1068"/>
      <c r="M77" s="1068"/>
      <c r="N77" s="1068"/>
      <c r="O77" s="1068"/>
      <c r="P77" s="1068"/>
      <c r="Q77" s="1069"/>
    </row>
    <row r="78" spans="2:17">
      <c r="B78" s="1070"/>
      <c r="C78" s="1068"/>
      <c r="D78" s="1068"/>
      <c r="E78" s="1068"/>
      <c r="F78" s="1068"/>
      <c r="G78" s="1068"/>
      <c r="H78" s="1068"/>
      <c r="I78" s="1068"/>
      <c r="J78" s="1068"/>
      <c r="K78" s="1068"/>
      <c r="L78" s="1068"/>
      <c r="M78" s="1068"/>
      <c r="N78" s="1068"/>
      <c r="O78" s="1068"/>
      <c r="P78" s="1068"/>
      <c r="Q78" s="1069"/>
    </row>
    <row r="79" spans="2:17">
      <c r="B79" s="1070"/>
      <c r="C79" s="1068"/>
      <c r="D79" s="1068"/>
      <c r="E79" s="1068"/>
      <c r="F79" s="1068"/>
      <c r="G79" s="1068"/>
      <c r="H79" s="1068"/>
      <c r="I79" s="1068"/>
      <c r="J79" s="1068"/>
      <c r="K79" s="1068"/>
      <c r="L79" s="1068"/>
      <c r="M79" s="1068"/>
      <c r="N79" s="1068"/>
      <c r="O79" s="1068"/>
      <c r="P79" s="1068"/>
      <c r="Q79" s="1069"/>
    </row>
    <row r="80" spans="2:17">
      <c r="B80" s="1070"/>
      <c r="C80" s="1068"/>
      <c r="D80" s="1068"/>
      <c r="E80" s="1068"/>
      <c r="F80" s="1068"/>
      <c r="G80" s="1068"/>
      <c r="H80" s="1068"/>
      <c r="I80" s="1068"/>
      <c r="J80" s="1068"/>
      <c r="K80" s="1068"/>
      <c r="L80" s="1068"/>
      <c r="M80" s="1068"/>
      <c r="N80" s="1068"/>
      <c r="O80" s="1068"/>
      <c r="P80" s="1068"/>
      <c r="Q80" s="1069"/>
    </row>
    <row r="81" spans="2:17">
      <c r="B81" s="1070"/>
      <c r="C81" s="1068"/>
      <c r="D81" s="1068"/>
      <c r="E81" s="1068"/>
      <c r="F81" s="1068"/>
      <c r="G81" s="1068"/>
      <c r="H81" s="1068"/>
      <c r="I81" s="1068"/>
      <c r="J81" s="1068"/>
      <c r="K81" s="1068"/>
      <c r="L81" s="1068"/>
      <c r="M81" s="1068"/>
      <c r="N81" s="1068"/>
      <c r="O81" s="1068"/>
      <c r="P81" s="1068"/>
      <c r="Q81" s="1069"/>
    </row>
    <row r="82" spans="2:17" ht="16.5" thickBot="1">
      <c r="B82" s="1071"/>
      <c r="C82" s="1072"/>
      <c r="D82" s="1072"/>
      <c r="E82" s="1072"/>
      <c r="F82" s="1072"/>
      <c r="G82" s="1072"/>
      <c r="H82" s="1072"/>
      <c r="I82" s="1072"/>
      <c r="J82" s="1072"/>
      <c r="K82" s="1072"/>
      <c r="L82" s="1072"/>
      <c r="M82" s="1072"/>
      <c r="N82" s="1072"/>
      <c r="O82" s="1072"/>
      <c r="P82" s="1072"/>
      <c r="Q82" s="1073"/>
    </row>
    <row r="83" spans="2:17">
      <c r="B83" s="983" t="s">
        <v>48</v>
      </c>
      <c r="C83" s="984"/>
      <c r="D83" s="984"/>
      <c r="E83" s="984"/>
      <c r="F83" s="984"/>
      <c r="G83" s="984"/>
      <c r="H83" s="984"/>
      <c r="I83" s="984"/>
      <c r="J83" s="984"/>
      <c r="K83" s="984"/>
      <c r="L83" s="984"/>
      <c r="M83" s="984"/>
      <c r="N83" s="984"/>
      <c r="O83" s="984"/>
      <c r="P83" s="984"/>
      <c r="Q83" s="985"/>
    </row>
    <row r="84" spans="2:17" ht="24.95" customHeight="1" thickBot="1">
      <c r="B84" s="986"/>
      <c r="C84" s="987"/>
      <c r="D84" s="987"/>
      <c r="E84" s="987"/>
      <c r="F84" s="987"/>
      <c r="G84" s="987"/>
      <c r="H84" s="987"/>
      <c r="I84" s="987"/>
      <c r="J84" s="987"/>
      <c r="K84" s="987"/>
      <c r="L84" s="987"/>
      <c r="M84" s="987"/>
      <c r="N84" s="987"/>
      <c r="O84" s="987"/>
      <c r="P84" s="987"/>
      <c r="Q84" s="988"/>
    </row>
    <row r="85" spans="2:17" ht="24.95" customHeight="1">
      <c r="B85" s="424"/>
      <c r="C85" s="425"/>
      <c r="D85" s="425"/>
      <c r="E85" s="425"/>
      <c r="F85" s="425"/>
      <c r="G85" s="425"/>
      <c r="H85" s="425"/>
      <c r="I85" s="425"/>
      <c r="J85" s="425"/>
      <c r="K85" s="425"/>
      <c r="L85" s="425"/>
      <c r="M85" s="425"/>
      <c r="N85" s="425"/>
      <c r="O85" s="425"/>
      <c r="P85" s="425"/>
      <c r="Q85" s="426"/>
    </row>
    <row r="86" spans="2:17" ht="24.95" customHeight="1">
      <c r="B86" s="1048" t="s">
        <v>165</v>
      </c>
      <c r="C86" s="1049"/>
      <c r="D86" s="1049"/>
      <c r="E86" s="1049"/>
      <c r="F86" s="1049"/>
      <c r="G86" s="1049"/>
      <c r="H86" s="1049"/>
      <c r="I86" s="1049"/>
      <c r="J86" s="1049"/>
      <c r="K86" s="1049"/>
      <c r="L86" s="1049"/>
      <c r="M86" s="1049"/>
      <c r="N86" s="1049"/>
      <c r="O86" s="1049"/>
      <c r="P86" s="1049"/>
      <c r="Q86" s="1050"/>
    </row>
    <row r="87" spans="2:17" ht="24.95" customHeight="1" thickBot="1">
      <c r="B87" s="1048"/>
      <c r="C87" s="1049"/>
      <c r="D87" s="1049"/>
      <c r="E87" s="1049"/>
      <c r="F87" s="1049"/>
      <c r="G87" s="1049"/>
      <c r="H87" s="1049"/>
      <c r="I87" s="1049"/>
      <c r="J87" s="1049"/>
      <c r="K87" s="1049"/>
      <c r="L87" s="1049"/>
      <c r="M87" s="1049"/>
      <c r="N87" s="1049"/>
      <c r="O87" s="1049"/>
      <c r="P87" s="1049"/>
      <c r="Q87" s="1050"/>
    </row>
    <row r="88" spans="2:17" ht="24.95" customHeight="1" thickBot="1">
      <c r="B88" s="1064" t="str">
        <f>"Total unburdened material cost for this work package = "&amp;" "&amp;TEXT('Bridge Platforms Work Package'!M33, "$0,000")</f>
        <v>Total unburdened material cost for this work package =  $320,659</v>
      </c>
      <c r="C88" s="1065"/>
      <c r="D88" s="1065"/>
      <c r="E88" s="1065"/>
      <c r="F88" s="1065"/>
      <c r="G88" s="1065"/>
      <c r="H88" s="1065"/>
      <c r="I88" s="1066"/>
      <c r="J88" s="427"/>
      <c r="K88" s="427"/>
      <c r="L88" s="427"/>
      <c r="M88" s="427"/>
      <c r="N88" s="427"/>
      <c r="O88" s="427"/>
      <c r="P88" s="427"/>
      <c r="Q88" s="428"/>
    </row>
    <row r="89" spans="2:17" ht="24.95" customHeight="1">
      <c r="B89" s="431"/>
      <c r="C89" s="429"/>
      <c r="D89" s="429"/>
      <c r="E89" s="429"/>
      <c r="F89" s="429"/>
      <c r="G89" s="429"/>
      <c r="H89" s="429"/>
      <c r="I89" s="429"/>
      <c r="J89" s="429"/>
      <c r="K89" s="429"/>
      <c r="L89" s="429"/>
      <c r="M89" s="429"/>
      <c r="N89" s="429"/>
      <c r="O89" s="429"/>
      <c r="P89" s="429"/>
      <c r="Q89" s="430"/>
    </row>
    <row r="90" spans="2:17" ht="15.95" customHeight="1" thickBot="1">
      <c r="B90" s="432"/>
      <c r="C90" s="433"/>
      <c r="D90" s="433"/>
      <c r="E90" s="433"/>
      <c r="F90" s="433"/>
      <c r="G90" s="433"/>
      <c r="H90" s="433"/>
      <c r="I90" s="433"/>
      <c r="J90" s="433"/>
      <c r="K90" s="433"/>
      <c r="L90" s="433"/>
      <c r="M90" s="433"/>
      <c r="N90" s="433"/>
      <c r="O90" s="433"/>
      <c r="P90" s="433"/>
      <c r="Q90" s="434"/>
    </row>
    <row r="91" spans="2:17" ht="15" customHeight="1"/>
    <row r="92" spans="2:17" ht="15" customHeight="1"/>
    <row r="93" spans="2:17" ht="24.95" customHeight="1"/>
    <row r="94" spans="2:17" ht="15" customHeight="1"/>
    <row r="95" spans="2:17" ht="15" customHeight="1"/>
    <row r="96" spans="2:17" ht="15" customHeight="1"/>
    <row r="97" ht="15" customHeight="1"/>
    <row r="98" ht="15" customHeight="1"/>
    <row r="99" ht="15" customHeight="1"/>
    <row r="100" ht="32.1" customHeight="1"/>
    <row r="101" ht="32.1" customHeight="1"/>
    <row r="102" ht="15" customHeight="1"/>
    <row r="103" ht="21" customHeight="1"/>
    <row r="104" ht="15" customHeight="1"/>
    <row r="105" ht="15.95" customHeight="1"/>
    <row r="115" ht="18" customHeight="1"/>
    <row r="116" ht="36" customHeight="1"/>
  </sheetData>
  <mergeCells count="25">
    <mergeCell ref="B88:I88"/>
    <mergeCell ref="B56:Q68"/>
    <mergeCell ref="B69:Q70"/>
    <mergeCell ref="B71:Q82"/>
    <mergeCell ref="B83:Q84"/>
    <mergeCell ref="B86:Q87"/>
    <mergeCell ref="B54:Q55"/>
    <mergeCell ref="B8:F8"/>
    <mergeCell ref="G8:M8"/>
    <mergeCell ref="N8:Q8"/>
    <mergeCell ref="B9:F10"/>
    <mergeCell ref="G9:M10"/>
    <mergeCell ref="N9:Q10"/>
    <mergeCell ref="B12:Q12"/>
    <mergeCell ref="B41:Q41"/>
    <mergeCell ref="B42:Q53"/>
    <mergeCell ref="B13:Q30"/>
    <mergeCell ref="B11:F11"/>
    <mergeCell ref="F2:L7"/>
    <mergeCell ref="M2:M3"/>
    <mergeCell ref="N2:Q3"/>
    <mergeCell ref="M4:M5"/>
    <mergeCell ref="N4:Q5"/>
    <mergeCell ref="M6:M7"/>
    <mergeCell ref="N6:Q7"/>
  </mergeCells>
  <hyperlinks>
    <hyperlink ref="B42" location="'Bridge Platforms Work Package'!A1" display="(click here to see the details of the labor and material estimate for this work package)"/>
    <hyperlink ref="C42" location="'Bridge Platforms Work Package'!A1" display="'Bridge Platforms Work Package'!A1"/>
    <hyperlink ref="D42" location="'Bridge Platforms Work Package'!A1" display="'Bridge Platforms Work Package'!A1"/>
    <hyperlink ref="E42" location="'Bridge Platforms Work Package'!A1" display="'Bridge Platforms Work Package'!A1"/>
    <hyperlink ref="F42" location="'Bridge Platforms Work Package'!A1" display="'Bridge Platforms Work Package'!A1"/>
    <hyperlink ref="G42" location="'Bridge Platforms Work Package'!A1" display="'Bridge Platforms Work Package'!A1"/>
    <hyperlink ref="H42" location="'Bridge Platforms Work Package'!A1" display="'Bridge Platforms Work Package'!A1"/>
    <hyperlink ref="I42" location="'Bridge Platforms Work Package'!A1" display="'Bridge Platforms Work Package'!A1"/>
    <hyperlink ref="J42" location="'Bridge Platforms Work Package'!A1" display="'Bridge Platforms Work Package'!A1"/>
    <hyperlink ref="K42" location="'Bridge Platforms Work Package'!A1" display="'Bridge Platforms Work Package'!A1"/>
    <hyperlink ref="L42" location="'Bridge Platforms Work Package'!A1" display="'Bridge Platforms Work Package'!A1"/>
    <hyperlink ref="M42" location="'Bridge Platforms Work Package'!A1" display="'Bridge Platforms Work Package'!A1"/>
    <hyperlink ref="N42" location="'Bridge Platforms Work Package'!A1" display="'Bridge Platforms Work Package'!A1"/>
    <hyperlink ref="O42" location="'Bridge Platforms Work Package'!A1" display="'Bridge Platforms Work Package'!A1"/>
    <hyperlink ref="P42" location="'Bridge Platforms Work Package'!A1" display="'Bridge Platforms Work Package'!A1"/>
    <hyperlink ref="Q42" location="'Bridge Platforms Work Package'!A1" display="'Bridge Platforms Work Package'!A1"/>
    <hyperlink ref="B43" location="'Bridge Platforms Work Package'!A1" display="'Bridge Platforms Work Package'!A1"/>
    <hyperlink ref="C43" location="'Bridge Platforms Work Package'!A1" display="'Bridge Platforms Work Package'!A1"/>
    <hyperlink ref="D43" location="'Bridge Platforms Work Package'!A1" display="'Bridge Platforms Work Package'!A1"/>
    <hyperlink ref="E43" location="'Bridge Platforms Work Package'!A1" display="'Bridge Platforms Work Package'!A1"/>
    <hyperlink ref="F43" location="'Bridge Platforms Work Package'!A1" display="'Bridge Platforms Work Package'!A1"/>
    <hyperlink ref="G43" location="'Bridge Platforms Work Package'!A1" display="'Bridge Platforms Work Package'!A1"/>
    <hyperlink ref="H43" location="'Bridge Platforms Work Package'!A1" display="'Bridge Platforms Work Package'!A1"/>
    <hyperlink ref="I43" location="'Bridge Platforms Work Package'!A1" display="'Bridge Platforms Work Package'!A1"/>
    <hyperlink ref="J43" location="'Bridge Platforms Work Package'!A1" display="'Bridge Platforms Work Package'!A1"/>
    <hyperlink ref="K43" location="'Bridge Platforms Work Package'!A1" display="'Bridge Platforms Work Package'!A1"/>
    <hyperlink ref="L43" location="'Bridge Platforms Work Package'!A1" display="'Bridge Platforms Work Package'!A1"/>
    <hyperlink ref="M43" location="'Bridge Platforms Work Package'!A1" display="'Bridge Platforms Work Package'!A1"/>
    <hyperlink ref="N43" location="'Bridge Platforms Work Package'!A1" display="'Bridge Platforms Work Package'!A1"/>
    <hyperlink ref="O43" location="'Bridge Platforms Work Package'!A1" display="'Bridge Platforms Work Package'!A1"/>
    <hyperlink ref="P43" location="'Bridge Platforms Work Package'!A1" display="'Bridge Platforms Work Package'!A1"/>
    <hyperlink ref="Q43" location="'Bridge Platforms Work Package'!A1" display="'Bridge Platforms Work Package'!A1"/>
    <hyperlink ref="B44" location="'Bridge Platforms Work Package'!A1" display="'Bridge Platforms Work Package'!A1"/>
    <hyperlink ref="C44" location="'Bridge Platforms Work Package'!A1" display="'Bridge Platforms Work Package'!A1"/>
    <hyperlink ref="D44" location="'Bridge Platforms Work Package'!A1" display="'Bridge Platforms Work Package'!A1"/>
    <hyperlink ref="E44" location="'Bridge Platforms Work Package'!A1" display="'Bridge Platforms Work Package'!A1"/>
    <hyperlink ref="F44" location="'Bridge Platforms Work Package'!A1" display="'Bridge Platforms Work Package'!A1"/>
    <hyperlink ref="G44" location="'Bridge Platforms Work Package'!A1" display="'Bridge Platforms Work Package'!A1"/>
    <hyperlink ref="H44" location="'Bridge Platforms Work Package'!A1" display="'Bridge Platforms Work Package'!A1"/>
    <hyperlink ref="I44" location="'Bridge Platforms Work Package'!A1" display="'Bridge Platforms Work Package'!A1"/>
    <hyperlink ref="J44" location="'Bridge Platforms Work Package'!A1" display="'Bridge Platforms Work Package'!A1"/>
    <hyperlink ref="K44" location="'Bridge Platforms Work Package'!A1" display="'Bridge Platforms Work Package'!A1"/>
    <hyperlink ref="L44" location="'Bridge Platforms Work Package'!A1" display="'Bridge Platforms Work Package'!A1"/>
    <hyperlink ref="M44" location="'Bridge Platforms Work Package'!A1" display="'Bridge Platforms Work Package'!A1"/>
    <hyperlink ref="N44" location="'Bridge Platforms Work Package'!A1" display="'Bridge Platforms Work Package'!A1"/>
    <hyperlink ref="O44" location="'Bridge Platforms Work Package'!A1" display="'Bridge Platforms Work Package'!A1"/>
    <hyperlink ref="P44" location="'Bridge Platforms Work Package'!A1" display="'Bridge Platforms Work Package'!A1"/>
    <hyperlink ref="Q44" location="'Bridge Platforms Work Package'!A1" display="'Bridge Platforms Work Package'!A1"/>
    <hyperlink ref="B45" location="'Bridge Platforms Work Package'!A1" display="'Bridge Platforms Work Package'!A1"/>
    <hyperlink ref="C45" location="'Bridge Platforms Work Package'!A1" display="'Bridge Platforms Work Package'!A1"/>
    <hyperlink ref="D45" location="'Bridge Platforms Work Package'!A1" display="'Bridge Platforms Work Package'!A1"/>
    <hyperlink ref="E45" location="'Bridge Platforms Work Package'!A1" display="'Bridge Platforms Work Package'!A1"/>
    <hyperlink ref="F45" location="'Bridge Platforms Work Package'!A1" display="'Bridge Platforms Work Package'!A1"/>
    <hyperlink ref="G45" location="'Bridge Platforms Work Package'!A1" display="'Bridge Platforms Work Package'!A1"/>
    <hyperlink ref="H45" location="'Bridge Platforms Work Package'!A1" display="'Bridge Platforms Work Package'!A1"/>
    <hyperlink ref="I45" location="'Bridge Platforms Work Package'!A1" display="'Bridge Platforms Work Package'!A1"/>
    <hyperlink ref="J45" location="'Bridge Platforms Work Package'!A1" display="'Bridge Platforms Work Package'!A1"/>
    <hyperlink ref="K45" location="'Bridge Platforms Work Package'!A1" display="'Bridge Platforms Work Package'!A1"/>
    <hyperlink ref="L45" location="'Bridge Platforms Work Package'!A1" display="'Bridge Platforms Work Package'!A1"/>
    <hyperlink ref="M45" location="'Bridge Platforms Work Package'!A1" display="'Bridge Platforms Work Package'!A1"/>
    <hyperlink ref="N45" location="'Bridge Platforms Work Package'!A1" display="'Bridge Platforms Work Package'!A1"/>
    <hyperlink ref="O45" location="'Bridge Platforms Work Package'!A1" display="'Bridge Platforms Work Package'!A1"/>
    <hyperlink ref="P45" location="'Bridge Platforms Work Package'!A1" display="'Bridge Platforms Work Package'!A1"/>
    <hyperlink ref="Q45" location="'Bridge Platforms Work Package'!A1" display="'Bridge Platforms Work Package'!A1"/>
    <hyperlink ref="B46" location="'Bridge Platforms Work Package'!A1" display="'Bridge Platforms Work Package'!A1"/>
    <hyperlink ref="C46" location="'Bridge Platforms Work Package'!A1" display="'Bridge Platforms Work Package'!A1"/>
    <hyperlink ref="D46" location="'Bridge Platforms Work Package'!A1" display="'Bridge Platforms Work Package'!A1"/>
    <hyperlink ref="E46" location="'Bridge Platforms Work Package'!A1" display="'Bridge Platforms Work Package'!A1"/>
    <hyperlink ref="F46" location="'Bridge Platforms Work Package'!A1" display="'Bridge Platforms Work Package'!A1"/>
    <hyperlink ref="G46" location="'Bridge Platforms Work Package'!A1" display="'Bridge Platforms Work Package'!A1"/>
    <hyperlink ref="H46" location="'Bridge Platforms Work Package'!A1" display="'Bridge Platforms Work Package'!A1"/>
    <hyperlink ref="I46" location="'Bridge Platforms Work Package'!A1" display="'Bridge Platforms Work Package'!A1"/>
    <hyperlink ref="J46" location="'Bridge Platforms Work Package'!A1" display="'Bridge Platforms Work Package'!A1"/>
    <hyperlink ref="K46" location="'Bridge Platforms Work Package'!A1" display="'Bridge Platforms Work Package'!A1"/>
    <hyperlink ref="L46" location="'Bridge Platforms Work Package'!A1" display="'Bridge Platforms Work Package'!A1"/>
    <hyperlink ref="M46" location="'Bridge Platforms Work Package'!A1" display="'Bridge Platforms Work Package'!A1"/>
    <hyperlink ref="N46" location="'Bridge Platforms Work Package'!A1" display="'Bridge Platforms Work Package'!A1"/>
    <hyperlink ref="O46" location="'Bridge Platforms Work Package'!A1" display="'Bridge Platforms Work Package'!A1"/>
    <hyperlink ref="P46" location="'Bridge Platforms Work Package'!A1" display="'Bridge Platforms Work Package'!A1"/>
    <hyperlink ref="Q46" location="'Bridge Platforms Work Package'!A1" display="'Bridge Platforms Work Package'!A1"/>
    <hyperlink ref="B47" location="'Bridge Platforms Work Package'!A1" display="'Bridge Platforms Work Package'!A1"/>
    <hyperlink ref="C47" location="'Bridge Platforms Work Package'!A1" display="'Bridge Platforms Work Package'!A1"/>
    <hyperlink ref="D47" location="'Bridge Platforms Work Package'!A1" display="'Bridge Platforms Work Package'!A1"/>
    <hyperlink ref="E47" location="'Bridge Platforms Work Package'!A1" display="'Bridge Platforms Work Package'!A1"/>
    <hyperlink ref="F47" location="'Bridge Platforms Work Package'!A1" display="'Bridge Platforms Work Package'!A1"/>
    <hyperlink ref="G47" location="'Bridge Platforms Work Package'!A1" display="'Bridge Platforms Work Package'!A1"/>
    <hyperlink ref="H47" location="'Bridge Platforms Work Package'!A1" display="'Bridge Platforms Work Package'!A1"/>
    <hyperlink ref="I47" location="'Bridge Platforms Work Package'!A1" display="'Bridge Platforms Work Package'!A1"/>
    <hyperlink ref="J47" location="'Bridge Platforms Work Package'!A1" display="'Bridge Platforms Work Package'!A1"/>
    <hyperlink ref="K47" location="'Bridge Platforms Work Package'!A1" display="'Bridge Platforms Work Package'!A1"/>
    <hyperlink ref="L47" location="'Bridge Platforms Work Package'!A1" display="'Bridge Platforms Work Package'!A1"/>
    <hyperlink ref="M47" location="'Bridge Platforms Work Package'!A1" display="'Bridge Platforms Work Package'!A1"/>
    <hyperlink ref="N47" location="'Bridge Platforms Work Package'!A1" display="'Bridge Platforms Work Package'!A1"/>
    <hyperlink ref="O47" location="'Bridge Platforms Work Package'!A1" display="'Bridge Platforms Work Package'!A1"/>
    <hyperlink ref="P47" location="'Bridge Platforms Work Package'!A1" display="'Bridge Platforms Work Package'!A1"/>
    <hyperlink ref="Q47" location="'Bridge Platforms Work Package'!A1" display="'Bridge Platforms Work Package'!A1"/>
    <hyperlink ref="B48" location="'Bridge Platforms Work Package'!A1" display="'Bridge Platforms Work Package'!A1"/>
    <hyperlink ref="C48" location="'Bridge Platforms Work Package'!A1" display="'Bridge Platforms Work Package'!A1"/>
    <hyperlink ref="D48" location="'Bridge Platforms Work Package'!A1" display="'Bridge Platforms Work Package'!A1"/>
    <hyperlink ref="E48" location="'Bridge Platforms Work Package'!A1" display="'Bridge Platforms Work Package'!A1"/>
    <hyperlink ref="F48" location="'Bridge Platforms Work Package'!A1" display="'Bridge Platforms Work Package'!A1"/>
    <hyperlink ref="G48" location="'Bridge Platforms Work Package'!A1" display="'Bridge Platforms Work Package'!A1"/>
    <hyperlink ref="H48" location="'Bridge Platforms Work Package'!A1" display="'Bridge Platforms Work Package'!A1"/>
    <hyperlink ref="I48" location="'Bridge Platforms Work Package'!A1" display="'Bridge Platforms Work Package'!A1"/>
    <hyperlink ref="J48" location="'Bridge Platforms Work Package'!A1" display="'Bridge Platforms Work Package'!A1"/>
    <hyperlink ref="K48" location="'Bridge Platforms Work Package'!A1" display="'Bridge Platforms Work Package'!A1"/>
    <hyperlink ref="L48" location="'Bridge Platforms Work Package'!A1" display="'Bridge Platforms Work Package'!A1"/>
    <hyperlink ref="M48" location="'Bridge Platforms Work Package'!A1" display="'Bridge Platforms Work Package'!A1"/>
    <hyperlink ref="N48" location="'Bridge Platforms Work Package'!A1" display="'Bridge Platforms Work Package'!A1"/>
    <hyperlink ref="O48" location="'Bridge Platforms Work Package'!A1" display="'Bridge Platforms Work Package'!A1"/>
    <hyperlink ref="P48" location="'Bridge Platforms Work Package'!A1" display="'Bridge Platforms Work Package'!A1"/>
    <hyperlink ref="Q48" location="'Bridge Platforms Work Package'!A1" display="'Bridge Platforms Work Package'!A1"/>
    <hyperlink ref="B49" location="'Bridge Platforms Work Package'!A1" display="'Bridge Platforms Work Package'!A1"/>
    <hyperlink ref="C49" location="'Bridge Platforms Work Package'!A1" display="'Bridge Platforms Work Package'!A1"/>
    <hyperlink ref="D49" location="'Bridge Platforms Work Package'!A1" display="'Bridge Platforms Work Package'!A1"/>
    <hyperlink ref="E49" location="'Bridge Platforms Work Package'!A1" display="'Bridge Platforms Work Package'!A1"/>
    <hyperlink ref="F49" location="'Bridge Platforms Work Package'!A1" display="'Bridge Platforms Work Package'!A1"/>
    <hyperlink ref="G49" location="'Bridge Platforms Work Package'!A1" display="'Bridge Platforms Work Package'!A1"/>
    <hyperlink ref="H49" location="'Bridge Platforms Work Package'!A1" display="'Bridge Platforms Work Package'!A1"/>
    <hyperlink ref="I49" location="'Bridge Platforms Work Package'!A1" display="'Bridge Platforms Work Package'!A1"/>
    <hyperlink ref="J49" location="'Bridge Platforms Work Package'!A1" display="'Bridge Platforms Work Package'!A1"/>
    <hyperlink ref="K49" location="'Bridge Platforms Work Package'!A1" display="'Bridge Platforms Work Package'!A1"/>
    <hyperlink ref="L49" location="'Bridge Platforms Work Package'!A1" display="'Bridge Platforms Work Package'!A1"/>
    <hyperlink ref="M49" location="'Bridge Platforms Work Package'!A1" display="'Bridge Platforms Work Package'!A1"/>
    <hyperlink ref="N49" location="'Bridge Platforms Work Package'!A1" display="'Bridge Platforms Work Package'!A1"/>
    <hyperlink ref="O49" location="'Bridge Platforms Work Package'!A1" display="'Bridge Platforms Work Package'!A1"/>
    <hyperlink ref="P49" location="'Bridge Platforms Work Package'!A1" display="'Bridge Platforms Work Package'!A1"/>
    <hyperlink ref="Q49" location="'Bridge Platforms Work Package'!A1" display="'Bridge Platforms Work Package'!A1"/>
    <hyperlink ref="B50" location="'Bridge Platforms Work Package'!A1" display="'Bridge Platforms Work Package'!A1"/>
    <hyperlink ref="C50" location="'Bridge Platforms Work Package'!A1" display="'Bridge Platforms Work Package'!A1"/>
    <hyperlink ref="D50" location="'Bridge Platforms Work Package'!A1" display="'Bridge Platforms Work Package'!A1"/>
    <hyperlink ref="E50" location="'Bridge Platforms Work Package'!A1" display="'Bridge Platforms Work Package'!A1"/>
    <hyperlink ref="F50" location="'Bridge Platforms Work Package'!A1" display="'Bridge Platforms Work Package'!A1"/>
    <hyperlink ref="G50" location="'Bridge Platforms Work Package'!A1" display="'Bridge Platforms Work Package'!A1"/>
    <hyperlink ref="H50" location="'Bridge Platforms Work Package'!A1" display="'Bridge Platforms Work Package'!A1"/>
    <hyperlink ref="I50" location="'Bridge Platforms Work Package'!A1" display="'Bridge Platforms Work Package'!A1"/>
    <hyperlink ref="J50" location="'Bridge Platforms Work Package'!A1" display="'Bridge Platforms Work Package'!A1"/>
    <hyperlink ref="K50" location="'Bridge Platforms Work Package'!A1" display="'Bridge Platforms Work Package'!A1"/>
    <hyperlink ref="L50" location="'Bridge Platforms Work Package'!A1" display="'Bridge Platforms Work Package'!A1"/>
    <hyperlink ref="M50" location="'Bridge Platforms Work Package'!A1" display="'Bridge Platforms Work Package'!A1"/>
    <hyperlink ref="N50" location="'Bridge Platforms Work Package'!A1" display="'Bridge Platforms Work Package'!A1"/>
    <hyperlink ref="O50" location="'Bridge Platforms Work Package'!A1" display="'Bridge Platforms Work Package'!A1"/>
    <hyperlink ref="P50" location="'Bridge Platforms Work Package'!A1" display="'Bridge Platforms Work Package'!A1"/>
    <hyperlink ref="Q50" location="'Bridge Platforms Work Package'!A1" display="'Bridge Platforms Work Package'!A1"/>
    <hyperlink ref="B51" location="'Bridge Platforms Work Package'!A1" display="'Bridge Platforms Work Package'!A1"/>
    <hyperlink ref="C51" location="'Bridge Platforms Work Package'!A1" display="'Bridge Platforms Work Package'!A1"/>
    <hyperlink ref="D51" location="'Bridge Platforms Work Package'!A1" display="'Bridge Platforms Work Package'!A1"/>
    <hyperlink ref="E51" location="'Bridge Platforms Work Package'!A1" display="'Bridge Platforms Work Package'!A1"/>
    <hyperlink ref="F51" location="'Bridge Platforms Work Package'!A1" display="'Bridge Platforms Work Package'!A1"/>
    <hyperlink ref="G51" location="'Bridge Platforms Work Package'!A1" display="'Bridge Platforms Work Package'!A1"/>
    <hyperlink ref="H51" location="'Bridge Platforms Work Package'!A1" display="'Bridge Platforms Work Package'!A1"/>
    <hyperlink ref="I51" location="'Bridge Platforms Work Package'!A1" display="'Bridge Platforms Work Package'!A1"/>
    <hyperlink ref="J51" location="'Bridge Platforms Work Package'!A1" display="'Bridge Platforms Work Package'!A1"/>
    <hyperlink ref="K51" location="'Bridge Platforms Work Package'!A1" display="'Bridge Platforms Work Package'!A1"/>
    <hyperlink ref="L51" location="'Bridge Platforms Work Package'!A1" display="'Bridge Platforms Work Package'!A1"/>
    <hyperlink ref="M51" location="'Bridge Platforms Work Package'!A1" display="'Bridge Platforms Work Package'!A1"/>
    <hyperlink ref="N51" location="'Bridge Platforms Work Package'!A1" display="'Bridge Platforms Work Package'!A1"/>
    <hyperlink ref="O51" location="'Bridge Platforms Work Package'!A1" display="'Bridge Platforms Work Package'!A1"/>
    <hyperlink ref="P51" location="'Bridge Platforms Work Package'!A1" display="'Bridge Platforms Work Package'!A1"/>
    <hyperlink ref="Q51" location="'Bridge Platforms Work Package'!A1" display="'Bridge Platforms Work Package'!A1"/>
    <hyperlink ref="B52" location="'Bridge Platforms Work Package'!A1" display="'Bridge Platforms Work Package'!A1"/>
    <hyperlink ref="C52" location="'Bridge Platforms Work Package'!A1" display="'Bridge Platforms Work Package'!A1"/>
    <hyperlink ref="D52" location="'Bridge Platforms Work Package'!A1" display="'Bridge Platforms Work Package'!A1"/>
    <hyperlink ref="E52" location="'Bridge Platforms Work Package'!A1" display="'Bridge Platforms Work Package'!A1"/>
    <hyperlink ref="F52" location="'Bridge Platforms Work Package'!A1" display="'Bridge Platforms Work Package'!A1"/>
    <hyperlink ref="G52" location="'Bridge Platforms Work Package'!A1" display="'Bridge Platforms Work Package'!A1"/>
    <hyperlink ref="H52" location="'Bridge Platforms Work Package'!A1" display="'Bridge Platforms Work Package'!A1"/>
    <hyperlink ref="I52" location="'Bridge Platforms Work Package'!A1" display="'Bridge Platforms Work Package'!A1"/>
    <hyperlink ref="J52" location="'Bridge Platforms Work Package'!A1" display="'Bridge Platforms Work Package'!A1"/>
    <hyperlink ref="K52" location="'Bridge Platforms Work Package'!A1" display="'Bridge Platforms Work Package'!A1"/>
    <hyperlink ref="L52" location="'Bridge Platforms Work Package'!A1" display="'Bridge Platforms Work Package'!A1"/>
    <hyperlink ref="M52" location="'Bridge Platforms Work Package'!A1" display="'Bridge Platforms Work Package'!A1"/>
    <hyperlink ref="N52" location="'Bridge Platforms Work Package'!A1" display="'Bridge Platforms Work Package'!A1"/>
    <hyperlink ref="O52" location="'Bridge Platforms Work Package'!A1" display="'Bridge Platforms Work Package'!A1"/>
    <hyperlink ref="P52" location="'Bridge Platforms Work Package'!A1" display="'Bridge Platforms Work Package'!A1"/>
    <hyperlink ref="Q52" location="'Bridge Platforms Work Package'!A1" display="'Bridge Platforms Work Package'!A1"/>
    <hyperlink ref="B53" location="'Bridge Platforms Work Package'!A1" display="'Bridge Platforms Work Package'!A1"/>
    <hyperlink ref="C53" location="'Bridge Platforms Work Package'!A1" display="'Bridge Platforms Work Package'!A1"/>
    <hyperlink ref="D53" location="'Bridge Platforms Work Package'!A1" display="'Bridge Platforms Work Package'!A1"/>
    <hyperlink ref="E53" location="'Bridge Platforms Work Package'!A1" display="'Bridge Platforms Work Package'!A1"/>
    <hyperlink ref="F53" location="'Bridge Platforms Work Package'!A1" display="'Bridge Platforms Work Package'!A1"/>
    <hyperlink ref="G53" location="'Bridge Platforms Work Package'!A1" display="'Bridge Platforms Work Package'!A1"/>
    <hyperlink ref="H53" location="'Bridge Platforms Work Package'!A1" display="'Bridge Platforms Work Package'!A1"/>
    <hyperlink ref="I53" location="'Bridge Platforms Work Package'!A1" display="'Bridge Platforms Work Package'!A1"/>
    <hyperlink ref="J53" location="'Bridge Platforms Work Package'!A1" display="'Bridge Platforms Work Package'!A1"/>
    <hyperlink ref="K53" location="'Bridge Platforms Work Package'!A1" display="'Bridge Platforms Work Package'!A1"/>
    <hyperlink ref="L53" location="'Bridge Platforms Work Package'!A1" display="'Bridge Platforms Work Package'!A1"/>
    <hyperlink ref="M53" location="'Bridge Platforms Work Package'!A1" display="'Bridge Platforms Work Package'!A1"/>
    <hyperlink ref="N53" location="'Bridge Platforms Work Package'!A1" display="'Bridge Platforms Work Package'!A1"/>
    <hyperlink ref="O53" location="'Bridge Platforms Work Package'!A1" display="'Bridge Platforms Work Package'!A1"/>
    <hyperlink ref="P53" location="'Bridge Platforms Work Package'!A1" display="'Bridge Platforms Work Package'!A1"/>
    <hyperlink ref="Q53" location="'Bridge Platforms Work Package'!A1" display="'Bridge Platforms Work Package'!A1"/>
    <hyperlink ref="B11" location="Navigation!A1" display="Return to Navigation Page"/>
  </hyperlinks>
  <pageMargins left="0.75" right="0.75" top="1" bottom="1" header="0.5" footer="0.5"/>
  <pageSetup scale="44" fitToHeight="0" orientation="portrait"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B1:L57"/>
  <sheetViews>
    <sheetView workbookViewId="0">
      <selection activeCell="D4" sqref="D4"/>
    </sheetView>
  </sheetViews>
  <sheetFormatPr defaultColWidth="11" defaultRowHeight="15.75"/>
  <cols>
    <col min="1" max="1" width="3.625" customWidth="1"/>
    <col min="2" max="2" width="23.125" style="58" customWidth="1"/>
    <col min="3" max="3" width="39.625" style="24" customWidth="1"/>
    <col min="4" max="4" width="39.25" style="1" customWidth="1"/>
    <col min="5" max="5" width="76.875" style="34" customWidth="1"/>
    <col min="49" max="49" width="20.125" customWidth="1"/>
  </cols>
  <sheetData>
    <row r="1" spans="2:12" ht="16.5" thickBot="1"/>
    <row r="2" spans="2:12" ht="195.95" customHeight="1" thickBot="1">
      <c r="B2" s="223" t="s">
        <v>28</v>
      </c>
      <c r="C2" s="224" t="s">
        <v>9</v>
      </c>
      <c r="D2" s="593" t="s">
        <v>192</v>
      </c>
      <c r="E2" s="336" t="s">
        <v>88</v>
      </c>
    </row>
    <row r="3" spans="2:12">
      <c r="B3" s="216"/>
      <c r="C3" s="217"/>
      <c r="D3" s="218"/>
      <c r="E3" s="337"/>
    </row>
    <row r="4" spans="2:12">
      <c r="B4" s="219" t="str">
        <f>'Infrastructure Control Account'!B8</f>
        <v>2.03.01</v>
      </c>
      <c r="C4" s="220" t="str">
        <f>'Infrastructure Control Account'!C8</f>
        <v>Cradle Carriage Work Package</v>
      </c>
      <c r="D4" s="775">
        <f>'Cradle Carriage Work Package'!N65</f>
        <v>1286860.1484503334</v>
      </c>
      <c r="E4" s="338"/>
      <c r="F4" s="57"/>
      <c r="G4" s="57"/>
      <c r="H4" s="57"/>
      <c r="I4" s="57"/>
      <c r="J4" s="57"/>
      <c r="K4" s="57"/>
      <c r="L4" s="57"/>
    </row>
    <row r="5" spans="2:12" ht="31.5">
      <c r="B5" s="219" t="str">
        <f>'Infrastructure Control Account'!B9</f>
        <v xml:space="preserve">2.03.02 </v>
      </c>
      <c r="C5" s="220" t="str">
        <f>'Infrastructure Control Account'!C9</f>
        <v>Internal Detector Structural Support Work Package</v>
      </c>
      <c r="D5" s="775">
        <f>'Int Struct Support Work Package'!K31</f>
        <v>273890</v>
      </c>
      <c r="E5" s="338"/>
      <c r="F5" s="57"/>
      <c r="G5" s="57"/>
      <c r="H5" s="57"/>
      <c r="I5" s="57"/>
      <c r="J5" s="57"/>
      <c r="K5" s="57"/>
      <c r="L5" s="57"/>
    </row>
    <row r="6" spans="2:12" ht="31.5">
      <c r="B6" s="219" t="str">
        <f>'Infrastructure Control Account'!B10</f>
        <v xml:space="preserve">2.03.03 </v>
      </c>
      <c r="C6" s="220" t="str">
        <f>'Infrastructure Control Account'!C10</f>
        <v>Outer HCal Steel Sectors Ready for Electronics</v>
      </c>
      <c r="D6" s="775">
        <f>'OHCal Steel Work Package'!L46</f>
        <v>4698773.8499999996</v>
      </c>
      <c r="E6" s="338"/>
      <c r="F6" s="57"/>
      <c r="G6" s="57"/>
      <c r="H6" s="57"/>
      <c r="I6" s="57"/>
      <c r="J6" s="57"/>
      <c r="K6" s="57"/>
      <c r="L6" s="57"/>
    </row>
    <row r="7" spans="2:12">
      <c r="B7" s="219" t="str">
        <f>'Infrastructure Control Account'!B11</f>
        <v>2.03.04</v>
      </c>
      <c r="C7" s="220" t="str">
        <f>'Infrastructure Control Account'!C11</f>
        <v>End Caps/ Pole Tips Work Package</v>
      </c>
      <c r="D7" s="775">
        <f>'End Caps_Pole Tips Work Package'!M32</f>
        <v>616612.25</v>
      </c>
      <c r="E7" s="338"/>
      <c r="F7" s="57"/>
      <c r="G7" s="57"/>
      <c r="H7" s="57"/>
      <c r="I7" s="57"/>
      <c r="J7" s="57"/>
      <c r="K7" s="57"/>
      <c r="L7" s="57"/>
    </row>
    <row r="8" spans="2:12" ht="31.5">
      <c r="B8" s="219" t="str">
        <f>'Infrastructure Control Account'!B12</f>
        <v>2.03.05</v>
      </c>
      <c r="C8" s="220" t="str">
        <f>'Infrastructure Control Account'!C12</f>
        <v>Cradle Carriage Bridge, Mid Platforms and Access Work Package</v>
      </c>
      <c r="D8" s="775">
        <f>'Bridge Platforms Work Package'!M33</f>
        <v>320659.46825000003</v>
      </c>
      <c r="E8" s="338"/>
      <c r="F8" s="57"/>
      <c r="G8" s="57"/>
      <c r="H8" s="57"/>
      <c r="I8" s="57"/>
      <c r="J8" s="57"/>
      <c r="K8" s="57"/>
      <c r="L8" s="57"/>
    </row>
    <row r="9" spans="2:12" ht="16.5" thickBot="1">
      <c r="B9" s="221"/>
      <c r="C9" s="222"/>
      <c r="D9" s="776"/>
      <c r="E9" s="339"/>
      <c r="F9" s="57"/>
      <c r="G9" s="57"/>
      <c r="H9" s="57"/>
      <c r="I9" s="57"/>
      <c r="J9" s="57"/>
    </row>
    <row r="10" spans="2:12" ht="16.5" thickBot="1">
      <c r="B10" s="57"/>
      <c r="C10" s="57"/>
      <c r="D10" s="777"/>
      <c r="E10" s="57"/>
      <c r="F10" s="57"/>
      <c r="G10" s="57"/>
      <c r="H10" s="57"/>
      <c r="I10" s="57"/>
      <c r="J10" s="57"/>
    </row>
    <row r="11" spans="2:12" ht="132" thickBot="1">
      <c r="B11" s="57"/>
      <c r="C11" s="335" t="str">
        <f>"Total Procurements Cost [2017 dollars, no overhead or estimate uncertainty added] for the WBS #"  &amp; 'Infrastructure Control Account'!C5 &amp; ": " &amp; 'Infrastructure Control Account'!C6 &amp; " Control Account"</f>
        <v>Total Procurements Cost [2017 dollars, no overhead or estimate uncertainty added] for the WBS #Detector Mechanical Systems: Account/Work Package/Tasks/Activities Control Account</v>
      </c>
      <c r="D11" s="778">
        <f>SUM(D4:D8)</f>
        <v>7196795.7167003332</v>
      </c>
      <c r="E11" s="57"/>
      <c r="F11" s="57"/>
      <c r="G11" s="57"/>
      <c r="H11" s="57"/>
      <c r="I11" s="57"/>
      <c r="J11" s="57"/>
    </row>
    <row r="12" spans="2:12" ht="30.95" customHeight="1">
      <c r="B12" s="57"/>
      <c r="C12" s="57"/>
      <c r="D12" s="5"/>
      <c r="E12" s="57"/>
      <c r="F12" s="57"/>
      <c r="G12" s="57"/>
      <c r="H12" s="57"/>
      <c r="I12" s="57"/>
      <c r="J12" s="57"/>
    </row>
    <row r="13" spans="2:12">
      <c r="B13" s="57"/>
      <c r="C13" s="57"/>
      <c r="D13" s="57"/>
      <c r="E13" s="57"/>
      <c r="F13" s="57"/>
      <c r="G13" s="57"/>
      <c r="H13" s="57"/>
      <c r="I13" s="57"/>
      <c r="J13" s="57"/>
    </row>
    <row r="14" spans="2:12" ht="16.5" thickBot="1">
      <c r="B14" s="57"/>
      <c r="C14" s="57"/>
      <c r="D14" s="57"/>
      <c r="E14" s="57"/>
      <c r="F14" s="57"/>
      <c r="G14" s="57"/>
      <c r="H14" s="57"/>
      <c r="I14" s="57"/>
      <c r="J14" s="57"/>
    </row>
    <row r="15" spans="2:12" ht="21.75" thickBot="1">
      <c r="B15" s="943" t="s">
        <v>149</v>
      </c>
      <c r="C15" s="1074"/>
      <c r="D15" s="57"/>
      <c r="E15" s="57"/>
      <c r="F15" s="57"/>
      <c r="G15" s="57"/>
      <c r="H15" s="57"/>
      <c r="I15" s="57"/>
      <c r="J15" s="57"/>
    </row>
    <row r="16" spans="2:12">
      <c r="B16" s="57"/>
      <c r="C16" s="57"/>
      <c r="D16" s="57"/>
      <c r="E16" s="57"/>
      <c r="F16" s="57"/>
      <c r="G16" s="57"/>
      <c r="H16" s="57"/>
      <c r="I16" s="57"/>
      <c r="J16" s="57"/>
    </row>
    <row r="17" spans="2:10">
      <c r="B17" s="57"/>
      <c r="C17" s="57"/>
      <c r="D17" s="57"/>
      <c r="E17" s="57"/>
      <c r="F17" s="57"/>
      <c r="G17" s="57"/>
      <c r="H17" s="57"/>
      <c r="I17" s="57"/>
      <c r="J17" s="57"/>
    </row>
    <row r="18" spans="2:10">
      <c r="B18" s="57"/>
      <c r="C18" s="27"/>
      <c r="D18" s="57"/>
      <c r="E18" s="57"/>
      <c r="F18" s="57"/>
      <c r="G18" s="57"/>
      <c r="H18" s="57"/>
      <c r="I18" s="57"/>
      <c r="J18" s="57"/>
    </row>
    <row r="19" spans="2:10">
      <c r="B19" s="57"/>
      <c r="C19" s="57"/>
      <c r="D19" s="57"/>
      <c r="E19" s="57"/>
      <c r="F19" s="57"/>
      <c r="G19" s="57"/>
      <c r="H19" s="57"/>
      <c r="I19" s="57"/>
      <c r="J19" s="57"/>
    </row>
    <row r="20" spans="2:10">
      <c r="B20" s="57"/>
      <c r="C20" s="57"/>
      <c r="D20" s="57"/>
      <c r="E20" s="57"/>
      <c r="F20" s="57"/>
      <c r="G20" s="57"/>
      <c r="H20" s="57"/>
      <c r="I20" s="57"/>
      <c r="J20" s="57"/>
    </row>
    <row r="21" spans="2:10">
      <c r="B21" s="57"/>
      <c r="C21" s="57"/>
      <c r="D21" s="57"/>
      <c r="E21" s="57"/>
      <c r="F21" s="57"/>
      <c r="G21" s="57"/>
      <c r="H21" s="57"/>
      <c r="I21" s="57"/>
      <c r="J21" s="57"/>
    </row>
    <row r="22" spans="2:10">
      <c r="B22" s="57"/>
      <c r="C22" s="57"/>
      <c r="D22" s="57"/>
      <c r="E22" s="57"/>
      <c r="F22" s="57"/>
      <c r="G22" s="57"/>
      <c r="H22" s="57"/>
      <c r="I22" s="57"/>
      <c r="J22" s="57"/>
    </row>
    <row r="23" spans="2:10">
      <c r="B23" s="57"/>
      <c r="C23" s="57"/>
      <c r="D23" s="57"/>
      <c r="E23" s="57"/>
      <c r="F23" s="57"/>
      <c r="G23" s="57"/>
      <c r="H23" s="57"/>
      <c r="I23" s="57"/>
      <c r="J23" s="57"/>
    </row>
    <row r="24" spans="2:10">
      <c r="B24" s="57"/>
      <c r="C24" s="57"/>
      <c r="D24" s="57"/>
      <c r="E24" s="57"/>
      <c r="F24" s="57"/>
      <c r="G24" s="57"/>
      <c r="H24" s="57"/>
      <c r="I24" s="57"/>
      <c r="J24" s="57"/>
    </row>
    <row r="25" spans="2:10">
      <c r="B25" s="57"/>
      <c r="C25" s="57"/>
      <c r="D25" s="57"/>
      <c r="E25" s="57"/>
      <c r="F25" s="57"/>
      <c r="G25" s="57"/>
      <c r="H25" s="57"/>
      <c r="I25" s="57"/>
      <c r="J25" s="57"/>
    </row>
    <row r="26" spans="2:10">
      <c r="B26" s="57"/>
      <c r="C26" s="57"/>
      <c r="D26" s="57"/>
      <c r="E26" s="57"/>
      <c r="F26" s="57"/>
      <c r="G26" s="57"/>
      <c r="H26" s="57"/>
      <c r="I26" s="57"/>
      <c r="J26" s="57"/>
    </row>
    <row r="27" spans="2:10">
      <c r="B27" s="57"/>
      <c r="C27" s="57"/>
      <c r="D27" s="57"/>
      <c r="E27" s="57"/>
      <c r="F27" s="57"/>
      <c r="G27" s="57"/>
      <c r="H27" s="57"/>
      <c r="I27" s="57"/>
      <c r="J27" s="57"/>
    </row>
    <row r="28" spans="2:10">
      <c r="B28" s="57"/>
      <c r="C28" s="57"/>
      <c r="D28" s="57"/>
      <c r="E28" s="57"/>
      <c r="F28" s="57"/>
      <c r="G28" s="57"/>
      <c r="H28" s="57"/>
      <c r="I28" s="57"/>
      <c r="J28" s="57"/>
    </row>
    <row r="29" spans="2:10">
      <c r="B29" s="57"/>
      <c r="C29" s="57"/>
      <c r="D29" s="57"/>
      <c r="E29" s="57"/>
      <c r="F29" s="57"/>
      <c r="G29" s="57"/>
      <c r="H29" s="57"/>
      <c r="I29" s="57"/>
      <c r="J29" s="57"/>
    </row>
    <row r="30" spans="2:10">
      <c r="B30" s="57"/>
      <c r="C30" s="57"/>
      <c r="D30" s="57"/>
      <c r="E30" s="57"/>
      <c r="F30" s="57"/>
      <c r="G30" s="57"/>
      <c r="H30" s="57"/>
      <c r="I30" s="57"/>
      <c r="J30" s="57"/>
    </row>
    <row r="31" spans="2:10">
      <c r="B31" s="57"/>
      <c r="C31" s="57"/>
      <c r="D31" s="57"/>
      <c r="E31" s="57"/>
      <c r="F31" s="57"/>
      <c r="G31" s="57"/>
      <c r="H31" s="57"/>
      <c r="I31" s="57"/>
      <c r="J31" s="57"/>
    </row>
    <row r="32" spans="2:10">
      <c r="B32" s="57"/>
      <c r="C32" s="57"/>
      <c r="D32" s="57"/>
      <c r="E32" s="57"/>
      <c r="F32" s="57"/>
      <c r="G32" s="57"/>
      <c r="H32" s="57"/>
      <c r="I32" s="57"/>
      <c r="J32" s="57"/>
    </row>
    <row r="33" spans="2:10">
      <c r="B33" s="57"/>
      <c r="C33" s="57"/>
      <c r="D33" s="57"/>
      <c r="E33" s="57"/>
      <c r="F33" s="57"/>
      <c r="G33" s="57"/>
      <c r="H33" s="57"/>
      <c r="I33" s="57"/>
      <c r="J33" s="57"/>
    </row>
    <row r="34" spans="2:10">
      <c r="B34" s="57"/>
      <c r="C34" s="57"/>
      <c r="D34" s="57"/>
      <c r="E34" s="57"/>
      <c r="F34" s="57"/>
      <c r="G34" s="57"/>
      <c r="H34" s="57"/>
      <c r="I34" s="57"/>
      <c r="J34" s="57"/>
    </row>
    <row r="35" spans="2:10">
      <c r="B35" s="57"/>
      <c r="C35" s="57"/>
      <c r="D35" s="57"/>
      <c r="E35" s="57"/>
      <c r="F35" s="57"/>
      <c r="G35" s="57"/>
      <c r="H35" s="57"/>
      <c r="I35" s="57"/>
      <c r="J35" s="57"/>
    </row>
    <row r="36" spans="2:10">
      <c r="B36" s="57"/>
      <c r="C36" s="57"/>
      <c r="D36" s="57"/>
      <c r="E36" s="57"/>
      <c r="F36" s="57"/>
      <c r="G36" s="57"/>
      <c r="H36" s="57"/>
      <c r="I36" s="57"/>
      <c r="J36" s="57"/>
    </row>
    <row r="37" spans="2:10">
      <c r="B37" s="57"/>
      <c r="C37" s="57"/>
      <c r="D37" s="57"/>
      <c r="E37" s="57"/>
      <c r="F37" s="57"/>
      <c r="G37" s="57"/>
      <c r="H37" s="57"/>
      <c r="I37" s="57"/>
      <c r="J37" s="57"/>
    </row>
    <row r="38" spans="2:10">
      <c r="B38" s="57"/>
      <c r="C38" s="57"/>
      <c r="D38" s="57"/>
      <c r="E38" s="57"/>
      <c r="F38" s="57"/>
      <c r="G38" s="57"/>
      <c r="H38" s="57"/>
      <c r="I38" s="57"/>
      <c r="J38" s="57"/>
    </row>
    <row r="39" spans="2:10">
      <c r="B39" s="57"/>
      <c r="C39" s="57"/>
      <c r="D39" s="57"/>
      <c r="E39" s="57"/>
      <c r="F39" s="57"/>
      <c r="G39" s="57"/>
      <c r="H39" s="57"/>
      <c r="I39" s="57"/>
      <c r="J39" s="57"/>
    </row>
    <row r="40" spans="2:10">
      <c r="B40" s="57"/>
      <c r="C40" s="57"/>
      <c r="D40" s="57"/>
      <c r="E40" s="57"/>
      <c r="F40" s="57"/>
      <c r="G40" s="57"/>
      <c r="H40" s="57"/>
      <c r="I40" s="57"/>
      <c r="J40" s="57"/>
    </row>
    <row r="41" spans="2:10">
      <c r="B41" s="57"/>
      <c r="C41" s="57"/>
      <c r="D41" s="57"/>
      <c r="E41" s="57"/>
      <c r="F41" s="57"/>
      <c r="G41" s="57"/>
      <c r="H41" s="57"/>
      <c r="I41" s="57"/>
      <c r="J41" s="57"/>
    </row>
    <row r="42" spans="2:10">
      <c r="B42" s="57"/>
      <c r="C42" s="57"/>
      <c r="D42" s="57"/>
      <c r="E42" s="57"/>
      <c r="F42" s="57"/>
      <c r="G42" s="57"/>
      <c r="H42" s="57"/>
      <c r="I42" s="57"/>
      <c r="J42" s="57"/>
    </row>
    <row r="43" spans="2:10">
      <c r="B43" s="57"/>
      <c r="C43" s="57"/>
      <c r="D43" s="57"/>
      <c r="E43" s="57"/>
      <c r="F43" s="57"/>
      <c r="G43" s="57"/>
      <c r="H43" s="57"/>
      <c r="I43" s="57"/>
      <c r="J43" s="57"/>
    </row>
    <row r="44" spans="2:10">
      <c r="B44" s="57"/>
      <c r="C44" s="57"/>
      <c r="D44" s="57"/>
      <c r="E44" s="57"/>
      <c r="F44" s="57"/>
      <c r="G44" s="57"/>
      <c r="H44" s="57"/>
      <c r="I44" s="57"/>
      <c r="J44" s="57"/>
    </row>
    <row r="45" spans="2:10">
      <c r="B45" s="57"/>
      <c r="C45" s="57"/>
      <c r="D45" s="57"/>
      <c r="E45" s="57"/>
      <c r="F45" s="57"/>
      <c r="G45" s="57"/>
      <c r="H45" s="57"/>
      <c r="I45" s="57"/>
      <c r="J45" s="57"/>
    </row>
    <row r="46" spans="2:10">
      <c r="B46" s="57"/>
      <c r="C46" s="57"/>
      <c r="D46" s="57"/>
      <c r="E46" s="57"/>
      <c r="F46" s="57"/>
      <c r="G46" s="57"/>
      <c r="H46" s="57"/>
      <c r="I46" s="57"/>
      <c r="J46" s="57"/>
    </row>
    <row r="47" spans="2:10">
      <c r="B47" s="57"/>
      <c r="C47" s="57"/>
      <c r="D47" s="57"/>
      <c r="E47" s="57"/>
      <c r="F47" s="57"/>
      <c r="G47" s="57"/>
      <c r="H47" s="57"/>
      <c r="I47" s="57"/>
      <c r="J47" s="57"/>
    </row>
    <row r="48" spans="2:10">
      <c r="B48" s="57"/>
      <c r="C48" s="57"/>
      <c r="D48" s="57"/>
      <c r="E48" s="57"/>
      <c r="F48" s="57"/>
      <c r="G48" s="57"/>
      <c r="H48" s="57"/>
      <c r="I48" s="57"/>
      <c r="J48" s="57"/>
    </row>
    <row r="49" spans="2:10">
      <c r="B49" s="57"/>
      <c r="C49" s="57"/>
      <c r="D49" s="57"/>
      <c r="E49" s="57"/>
      <c r="F49" s="57"/>
      <c r="G49" s="57"/>
      <c r="H49" s="57"/>
      <c r="I49" s="57"/>
      <c r="J49" s="57"/>
    </row>
    <row r="50" spans="2:10">
      <c r="B50" s="57"/>
      <c r="C50" s="57"/>
      <c r="D50" s="57"/>
      <c r="E50" s="57"/>
      <c r="F50" s="57"/>
      <c r="G50" s="57"/>
      <c r="H50" s="57"/>
      <c r="I50" s="57"/>
      <c r="J50" s="57"/>
    </row>
    <row r="51" spans="2:10">
      <c r="B51" s="57"/>
      <c r="C51" s="57"/>
      <c r="D51" s="57"/>
      <c r="E51" s="57"/>
      <c r="F51" s="57"/>
      <c r="G51" s="57"/>
      <c r="H51" s="57"/>
      <c r="I51" s="57"/>
      <c r="J51" s="57"/>
    </row>
    <row r="52" spans="2:10">
      <c r="B52" s="57"/>
      <c r="C52" s="57"/>
      <c r="D52" s="57"/>
      <c r="E52" s="57"/>
      <c r="F52" s="57"/>
      <c r="G52" s="57"/>
      <c r="H52" s="57"/>
      <c r="I52" s="57"/>
      <c r="J52" s="57"/>
    </row>
    <row r="53" spans="2:10">
      <c r="B53" s="57"/>
      <c r="C53" s="57"/>
      <c r="D53" s="57"/>
      <c r="E53" s="57"/>
      <c r="F53" s="57"/>
      <c r="G53" s="57"/>
      <c r="H53" s="57"/>
      <c r="I53" s="57"/>
      <c r="J53" s="57"/>
    </row>
    <row r="54" spans="2:10">
      <c r="B54" s="57"/>
      <c r="C54" s="57"/>
      <c r="D54" s="57"/>
      <c r="E54" s="57"/>
      <c r="F54" s="57"/>
      <c r="G54" s="57"/>
      <c r="H54" s="57"/>
      <c r="I54" s="57"/>
      <c r="J54" s="57"/>
    </row>
    <row r="55" spans="2:10">
      <c r="D55"/>
      <c r="E55"/>
    </row>
    <row r="56" spans="2:10">
      <c r="D56"/>
      <c r="E56"/>
    </row>
    <row r="57" spans="2:10">
      <c r="D57"/>
      <c r="E57"/>
    </row>
  </sheetData>
  <sheetProtection selectLockedCells="1"/>
  <mergeCells count="1">
    <mergeCell ref="B15:C15"/>
  </mergeCells>
  <hyperlinks>
    <hyperlink ref="B15" location="Navigation!A1" display="Return to Navigation Page"/>
  </hyperlinks>
  <pageMargins left="0.75" right="0.75" top="1" bottom="1" header="0.5" footer="0.5"/>
  <pageSetup scale="45" orientation="portrait" horizontalDpi="4294967292" verticalDpi="4294967292"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B1:BX103"/>
  <sheetViews>
    <sheetView zoomScaleNormal="100" workbookViewId="0">
      <selection activeCell="B2" sqref="B2:C2"/>
    </sheetView>
  </sheetViews>
  <sheetFormatPr defaultColWidth="11" defaultRowHeight="15.75"/>
  <cols>
    <col min="1" max="1" width="1.5" style="228" customWidth="1"/>
    <col min="2" max="2" width="48.625" style="228" customWidth="1"/>
    <col min="3" max="3" width="77" style="238" customWidth="1"/>
    <col min="4" max="4" width="44.75" style="239" customWidth="1"/>
    <col min="5" max="6" width="12.875" style="239" customWidth="1"/>
    <col min="7" max="7" width="1.875" style="239" customWidth="1"/>
    <col min="8" max="8" width="10.875" style="600" customWidth="1"/>
    <col min="9" max="9" width="1.875" style="239" customWidth="1"/>
    <col min="10" max="13" width="12.875" style="239" customWidth="1"/>
    <col min="14" max="14" width="1.875" style="239" customWidth="1"/>
    <col min="15" max="15" width="10.875" style="239" customWidth="1"/>
    <col min="16" max="16" width="1.875" style="239" customWidth="1"/>
    <col min="17" max="17" width="12.875" style="240" customWidth="1"/>
    <col min="18" max="22" width="12.875" style="239" customWidth="1"/>
    <col min="23" max="23" width="1.875" style="239" customWidth="1"/>
    <col min="24" max="24" width="10.875" style="239" customWidth="1"/>
    <col min="25" max="25" width="1.875" style="239" customWidth="1"/>
    <col min="26" max="26" width="12.875" style="239" customWidth="1"/>
    <col min="27" max="27" width="10.875" style="239" customWidth="1"/>
    <col min="28" max="28" width="14.875" style="239" customWidth="1"/>
    <col min="29" max="32" width="10.875" style="239" customWidth="1"/>
    <col min="33" max="33" width="13.875" style="239" customWidth="1"/>
    <col min="34" max="34" width="16.875" style="239" customWidth="1"/>
    <col min="35" max="35" width="1.875" style="239" customWidth="1"/>
    <col min="36" max="36" width="10.875" style="239" customWidth="1"/>
    <col min="37" max="37" width="1.875" style="239" customWidth="1"/>
    <col min="38" max="42" width="10.875" style="239" customWidth="1"/>
    <col min="43" max="43" width="1.875" style="241" customWidth="1"/>
    <col min="44" max="44" width="10.875" style="239" customWidth="1"/>
    <col min="45" max="45" width="1.875" style="241" customWidth="1"/>
    <col min="46" max="46" width="15.875" style="405" customWidth="1"/>
    <col min="47" max="47" width="1.875" style="241" customWidth="1"/>
    <col min="48" max="49" width="10.875" style="239" customWidth="1"/>
    <col min="50" max="50" width="1.875" style="241" customWidth="1"/>
    <col min="51" max="51" width="60.875" style="239" customWidth="1"/>
    <col min="52" max="52" width="1.875" style="241" customWidth="1"/>
    <col min="53" max="54" width="50.875" style="239" customWidth="1"/>
    <col min="55" max="55" width="1.875" style="241" customWidth="1"/>
    <col min="56" max="56" width="13.375" style="239" customWidth="1"/>
    <col min="57" max="62" width="10.875" style="239" customWidth="1"/>
    <col min="63" max="63" width="1.875" style="239" customWidth="1"/>
    <col min="64" max="64" width="13.375" style="239" customWidth="1"/>
    <col min="65" max="69" width="11.375" style="239" bestFit="1" customWidth="1"/>
    <col min="70" max="70" width="11.125" style="239" bestFit="1" customWidth="1"/>
    <col min="71" max="71" width="11" style="463"/>
    <col min="72" max="74" width="12.625" style="228" customWidth="1"/>
    <col min="75" max="76" width="11" style="228"/>
    <col min="77" max="77" width="11.875" style="228" bestFit="1" customWidth="1"/>
    <col min="78" max="16384" width="11" style="228"/>
  </cols>
  <sheetData>
    <row r="1" spans="2:71" ht="16.5" thickBot="1">
      <c r="D1" s="228"/>
      <c r="E1" s="228"/>
      <c r="F1" s="228"/>
      <c r="G1" s="228"/>
      <c r="H1" s="228"/>
      <c r="I1" s="228"/>
      <c r="J1" s="228"/>
      <c r="K1" s="228"/>
      <c r="L1" s="228"/>
      <c r="M1" s="228"/>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row>
    <row r="2" spans="2:71" ht="21.75" thickBot="1">
      <c r="B2" s="943" t="s">
        <v>149</v>
      </c>
      <c r="C2" s="1074"/>
      <c r="D2" s="228"/>
      <c r="E2" s="228"/>
      <c r="F2" s="228"/>
      <c r="G2" s="228"/>
      <c r="H2" s="228"/>
      <c r="I2" s="228"/>
      <c r="J2" s="228"/>
      <c r="K2" s="228"/>
      <c r="L2" s="228"/>
      <c r="M2" s="228"/>
      <c r="N2" s="228"/>
      <c r="O2" s="228"/>
      <c r="P2" s="228"/>
      <c r="Q2" s="228"/>
      <c r="R2" s="228"/>
      <c r="S2" s="228"/>
      <c r="T2" s="228"/>
      <c r="U2" s="228"/>
      <c r="V2" s="228"/>
      <c r="W2" s="228"/>
      <c r="X2" s="228"/>
      <c r="Y2" s="228"/>
      <c r="Z2" s="228"/>
      <c r="AA2" s="228"/>
      <c r="AB2" s="228"/>
      <c r="AC2" s="228"/>
      <c r="AD2" s="228"/>
      <c r="AE2" s="228"/>
      <c r="AF2" s="228"/>
      <c r="AG2" s="228"/>
      <c r="AH2" s="228"/>
      <c r="AI2" s="228"/>
      <c r="AJ2" s="228"/>
      <c r="AK2" s="228"/>
      <c r="AL2" s="228"/>
      <c r="AM2" s="228"/>
      <c r="AN2" s="228"/>
      <c r="AO2" s="228"/>
      <c r="AP2" s="228"/>
      <c r="AQ2" s="228"/>
      <c r="AR2" s="228"/>
      <c r="AS2" s="228"/>
      <c r="AT2" s="228"/>
      <c r="AU2" s="228"/>
      <c r="AV2" s="228"/>
      <c r="AW2" s="228"/>
      <c r="AX2" s="228"/>
      <c r="AY2" s="228"/>
      <c r="AZ2" s="228"/>
      <c r="BA2" s="228"/>
      <c r="BB2" s="228"/>
      <c r="BC2" s="228"/>
      <c r="BD2" s="228"/>
      <c r="BE2" s="228"/>
      <c r="BF2" s="228"/>
      <c r="BG2" s="228"/>
      <c r="BH2" s="228"/>
      <c r="BI2" s="228"/>
      <c r="BJ2" s="228"/>
      <c r="BK2" s="228"/>
      <c r="BL2" s="228"/>
      <c r="BM2" s="228"/>
      <c r="BN2" s="228"/>
      <c r="BO2" s="228"/>
      <c r="BP2" s="228"/>
      <c r="BQ2" s="228"/>
      <c r="BR2" s="228"/>
      <c r="BS2" s="228"/>
    </row>
    <row r="3" spans="2:71" ht="16.5" thickBot="1">
      <c r="B3" s="226"/>
      <c r="C3" s="227"/>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row>
    <row r="4" spans="2:71" s="243" customFormat="1" ht="19.5" thickBot="1">
      <c r="B4" s="1075" t="s">
        <v>674</v>
      </c>
      <c r="C4" s="229">
        <v>2.0299999999999998</v>
      </c>
      <c r="D4" s="229" t="s">
        <v>472</v>
      </c>
    </row>
    <row r="5" spans="2:71" s="230" customFormat="1" ht="19.5" thickBot="1">
      <c r="B5" s="1076"/>
      <c r="C5" s="242" t="s">
        <v>174</v>
      </c>
      <c r="D5" s="242" t="s">
        <v>472</v>
      </c>
    </row>
    <row r="6" spans="2:71" s="230" customFormat="1" ht="19.5" thickBot="1">
      <c r="B6" s="1076"/>
      <c r="C6" s="242" t="s">
        <v>163</v>
      </c>
      <c r="D6" s="242" t="s">
        <v>472</v>
      </c>
    </row>
    <row r="7" spans="2:71" s="231" customFormat="1" ht="18.75">
      <c r="B7" s="577">
        <f>C4</f>
        <v>2.0299999999999998</v>
      </c>
      <c r="C7" s="578" t="str">
        <f>C5</f>
        <v>Detector Mechanical Systems</v>
      </c>
      <c r="D7" s="841" t="s">
        <v>472</v>
      </c>
    </row>
    <row r="8" spans="2:71" s="231" customFormat="1" ht="18.75">
      <c r="B8" s="579" t="str">
        <f>'Cradle Carriage Work Package'!C4</f>
        <v>2.03.01</v>
      </c>
      <c r="C8" s="576" t="str">
        <f>'Cradle Carriage Work Package'!C5</f>
        <v>Cradle Carriage Work Package</v>
      </c>
      <c r="D8" s="841" t="s">
        <v>673</v>
      </c>
    </row>
    <row r="9" spans="2:71" s="231" customFormat="1" ht="18.75">
      <c r="B9" s="579" t="str">
        <f>'Int Struct Support Work Package'!C4</f>
        <v xml:space="preserve">2.03.02 </v>
      </c>
      <c r="C9" s="576" t="str">
        <f>'Int Struct Support Work Package'!C5</f>
        <v>Internal Detector Structural Support Work Package</v>
      </c>
      <c r="D9" s="841" t="s">
        <v>673</v>
      </c>
    </row>
    <row r="10" spans="2:71" s="231" customFormat="1" ht="18.75">
      <c r="B10" s="579" t="str">
        <f>'OHCal Steel Work Package'!C4</f>
        <v xml:space="preserve">2.03.03 </v>
      </c>
      <c r="C10" s="576" t="str">
        <f>'OHCal Steel Work Package'!C5</f>
        <v>Outer HCal Steel Sectors Ready for Electronics</v>
      </c>
      <c r="D10" s="841" t="s">
        <v>673</v>
      </c>
    </row>
    <row r="11" spans="2:71" s="231" customFormat="1" ht="18.75">
      <c r="B11" s="579" t="str">
        <f>'End Caps_Pole Tips Work Package'!C5</f>
        <v>2.03.04</v>
      </c>
      <c r="C11" s="576" t="str">
        <f>'End Caps_Pole Tips Work Package'!C6</f>
        <v>End Caps/ Pole Tips Work Package</v>
      </c>
      <c r="D11" s="841" t="s">
        <v>673</v>
      </c>
    </row>
    <row r="12" spans="2:71" s="231" customFormat="1" ht="18.75">
      <c r="B12" s="579" t="str">
        <f>'Bridge Platforms Work Package'!C4</f>
        <v>2.03.05</v>
      </c>
      <c r="C12" s="576" t="str">
        <f>'Bridge Platforms Work Package'!C5</f>
        <v>Cradle Carriage Bridge, Mid Platforms and Access Work Package</v>
      </c>
      <c r="D12" s="841" t="s">
        <v>673</v>
      </c>
    </row>
    <row r="13" spans="2:71" s="232" customFormat="1">
      <c r="C13" s="233"/>
    </row>
    <row r="14" spans="2:71" s="243" customFormat="1" ht="18.75">
      <c r="B14" s="232"/>
      <c r="C14" s="326"/>
    </row>
    <row r="15" spans="2:71" s="230" customFormat="1" ht="18.75">
      <c r="B15" s="231"/>
      <c r="C15" s="334"/>
    </row>
    <row r="16" spans="2:71" s="230" customFormat="1" ht="18.75">
      <c r="B16" s="232"/>
      <c r="C16" s="334"/>
    </row>
    <row r="17" spans="2:3" s="232" customFormat="1">
      <c r="C17" s="233"/>
    </row>
    <row r="18" spans="2:3" s="231" customFormat="1">
      <c r="B18" s="232"/>
      <c r="C18" s="233"/>
    </row>
    <row r="19" spans="2:3" s="232" customFormat="1">
      <c r="C19" s="236"/>
    </row>
    <row r="20" spans="2:3" s="232" customFormat="1">
      <c r="C20" s="236"/>
    </row>
    <row r="21" spans="2:3" s="232" customFormat="1">
      <c r="C21" s="236"/>
    </row>
    <row r="22" spans="2:3" s="232" customFormat="1">
      <c r="C22" s="236"/>
    </row>
    <row r="23" spans="2:3" s="232" customFormat="1">
      <c r="C23" s="236"/>
    </row>
    <row r="24" spans="2:3" s="232" customFormat="1">
      <c r="C24" s="236"/>
    </row>
    <row r="25" spans="2:3" s="232" customFormat="1">
      <c r="C25" s="236"/>
    </row>
    <row r="26" spans="2:3" s="232" customFormat="1">
      <c r="C26" s="236"/>
    </row>
    <row r="27" spans="2:3" s="232" customFormat="1">
      <c r="C27" s="236"/>
    </row>
    <row r="28" spans="2:3" s="232" customFormat="1">
      <c r="C28" s="236"/>
    </row>
    <row r="29" spans="2:3" s="232" customFormat="1">
      <c r="C29" s="236"/>
    </row>
    <row r="30" spans="2:3" s="232" customFormat="1">
      <c r="C30" s="236"/>
    </row>
    <row r="31" spans="2:3" s="232" customFormat="1">
      <c r="C31" s="236"/>
    </row>
    <row r="32" spans="2:3" s="232" customFormat="1">
      <c r="C32" s="236"/>
    </row>
    <row r="33" spans="3:71" s="232" customFormat="1">
      <c r="C33" s="236"/>
    </row>
    <row r="34" spans="3:71" s="232" customFormat="1">
      <c r="C34" s="236"/>
    </row>
    <row r="35" spans="3:71" s="232" customFormat="1">
      <c r="C35" s="236"/>
    </row>
    <row r="36" spans="3:71" s="232" customFormat="1">
      <c r="C36" s="236"/>
    </row>
    <row r="37" spans="3:71" s="232" customFormat="1">
      <c r="C37" s="236"/>
    </row>
    <row r="38" spans="3:71" s="232" customFormat="1">
      <c r="C38" s="236"/>
    </row>
    <row r="39" spans="3:71" s="232" customFormat="1">
      <c r="C39" s="236"/>
    </row>
    <row r="40" spans="3:71" s="232" customFormat="1">
      <c r="C40" s="236"/>
    </row>
    <row r="41" spans="3:71" s="232" customFormat="1">
      <c r="C41" s="236"/>
    </row>
    <row r="42" spans="3:71" s="232" customFormat="1">
      <c r="C42" s="236"/>
    </row>
    <row r="43" spans="3:71" s="232" customFormat="1">
      <c r="C43" s="236"/>
    </row>
    <row r="44" spans="3:71" s="232" customFormat="1">
      <c r="C44" s="236"/>
    </row>
    <row r="45" spans="3:71" s="232" customFormat="1">
      <c r="C45" s="236"/>
    </row>
    <row r="46" spans="3:71" s="232" customFormat="1">
      <c r="C46" s="236"/>
    </row>
    <row r="47" spans="3:71" s="232" customFormat="1">
      <c r="C47" s="236"/>
      <c r="D47" s="234"/>
      <c r="E47" s="234"/>
      <c r="F47" s="234"/>
      <c r="G47" s="234"/>
      <c r="H47" s="601"/>
      <c r="I47" s="234"/>
      <c r="J47" s="234"/>
      <c r="K47" s="234"/>
      <c r="L47" s="234"/>
      <c r="M47" s="234"/>
      <c r="N47" s="234"/>
      <c r="O47" s="234"/>
      <c r="P47" s="234"/>
      <c r="Q47" s="237"/>
      <c r="R47" s="234"/>
      <c r="S47" s="234"/>
      <c r="T47" s="234"/>
      <c r="U47" s="234"/>
      <c r="V47" s="234"/>
      <c r="W47" s="234"/>
      <c r="X47" s="234"/>
      <c r="Y47" s="234"/>
      <c r="Z47" s="234"/>
      <c r="AA47" s="234"/>
      <c r="AB47" s="234"/>
      <c r="AC47" s="234"/>
      <c r="AD47" s="234"/>
      <c r="AE47" s="234"/>
      <c r="AF47" s="234"/>
      <c r="AG47" s="234"/>
      <c r="AH47" s="234"/>
      <c r="AI47" s="234"/>
      <c r="AJ47" s="234"/>
      <c r="AK47" s="234"/>
      <c r="AL47" s="234"/>
      <c r="AM47" s="234"/>
      <c r="AN47" s="234"/>
      <c r="AO47" s="234"/>
      <c r="AP47" s="234"/>
      <c r="AQ47" s="235"/>
      <c r="AR47" s="234"/>
      <c r="AS47" s="235"/>
      <c r="AT47" s="406"/>
      <c r="AU47" s="235"/>
      <c r="AV47" s="234"/>
      <c r="AW47" s="234"/>
      <c r="AX47" s="235"/>
      <c r="AY47" s="234"/>
      <c r="AZ47" s="235"/>
      <c r="BA47" s="234"/>
      <c r="BB47" s="234"/>
      <c r="BC47" s="235"/>
      <c r="BD47" s="234"/>
      <c r="BE47" s="234"/>
      <c r="BF47" s="234"/>
      <c r="BG47" s="234"/>
      <c r="BH47" s="234"/>
      <c r="BI47" s="234"/>
      <c r="BJ47" s="234"/>
      <c r="BK47" s="234"/>
      <c r="BL47" s="234"/>
      <c r="BM47" s="234"/>
      <c r="BN47" s="234"/>
      <c r="BO47" s="234"/>
      <c r="BP47" s="234"/>
      <c r="BQ47" s="234"/>
      <c r="BR47" s="234"/>
      <c r="BS47" s="463"/>
    </row>
    <row r="48" spans="3:71" s="232" customFormat="1">
      <c r="C48" s="236"/>
      <c r="D48" s="234"/>
      <c r="E48" s="234"/>
      <c r="F48" s="234"/>
      <c r="G48" s="234"/>
      <c r="H48" s="601"/>
      <c r="I48" s="234"/>
      <c r="J48" s="234"/>
      <c r="K48" s="234"/>
      <c r="L48" s="234"/>
      <c r="M48" s="234"/>
      <c r="N48" s="234"/>
      <c r="O48" s="234"/>
      <c r="P48" s="234"/>
      <c r="Q48" s="237"/>
      <c r="R48" s="234"/>
      <c r="S48" s="234"/>
      <c r="T48" s="234"/>
      <c r="U48" s="234"/>
      <c r="V48" s="234"/>
      <c r="W48" s="234"/>
      <c r="X48" s="234"/>
      <c r="Y48" s="234"/>
      <c r="Z48" s="234"/>
      <c r="AA48" s="234"/>
      <c r="AB48" s="234"/>
      <c r="AC48" s="234"/>
      <c r="AD48" s="234"/>
      <c r="AE48" s="234"/>
      <c r="AF48" s="234"/>
      <c r="AG48" s="234"/>
      <c r="AH48" s="234"/>
      <c r="AI48" s="234"/>
      <c r="AJ48" s="234"/>
      <c r="AK48" s="234"/>
      <c r="AL48" s="234"/>
      <c r="AM48" s="234"/>
      <c r="AN48" s="234"/>
      <c r="AO48" s="234"/>
      <c r="AP48" s="234"/>
      <c r="AQ48" s="235"/>
      <c r="AR48" s="234"/>
      <c r="AS48" s="235"/>
      <c r="AT48" s="406"/>
      <c r="AU48" s="235"/>
      <c r="AV48" s="234"/>
      <c r="AW48" s="234"/>
      <c r="AX48" s="235"/>
      <c r="AY48" s="234"/>
      <c r="AZ48" s="235"/>
      <c r="BA48" s="234"/>
      <c r="BB48" s="234"/>
      <c r="BC48" s="235"/>
      <c r="BD48" s="234"/>
      <c r="BE48" s="234"/>
      <c r="BF48" s="234"/>
      <c r="BG48" s="234"/>
      <c r="BH48" s="234"/>
      <c r="BI48" s="234"/>
      <c r="BJ48" s="234"/>
      <c r="BK48" s="234"/>
      <c r="BL48" s="234"/>
      <c r="BM48" s="234"/>
      <c r="BN48" s="234"/>
      <c r="BO48" s="234"/>
      <c r="BP48" s="234"/>
      <c r="BQ48" s="234"/>
      <c r="BR48" s="234"/>
      <c r="BS48" s="463"/>
    </row>
    <row r="49" spans="3:71" s="232" customFormat="1">
      <c r="C49" s="236"/>
      <c r="D49" s="234"/>
      <c r="E49" s="234"/>
      <c r="F49" s="234"/>
      <c r="G49" s="234"/>
      <c r="H49" s="601"/>
      <c r="I49" s="234"/>
      <c r="J49" s="234"/>
      <c r="K49" s="234"/>
      <c r="L49" s="234"/>
      <c r="M49" s="234"/>
      <c r="N49" s="234"/>
      <c r="O49" s="234"/>
      <c r="P49" s="234"/>
      <c r="Q49" s="237"/>
      <c r="R49" s="234"/>
      <c r="S49" s="234"/>
      <c r="T49" s="234"/>
      <c r="U49" s="234"/>
      <c r="V49" s="234"/>
      <c r="W49" s="234"/>
      <c r="X49" s="234"/>
      <c r="Y49" s="234"/>
      <c r="Z49" s="234"/>
      <c r="AA49" s="234"/>
      <c r="AB49" s="234"/>
      <c r="AC49" s="234"/>
      <c r="AD49" s="234"/>
      <c r="AE49" s="234"/>
      <c r="AF49" s="234"/>
      <c r="AG49" s="234"/>
      <c r="AH49" s="234"/>
      <c r="AI49" s="234"/>
      <c r="AJ49" s="234"/>
      <c r="AK49" s="234"/>
      <c r="AL49" s="234"/>
      <c r="AM49" s="234"/>
      <c r="AN49" s="234"/>
      <c r="AO49" s="234"/>
      <c r="AP49" s="234"/>
      <c r="AQ49" s="235"/>
      <c r="AR49" s="234"/>
      <c r="AS49" s="235"/>
      <c r="AT49" s="406"/>
      <c r="AU49" s="235"/>
      <c r="AV49" s="234"/>
      <c r="AW49" s="234"/>
      <c r="AX49" s="235"/>
      <c r="AY49" s="234"/>
      <c r="AZ49" s="235"/>
      <c r="BA49" s="234"/>
      <c r="BB49" s="234"/>
      <c r="BC49" s="235"/>
      <c r="BD49" s="234"/>
      <c r="BE49" s="234"/>
      <c r="BF49" s="234"/>
      <c r="BG49" s="234"/>
      <c r="BH49" s="234"/>
      <c r="BI49" s="234"/>
      <c r="BJ49" s="234"/>
      <c r="BK49" s="234"/>
      <c r="BL49" s="234"/>
      <c r="BM49" s="234"/>
      <c r="BN49" s="234"/>
      <c r="BO49" s="234"/>
      <c r="BP49" s="234"/>
      <c r="BQ49" s="234"/>
      <c r="BR49" s="234"/>
      <c r="BS49" s="463"/>
    </row>
    <row r="50" spans="3:71" s="232" customFormat="1">
      <c r="C50" s="236"/>
      <c r="D50" s="234"/>
      <c r="E50" s="234"/>
      <c r="F50" s="234"/>
      <c r="G50" s="234"/>
      <c r="H50" s="601"/>
      <c r="I50" s="234"/>
      <c r="J50" s="234"/>
      <c r="K50" s="234"/>
      <c r="L50" s="234"/>
      <c r="M50" s="234"/>
      <c r="N50" s="234"/>
      <c r="O50" s="234"/>
      <c r="P50" s="234"/>
      <c r="Q50" s="237"/>
      <c r="R50" s="234"/>
      <c r="S50" s="234"/>
      <c r="T50" s="234"/>
      <c r="U50" s="234"/>
      <c r="V50" s="234"/>
      <c r="W50" s="234"/>
      <c r="X50" s="234"/>
      <c r="Y50" s="234"/>
      <c r="Z50" s="234"/>
      <c r="AA50" s="234"/>
      <c r="AB50" s="234"/>
      <c r="AC50" s="234"/>
      <c r="AD50" s="234"/>
      <c r="AE50" s="234"/>
      <c r="AF50" s="234"/>
      <c r="AG50" s="234"/>
      <c r="AH50" s="234"/>
      <c r="AI50" s="234"/>
      <c r="AJ50" s="234"/>
      <c r="AK50" s="234"/>
      <c r="AL50" s="234"/>
      <c r="AM50" s="234"/>
      <c r="AN50" s="234"/>
      <c r="AO50" s="234"/>
      <c r="AP50" s="234"/>
      <c r="AQ50" s="235"/>
      <c r="AR50" s="234"/>
      <c r="AS50" s="235"/>
      <c r="AT50" s="406"/>
      <c r="AU50" s="235"/>
      <c r="AV50" s="234"/>
      <c r="AW50" s="234"/>
      <c r="AX50" s="235"/>
      <c r="AY50" s="234"/>
      <c r="AZ50" s="235"/>
      <c r="BA50" s="234"/>
      <c r="BB50" s="234"/>
      <c r="BC50" s="235"/>
      <c r="BD50" s="234"/>
      <c r="BE50" s="234"/>
      <c r="BF50" s="234"/>
      <c r="BG50" s="234"/>
      <c r="BH50" s="234"/>
      <c r="BI50" s="234"/>
      <c r="BJ50" s="234"/>
      <c r="BK50" s="234"/>
      <c r="BL50" s="234"/>
      <c r="BM50" s="234"/>
      <c r="BN50" s="234"/>
      <c r="BO50" s="234"/>
      <c r="BP50" s="234"/>
      <c r="BQ50" s="234"/>
      <c r="BR50" s="234"/>
      <c r="BS50" s="463"/>
    </row>
    <row r="51" spans="3:71" s="232" customFormat="1">
      <c r="C51" s="236"/>
      <c r="D51" s="234"/>
      <c r="E51" s="234"/>
      <c r="F51" s="234"/>
      <c r="G51" s="234"/>
      <c r="H51" s="601"/>
      <c r="I51" s="234"/>
      <c r="J51" s="234"/>
      <c r="K51" s="234"/>
      <c r="L51" s="234"/>
      <c r="M51" s="234"/>
      <c r="N51" s="234"/>
      <c r="O51" s="234"/>
      <c r="P51" s="234"/>
      <c r="Q51" s="237"/>
      <c r="R51" s="234"/>
      <c r="S51" s="234"/>
      <c r="T51" s="234"/>
      <c r="U51" s="234"/>
      <c r="V51" s="234"/>
      <c r="W51" s="234"/>
      <c r="X51" s="234"/>
      <c r="Y51" s="234"/>
      <c r="Z51" s="234"/>
      <c r="AA51" s="234"/>
      <c r="AB51" s="234"/>
      <c r="AC51" s="234"/>
      <c r="AD51" s="234"/>
      <c r="AE51" s="234"/>
      <c r="AF51" s="234"/>
      <c r="AG51" s="234"/>
      <c r="AH51" s="234"/>
      <c r="AI51" s="234"/>
      <c r="AJ51" s="234"/>
      <c r="AK51" s="234"/>
      <c r="AL51" s="234"/>
      <c r="AM51" s="234"/>
      <c r="AN51" s="234"/>
      <c r="AO51" s="234"/>
      <c r="AP51" s="234"/>
      <c r="AQ51" s="235"/>
      <c r="AR51" s="234"/>
      <c r="AS51" s="235"/>
      <c r="AT51" s="406"/>
      <c r="AU51" s="235"/>
      <c r="AV51" s="234"/>
      <c r="AW51" s="234"/>
      <c r="AX51" s="235"/>
      <c r="AY51" s="234"/>
      <c r="AZ51" s="235"/>
      <c r="BA51" s="234"/>
      <c r="BB51" s="234"/>
      <c r="BC51" s="235"/>
      <c r="BD51" s="234"/>
      <c r="BE51" s="234"/>
      <c r="BF51" s="234"/>
      <c r="BG51" s="234"/>
      <c r="BH51" s="234"/>
      <c r="BI51" s="234"/>
      <c r="BJ51" s="234"/>
      <c r="BK51" s="234"/>
      <c r="BL51" s="234"/>
      <c r="BM51" s="234"/>
      <c r="BN51" s="234"/>
      <c r="BO51" s="234"/>
      <c r="BP51" s="234"/>
      <c r="BQ51" s="234"/>
      <c r="BR51" s="234"/>
      <c r="BS51" s="463"/>
    </row>
    <row r="52" spans="3:71" s="232" customFormat="1">
      <c r="C52" s="236"/>
      <c r="D52" s="234"/>
      <c r="E52" s="234"/>
      <c r="F52" s="234"/>
      <c r="G52" s="234"/>
      <c r="H52" s="601"/>
      <c r="I52" s="234"/>
      <c r="J52" s="234"/>
      <c r="K52" s="234"/>
      <c r="L52" s="234"/>
      <c r="M52" s="234"/>
      <c r="N52" s="234"/>
      <c r="O52" s="234"/>
      <c r="P52" s="234"/>
      <c r="Q52" s="237"/>
      <c r="R52" s="234"/>
      <c r="S52" s="234"/>
      <c r="T52" s="234"/>
      <c r="U52" s="234"/>
      <c r="V52" s="234"/>
      <c r="W52" s="234"/>
      <c r="X52" s="234"/>
      <c r="Y52" s="234"/>
      <c r="Z52" s="234"/>
      <c r="AA52" s="234"/>
      <c r="AB52" s="234"/>
      <c r="AC52" s="234"/>
      <c r="AD52" s="234"/>
      <c r="AE52" s="234"/>
      <c r="AF52" s="234"/>
      <c r="AG52" s="234"/>
      <c r="AH52" s="234"/>
      <c r="AI52" s="234"/>
      <c r="AJ52" s="234"/>
      <c r="AK52" s="234"/>
      <c r="AL52" s="234"/>
      <c r="AM52" s="234"/>
      <c r="AN52" s="234"/>
      <c r="AO52" s="234"/>
      <c r="AP52" s="234"/>
      <c r="AQ52" s="235"/>
      <c r="AR52" s="234"/>
      <c r="AS52" s="235"/>
      <c r="AT52" s="406"/>
      <c r="AU52" s="235"/>
      <c r="AV52" s="234"/>
      <c r="AW52" s="234"/>
      <c r="AX52" s="235"/>
      <c r="AY52" s="234"/>
      <c r="AZ52" s="235"/>
      <c r="BA52" s="234"/>
      <c r="BB52" s="234"/>
      <c r="BC52" s="235"/>
      <c r="BD52" s="234"/>
      <c r="BE52" s="234"/>
      <c r="BF52" s="234"/>
      <c r="BG52" s="234"/>
      <c r="BH52" s="234"/>
      <c r="BI52" s="234"/>
      <c r="BJ52" s="234"/>
      <c r="BK52" s="234"/>
      <c r="BL52" s="234"/>
      <c r="BM52" s="234"/>
      <c r="BN52" s="234"/>
      <c r="BO52" s="234"/>
      <c r="BP52" s="234"/>
      <c r="BQ52" s="234"/>
      <c r="BR52" s="234"/>
      <c r="BS52" s="463"/>
    </row>
    <row r="53" spans="3:71" s="232" customFormat="1">
      <c r="C53" s="236"/>
      <c r="D53" s="234"/>
      <c r="E53" s="234"/>
      <c r="F53" s="234"/>
      <c r="G53" s="234"/>
      <c r="H53" s="601"/>
      <c r="I53" s="234"/>
      <c r="J53" s="234"/>
      <c r="K53" s="234"/>
      <c r="L53" s="234"/>
      <c r="M53" s="234"/>
      <c r="N53" s="234"/>
      <c r="O53" s="234"/>
      <c r="P53" s="234"/>
      <c r="Q53" s="237"/>
      <c r="R53" s="234"/>
      <c r="S53" s="234"/>
      <c r="T53" s="234"/>
      <c r="U53" s="234"/>
      <c r="V53" s="234"/>
      <c r="W53" s="234"/>
      <c r="X53" s="234"/>
      <c r="Y53" s="234"/>
      <c r="Z53" s="234"/>
      <c r="AA53" s="234"/>
      <c r="AB53" s="234"/>
      <c r="AC53" s="234"/>
      <c r="AD53" s="234"/>
      <c r="AE53" s="234"/>
      <c r="AF53" s="234"/>
      <c r="AG53" s="234"/>
      <c r="AH53" s="234"/>
      <c r="AI53" s="234"/>
      <c r="AJ53" s="234"/>
      <c r="AK53" s="234"/>
      <c r="AL53" s="234"/>
      <c r="AM53" s="234"/>
      <c r="AN53" s="234"/>
      <c r="AO53" s="234"/>
      <c r="AP53" s="234"/>
      <c r="AQ53" s="235"/>
      <c r="AR53" s="234"/>
      <c r="AS53" s="235"/>
      <c r="AT53" s="406"/>
      <c r="AU53" s="235"/>
      <c r="AV53" s="234"/>
      <c r="AW53" s="234"/>
      <c r="AX53" s="235"/>
      <c r="AY53" s="234"/>
      <c r="AZ53" s="235"/>
      <c r="BA53" s="234"/>
      <c r="BB53" s="234"/>
      <c r="BC53" s="235"/>
      <c r="BD53" s="234"/>
      <c r="BE53" s="234"/>
      <c r="BF53" s="234"/>
      <c r="BG53" s="234"/>
      <c r="BH53" s="234"/>
      <c r="BI53" s="234"/>
      <c r="BJ53" s="234"/>
      <c r="BK53" s="234"/>
      <c r="BL53" s="234"/>
      <c r="BM53" s="234"/>
      <c r="BN53" s="234"/>
      <c r="BO53" s="234"/>
      <c r="BP53" s="234"/>
      <c r="BQ53" s="234"/>
      <c r="BR53" s="234"/>
      <c r="BS53" s="463"/>
    </row>
    <row r="54" spans="3:71" s="232" customFormat="1">
      <c r="C54" s="236"/>
      <c r="D54" s="234"/>
      <c r="E54" s="234"/>
      <c r="F54" s="234"/>
      <c r="G54" s="234"/>
      <c r="H54" s="601"/>
      <c r="I54" s="234"/>
      <c r="J54" s="234"/>
      <c r="K54" s="234"/>
      <c r="L54" s="234"/>
      <c r="M54" s="234"/>
      <c r="N54" s="234"/>
      <c r="O54" s="234"/>
      <c r="P54" s="234"/>
      <c r="Q54" s="237"/>
      <c r="R54" s="234"/>
      <c r="S54" s="234"/>
      <c r="T54" s="234"/>
      <c r="U54" s="234"/>
      <c r="V54" s="234"/>
      <c r="W54" s="234"/>
      <c r="X54" s="234"/>
      <c r="Y54" s="234"/>
      <c r="Z54" s="234"/>
      <c r="AA54" s="234"/>
      <c r="AB54" s="234"/>
      <c r="AC54" s="234"/>
      <c r="AD54" s="234"/>
      <c r="AE54" s="234"/>
      <c r="AF54" s="234"/>
      <c r="AG54" s="234"/>
      <c r="AH54" s="234"/>
      <c r="AI54" s="234"/>
      <c r="AJ54" s="234"/>
      <c r="AK54" s="234"/>
      <c r="AL54" s="234"/>
      <c r="AM54" s="234"/>
      <c r="AN54" s="234"/>
      <c r="AO54" s="234"/>
      <c r="AP54" s="234"/>
      <c r="AQ54" s="235"/>
      <c r="AR54" s="234"/>
      <c r="AS54" s="235"/>
      <c r="AT54" s="406"/>
      <c r="AU54" s="235"/>
      <c r="AV54" s="234"/>
      <c r="AW54" s="234"/>
      <c r="AX54" s="235"/>
      <c r="AY54" s="234"/>
      <c r="AZ54" s="235"/>
      <c r="BA54" s="234"/>
      <c r="BB54" s="234"/>
      <c r="BC54" s="235"/>
      <c r="BD54" s="234"/>
      <c r="BE54" s="234"/>
      <c r="BF54" s="234"/>
      <c r="BG54" s="234"/>
      <c r="BH54" s="234"/>
      <c r="BI54" s="234"/>
      <c r="BJ54" s="234"/>
      <c r="BK54" s="234"/>
      <c r="BL54" s="234"/>
      <c r="BM54" s="234"/>
      <c r="BN54" s="234"/>
      <c r="BO54" s="234"/>
      <c r="BP54" s="234"/>
      <c r="BQ54" s="234"/>
      <c r="BR54" s="234"/>
      <c r="BS54" s="463"/>
    </row>
    <row r="55" spans="3:71" s="232" customFormat="1">
      <c r="C55" s="236"/>
      <c r="D55" s="234"/>
      <c r="E55" s="234"/>
      <c r="F55" s="234"/>
      <c r="G55" s="234"/>
      <c r="H55" s="601"/>
      <c r="I55" s="234"/>
      <c r="J55" s="234"/>
      <c r="K55" s="234"/>
      <c r="L55" s="234"/>
      <c r="M55" s="234"/>
      <c r="N55" s="234"/>
      <c r="O55" s="234"/>
      <c r="P55" s="234"/>
      <c r="Q55" s="237"/>
      <c r="R55" s="234"/>
      <c r="S55" s="234"/>
      <c r="T55" s="234"/>
      <c r="U55" s="234"/>
      <c r="V55" s="234"/>
      <c r="W55" s="234"/>
      <c r="X55" s="234"/>
      <c r="Y55" s="234"/>
      <c r="Z55" s="234"/>
      <c r="AA55" s="234"/>
      <c r="AB55" s="234"/>
      <c r="AC55" s="234"/>
      <c r="AD55" s="234"/>
      <c r="AE55" s="234"/>
      <c r="AF55" s="234"/>
      <c r="AG55" s="234"/>
      <c r="AH55" s="234"/>
      <c r="AI55" s="234"/>
      <c r="AJ55" s="234"/>
      <c r="AK55" s="234"/>
      <c r="AL55" s="234"/>
      <c r="AM55" s="234"/>
      <c r="AN55" s="234"/>
      <c r="AO55" s="234"/>
      <c r="AP55" s="234"/>
      <c r="AQ55" s="235"/>
      <c r="AR55" s="234"/>
      <c r="AS55" s="235"/>
      <c r="AT55" s="406"/>
      <c r="AU55" s="235"/>
      <c r="AV55" s="234"/>
      <c r="AW55" s="234"/>
      <c r="AX55" s="235"/>
      <c r="AY55" s="234"/>
      <c r="AZ55" s="235"/>
      <c r="BA55" s="234"/>
      <c r="BB55" s="234"/>
      <c r="BC55" s="235"/>
      <c r="BD55" s="234"/>
      <c r="BE55" s="234"/>
      <c r="BF55" s="234"/>
      <c r="BG55" s="234"/>
      <c r="BH55" s="234"/>
      <c r="BI55" s="234"/>
      <c r="BJ55" s="234"/>
      <c r="BK55" s="234"/>
      <c r="BL55" s="234"/>
      <c r="BM55" s="234"/>
      <c r="BN55" s="234"/>
      <c r="BO55" s="234"/>
      <c r="BP55" s="234"/>
      <c r="BQ55" s="234"/>
      <c r="BR55" s="234"/>
      <c r="BS55" s="463"/>
    </row>
    <row r="56" spans="3:71" s="232" customFormat="1">
      <c r="C56" s="236"/>
      <c r="D56" s="234"/>
      <c r="E56" s="234"/>
      <c r="F56" s="234"/>
      <c r="G56" s="234"/>
      <c r="H56" s="601"/>
      <c r="I56" s="234"/>
      <c r="J56" s="234"/>
      <c r="K56" s="234"/>
      <c r="L56" s="234"/>
      <c r="M56" s="234"/>
      <c r="N56" s="234"/>
      <c r="O56" s="234"/>
      <c r="P56" s="234"/>
      <c r="Q56" s="237"/>
      <c r="R56" s="234"/>
      <c r="S56" s="234"/>
      <c r="T56" s="234"/>
      <c r="U56" s="234"/>
      <c r="V56" s="234"/>
      <c r="W56" s="234"/>
      <c r="X56" s="234"/>
      <c r="Y56" s="234"/>
      <c r="Z56" s="234"/>
      <c r="AA56" s="234"/>
      <c r="AB56" s="234"/>
      <c r="AC56" s="234"/>
      <c r="AD56" s="234"/>
      <c r="AE56" s="234"/>
      <c r="AF56" s="234"/>
      <c r="AG56" s="234"/>
      <c r="AH56" s="234"/>
      <c r="AI56" s="234"/>
      <c r="AJ56" s="234"/>
      <c r="AK56" s="234"/>
      <c r="AL56" s="234"/>
      <c r="AM56" s="234"/>
      <c r="AN56" s="234"/>
      <c r="AO56" s="234"/>
      <c r="AP56" s="234"/>
      <c r="AQ56" s="235"/>
      <c r="AR56" s="234"/>
      <c r="AS56" s="235"/>
      <c r="AT56" s="406"/>
      <c r="AU56" s="235"/>
      <c r="AV56" s="234"/>
      <c r="AW56" s="234"/>
      <c r="AX56" s="235"/>
      <c r="AY56" s="234"/>
      <c r="AZ56" s="235"/>
      <c r="BA56" s="234"/>
      <c r="BB56" s="234"/>
      <c r="BC56" s="235"/>
      <c r="BD56" s="234"/>
      <c r="BE56" s="234"/>
      <c r="BF56" s="234"/>
      <c r="BG56" s="234"/>
      <c r="BH56" s="234"/>
      <c r="BI56" s="234"/>
      <c r="BJ56" s="234"/>
      <c r="BK56" s="234"/>
      <c r="BL56" s="234"/>
      <c r="BM56" s="234"/>
      <c r="BN56" s="234"/>
      <c r="BO56" s="234"/>
      <c r="BP56" s="234"/>
      <c r="BQ56" s="234"/>
      <c r="BR56" s="234"/>
      <c r="BS56" s="463"/>
    </row>
    <row r="57" spans="3:71" s="232" customFormat="1">
      <c r="C57" s="236"/>
      <c r="D57" s="234"/>
      <c r="E57" s="234"/>
      <c r="F57" s="234"/>
      <c r="G57" s="234"/>
      <c r="H57" s="601"/>
      <c r="I57" s="234"/>
      <c r="J57" s="234"/>
      <c r="K57" s="234"/>
      <c r="L57" s="234"/>
      <c r="M57" s="234"/>
      <c r="N57" s="234"/>
      <c r="O57" s="234"/>
      <c r="P57" s="234"/>
      <c r="Q57" s="237"/>
      <c r="R57" s="234"/>
      <c r="S57" s="234"/>
      <c r="T57" s="234"/>
      <c r="U57" s="234"/>
      <c r="V57" s="234"/>
      <c r="W57" s="234"/>
      <c r="X57" s="234"/>
      <c r="Y57" s="234"/>
      <c r="Z57" s="234"/>
      <c r="AA57" s="234"/>
      <c r="AB57" s="234"/>
      <c r="AC57" s="234"/>
      <c r="AD57" s="234"/>
      <c r="AE57" s="234"/>
      <c r="AF57" s="234"/>
      <c r="AG57" s="234"/>
      <c r="AH57" s="234"/>
      <c r="AI57" s="234"/>
      <c r="AJ57" s="234"/>
      <c r="AK57" s="234"/>
      <c r="AL57" s="234"/>
      <c r="AM57" s="234"/>
      <c r="AN57" s="234"/>
      <c r="AO57" s="234"/>
      <c r="AP57" s="234"/>
      <c r="AQ57" s="235"/>
      <c r="AR57" s="234"/>
      <c r="AS57" s="235"/>
      <c r="AT57" s="406"/>
      <c r="AU57" s="235"/>
      <c r="AV57" s="234"/>
      <c r="AW57" s="234"/>
      <c r="AX57" s="235"/>
      <c r="AY57" s="234"/>
      <c r="AZ57" s="235"/>
      <c r="BA57" s="234"/>
      <c r="BB57" s="234"/>
      <c r="BC57" s="235"/>
      <c r="BD57" s="234"/>
      <c r="BE57" s="234"/>
      <c r="BF57" s="234"/>
      <c r="BG57" s="234"/>
      <c r="BH57" s="234"/>
      <c r="BI57" s="234"/>
      <c r="BJ57" s="234"/>
      <c r="BK57" s="234"/>
      <c r="BL57" s="234"/>
      <c r="BM57" s="234"/>
      <c r="BN57" s="234"/>
      <c r="BO57" s="234"/>
      <c r="BP57" s="234"/>
      <c r="BQ57" s="234"/>
      <c r="BR57" s="234"/>
      <c r="BS57" s="463"/>
    </row>
    <row r="58" spans="3:71" s="232" customFormat="1">
      <c r="C58" s="236"/>
      <c r="D58" s="234"/>
      <c r="E58" s="234"/>
      <c r="F58" s="234"/>
      <c r="G58" s="234"/>
      <c r="H58" s="601"/>
      <c r="I58" s="234"/>
      <c r="J58" s="234"/>
      <c r="K58" s="234"/>
      <c r="L58" s="234"/>
      <c r="M58" s="234"/>
      <c r="N58" s="234"/>
      <c r="O58" s="234"/>
      <c r="P58" s="234"/>
      <c r="Q58" s="237"/>
      <c r="R58" s="234"/>
      <c r="S58" s="234"/>
      <c r="T58" s="234"/>
      <c r="U58" s="234"/>
      <c r="V58" s="234"/>
      <c r="W58" s="234"/>
      <c r="X58" s="234"/>
      <c r="Y58" s="234"/>
      <c r="Z58" s="234"/>
      <c r="AA58" s="234"/>
      <c r="AB58" s="234"/>
      <c r="AC58" s="234"/>
      <c r="AD58" s="234"/>
      <c r="AE58" s="234"/>
      <c r="AF58" s="234"/>
      <c r="AG58" s="234"/>
      <c r="AH58" s="234"/>
      <c r="AI58" s="234"/>
      <c r="AJ58" s="234"/>
      <c r="AK58" s="234"/>
      <c r="AL58" s="234"/>
      <c r="AM58" s="234"/>
      <c r="AN58" s="234"/>
      <c r="AO58" s="234"/>
      <c r="AP58" s="234"/>
      <c r="AQ58" s="235"/>
      <c r="AR58" s="234"/>
      <c r="AS58" s="235"/>
      <c r="AT58" s="406"/>
      <c r="AU58" s="235"/>
      <c r="AV58" s="234"/>
      <c r="AW58" s="234"/>
      <c r="AX58" s="235"/>
      <c r="AY58" s="234"/>
      <c r="AZ58" s="235"/>
      <c r="BA58" s="234"/>
      <c r="BB58" s="234"/>
      <c r="BC58" s="235"/>
      <c r="BD58" s="234"/>
      <c r="BE58" s="234"/>
      <c r="BF58" s="234"/>
      <c r="BG58" s="234"/>
      <c r="BH58" s="234"/>
      <c r="BI58" s="234"/>
      <c r="BJ58" s="234"/>
      <c r="BK58" s="234"/>
      <c r="BL58" s="234"/>
      <c r="BM58" s="234"/>
      <c r="BN58" s="234"/>
      <c r="BO58" s="234"/>
      <c r="BP58" s="234"/>
      <c r="BQ58" s="234"/>
      <c r="BR58" s="234"/>
      <c r="BS58" s="463"/>
    </row>
    <row r="59" spans="3:71" s="232" customFormat="1">
      <c r="C59" s="236"/>
      <c r="D59" s="234"/>
      <c r="E59" s="234"/>
      <c r="F59" s="234"/>
      <c r="G59" s="234"/>
      <c r="H59" s="601"/>
      <c r="I59" s="234"/>
      <c r="J59" s="234"/>
      <c r="K59" s="234"/>
      <c r="L59" s="234"/>
      <c r="M59" s="234"/>
      <c r="N59" s="234"/>
      <c r="O59" s="234"/>
      <c r="P59" s="234"/>
      <c r="Q59" s="237"/>
      <c r="R59" s="234"/>
      <c r="S59" s="234"/>
      <c r="T59" s="234"/>
      <c r="U59" s="234"/>
      <c r="V59" s="234"/>
      <c r="W59" s="234"/>
      <c r="X59" s="234"/>
      <c r="Y59" s="234"/>
      <c r="Z59" s="234"/>
      <c r="AA59" s="234"/>
      <c r="AB59" s="234"/>
      <c r="AC59" s="234"/>
      <c r="AD59" s="234"/>
      <c r="AE59" s="234"/>
      <c r="AF59" s="234"/>
      <c r="AG59" s="234"/>
      <c r="AH59" s="234"/>
      <c r="AI59" s="234"/>
      <c r="AJ59" s="234"/>
      <c r="AK59" s="234"/>
      <c r="AL59" s="234"/>
      <c r="AM59" s="234"/>
      <c r="AN59" s="234"/>
      <c r="AO59" s="234"/>
      <c r="AP59" s="234"/>
      <c r="AQ59" s="235"/>
      <c r="AR59" s="234"/>
      <c r="AS59" s="235"/>
      <c r="AT59" s="406"/>
      <c r="AU59" s="235"/>
      <c r="AV59" s="234"/>
      <c r="AW59" s="234"/>
      <c r="AX59" s="235"/>
      <c r="AY59" s="234"/>
      <c r="AZ59" s="235"/>
      <c r="BA59" s="234"/>
      <c r="BB59" s="234"/>
      <c r="BC59" s="235"/>
      <c r="BD59" s="234"/>
      <c r="BE59" s="234"/>
      <c r="BF59" s="234"/>
      <c r="BG59" s="234"/>
      <c r="BH59" s="234"/>
      <c r="BI59" s="234"/>
      <c r="BJ59" s="234"/>
      <c r="BK59" s="234"/>
      <c r="BL59" s="234"/>
      <c r="BM59" s="234"/>
      <c r="BN59" s="234"/>
      <c r="BO59" s="234"/>
      <c r="BP59" s="234"/>
      <c r="BQ59" s="234"/>
      <c r="BR59" s="234"/>
      <c r="BS59" s="463"/>
    </row>
    <row r="60" spans="3:71" s="232" customFormat="1">
      <c r="C60" s="236"/>
      <c r="D60" s="234"/>
      <c r="E60" s="234"/>
      <c r="F60" s="234"/>
      <c r="G60" s="234"/>
      <c r="H60" s="601"/>
      <c r="I60" s="234"/>
      <c r="J60" s="234"/>
      <c r="K60" s="234"/>
      <c r="L60" s="234"/>
      <c r="M60" s="234"/>
      <c r="N60" s="234"/>
      <c r="O60" s="234"/>
      <c r="P60" s="234"/>
      <c r="Q60" s="237"/>
      <c r="R60" s="234"/>
      <c r="S60" s="234"/>
      <c r="T60" s="234"/>
      <c r="U60" s="234"/>
      <c r="V60" s="234"/>
      <c r="W60" s="234"/>
      <c r="X60" s="234"/>
      <c r="Y60" s="234"/>
      <c r="Z60" s="234"/>
      <c r="AA60" s="234"/>
      <c r="AB60" s="234"/>
      <c r="AC60" s="234"/>
      <c r="AD60" s="234"/>
      <c r="AE60" s="234"/>
      <c r="AF60" s="234"/>
      <c r="AG60" s="234"/>
      <c r="AH60" s="234"/>
      <c r="AI60" s="234"/>
      <c r="AJ60" s="234"/>
      <c r="AK60" s="234"/>
      <c r="AL60" s="234"/>
      <c r="AM60" s="234"/>
      <c r="AN60" s="234"/>
      <c r="AO60" s="234"/>
      <c r="AP60" s="234"/>
      <c r="AQ60" s="235"/>
      <c r="AR60" s="234"/>
      <c r="AS60" s="235"/>
      <c r="AT60" s="406"/>
      <c r="AU60" s="235"/>
      <c r="AV60" s="234"/>
      <c r="AW60" s="234"/>
      <c r="AX60" s="235"/>
      <c r="AY60" s="234"/>
      <c r="AZ60" s="235"/>
      <c r="BA60" s="234"/>
      <c r="BB60" s="234"/>
      <c r="BC60" s="235"/>
      <c r="BD60" s="234"/>
      <c r="BE60" s="234"/>
      <c r="BF60" s="234"/>
      <c r="BG60" s="234"/>
      <c r="BH60" s="234"/>
      <c r="BI60" s="234"/>
      <c r="BJ60" s="234"/>
      <c r="BK60" s="234"/>
      <c r="BL60" s="234"/>
      <c r="BM60" s="234"/>
      <c r="BN60" s="234"/>
      <c r="BO60" s="234"/>
      <c r="BP60" s="234"/>
      <c r="BQ60" s="234"/>
      <c r="BR60" s="234"/>
      <c r="BS60" s="463"/>
    </row>
    <row r="61" spans="3:71" s="232" customFormat="1">
      <c r="C61" s="236"/>
      <c r="D61" s="234"/>
      <c r="E61" s="234"/>
      <c r="F61" s="234"/>
      <c r="G61" s="234"/>
      <c r="H61" s="601"/>
      <c r="I61" s="234"/>
      <c r="J61" s="234"/>
      <c r="K61" s="234"/>
      <c r="L61" s="234"/>
      <c r="M61" s="234"/>
      <c r="N61" s="234"/>
      <c r="O61" s="234"/>
      <c r="P61" s="234"/>
      <c r="Q61" s="237"/>
      <c r="R61" s="234"/>
      <c r="S61" s="234"/>
      <c r="T61" s="234"/>
      <c r="U61" s="234"/>
      <c r="V61" s="234"/>
      <c r="W61" s="234"/>
      <c r="X61" s="234"/>
      <c r="Y61" s="234"/>
      <c r="Z61" s="234"/>
      <c r="AA61" s="234"/>
      <c r="AB61" s="234"/>
      <c r="AC61" s="234"/>
      <c r="AD61" s="234"/>
      <c r="AE61" s="234"/>
      <c r="AF61" s="234"/>
      <c r="AG61" s="234"/>
      <c r="AH61" s="234"/>
      <c r="AI61" s="234"/>
      <c r="AJ61" s="234"/>
      <c r="AK61" s="234"/>
      <c r="AL61" s="234"/>
      <c r="AM61" s="234"/>
      <c r="AN61" s="234"/>
      <c r="AO61" s="234"/>
      <c r="AP61" s="234"/>
      <c r="AQ61" s="235"/>
      <c r="AR61" s="234"/>
      <c r="AS61" s="235"/>
      <c r="AT61" s="406"/>
      <c r="AU61" s="235"/>
      <c r="AV61" s="234"/>
      <c r="AW61" s="234"/>
      <c r="AX61" s="235"/>
      <c r="AY61" s="234"/>
      <c r="AZ61" s="235"/>
      <c r="BA61" s="234"/>
      <c r="BB61" s="234"/>
      <c r="BC61" s="235"/>
      <c r="BD61" s="234"/>
      <c r="BE61" s="234"/>
      <c r="BF61" s="234"/>
      <c r="BG61" s="234"/>
      <c r="BH61" s="234"/>
      <c r="BI61" s="234"/>
      <c r="BJ61" s="234"/>
      <c r="BK61" s="234"/>
      <c r="BL61" s="234"/>
      <c r="BM61" s="234"/>
      <c r="BN61" s="234"/>
      <c r="BO61" s="234"/>
      <c r="BP61" s="234"/>
      <c r="BQ61" s="234"/>
      <c r="BR61" s="234"/>
      <c r="BS61" s="463"/>
    </row>
    <row r="62" spans="3:71" s="232" customFormat="1">
      <c r="C62" s="236"/>
      <c r="D62" s="234"/>
      <c r="E62" s="234"/>
      <c r="F62" s="234"/>
      <c r="G62" s="234"/>
      <c r="H62" s="601"/>
      <c r="I62" s="234"/>
      <c r="J62" s="234"/>
      <c r="K62" s="234"/>
      <c r="L62" s="234"/>
      <c r="M62" s="234"/>
      <c r="N62" s="234"/>
      <c r="O62" s="234"/>
      <c r="P62" s="234"/>
      <c r="Q62" s="237"/>
      <c r="R62" s="234"/>
      <c r="S62" s="234"/>
      <c r="T62" s="234"/>
      <c r="U62" s="234"/>
      <c r="V62" s="234"/>
      <c r="W62" s="234"/>
      <c r="X62" s="234"/>
      <c r="Y62" s="234"/>
      <c r="Z62" s="234"/>
      <c r="AA62" s="234"/>
      <c r="AB62" s="234"/>
      <c r="AC62" s="234"/>
      <c r="AD62" s="234"/>
      <c r="AE62" s="234"/>
      <c r="AF62" s="234"/>
      <c r="AG62" s="234"/>
      <c r="AH62" s="234"/>
      <c r="AI62" s="234"/>
      <c r="AJ62" s="234"/>
      <c r="AK62" s="234"/>
      <c r="AL62" s="234"/>
      <c r="AM62" s="234"/>
      <c r="AN62" s="234"/>
      <c r="AO62" s="234"/>
      <c r="AP62" s="234"/>
      <c r="AQ62" s="235"/>
      <c r="AR62" s="234"/>
      <c r="AS62" s="235"/>
      <c r="AT62" s="406"/>
      <c r="AU62" s="235"/>
      <c r="AV62" s="234"/>
      <c r="AW62" s="234"/>
      <c r="AX62" s="235"/>
      <c r="AY62" s="234"/>
      <c r="AZ62" s="235"/>
      <c r="BA62" s="234"/>
      <c r="BB62" s="234"/>
      <c r="BC62" s="235"/>
      <c r="BD62" s="234"/>
      <c r="BE62" s="234"/>
      <c r="BF62" s="234"/>
      <c r="BG62" s="234"/>
      <c r="BH62" s="234"/>
      <c r="BI62" s="234"/>
      <c r="BJ62" s="234"/>
      <c r="BK62" s="234"/>
      <c r="BL62" s="234"/>
      <c r="BM62" s="234"/>
      <c r="BN62" s="234"/>
      <c r="BO62" s="234"/>
      <c r="BP62" s="234"/>
      <c r="BQ62" s="234"/>
      <c r="BR62" s="234"/>
      <c r="BS62" s="463"/>
    </row>
    <row r="63" spans="3:71" s="232" customFormat="1">
      <c r="C63" s="236"/>
      <c r="D63" s="234"/>
      <c r="E63" s="234"/>
      <c r="F63" s="234"/>
      <c r="G63" s="234"/>
      <c r="H63" s="601"/>
      <c r="I63" s="234"/>
      <c r="J63" s="234"/>
      <c r="K63" s="234"/>
      <c r="L63" s="234"/>
      <c r="M63" s="234"/>
      <c r="N63" s="234"/>
      <c r="O63" s="234"/>
      <c r="P63" s="234"/>
      <c r="Q63" s="237"/>
      <c r="R63" s="234"/>
      <c r="S63" s="234"/>
      <c r="T63" s="234"/>
      <c r="U63" s="234"/>
      <c r="V63" s="234"/>
      <c r="W63" s="234"/>
      <c r="X63" s="234"/>
      <c r="Y63" s="234"/>
      <c r="Z63" s="234"/>
      <c r="AA63" s="234"/>
      <c r="AB63" s="234"/>
      <c r="AC63" s="234"/>
      <c r="AD63" s="234"/>
      <c r="AE63" s="234"/>
      <c r="AF63" s="234"/>
      <c r="AG63" s="234"/>
      <c r="AH63" s="234"/>
      <c r="AI63" s="234"/>
      <c r="AJ63" s="234"/>
      <c r="AK63" s="234"/>
      <c r="AL63" s="234"/>
      <c r="AM63" s="234"/>
      <c r="AN63" s="234"/>
      <c r="AO63" s="234"/>
      <c r="AP63" s="234"/>
      <c r="AQ63" s="235"/>
      <c r="AR63" s="234"/>
      <c r="AS63" s="235"/>
      <c r="AT63" s="406"/>
      <c r="AU63" s="235"/>
      <c r="AV63" s="234"/>
      <c r="AW63" s="234"/>
      <c r="AX63" s="235"/>
      <c r="AY63" s="234"/>
      <c r="AZ63" s="235"/>
      <c r="BA63" s="234"/>
      <c r="BB63" s="234"/>
      <c r="BC63" s="235"/>
      <c r="BD63" s="234"/>
      <c r="BE63" s="234"/>
      <c r="BF63" s="234"/>
      <c r="BG63" s="234"/>
      <c r="BH63" s="234"/>
      <c r="BI63" s="234"/>
      <c r="BJ63" s="234"/>
      <c r="BK63" s="234"/>
      <c r="BL63" s="234"/>
      <c r="BM63" s="234"/>
      <c r="BN63" s="234"/>
      <c r="BO63" s="234"/>
      <c r="BP63" s="234"/>
      <c r="BQ63" s="234"/>
      <c r="BR63" s="234"/>
      <c r="BS63" s="463"/>
    </row>
    <row r="64" spans="3:71" s="232" customFormat="1">
      <c r="C64" s="236"/>
      <c r="D64" s="234"/>
      <c r="E64" s="234"/>
      <c r="F64" s="234"/>
      <c r="G64" s="234"/>
      <c r="H64" s="601"/>
      <c r="I64" s="234"/>
      <c r="J64" s="234"/>
      <c r="K64" s="234"/>
      <c r="L64" s="234"/>
      <c r="M64" s="234"/>
      <c r="N64" s="234"/>
      <c r="O64" s="234"/>
      <c r="P64" s="234"/>
      <c r="Q64" s="237"/>
      <c r="R64" s="234"/>
      <c r="S64" s="234"/>
      <c r="T64" s="234"/>
      <c r="U64" s="234"/>
      <c r="V64" s="234"/>
      <c r="W64" s="234"/>
      <c r="X64" s="234"/>
      <c r="Y64" s="234"/>
      <c r="Z64" s="234"/>
      <c r="AA64" s="234"/>
      <c r="AB64" s="234"/>
      <c r="AC64" s="234"/>
      <c r="AD64" s="234"/>
      <c r="AE64" s="234"/>
      <c r="AF64" s="234"/>
      <c r="AG64" s="234"/>
      <c r="AH64" s="234"/>
      <c r="AI64" s="234"/>
      <c r="AJ64" s="234"/>
      <c r="AK64" s="234"/>
      <c r="AL64" s="234"/>
      <c r="AM64" s="234"/>
      <c r="AN64" s="234"/>
      <c r="AO64" s="234"/>
      <c r="AP64" s="234"/>
      <c r="AQ64" s="235"/>
      <c r="AR64" s="234"/>
      <c r="AS64" s="235"/>
      <c r="AT64" s="406"/>
      <c r="AU64" s="235"/>
      <c r="AV64" s="234"/>
      <c r="AW64" s="234"/>
      <c r="AX64" s="235"/>
      <c r="AY64" s="234"/>
      <c r="AZ64" s="235"/>
      <c r="BA64" s="234"/>
      <c r="BB64" s="234"/>
      <c r="BC64" s="235"/>
      <c r="BD64" s="234"/>
      <c r="BE64" s="234"/>
      <c r="BF64" s="234"/>
      <c r="BG64" s="234"/>
      <c r="BH64" s="234"/>
      <c r="BI64" s="234"/>
      <c r="BJ64" s="234"/>
      <c r="BK64" s="234"/>
      <c r="BL64" s="234"/>
      <c r="BM64" s="234"/>
      <c r="BN64" s="234"/>
      <c r="BO64" s="234"/>
      <c r="BP64" s="234"/>
      <c r="BQ64" s="234"/>
      <c r="BR64" s="234"/>
      <c r="BS64" s="463"/>
    </row>
    <row r="65" spans="2:76" s="232" customFormat="1">
      <c r="C65" s="236"/>
      <c r="D65" s="234"/>
      <c r="E65" s="234"/>
      <c r="F65" s="234"/>
      <c r="G65" s="234"/>
      <c r="H65" s="601"/>
      <c r="I65" s="234"/>
      <c r="J65" s="234"/>
      <c r="K65" s="234"/>
      <c r="L65" s="234"/>
      <c r="M65" s="234"/>
      <c r="N65" s="234"/>
      <c r="O65" s="234"/>
      <c r="P65" s="234"/>
      <c r="Q65" s="237"/>
      <c r="R65" s="234"/>
      <c r="S65" s="234"/>
      <c r="T65" s="234"/>
      <c r="U65" s="234"/>
      <c r="V65" s="234"/>
      <c r="W65" s="234"/>
      <c r="X65" s="234"/>
      <c r="Y65" s="234"/>
      <c r="Z65" s="234"/>
      <c r="AA65" s="234"/>
      <c r="AB65" s="234"/>
      <c r="AC65" s="234"/>
      <c r="AD65" s="234"/>
      <c r="AE65" s="234"/>
      <c r="AF65" s="234"/>
      <c r="AG65" s="234"/>
      <c r="AH65" s="234"/>
      <c r="AI65" s="234"/>
      <c r="AJ65" s="234"/>
      <c r="AK65" s="234"/>
      <c r="AL65" s="234"/>
      <c r="AM65" s="234"/>
      <c r="AN65" s="234"/>
      <c r="AO65" s="234"/>
      <c r="AP65" s="234"/>
      <c r="AQ65" s="235"/>
      <c r="AR65" s="234"/>
      <c r="AS65" s="235"/>
      <c r="AT65" s="406"/>
      <c r="AU65" s="235"/>
      <c r="AV65" s="234"/>
      <c r="AW65" s="234"/>
      <c r="AX65" s="235"/>
      <c r="AY65" s="234"/>
      <c r="AZ65" s="235"/>
      <c r="BA65" s="234"/>
      <c r="BB65" s="234"/>
      <c r="BC65" s="235"/>
      <c r="BD65" s="234"/>
      <c r="BE65" s="234"/>
      <c r="BF65" s="234"/>
      <c r="BG65" s="234"/>
      <c r="BH65" s="234"/>
      <c r="BI65" s="234"/>
      <c r="BJ65" s="234"/>
      <c r="BK65" s="234"/>
      <c r="BL65" s="234"/>
      <c r="BM65" s="234"/>
      <c r="BN65" s="234"/>
      <c r="BO65" s="234"/>
      <c r="BP65" s="234"/>
      <c r="BQ65" s="234"/>
      <c r="BR65" s="234"/>
      <c r="BS65" s="463"/>
    </row>
    <row r="66" spans="2:76" s="232" customFormat="1">
      <c r="C66" s="236"/>
      <c r="D66" s="234"/>
      <c r="E66" s="234"/>
      <c r="F66" s="234"/>
      <c r="G66" s="234"/>
      <c r="H66" s="601"/>
      <c r="I66" s="234"/>
      <c r="J66" s="234"/>
      <c r="K66" s="234"/>
      <c r="L66" s="234"/>
      <c r="M66" s="234"/>
      <c r="N66" s="234"/>
      <c r="O66" s="234"/>
      <c r="P66" s="234"/>
      <c r="Q66" s="237"/>
      <c r="R66" s="234"/>
      <c r="S66" s="234"/>
      <c r="T66" s="234"/>
      <c r="U66" s="234"/>
      <c r="V66" s="234"/>
      <c r="W66" s="234"/>
      <c r="X66" s="234"/>
      <c r="Y66" s="234"/>
      <c r="Z66" s="234"/>
      <c r="AA66" s="234"/>
      <c r="AB66" s="234"/>
      <c r="AC66" s="234"/>
      <c r="AD66" s="234"/>
      <c r="AE66" s="234"/>
      <c r="AF66" s="234"/>
      <c r="AG66" s="234"/>
      <c r="AH66" s="234"/>
      <c r="AI66" s="234"/>
      <c r="AJ66" s="234"/>
      <c r="AK66" s="234"/>
      <c r="AL66" s="234"/>
      <c r="AM66" s="234"/>
      <c r="AN66" s="234"/>
      <c r="AO66" s="234"/>
      <c r="AP66" s="234"/>
      <c r="AQ66" s="235"/>
      <c r="AR66" s="234"/>
      <c r="AS66" s="235"/>
      <c r="AT66" s="406"/>
      <c r="AU66" s="235"/>
      <c r="AV66" s="234"/>
      <c r="AW66" s="234"/>
      <c r="AX66" s="235"/>
      <c r="AY66" s="234"/>
      <c r="AZ66" s="235"/>
      <c r="BA66" s="234"/>
      <c r="BB66" s="234"/>
      <c r="BC66" s="235"/>
      <c r="BD66" s="234"/>
      <c r="BE66" s="234"/>
      <c r="BF66" s="234"/>
      <c r="BG66" s="234"/>
      <c r="BH66" s="234"/>
      <c r="BI66" s="234"/>
      <c r="BJ66" s="234"/>
      <c r="BK66" s="234"/>
      <c r="BL66" s="234"/>
      <c r="BM66" s="234"/>
      <c r="BN66" s="234"/>
      <c r="BO66" s="234"/>
      <c r="BP66" s="234"/>
      <c r="BQ66" s="234"/>
      <c r="BR66" s="234"/>
      <c r="BS66" s="463"/>
    </row>
    <row r="67" spans="2:76" s="232" customFormat="1">
      <c r="C67" s="236"/>
      <c r="D67" s="234"/>
      <c r="E67" s="234"/>
      <c r="F67" s="234"/>
      <c r="G67" s="234"/>
      <c r="H67" s="601"/>
      <c r="I67" s="234"/>
      <c r="J67" s="234"/>
      <c r="K67" s="234"/>
      <c r="L67" s="234"/>
      <c r="M67" s="234"/>
      <c r="N67" s="234"/>
      <c r="O67" s="234"/>
      <c r="P67" s="234"/>
      <c r="Q67" s="237"/>
      <c r="R67" s="234"/>
      <c r="S67" s="234"/>
      <c r="T67" s="234"/>
      <c r="U67" s="234"/>
      <c r="V67" s="234"/>
      <c r="W67" s="234"/>
      <c r="X67" s="234"/>
      <c r="Y67" s="234"/>
      <c r="Z67" s="234"/>
      <c r="AA67" s="234"/>
      <c r="AB67" s="234"/>
      <c r="AC67" s="234"/>
      <c r="AD67" s="234"/>
      <c r="AE67" s="234"/>
      <c r="AF67" s="234"/>
      <c r="AG67" s="234"/>
      <c r="AH67" s="234"/>
      <c r="AI67" s="234"/>
      <c r="AJ67" s="234"/>
      <c r="AK67" s="234"/>
      <c r="AL67" s="234"/>
      <c r="AM67" s="234"/>
      <c r="AN67" s="234"/>
      <c r="AO67" s="234"/>
      <c r="AP67" s="234"/>
      <c r="AQ67" s="235"/>
      <c r="AR67" s="234"/>
      <c r="AS67" s="235"/>
      <c r="AT67" s="406"/>
      <c r="AU67" s="235"/>
      <c r="AV67" s="234"/>
      <c r="AW67" s="234"/>
      <c r="AX67" s="235"/>
      <c r="AY67" s="234"/>
      <c r="AZ67" s="235"/>
      <c r="BA67" s="234"/>
      <c r="BB67" s="234"/>
      <c r="BC67" s="235"/>
      <c r="BD67" s="234"/>
      <c r="BE67" s="234"/>
      <c r="BF67" s="234"/>
      <c r="BG67" s="234"/>
      <c r="BH67" s="234"/>
      <c r="BI67" s="234"/>
      <c r="BJ67" s="234"/>
      <c r="BK67" s="234"/>
      <c r="BL67" s="234"/>
      <c r="BM67" s="234"/>
      <c r="BN67" s="234"/>
      <c r="BO67" s="234"/>
      <c r="BP67" s="234"/>
      <c r="BQ67" s="234"/>
      <c r="BR67" s="234"/>
      <c r="BS67" s="463"/>
    </row>
    <row r="68" spans="2:76" s="232" customFormat="1">
      <c r="C68" s="236"/>
      <c r="D68" s="234"/>
      <c r="E68" s="234"/>
      <c r="F68" s="234"/>
      <c r="G68" s="234"/>
      <c r="H68" s="601"/>
      <c r="I68" s="234"/>
      <c r="J68" s="234"/>
      <c r="K68" s="234"/>
      <c r="L68" s="234"/>
      <c r="M68" s="234"/>
      <c r="N68" s="234"/>
      <c r="O68" s="234"/>
      <c r="P68" s="234"/>
      <c r="Q68" s="237"/>
      <c r="R68" s="234"/>
      <c r="S68" s="234"/>
      <c r="T68" s="234"/>
      <c r="U68" s="234"/>
      <c r="V68" s="234"/>
      <c r="W68" s="234"/>
      <c r="X68" s="234"/>
      <c r="Y68" s="234"/>
      <c r="Z68" s="234"/>
      <c r="AA68" s="234"/>
      <c r="AB68" s="234"/>
      <c r="AC68" s="234"/>
      <c r="AD68" s="234"/>
      <c r="AE68" s="234"/>
      <c r="AF68" s="234"/>
      <c r="AG68" s="234"/>
      <c r="AH68" s="234"/>
      <c r="AI68" s="234"/>
      <c r="AJ68" s="234"/>
      <c r="AK68" s="234"/>
      <c r="AL68" s="234"/>
      <c r="AM68" s="234"/>
      <c r="AN68" s="234"/>
      <c r="AO68" s="234"/>
      <c r="AP68" s="234"/>
      <c r="AQ68" s="235"/>
      <c r="AR68" s="234"/>
      <c r="AS68" s="235"/>
      <c r="AT68" s="406"/>
      <c r="AU68" s="235"/>
      <c r="AV68" s="234"/>
      <c r="AW68" s="234"/>
      <c r="AX68" s="235"/>
      <c r="AY68" s="234"/>
      <c r="AZ68" s="235"/>
      <c r="BA68" s="234"/>
      <c r="BB68" s="234"/>
      <c r="BC68" s="235"/>
      <c r="BD68" s="234"/>
      <c r="BE68" s="234"/>
      <c r="BF68" s="234"/>
      <c r="BG68" s="234"/>
      <c r="BH68" s="234"/>
      <c r="BI68" s="234"/>
      <c r="BJ68" s="234"/>
      <c r="BK68" s="234"/>
      <c r="BL68" s="234"/>
      <c r="BM68" s="234"/>
      <c r="BN68" s="234"/>
      <c r="BO68" s="234"/>
      <c r="BP68" s="234"/>
      <c r="BQ68" s="234"/>
      <c r="BR68" s="234"/>
      <c r="BS68" s="463"/>
    </row>
    <row r="69" spans="2:76" s="232" customFormat="1">
      <c r="C69" s="236"/>
      <c r="D69" s="234"/>
      <c r="E69" s="234"/>
      <c r="F69" s="234"/>
      <c r="G69" s="234"/>
      <c r="H69" s="601"/>
      <c r="I69" s="234"/>
      <c r="J69" s="234"/>
      <c r="K69" s="234"/>
      <c r="L69" s="234"/>
      <c r="M69" s="234"/>
      <c r="N69" s="234"/>
      <c r="O69" s="234"/>
      <c r="P69" s="234"/>
      <c r="Q69" s="237"/>
      <c r="R69" s="234"/>
      <c r="S69" s="234"/>
      <c r="T69" s="234"/>
      <c r="U69" s="234"/>
      <c r="V69" s="234"/>
      <c r="W69" s="234"/>
      <c r="X69" s="234"/>
      <c r="Y69" s="234"/>
      <c r="Z69" s="234"/>
      <c r="AA69" s="234"/>
      <c r="AB69" s="234"/>
      <c r="AC69" s="234"/>
      <c r="AD69" s="234"/>
      <c r="AE69" s="234"/>
      <c r="AF69" s="234"/>
      <c r="AG69" s="234"/>
      <c r="AH69" s="234"/>
      <c r="AI69" s="234"/>
      <c r="AJ69" s="234"/>
      <c r="AK69" s="234"/>
      <c r="AL69" s="234"/>
      <c r="AM69" s="234"/>
      <c r="AN69" s="234"/>
      <c r="AO69" s="234"/>
      <c r="AP69" s="234"/>
      <c r="AQ69" s="235"/>
      <c r="AR69" s="234"/>
      <c r="AS69" s="235"/>
      <c r="AT69" s="406"/>
      <c r="AU69" s="235"/>
      <c r="AV69" s="234"/>
      <c r="AW69" s="234"/>
      <c r="AX69" s="235"/>
      <c r="AY69" s="234"/>
      <c r="AZ69" s="235"/>
      <c r="BA69" s="234"/>
      <c r="BB69" s="234"/>
      <c r="BC69" s="235"/>
      <c r="BD69" s="234"/>
      <c r="BE69" s="234"/>
      <c r="BF69" s="234"/>
      <c r="BG69" s="234"/>
      <c r="BH69" s="234"/>
      <c r="BI69" s="234"/>
      <c r="BJ69" s="234"/>
      <c r="BK69" s="234"/>
      <c r="BL69" s="234"/>
      <c r="BM69" s="234"/>
      <c r="BN69" s="234"/>
      <c r="BO69" s="234"/>
      <c r="BP69" s="234"/>
      <c r="BQ69" s="234"/>
      <c r="BR69" s="234"/>
      <c r="BS69" s="463"/>
    </row>
    <row r="70" spans="2:76" s="232" customFormat="1">
      <c r="C70" s="236"/>
      <c r="D70" s="234"/>
      <c r="E70" s="234"/>
      <c r="F70" s="234"/>
      <c r="G70" s="234"/>
      <c r="H70" s="601"/>
      <c r="I70" s="234"/>
      <c r="J70" s="234"/>
      <c r="K70" s="234"/>
      <c r="L70" s="234"/>
      <c r="M70" s="234"/>
      <c r="N70" s="234"/>
      <c r="O70" s="234"/>
      <c r="P70" s="234"/>
      <c r="Q70" s="237"/>
      <c r="R70" s="234"/>
      <c r="S70" s="234"/>
      <c r="T70" s="234"/>
      <c r="U70" s="234"/>
      <c r="V70" s="234"/>
      <c r="W70" s="234"/>
      <c r="X70" s="234"/>
      <c r="Y70" s="234"/>
      <c r="Z70" s="234"/>
      <c r="AA70" s="234"/>
      <c r="AB70" s="234"/>
      <c r="AC70" s="234"/>
      <c r="AD70" s="234"/>
      <c r="AE70" s="234"/>
      <c r="AF70" s="234"/>
      <c r="AG70" s="234"/>
      <c r="AH70" s="234"/>
      <c r="AI70" s="234"/>
      <c r="AJ70" s="234"/>
      <c r="AK70" s="234"/>
      <c r="AL70" s="234"/>
      <c r="AM70" s="234"/>
      <c r="AN70" s="234"/>
      <c r="AO70" s="234"/>
      <c r="AP70" s="234"/>
      <c r="AQ70" s="235"/>
      <c r="AR70" s="234"/>
      <c r="AS70" s="235"/>
      <c r="AT70" s="406"/>
      <c r="AU70" s="235"/>
      <c r="AV70" s="234"/>
      <c r="AW70" s="234"/>
      <c r="AX70" s="235"/>
      <c r="AY70" s="234"/>
      <c r="AZ70" s="235"/>
      <c r="BA70" s="234"/>
      <c r="BB70" s="234"/>
      <c r="BC70" s="235"/>
      <c r="BD70" s="234"/>
      <c r="BE70" s="234"/>
      <c r="BF70" s="234"/>
      <c r="BG70" s="234"/>
      <c r="BH70" s="234"/>
      <c r="BI70" s="234"/>
      <c r="BJ70" s="234"/>
      <c r="BK70" s="234"/>
      <c r="BL70" s="234"/>
      <c r="BM70" s="234"/>
      <c r="BN70" s="234"/>
      <c r="BO70" s="234"/>
      <c r="BP70" s="234"/>
      <c r="BQ70" s="234"/>
      <c r="BR70" s="234"/>
      <c r="BS70" s="463"/>
    </row>
    <row r="71" spans="2:76" s="232" customFormat="1">
      <c r="C71" s="236"/>
      <c r="D71" s="234"/>
      <c r="E71" s="234"/>
      <c r="F71" s="234"/>
      <c r="G71" s="234"/>
      <c r="H71" s="601"/>
      <c r="I71" s="234"/>
      <c r="J71" s="234"/>
      <c r="K71" s="234"/>
      <c r="L71" s="234"/>
      <c r="M71" s="234"/>
      <c r="N71" s="234"/>
      <c r="O71" s="234"/>
      <c r="P71" s="234"/>
      <c r="Q71" s="237"/>
      <c r="R71" s="234"/>
      <c r="S71" s="234"/>
      <c r="T71" s="234"/>
      <c r="U71" s="234"/>
      <c r="V71" s="234"/>
      <c r="W71" s="234"/>
      <c r="X71" s="234"/>
      <c r="Y71" s="234"/>
      <c r="Z71" s="234"/>
      <c r="AA71" s="234"/>
      <c r="AB71" s="234"/>
      <c r="AC71" s="234"/>
      <c r="AD71" s="234"/>
      <c r="AE71" s="234"/>
      <c r="AF71" s="234"/>
      <c r="AG71" s="234"/>
      <c r="AH71" s="234"/>
      <c r="AI71" s="234"/>
      <c r="AJ71" s="234"/>
      <c r="AK71" s="234"/>
      <c r="AL71" s="234"/>
      <c r="AM71" s="234"/>
      <c r="AN71" s="234"/>
      <c r="AO71" s="234"/>
      <c r="AP71" s="234"/>
      <c r="AQ71" s="235"/>
      <c r="AR71" s="234"/>
      <c r="AS71" s="235"/>
      <c r="AT71" s="406"/>
      <c r="AU71" s="235"/>
      <c r="AV71" s="234"/>
      <c r="AW71" s="234"/>
      <c r="AX71" s="235"/>
      <c r="AY71" s="234"/>
      <c r="AZ71" s="235"/>
      <c r="BA71" s="234"/>
      <c r="BB71" s="234"/>
      <c r="BC71" s="235"/>
      <c r="BD71" s="234"/>
      <c r="BE71" s="234"/>
      <c r="BF71" s="234"/>
      <c r="BG71" s="234"/>
      <c r="BH71" s="234"/>
      <c r="BI71" s="234"/>
      <c r="BJ71" s="234"/>
      <c r="BK71" s="234"/>
      <c r="BL71" s="234"/>
      <c r="BM71" s="234"/>
      <c r="BN71" s="234"/>
      <c r="BO71" s="234"/>
      <c r="BP71" s="234"/>
      <c r="BQ71" s="234"/>
      <c r="BR71" s="234"/>
      <c r="BS71" s="463"/>
    </row>
    <row r="72" spans="2:76" s="232" customFormat="1">
      <c r="C72" s="236"/>
      <c r="D72" s="234"/>
      <c r="E72" s="234"/>
      <c r="F72" s="234"/>
      <c r="G72" s="234"/>
      <c r="H72" s="601"/>
      <c r="I72" s="234"/>
      <c r="J72" s="234"/>
      <c r="K72" s="234"/>
      <c r="L72" s="234"/>
      <c r="M72" s="234"/>
      <c r="N72" s="234"/>
      <c r="O72" s="234"/>
      <c r="P72" s="234"/>
      <c r="Q72" s="237"/>
      <c r="R72" s="234"/>
      <c r="S72" s="234"/>
      <c r="T72" s="234"/>
      <c r="U72" s="234"/>
      <c r="V72" s="234"/>
      <c r="W72" s="234"/>
      <c r="X72" s="234"/>
      <c r="Y72" s="234"/>
      <c r="Z72" s="234"/>
      <c r="AA72" s="234"/>
      <c r="AB72" s="234"/>
      <c r="AC72" s="234"/>
      <c r="AD72" s="234"/>
      <c r="AE72" s="234"/>
      <c r="AF72" s="234"/>
      <c r="AG72" s="234"/>
      <c r="AH72" s="234"/>
      <c r="AI72" s="234"/>
      <c r="AJ72" s="234"/>
      <c r="AK72" s="234"/>
      <c r="AL72" s="234"/>
      <c r="AM72" s="234"/>
      <c r="AN72" s="234"/>
      <c r="AO72" s="234"/>
      <c r="AP72" s="234"/>
      <c r="AQ72" s="235"/>
      <c r="AR72" s="234"/>
      <c r="AS72" s="235"/>
      <c r="AT72" s="406"/>
      <c r="AU72" s="235"/>
      <c r="AV72" s="234"/>
      <c r="AW72" s="234"/>
      <c r="AX72" s="235"/>
      <c r="AY72" s="234"/>
      <c r="AZ72" s="235"/>
      <c r="BA72" s="234"/>
      <c r="BB72" s="234"/>
      <c r="BC72" s="235"/>
      <c r="BD72" s="234"/>
      <c r="BE72" s="234"/>
      <c r="BF72" s="234"/>
      <c r="BG72" s="234"/>
      <c r="BH72" s="234"/>
      <c r="BI72" s="234"/>
      <c r="BJ72" s="234"/>
      <c r="BK72" s="234"/>
      <c r="BL72" s="234"/>
      <c r="BM72" s="234"/>
      <c r="BN72" s="234"/>
      <c r="BO72" s="234"/>
      <c r="BP72" s="234"/>
      <c r="BQ72" s="234"/>
      <c r="BR72" s="234"/>
      <c r="BS72" s="463"/>
    </row>
    <row r="73" spans="2:76" s="232" customFormat="1">
      <c r="C73" s="236"/>
      <c r="D73" s="234"/>
      <c r="E73" s="234"/>
      <c r="F73" s="234"/>
      <c r="G73" s="234"/>
      <c r="H73" s="601"/>
      <c r="I73" s="234"/>
      <c r="J73" s="234"/>
      <c r="K73" s="234"/>
      <c r="L73" s="234"/>
      <c r="M73" s="234"/>
      <c r="N73" s="234"/>
      <c r="O73" s="234"/>
      <c r="P73" s="234"/>
      <c r="Q73" s="237"/>
      <c r="R73" s="234"/>
      <c r="S73" s="234"/>
      <c r="T73" s="234"/>
      <c r="U73" s="234"/>
      <c r="V73" s="234"/>
      <c r="W73" s="234"/>
      <c r="X73" s="234"/>
      <c r="Y73" s="234"/>
      <c r="Z73" s="234"/>
      <c r="AA73" s="234"/>
      <c r="AB73" s="234"/>
      <c r="AC73" s="234"/>
      <c r="AD73" s="234"/>
      <c r="AE73" s="234"/>
      <c r="AF73" s="234"/>
      <c r="AG73" s="234"/>
      <c r="AH73" s="234"/>
      <c r="AI73" s="234"/>
      <c r="AJ73" s="234"/>
      <c r="AK73" s="234"/>
      <c r="AL73" s="234"/>
      <c r="AM73" s="234"/>
      <c r="AN73" s="234"/>
      <c r="AO73" s="234"/>
      <c r="AP73" s="234"/>
      <c r="AQ73" s="235"/>
      <c r="AR73" s="234"/>
      <c r="AS73" s="235"/>
      <c r="AT73" s="406"/>
      <c r="AU73" s="235"/>
      <c r="AV73" s="234"/>
      <c r="AW73" s="234"/>
      <c r="AX73" s="235"/>
      <c r="AY73" s="234"/>
      <c r="AZ73" s="235"/>
      <c r="BA73" s="234"/>
      <c r="BB73" s="234"/>
      <c r="BC73" s="235"/>
      <c r="BD73" s="234"/>
      <c r="BE73" s="234"/>
      <c r="BF73" s="234"/>
      <c r="BG73" s="234"/>
      <c r="BH73" s="234"/>
      <c r="BI73" s="234"/>
      <c r="BJ73" s="234"/>
      <c r="BK73" s="234"/>
      <c r="BL73" s="234"/>
      <c r="BM73" s="234"/>
      <c r="BN73" s="234"/>
      <c r="BO73" s="234"/>
      <c r="BP73" s="234"/>
      <c r="BQ73" s="234"/>
      <c r="BR73" s="234"/>
      <c r="BS73" s="463"/>
    </row>
    <row r="74" spans="2:76" s="232" customFormat="1">
      <c r="C74" s="236"/>
      <c r="D74" s="234"/>
      <c r="E74" s="234"/>
      <c r="F74" s="234"/>
      <c r="G74" s="234"/>
      <c r="H74" s="601"/>
      <c r="I74" s="234"/>
      <c r="J74" s="234"/>
      <c r="K74" s="234"/>
      <c r="L74" s="234"/>
      <c r="M74" s="234"/>
      <c r="N74" s="234"/>
      <c r="O74" s="234"/>
      <c r="P74" s="234"/>
      <c r="Q74" s="237"/>
      <c r="R74" s="234"/>
      <c r="S74" s="234"/>
      <c r="T74" s="234"/>
      <c r="U74" s="234"/>
      <c r="V74" s="234"/>
      <c r="W74" s="234"/>
      <c r="X74" s="234"/>
      <c r="Y74" s="234"/>
      <c r="Z74" s="234"/>
      <c r="AA74" s="234"/>
      <c r="AB74" s="234"/>
      <c r="AC74" s="234"/>
      <c r="AD74" s="234"/>
      <c r="AE74" s="234"/>
      <c r="AF74" s="234"/>
      <c r="AG74" s="234"/>
      <c r="AH74" s="234"/>
      <c r="AI74" s="234"/>
      <c r="AJ74" s="234"/>
      <c r="AK74" s="234"/>
      <c r="AL74" s="234"/>
      <c r="AM74" s="234"/>
      <c r="AN74" s="234"/>
      <c r="AO74" s="234"/>
      <c r="AP74" s="234"/>
      <c r="AQ74" s="235"/>
      <c r="AR74" s="234"/>
      <c r="AS74" s="235"/>
      <c r="AT74" s="406"/>
      <c r="AU74" s="235"/>
      <c r="AV74" s="234"/>
      <c r="AW74" s="234"/>
      <c r="AX74" s="235"/>
      <c r="AY74" s="234"/>
      <c r="AZ74" s="235"/>
      <c r="BA74" s="234"/>
      <c r="BB74" s="234"/>
      <c r="BC74" s="235"/>
      <c r="BD74" s="234"/>
      <c r="BE74" s="234"/>
      <c r="BF74" s="234"/>
      <c r="BG74" s="234"/>
      <c r="BH74" s="234"/>
      <c r="BI74" s="234"/>
      <c r="BJ74" s="234"/>
      <c r="BK74" s="234"/>
      <c r="BL74" s="234"/>
      <c r="BM74" s="234"/>
      <c r="BN74" s="234"/>
      <c r="BO74" s="234"/>
      <c r="BP74" s="234"/>
      <c r="BQ74" s="234"/>
      <c r="BR74" s="234"/>
      <c r="BS74" s="463"/>
    </row>
    <row r="75" spans="2:76" s="232" customFormat="1">
      <c r="C75" s="236"/>
      <c r="D75" s="234"/>
      <c r="E75" s="234"/>
      <c r="F75" s="234"/>
      <c r="G75" s="234"/>
      <c r="H75" s="601"/>
      <c r="I75" s="234"/>
      <c r="J75" s="234"/>
      <c r="K75" s="234"/>
      <c r="L75" s="234"/>
      <c r="M75" s="234"/>
      <c r="N75" s="234"/>
      <c r="O75" s="234"/>
      <c r="P75" s="234"/>
      <c r="Q75" s="237"/>
      <c r="R75" s="234"/>
      <c r="S75" s="234"/>
      <c r="T75" s="234"/>
      <c r="U75" s="234"/>
      <c r="V75" s="234"/>
      <c r="W75" s="234"/>
      <c r="X75" s="234"/>
      <c r="Y75" s="234"/>
      <c r="Z75" s="234"/>
      <c r="AA75" s="234"/>
      <c r="AB75" s="234"/>
      <c r="AC75" s="234"/>
      <c r="AD75" s="234"/>
      <c r="AE75" s="234"/>
      <c r="AF75" s="234"/>
      <c r="AG75" s="234"/>
      <c r="AH75" s="234"/>
      <c r="AI75" s="234"/>
      <c r="AJ75" s="234"/>
      <c r="AK75" s="234"/>
      <c r="AL75" s="234"/>
      <c r="AM75" s="234"/>
      <c r="AN75" s="234"/>
      <c r="AO75" s="234"/>
      <c r="AP75" s="234"/>
      <c r="AQ75" s="235"/>
      <c r="AR75" s="234"/>
      <c r="AS75" s="235"/>
      <c r="AT75" s="406"/>
      <c r="AU75" s="235"/>
      <c r="AV75" s="234"/>
      <c r="AW75" s="234"/>
      <c r="AX75" s="235"/>
      <c r="AY75" s="234"/>
      <c r="AZ75" s="235"/>
      <c r="BA75" s="234"/>
      <c r="BB75" s="234"/>
      <c r="BC75" s="235"/>
      <c r="BD75" s="234"/>
      <c r="BE75" s="234"/>
      <c r="BF75" s="234"/>
      <c r="BG75" s="234"/>
      <c r="BH75" s="234"/>
      <c r="BI75" s="234"/>
      <c r="BJ75" s="234"/>
      <c r="BK75" s="234"/>
      <c r="BL75" s="234"/>
      <c r="BM75" s="234"/>
      <c r="BN75" s="234"/>
      <c r="BO75" s="234"/>
      <c r="BP75" s="234"/>
      <c r="BQ75" s="234"/>
      <c r="BR75" s="234"/>
      <c r="BS75" s="463"/>
    </row>
    <row r="76" spans="2:76" s="232" customFormat="1">
      <c r="C76" s="236"/>
      <c r="D76" s="234"/>
      <c r="E76" s="234"/>
      <c r="F76" s="234"/>
      <c r="G76" s="234"/>
      <c r="H76" s="601"/>
      <c r="I76" s="234"/>
      <c r="J76" s="234"/>
      <c r="K76" s="234"/>
      <c r="L76" s="234"/>
      <c r="M76" s="234"/>
      <c r="N76" s="234"/>
      <c r="O76" s="234"/>
      <c r="P76" s="234"/>
      <c r="Q76" s="237"/>
      <c r="R76" s="234"/>
      <c r="S76" s="234"/>
      <c r="T76" s="234"/>
      <c r="U76" s="234"/>
      <c r="V76" s="234"/>
      <c r="W76" s="234"/>
      <c r="X76" s="234"/>
      <c r="Y76" s="234"/>
      <c r="Z76" s="234"/>
      <c r="AA76" s="234"/>
      <c r="AB76" s="234"/>
      <c r="AC76" s="234"/>
      <c r="AD76" s="234"/>
      <c r="AE76" s="234"/>
      <c r="AF76" s="234"/>
      <c r="AG76" s="234"/>
      <c r="AH76" s="234"/>
      <c r="AI76" s="234"/>
      <c r="AJ76" s="234"/>
      <c r="AK76" s="234"/>
      <c r="AL76" s="234"/>
      <c r="AM76" s="234"/>
      <c r="AN76" s="234"/>
      <c r="AO76" s="234"/>
      <c r="AP76" s="234"/>
      <c r="AQ76" s="235"/>
      <c r="AR76" s="234"/>
      <c r="AS76" s="235"/>
      <c r="AT76" s="406"/>
      <c r="AU76" s="235"/>
      <c r="AV76" s="234"/>
      <c r="AW76" s="234"/>
      <c r="AX76" s="235"/>
      <c r="AY76" s="234"/>
      <c r="AZ76" s="235"/>
      <c r="BA76" s="234"/>
      <c r="BB76" s="234"/>
      <c r="BC76" s="235"/>
      <c r="BD76" s="234"/>
      <c r="BE76" s="234"/>
      <c r="BF76" s="234"/>
      <c r="BG76" s="234"/>
      <c r="BH76" s="234"/>
      <c r="BI76" s="234"/>
      <c r="BJ76" s="234"/>
      <c r="BK76" s="234"/>
      <c r="BL76" s="234"/>
      <c r="BM76" s="234"/>
      <c r="BN76" s="234"/>
      <c r="BO76" s="234"/>
      <c r="BP76" s="234"/>
      <c r="BQ76" s="234"/>
      <c r="BR76" s="234"/>
      <c r="BS76" s="463"/>
    </row>
    <row r="77" spans="2:76" s="232" customFormat="1">
      <c r="C77" s="236"/>
      <c r="D77" s="234"/>
      <c r="E77" s="234"/>
      <c r="F77" s="234"/>
      <c r="G77" s="234"/>
      <c r="H77" s="601"/>
      <c r="I77" s="234"/>
      <c r="J77" s="234"/>
      <c r="K77" s="234"/>
      <c r="L77" s="234"/>
      <c r="M77" s="234"/>
      <c r="N77" s="234"/>
      <c r="O77" s="234"/>
      <c r="P77" s="234"/>
      <c r="Q77" s="237"/>
      <c r="R77" s="234"/>
      <c r="S77" s="234"/>
      <c r="T77" s="234"/>
      <c r="U77" s="234"/>
      <c r="V77" s="234"/>
      <c r="W77" s="234"/>
      <c r="X77" s="234"/>
      <c r="Y77" s="234"/>
      <c r="Z77" s="234"/>
      <c r="AA77" s="234"/>
      <c r="AB77" s="234"/>
      <c r="AC77" s="234"/>
      <c r="AD77" s="234"/>
      <c r="AE77" s="234"/>
      <c r="AF77" s="234"/>
      <c r="AG77" s="234"/>
      <c r="AH77" s="234"/>
      <c r="AI77" s="234"/>
      <c r="AJ77" s="234"/>
      <c r="AK77" s="234"/>
      <c r="AL77" s="234"/>
      <c r="AM77" s="234"/>
      <c r="AN77" s="234"/>
      <c r="AO77" s="234"/>
      <c r="AP77" s="234"/>
      <c r="AQ77" s="235"/>
      <c r="AR77" s="234"/>
      <c r="AS77" s="235"/>
      <c r="AT77" s="406"/>
      <c r="AU77" s="235"/>
      <c r="AV77" s="234"/>
      <c r="AW77" s="234"/>
      <c r="AX77" s="235"/>
      <c r="AY77" s="234"/>
      <c r="AZ77" s="235"/>
      <c r="BA77" s="234"/>
      <c r="BB77" s="234"/>
      <c r="BC77" s="235"/>
      <c r="BD77" s="234"/>
      <c r="BE77" s="234"/>
      <c r="BF77" s="234"/>
      <c r="BG77" s="234"/>
      <c r="BH77" s="234"/>
      <c r="BI77" s="234"/>
      <c r="BJ77" s="234"/>
      <c r="BK77" s="234"/>
      <c r="BL77" s="239"/>
      <c r="BM77" s="239"/>
      <c r="BN77" s="239"/>
      <c r="BO77" s="239"/>
      <c r="BP77" s="239"/>
      <c r="BQ77" s="239"/>
      <c r="BR77" s="239"/>
      <c r="BS77" s="463"/>
      <c r="BT77" s="228"/>
      <c r="BU77" s="228"/>
      <c r="BV77" s="228"/>
      <c r="BW77" s="228"/>
      <c r="BX77" s="228"/>
    </row>
    <row r="78" spans="2:76" s="232" customFormat="1">
      <c r="C78" s="236"/>
      <c r="D78" s="234"/>
      <c r="E78" s="234"/>
      <c r="F78" s="234"/>
      <c r="G78" s="234"/>
      <c r="H78" s="601"/>
      <c r="I78" s="234"/>
      <c r="J78" s="234"/>
      <c r="K78" s="234"/>
      <c r="L78" s="234"/>
      <c r="M78" s="234"/>
      <c r="N78" s="234"/>
      <c r="O78" s="234"/>
      <c r="P78" s="234"/>
      <c r="Q78" s="237"/>
      <c r="R78" s="234"/>
      <c r="S78" s="234"/>
      <c r="T78" s="234"/>
      <c r="U78" s="234"/>
      <c r="V78" s="234"/>
      <c r="W78" s="234"/>
      <c r="X78" s="234"/>
      <c r="Y78" s="234"/>
      <c r="Z78" s="234"/>
      <c r="AA78" s="234"/>
      <c r="AB78" s="234"/>
      <c r="AC78" s="234"/>
      <c r="AD78" s="234"/>
      <c r="AE78" s="234"/>
      <c r="AF78" s="234"/>
      <c r="AG78" s="234"/>
      <c r="AH78" s="234"/>
      <c r="AI78" s="234"/>
      <c r="AJ78" s="234"/>
      <c r="AK78" s="234"/>
      <c r="AL78" s="234"/>
      <c r="AM78" s="234"/>
      <c r="AN78" s="234"/>
      <c r="AO78" s="234"/>
      <c r="AP78" s="234"/>
      <c r="AQ78" s="235"/>
      <c r="AR78" s="234"/>
      <c r="AS78" s="235"/>
      <c r="AT78" s="406"/>
      <c r="AU78" s="235"/>
      <c r="AV78" s="234"/>
      <c r="AW78" s="234"/>
      <c r="AX78" s="235"/>
      <c r="AY78" s="234"/>
      <c r="AZ78" s="235"/>
      <c r="BA78" s="234"/>
      <c r="BB78" s="234"/>
      <c r="BC78" s="235"/>
      <c r="BD78" s="234"/>
      <c r="BE78" s="234"/>
      <c r="BF78" s="234"/>
      <c r="BG78" s="234"/>
      <c r="BH78" s="234"/>
      <c r="BI78" s="234"/>
      <c r="BJ78" s="234"/>
      <c r="BK78" s="234"/>
      <c r="BL78" s="239"/>
      <c r="BM78" s="239"/>
      <c r="BN78" s="239"/>
      <c r="BO78" s="239"/>
      <c r="BP78" s="239"/>
      <c r="BQ78" s="239"/>
      <c r="BR78" s="239"/>
      <c r="BS78" s="463"/>
      <c r="BT78" s="228"/>
      <c r="BU78" s="228"/>
      <c r="BV78" s="228"/>
      <c r="BW78" s="228"/>
      <c r="BX78" s="228"/>
    </row>
    <row r="79" spans="2:76" s="232" customFormat="1">
      <c r="C79" s="236"/>
      <c r="D79" s="234"/>
      <c r="E79" s="234"/>
      <c r="F79" s="234"/>
      <c r="G79" s="234"/>
      <c r="H79" s="601"/>
      <c r="I79" s="234"/>
      <c r="J79" s="234"/>
      <c r="K79" s="234"/>
      <c r="L79" s="234"/>
      <c r="M79" s="234"/>
      <c r="N79" s="234"/>
      <c r="O79" s="234"/>
      <c r="P79" s="234"/>
      <c r="Q79" s="237"/>
      <c r="R79" s="234"/>
      <c r="S79" s="234"/>
      <c r="T79" s="234"/>
      <c r="U79" s="234"/>
      <c r="V79" s="234"/>
      <c r="W79" s="234"/>
      <c r="X79" s="234"/>
      <c r="Y79" s="234"/>
      <c r="Z79" s="234"/>
      <c r="AA79" s="234"/>
      <c r="AB79" s="234"/>
      <c r="AC79" s="234"/>
      <c r="AD79" s="234"/>
      <c r="AE79" s="234"/>
      <c r="AF79" s="234"/>
      <c r="AG79" s="234"/>
      <c r="AH79" s="234"/>
      <c r="AI79" s="234"/>
      <c r="AJ79" s="234"/>
      <c r="AK79" s="234"/>
      <c r="AL79" s="234"/>
      <c r="AM79" s="234"/>
      <c r="AN79" s="234"/>
      <c r="AO79" s="234"/>
      <c r="AP79" s="234"/>
      <c r="AQ79" s="235"/>
      <c r="AR79" s="234"/>
      <c r="AS79" s="235"/>
      <c r="AT79" s="406"/>
      <c r="AU79" s="235"/>
      <c r="AV79" s="234"/>
      <c r="AW79" s="234"/>
      <c r="AX79" s="235"/>
      <c r="AY79" s="234"/>
      <c r="AZ79" s="235"/>
      <c r="BA79" s="234"/>
      <c r="BB79" s="234"/>
      <c r="BC79" s="235"/>
      <c r="BD79" s="234"/>
      <c r="BE79" s="234"/>
      <c r="BF79" s="234"/>
      <c r="BG79" s="234"/>
      <c r="BH79" s="234"/>
      <c r="BI79" s="234"/>
      <c r="BJ79" s="234"/>
      <c r="BK79" s="234"/>
      <c r="BL79" s="239"/>
      <c r="BM79" s="239"/>
      <c r="BN79" s="239"/>
      <c r="BO79" s="239"/>
      <c r="BP79" s="239"/>
      <c r="BQ79" s="239"/>
      <c r="BR79" s="239"/>
      <c r="BS79" s="463"/>
      <c r="BT79" s="228"/>
      <c r="BU79" s="228"/>
      <c r="BV79" s="228"/>
      <c r="BW79" s="228"/>
      <c r="BX79" s="228"/>
    </row>
    <row r="80" spans="2:76" s="232" customFormat="1">
      <c r="B80" s="228"/>
      <c r="C80" s="236"/>
      <c r="D80" s="234"/>
      <c r="E80" s="234"/>
      <c r="F80" s="234"/>
      <c r="G80" s="234"/>
      <c r="H80" s="601"/>
      <c r="I80" s="234"/>
      <c r="J80" s="234"/>
      <c r="K80" s="234"/>
      <c r="L80" s="234"/>
      <c r="M80" s="234"/>
      <c r="N80" s="234"/>
      <c r="O80" s="234"/>
      <c r="P80" s="234"/>
      <c r="Q80" s="237"/>
      <c r="R80" s="234"/>
      <c r="S80" s="234"/>
      <c r="T80" s="234"/>
      <c r="U80" s="234"/>
      <c r="V80" s="234"/>
      <c r="W80" s="234"/>
      <c r="X80" s="234"/>
      <c r="Y80" s="234"/>
      <c r="Z80" s="234"/>
      <c r="AA80" s="234"/>
      <c r="AB80" s="234"/>
      <c r="AC80" s="234"/>
      <c r="AD80" s="234"/>
      <c r="AE80" s="234"/>
      <c r="AF80" s="234"/>
      <c r="AG80" s="234"/>
      <c r="AH80" s="234"/>
      <c r="AI80" s="234"/>
      <c r="AJ80" s="234"/>
      <c r="AK80" s="234"/>
      <c r="AL80" s="234"/>
      <c r="AM80" s="234"/>
      <c r="AN80" s="234"/>
      <c r="AO80" s="234"/>
      <c r="AP80" s="234"/>
      <c r="AQ80" s="235"/>
      <c r="AR80" s="234"/>
      <c r="AS80" s="235"/>
      <c r="AT80" s="406"/>
      <c r="AU80" s="235"/>
      <c r="AV80" s="234"/>
      <c r="AW80" s="234"/>
      <c r="AX80" s="235"/>
      <c r="AY80" s="234"/>
      <c r="AZ80" s="235"/>
      <c r="BA80" s="234"/>
      <c r="BB80" s="239"/>
      <c r="BC80" s="241"/>
      <c r="BD80" s="239"/>
      <c r="BE80" s="239"/>
      <c r="BF80" s="239"/>
      <c r="BG80" s="239"/>
      <c r="BH80" s="239"/>
      <c r="BI80" s="239"/>
      <c r="BJ80" s="239"/>
      <c r="BK80" s="234"/>
      <c r="BL80" s="239"/>
      <c r="BM80" s="239"/>
      <c r="BN80" s="239"/>
      <c r="BO80" s="239"/>
      <c r="BP80" s="239"/>
      <c r="BQ80" s="239"/>
      <c r="BR80" s="239"/>
      <c r="BS80" s="463"/>
      <c r="BT80" s="228"/>
      <c r="BU80" s="228"/>
      <c r="BV80" s="228"/>
      <c r="BW80" s="228"/>
      <c r="BX80" s="228"/>
    </row>
    <row r="81" spans="2:76" s="232" customFormat="1">
      <c r="B81" s="228"/>
      <c r="C81" s="236"/>
      <c r="D81" s="234"/>
      <c r="E81" s="234"/>
      <c r="F81" s="234"/>
      <c r="G81" s="234"/>
      <c r="H81" s="601"/>
      <c r="I81" s="234"/>
      <c r="J81" s="234"/>
      <c r="K81" s="234"/>
      <c r="L81" s="234"/>
      <c r="M81" s="234"/>
      <c r="N81" s="234"/>
      <c r="O81" s="234"/>
      <c r="P81" s="234"/>
      <c r="Q81" s="237"/>
      <c r="R81" s="234"/>
      <c r="S81" s="234"/>
      <c r="T81" s="234"/>
      <c r="U81" s="234"/>
      <c r="V81" s="234"/>
      <c r="W81" s="234"/>
      <c r="X81" s="234"/>
      <c r="Y81" s="234"/>
      <c r="Z81" s="234"/>
      <c r="AA81" s="234"/>
      <c r="AB81" s="234"/>
      <c r="AC81" s="234"/>
      <c r="AD81" s="234"/>
      <c r="AE81" s="234"/>
      <c r="AF81" s="234"/>
      <c r="AG81" s="234"/>
      <c r="AH81" s="234"/>
      <c r="AI81" s="234"/>
      <c r="AJ81" s="234"/>
      <c r="AK81" s="234"/>
      <c r="AL81" s="234"/>
      <c r="AM81" s="234"/>
      <c r="AN81" s="234"/>
      <c r="AO81" s="234"/>
      <c r="AP81" s="234"/>
      <c r="AQ81" s="235"/>
      <c r="AR81" s="234"/>
      <c r="AS81" s="235"/>
      <c r="AT81" s="406"/>
      <c r="AU81" s="235"/>
      <c r="AV81" s="234"/>
      <c r="AW81" s="234"/>
      <c r="AX81" s="235"/>
      <c r="AY81" s="234"/>
      <c r="AZ81" s="235"/>
      <c r="BA81" s="234"/>
      <c r="BB81" s="239"/>
      <c r="BC81" s="241"/>
      <c r="BD81" s="239"/>
      <c r="BE81" s="239"/>
      <c r="BF81" s="239"/>
      <c r="BG81" s="239"/>
      <c r="BH81" s="239"/>
      <c r="BI81" s="239"/>
      <c r="BJ81" s="239"/>
      <c r="BK81" s="234"/>
      <c r="BL81" s="239"/>
      <c r="BM81" s="239"/>
      <c r="BN81" s="239"/>
      <c r="BO81" s="239"/>
      <c r="BP81" s="239"/>
      <c r="BQ81" s="239"/>
      <c r="BR81" s="239"/>
      <c r="BS81" s="463"/>
      <c r="BT81" s="228"/>
      <c r="BU81" s="228"/>
      <c r="BV81" s="228"/>
      <c r="BW81" s="228"/>
      <c r="BX81" s="228"/>
    </row>
    <row r="82" spans="2:76" s="232" customFormat="1">
      <c r="B82" s="228"/>
      <c r="C82" s="236"/>
      <c r="D82" s="234"/>
      <c r="E82" s="234"/>
      <c r="F82" s="234"/>
      <c r="G82" s="234"/>
      <c r="H82" s="601"/>
      <c r="I82" s="234"/>
      <c r="J82" s="234"/>
      <c r="K82" s="234"/>
      <c r="L82" s="234"/>
      <c r="M82" s="234"/>
      <c r="N82" s="234"/>
      <c r="O82" s="234"/>
      <c r="P82" s="234"/>
      <c r="Q82" s="237"/>
      <c r="R82" s="234"/>
      <c r="S82" s="234"/>
      <c r="T82" s="234"/>
      <c r="U82" s="234"/>
      <c r="V82" s="234"/>
      <c r="W82" s="234"/>
      <c r="X82" s="234"/>
      <c r="Y82" s="234"/>
      <c r="Z82" s="234"/>
      <c r="AA82" s="234"/>
      <c r="AB82" s="234"/>
      <c r="AC82" s="234"/>
      <c r="AD82" s="234"/>
      <c r="AE82" s="234"/>
      <c r="AF82" s="234"/>
      <c r="AG82" s="234"/>
      <c r="AH82" s="234"/>
      <c r="AI82" s="234"/>
      <c r="AJ82" s="234"/>
      <c r="AK82" s="234"/>
      <c r="AL82" s="234"/>
      <c r="AM82" s="234"/>
      <c r="AN82" s="234"/>
      <c r="AO82" s="234"/>
      <c r="AP82" s="234"/>
      <c r="AQ82" s="235"/>
      <c r="AR82" s="234"/>
      <c r="AS82" s="235"/>
      <c r="AT82" s="406"/>
      <c r="AU82" s="235"/>
      <c r="AV82" s="234"/>
      <c r="AW82" s="234"/>
      <c r="AX82" s="235"/>
      <c r="AY82" s="234"/>
      <c r="AZ82" s="235"/>
      <c r="BA82" s="234"/>
      <c r="BB82" s="239"/>
      <c r="BC82" s="241"/>
      <c r="BD82" s="239"/>
      <c r="BE82" s="239"/>
      <c r="BF82" s="239"/>
      <c r="BG82" s="239"/>
      <c r="BH82" s="239"/>
      <c r="BI82" s="239"/>
      <c r="BJ82" s="239"/>
      <c r="BK82" s="234"/>
      <c r="BL82" s="239"/>
      <c r="BM82" s="239"/>
      <c r="BN82" s="239"/>
      <c r="BO82" s="239"/>
      <c r="BP82" s="239"/>
      <c r="BQ82" s="239"/>
      <c r="BR82" s="239"/>
      <c r="BS82" s="463"/>
      <c r="BT82" s="228"/>
      <c r="BU82" s="228"/>
      <c r="BV82" s="228"/>
      <c r="BW82" s="228"/>
      <c r="BX82" s="228"/>
    </row>
    <row r="83" spans="2:76">
      <c r="D83" s="234"/>
      <c r="E83" s="234"/>
      <c r="F83" s="234"/>
      <c r="G83" s="234"/>
      <c r="H83" s="601"/>
      <c r="I83" s="234"/>
      <c r="J83" s="234"/>
      <c r="K83" s="234"/>
      <c r="L83" s="234"/>
      <c r="M83" s="234"/>
      <c r="N83" s="234"/>
      <c r="O83" s="234"/>
      <c r="P83" s="234"/>
      <c r="Q83" s="237"/>
      <c r="R83" s="234"/>
      <c r="S83" s="234"/>
      <c r="T83" s="234"/>
      <c r="U83" s="234"/>
      <c r="V83" s="234"/>
      <c r="W83" s="234"/>
      <c r="X83" s="234"/>
      <c r="Y83" s="234"/>
      <c r="Z83" s="234"/>
    </row>
    <row r="84" spans="2:76">
      <c r="D84" s="234"/>
      <c r="E84" s="234"/>
      <c r="F84" s="234"/>
      <c r="G84" s="234"/>
      <c r="H84" s="601"/>
      <c r="I84" s="234"/>
      <c r="J84" s="234"/>
      <c r="K84" s="234"/>
      <c r="L84" s="234"/>
      <c r="M84" s="234"/>
      <c r="N84" s="234"/>
      <c r="O84" s="234"/>
      <c r="P84" s="234"/>
      <c r="Q84" s="237"/>
      <c r="R84" s="234"/>
      <c r="S84" s="234"/>
      <c r="T84" s="234"/>
      <c r="U84" s="234"/>
      <c r="V84" s="234"/>
      <c r="W84" s="234"/>
      <c r="X84" s="234"/>
      <c r="Y84" s="234"/>
      <c r="Z84" s="234"/>
    </row>
    <row r="85" spans="2:76">
      <c r="D85" s="234"/>
      <c r="E85" s="234"/>
      <c r="F85" s="234"/>
      <c r="G85" s="234"/>
      <c r="H85" s="601"/>
      <c r="I85" s="234"/>
      <c r="J85" s="234"/>
      <c r="K85" s="234"/>
      <c r="L85" s="234"/>
      <c r="M85" s="234"/>
      <c r="N85" s="234"/>
      <c r="O85" s="234"/>
      <c r="P85" s="234"/>
      <c r="Q85" s="237"/>
      <c r="R85" s="234"/>
      <c r="S85" s="234"/>
      <c r="T85" s="234"/>
      <c r="U85" s="234"/>
      <c r="V85" s="234"/>
      <c r="W85" s="234"/>
      <c r="X85" s="234"/>
      <c r="Y85" s="234"/>
      <c r="Z85" s="234"/>
    </row>
    <row r="86" spans="2:76">
      <c r="D86" s="234"/>
      <c r="E86" s="234"/>
      <c r="F86" s="234"/>
      <c r="G86" s="234"/>
      <c r="H86" s="601"/>
      <c r="I86" s="234"/>
      <c r="J86" s="234"/>
      <c r="K86" s="234"/>
      <c r="L86" s="234"/>
      <c r="M86" s="234"/>
      <c r="N86" s="234"/>
      <c r="O86" s="234"/>
      <c r="P86" s="234"/>
      <c r="Q86" s="237"/>
      <c r="R86" s="234"/>
      <c r="S86" s="234"/>
      <c r="T86" s="234"/>
      <c r="U86" s="234"/>
      <c r="V86" s="234"/>
      <c r="W86" s="234"/>
      <c r="X86" s="234"/>
      <c r="Y86" s="234"/>
      <c r="Z86" s="234"/>
    </row>
    <row r="87" spans="2:76">
      <c r="D87" s="234"/>
      <c r="E87" s="234"/>
      <c r="F87" s="234"/>
      <c r="G87" s="234"/>
      <c r="H87" s="601"/>
      <c r="I87" s="234"/>
      <c r="J87" s="234"/>
      <c r="K87" s="234"/>
      <c r="L87" s="234"/>
      <c r="M87" s="234"/>
      <c r="N87" s="234"/>
      <c r="O87" s="234"/>
      <c r="P87" s="234"/>
      <c r="Q87" s="237"/>
      <c r="R87" s="234"/>
      <c r="S87" s="234"/>
      <c r="T87" s="234"/>
      <c r="U87" s="234"/>
      <c r="V87" s="234"/>
      <c r="W87" s="234"/>
      <c r="X87" s="234"/>
      <c r="Y87" s="234"/>
      <c r="Z87" s="234"/>
    </row>
    <row r="88" spans="2:76">
      <c r="D88" s="234"/>
      <c r="E88" s="234"/>
      <c r="F88" s="234"/>
      <c r="G88" s="234"/>
      <c r="H88" s="601"/>
      <c r="S88" s="234"/>
      <c r="T88" s="234"/>
      <c r="U88" s="234"/>
      <c r="V88" s="234"/>
      <c r="W88" s="234"/>
      <c r="X88" s="234"/>
      <c r="Y88" s="234"/>
      <c r="Z88" s="234"/>
    </row>
    <row r="89" spans="2:76">
      <c r="D89" s="234"/>
      <c r="E89" s="234"/>
      <c r="F89" s="234"/>
      <c r="G89" s="234"/>
      <c r="H89" s="601"/>
      <c r="S89" s="234"/>
      <c r="T89" s="234"/>
      <c r="U89" s="234"/>
      <c r="V89" s="234"/>
      <c r="W89" s="234"/>
      <c r="X89" s="234"/>
      <c r="Y89" s="234"/>
      <c r="Z89" s="234"/>
    </row>
    <row r="90" spans="2:76">
      <c r="D90" s="234"/>
      <c r="E90" s="234"/>
      <c r="F90" s="234"/>
      <c r="G90" s="234"/>
      <c r="H90" s="601"/>
      <c r="S90" s="234"/>
      <c r="T90" s="234"/>
      <c r="U90" s="234"/>
      <c r="V90" s="234"/>
      <c r="W90" s="234"/>
      <c r="X90" s="234"/>
      <c r="Y90" s="234"/>
      <c r="Z90" s="234"/>
    </row>
    <row r="91" spans="2:76">
      <c r="D91" s="234"/>
      <c r="E91" s="234"/>
      <c r="F91" s="234"/>
      <c r="G91" s="234"/>
      <c r="H91" s="601"/>
      <c r="S91" s="234"/>
      <c r="T91" s="234"/>
      <c r="U91" s="234"/>
      <c r="V91" s="234"/>
      <c r="W91" s="234"/>
      <c r="X91" s="234"/>
      <c r="Y91" s="234"/>
      <c r="Z91" s="234"/>
    </row>
    <row r="92" spans="2:76">
      <c r="D92" s="234"/>
      <c r="E92" s="234"/>
      <c r="F92" s="234"/>
      <c r="G92" s="234"/>
      <c r="H92" s="601"/>
      <c r="S92" s="234"/>
      <c r="T92" s="234"/>
      <c r="U92" s="234"/>
      <c r="V92" s="234"/>
      <c r="W92" s="234"/>
      <c r="X92" s="234"/>
      <c r="Y92" s="234"/>
      <c r="Z92" s="234"/>
    </row>
    <row r="93" spans="2:76">
      <c r="D93" s="234"/>
      <c r="E93" s="234"/>
      <c r="F93" s="234"/>
      <c r="G93" s="234"/>
      <c r="H93" s="601"/>
    </row>
    <row r="94" spans="2:76">
      <c r="D94" s="234"/>
      <c r="E94" s="234"/>
      <c r="F94" s="234"/>
      <c r="G94" s="234"/>
      <c r="H94" s="601"/>
    </row>
    <row r="95" spans="2:76">
      <c r="D95" s="234"/>
      <c r="E95" s="234"/>
      <c r="F95" s="234"/>
      <c r="G95" s="234"/>
      <c r="H95" s="601"/>
    </row>
    <row r="96" spans="2:76">
      <c r="D96" s="234"/>
      <c r="E96" s="234"/>
      <c r="F96" s="234"/>
      <c r="G96" s="234"/>
      <c r="H96" s="601"/>
    </row>
    <row r="97" spans="4:8">
      <c r="D97" s="234"/>
      <c r="E97" s="234"/>
      <c r="F97" s="234"/>
      <c r="G97" s="234"/>
      <c r="H97" s="601"/>
    </row>
    <row r="98" spans="4:8">
      <c r="D98" s="234"/>
      <c r="E98" s="234"/>
      <c r="F98" s="234"/>
      <c r="G98" s="234"/>
      <c r="H98" s="601"/>
    </row>
    <row r="99" spans="4:8">
      <c r="D99" s="234"/>
      <c r="E99" s="234"/>
      <c r="F99" s="234"/>
      <c r="G99" s="234"/>
      <c r="H99" s="601"/>
    </row>
    <row r="100" spans="4:8">
      <c r="D100" s="234"/>
      <c r="E100" s="234"/>
      <c r="F100" s="234"/>
      <c r="G100" s="234"/>
      <c r="H100" s="601"/>
    </row>
    <row r="101" spans="4:8">
      <c r="D101" s="234"/>
      <c r="E101" s="234"/>
      <c r="F101" s="234"/>
      <c r="G101" s="234"/>
      <c r="H101" s="601"/>
    </row>
    <row r="102" spans="4:8">
      <c r="D102" s="234"/>
      <c r="E102" s="234"/>
      <c r="F102" s="234"/>
      <c r="G102" s="234"/>
      <c r="H102" s="601"/>
    </row>
    <row r="103" spans="4:8">
      <c r="D103" s="234"/>
      <c r="E103" s="234"/>
      <c r="F103" s="234"/>
      <c r="G103" s="234"/>
      <c r="H103" s="601"/>
    </row>
  </sheetData>
  <mergeCells count="2">
    <mergeCell ref="B2:C2"/>
    <mergeCell ref="B4:B6"/>
  </mergeCells>
  <hyperlinks>
    <hyperlink ref="B8" location="'Cradle Carriage Work Package'!A1" display="'Cradle Carriage Work Package'!A1"/>
    <hyperlink ref="B9" location="'Int Struct Support Work Package'!A1" display="'Int Struct Support Work Package'!A1"/>
    <hyperlink ref="B11" location="'End Caps_Pole Tips Work Package'!A1" display="'End Caps_Pole Tips Work Package'!A1"/>
    <hyperlink ref="B12" location="'Bridge Platforms Work Package'!A1" display="'Bridge Platforms Work Package'!A1"/>
    <hyperlink ref="B2" location="Navigation!A1" display="Return to Navigation Page"/>
    <hyperlink ref="B10" location="'OHCal Steel Work Package'!A1" display="'OHCal Steel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B1:CE266"/>
  <sheetViews>
    <sheetView zoomScale="70" zoomScaleNormal="70" workbookViewId="0">
      <pane xSplit="3" ySplit="6" topLeftCell="D21" activePane="bottomRight" state="frozenSplit"/>
      <selection pane="topRight" activeCell="D1" sqref="D1"/>
      <selection pane="bottomLeft" activeCell="A7" sqref="A7"/>
      <selection pane="bottomRight" activeCell="K37" sqref="K37"/>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0.875" style="42" customWidth="1"/>
    <col min="6" max="6" width="14.875" style="42" customWidth="1"/>
    <col min="7" max="7" width="1.875" style="42" customWidth="1"/>
    <col min="8" max="8" width="10.875" style="42" customWidth="1"/>
    <col min="9" max="9" width="1.875" style="42" customWidth="1"/>
    <col min="10" max="10" width="12.875" style="42" customWidth="1"/>
    <col min="11" max="11" width="18.25" style="42" customWidth="1"/>
    <col min="12" max="12" width="12.875" style="42" customWidth="1"/>
    <col min="13" max="13" width="1.875" style="42" customWidth="1"/>
    <col min="14" max="14" width="10.875" style="42" customWidth="1"/>
    <col min="15" max="15" width="1.875" style="42" customWidth="1"/>
    <col min="16" max="18" width="12.875" style="42" customWidth="1"/>
    <col min="19" max="19" width="12.875" style="43" customWidth="1"/>
    <col min="20" max="20" width="1.875" style="42" customWidth="1"/>
    <col min="21" max="21" width="10.875" style="42" customWidth="1"/>
    <col min="22" max="22" width="1.875" style="42" customWidth="1"/>
    <col min="23"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875" style="42" customWidth="1"/>
    <col min="53" max="53" width="1.875" style="42" customWidth="1"/>
    <col min="54" max="55" width="10.875" style="15" customWidth="1"/>
    <col min="56" max="56" width="1.875" style="47" customWidth="1"/>
    <col min="57" max="57" width="60.875" style="101" customWidth="1"/>
    <col min="58" max="58" width="1.875" style="101" customWidth="1"/>
    <col min="59" max="60" width="50.875" style="42" customWidth="1"/>
    <col min="61" max="61" width="1.875" style="42" customWidth="1"/>
    <col min="62" max="62" width="13.875" style="42" customWidth="1"/>
    <col min="63" max="68" width="10.875" style="42" customWidth="1"/>
    <col min="69" max="69" width="11" style="44"/>
    <col min="70" max="70" width="13.375" style="44" customWidth="1"/>
    <col min="71" max="77" width="11" style="44"/>
    <col min="78" max="80" width="20.375" style="44" customWidth="1"/>
    <col min="81" max="81" width="13.375" style="44" bestFit="1" customWidth="1"/>
    <col min="82" max="82" width="16.625" style="44" bestFit="1" customWidth="1"/>
    <col min="83" max="16384" width="11" style="44"/>
  </cols>
  <sheetData>
    <row r="1" spans="2:83" s="228" customFormat="1" ht="16.5" thickBot="1">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39"/>
      <c r="BC1" s="239"/>
      <c r="BD1" s="241"/>
      <c r="BE1" s="239"/>
      <c r="BF1" s="241"/>
      <c r="BG1" s="239"/>
      <c r="BH1" s="239"/>
      <c r="BI1" s="241"/>
      <c r="BJ1" s="239"/>
      <c r="BK1" s="239"/>
      <c r="BL1" s="239"/>
      <c r="BM1" s="239"/>
      <c r="BN1" s="239"/>
      <c r="BO1" s="239"/>
      <c r="BP1" s="239"/>
      <c r="BQ1" s="239"/>
      <c r="BR1" s="239"/>
      <c r="BS1" s="239"/>
      <c r="BT1" s="239"/>
      <c r="BU1" s="239"/>
      <c r="BV1" s="239"/>
      <c r="BW1" s="239"/>
      <c r="BX1" s="239"/>
    </row>
    <row r="2" spans="2:83" s="228" customFormat="1" ht="21.75" thickBot="1">
      <c r="B2" s="943" t="s">
        <v>149</v>
      </c>
      <c r="C2" s="1074"/>
      <c r="D2" s="398"/>
      <c r="E2" s="239"/>
      <c r="F2" s="239"/>
      <c r="G2" s="239"/>
      <c r="H2" s="239"/>
      <c r="I2" s="239"/>
      <c r="J2" s="239"/>
      <c r="K2" s="239"/>
      <c r="L2" s="239"/>
      <c r="M2" s="239"/>
      <c r="N2" s="239"/>
      <c r="O2" s="239"/>
      <c r="P2" s="239"/>
      <c r="Q2" s="239"/>
      <c r="R2" s="239"/>
      <c r="S2" s="239"/>
      <c r="T2" s="239"/>
      <c r="U2" s="239"/>
      <c r="V2" s="239"/>
      <c r="W2" s="240"/>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41"/>
      <c r="AX2" s="239"/>
      <c r="AY2" s="241"/>
      <c r="AZ2" s="239"/>
      <c r="BA2" s="241"/>
      <c r="BB2" s="239"/>
      <c r="BC2" s="239"/>
      <c r="BD2" s="241"/>
      <c r="BE2" s="239"/>
      <c r="BF2" s="241"/>
      <c r="BG2" s="239"/>
      <c r="BH2" s="239"/>
      <c r="BI2" s="241"/>
      <c r="BJ2" s="239"/>
      <c r="BK2" s="239"/>
      <c r="BL2" s="239"/>
      <c r="BM2" s="239"/>
      <c r="BN2" s="239"/>
      <c r="BO2" s="239"/>
      <c r="BP2" s="239"/>
      <c r="BQ2" s="239"/>
      <c r="BR2" s="239"/>
      <c r="BS2" s="239"/>
      <c r="BT2" s="239"/>
      <c r="BU2" s="239"/>
      <c r="BV2" s="239"/>
      <c r="BW2" s="239"/>
      <c r="BX2" s="239"/>
    </row>
    <row r="3" spans="2:83" ht="23.1" customHeight="1" thickBot="1">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
      <c r="BC3" s="4"/>
      <c r="BD3" s="48"/>
      <c r="BG3" s="47"/>
      <c r="BH3" s="47"/>
      <c r="BI3" s="47"/>
      <c r="BJ3" s="47"/>
      <c r="BK3" s="47"/>
      <c r="BL3" s="47"/>
      <c r="BM3" s="47"/>
      <c r="BN3" s="47"/>
      <c r="BO3" s="47"/>
      <c r="BP3" s="47"/>
      <c r="BQ3" s="45"/>
    </row>
    <row r="4" spans="2:83" s="161" customFormat="1" ht="50.1" customHeight="1" thickBot="1">
      <c r="B4" s="1093" t="s">
        <v>10</v>
      </c>
      <c r="C4" s="602" t="s">
        <v>691</v>
      </c>
      <c r="D4" s="1112" t="s">
        <v>173</v>
      </c>
      <c r="E4" s="1084" t="s">
        <v>71</v>
      </c>
      <c r="F4" s="1114" t="s">
        <v>54</v>
      </c>
      <c r="G4" s="1079"/>
      <c r="H4" s="1084" t="s">
        <v>0</v>
      </c>
      <c r="I4" s="1116"/>
      <c r="J4" s="1095" t="s">
        <v>194</v>
      </c>
      <c r="K4" s="1096"/>
      <c r="L4" s="1097"/>
      <c r="M4" s="1077"/>
      <c r="N4" s="1084" t="s">
        <v>1</v>
      </c>
      <c r="O4" s="1079"/>
      <c r="P4" s="1098" t="s">
        <v>195</v>
      </c>
      <c r="Q4" s="1099"/>
      <c r="R4" s="1099"/>
      <c r="S4" s="1100"/>
      <c r="T4" s="1082"/>
      <c r="U4" s="1084" t="s">
        <v>2</v>
      </c>
      <c r="V4" s="1079"/>
      <c r="W4" s="1098" t="s">
        <v>196</v>
      </c>
      <c r="X4" s="1099"/>
      <c r="Y4" s="1099"/>
      <c r="Z4" s="1099"/>
      <c r="AA4" s="1099"/>
      <c r="AB4" s="1100"/>
      <c r="AC4" s="1082"/>
      <c r="AD4" s="1084" t="s">
        <v>3</v>
      </c>
      <c r="AE4" s="1079"/>
      <c r="AF4" s="1155" t="s">
        <v>197</v>
      </c>
      <c r="AG4" s="1156"/>
      <c r="AH4" s="1156"/>
      <c r="AI4" s="1156"/>
      <c r="AJ4" s="1156"/>
      <c r="AK4" s="1156"/>
      <c r="AL4" s="1156"/>
      <c r="AM4" s="1156"/>
      <c r="AN4" s="1157"/>
      <c r="AO4" s="1082"/>
      <c r="AP4" s="1084" t="s">
        <v>4</v>
      </c>
      <c r="AQ4" s="1079"/>
      <c r="AR4" s="1098" t="s">
        <v>198</v>
      </c>
      <c r="AS4" s="1099"/>
      <c r="AT4" s="1099"/>
      <c r="AU4" s="1099"/>
      <c r="AV4" s="1100"/>
      <c r="AW4" s="1088"/>
      <c r="AX4" s="1084" t="s">
        <v>68</v>
      </c>
      <c r="AY4" s="1104"/>
      <c r="AZ4" s="1086" t="s">
        <v>199</v>
      </c>
      <c r="BA4" s="1104"/>
      <c r="BB4" s="1106" t="s">
        <v>160</v>
      </c>
      <c r="BC4" s="1086"/>
      <c r="BD4" s="591"/>
      <c r="BE4" s="1151" t="s">
        <v>12</v>
      </c>
      <c r="BF4" s="594"/>
      <c r="BG4" s="1153" t="s">
        <v>161</v>
      </c>
      <c r="BH4" s="1118" t="s">
        <v>162</v>
      </c>
      <c r="BI4" s="1109"/>
      <c r="BJ4" s="1101" t="s">
        <v>200</v>
      </c>
      <c r="BK4" s="1101"/>
      <c r="BL4" s="1101"/>
      <c r="BM4" s="1101"/>
      <c r="BN4" s="1101"/>
      <c r="BO4" s="1101"/>
      <c r="BP4" s="1102"/>
      <c r="BQ4" s="160"/>
      <c r="BR4" s="1136" t="s">
        <v>169</v>
      </c>
      <c r="BS4" s="1137"/>
      <c r="BT4" s="1137"/>
      <c r="BU4" s="1137"/>
      <c r="BV4" s="1137"/>
      <c r="BW4" s="1137"/>
      <c r="BX4" s="1138"/>
      <c r="BY4" s="13"/>
      <c r="BZ4" s="13"/>
      <c r="CA4" s="13"/>
      <c r="CB4" s="13"/>
      <c r="CC4" s="13"/>
      <c r="CD4" s="13"/>
      <c r="CE4" s="13"/>
    </row>
    <row r="5" spans="2:83" s="100" customFormat="1" ht="39.950000000000003" customHeight="1" thickBot="1">
      <c r="B5" s="1094"/>
      <c r="C5" s="603" t="s">
        <v>89</v>
      </c>
      <c r="D5" s="1113"/>
      <c r="E5" s="1085"/>
      <c r="F5" s="1115"/>
      <c r="G5" s="1080"/>
      <c r="H5" s="1085"/>
      <c r="I5" s="1117"/>
      <c r="J5" s="586" t="s">
        <v>57</v>
      </c>
      <c r="K5" s="584" t="s">
        <v>53</v>
      </c>
      <c r="L5" s="585" t="s">
        <v>58</v>
      </c>
      <c r="M5" s="1078"/>
      <c r="N5" s="1085"/>
      <c r="O5" s="1080"/>
      <c r="P5" s="1103" t="s">
        <v>56</v>
      </c>
      <c r="Q5" s="1081" t="s">
        <v>126</v>
      </c>
      <c r="R5" s="1081" t="s">
        <v>127</v>
      </c>
      <c r="S5" s="1081" t="s">
        <v>128</v>
      </c>
      <c r="T5" s="1083"/>
      <c r="U5" s="1085"/>
      <c r="V5" s="1080"/>
      <c r="W5" s="1103" t="s">
        <v>55</v>
      </c>
      <c r="X5" s="1081" t="s">
        <v>122</v>
      </c>
      <c r="Y5" s="1090" t="s">
        <v>201</v>
      </c>
      <c r="Z5" s="1081" t="s">
        <v>123</v>
      </c>
      <c r="AA5" s="1081" t="s">
        <v>124</v>
      </c>
      <c r="AB5" s="1092" t="s">
        <v>129</v>
      </c>
      <c r="AC5" s="1083"/>
      <c r="AD5" s="1085"/>
      <c r="AE5" s="1080"/>
      <c r="AF5" s="1120" t="s">
        <v>66</v>
      </c>
      <c r="AG5" s="1090" t="s">
        <v>67</v>
      </c>
      <c r="AH5" s="1090" t="s">
        <v>64</v>
      </c>
      <c r="AI5" s="1090" t="s">
        <v>131</v>
      </c>
      <c r="AJ5" s="1090" t="s">
        <v>125</v>
      </c>
      <c r="AK5" s="1090" t="s">
        <v>65</v>
      </c>
      <c r="AL5" s="1090" t="s">
        <v>132</v>
      </c>
      <c r="AM5" s="1090" t="s">
        <v>130</v>
      </c>
      <c r="AN5" s="1091" t="s">
        <v>69</v>
      </c>
      <c r="AO5" s="1083"/>
      <c r="AP5" s="1085"/>
      <c r="AQ5" s="1080"/>
      <c r="AR5" s="1103" t="s">
        <v>59</v>
      </c>
      <c r="AS5" s="1081" t="s">
        <v>60</v>
      </c>
      <c r="AT5" s="1081" t="s">
        <v>61</v>
      </c>
      <c r="AU5" s="1081" t="s">
        <v>62</v>
      </c>
      <c r="AV5" s="1092" t="s">
        <v>63</v>
      </c>
      <c r="AW5" s="1089"/>
      <c r="AX5" s="1085"/>
      <c r="AY5" s="1105"/>
      <c r="AZ5" s="1087"/>
      <c r="BA5" s="1105"/>
      <c r="BB5" s="1107"/>
      <c r="BC5" s="1108"/>
      <c r="BD5" s="592"/>
      <c r="BE5" s="1152"/>
      <c r="BF5" s="595"/>
      <c r="BG5" s="1154"/>
      <c r="BH5" s="1119"/>
      <c r="BI5" s="1110"/>
      <c r="BJ5" s="327" t="s">
        <v>117</v>
      </c>
      <c r="BK5" s="327" t="s">
        <v>118</v>
      </c>
      <c r="BL5" s="327" t="s">
        <v>119</v>
      </c>
      <c r="BM5" s="327" t="s">
        <v>120</v>
      </c>
      <c r="BN5" s="327" t="s">
        <v>8</v>
      </c>
      <c r="BO5" s="327" t="s">
        <v>86</v>
      </c>
      <c r="BP5" s="588" t="s">
        <v>121</v>
      </c>
      <c r="BQ5" s="99"/>
      <c r="BR5" s="587" t="s">
        <v>117</v>
      </c>
      <c r="BS5" s="327" t="s">
        <v>118</v>
      </c>
      <c r="BT5" s="327" t="s">
        <v>119</v>
      </c>
      <c r="BU5" s="327" t="s">
        <v>120</v>
      </c>
      <c r="BV5" s="327" t="s">
        <v>8</v>
      </c>
      <c r="BW5" s="327" t="s">
        <v>86</v>
      </c>
      <c r="BX5" s="588" t="s">
        <v>121</v>
      </c>
      <c r="BY5" s="33"/>
      <c r="BZ5" s="1139"/>
      <c r="CA5" s="1141"/>
      <c r="CB5" s="1143" t="s">
        <v>206</v>
      </c>
      <c r="CC5" s="33"/>
      <c r="CD5" s="33"/>
      <c r="CE5" s="33"/>
    </row>
    <row r="6" spans="2:83" s="33" customFormat="1" ht="41.1" customHeight="1" thickBot="1">
      <c r="B6" s="1094"/>
      <c r="C6" s="604" t="s">
        <v>164</v>
      </c>
      <c r="D6" s="1113"/>
      <c r="E6" s="1085"/>
      <c r="F6" s="581" t="s">
        <v>202</v>
      </c>
      <c r="G6" s="1080"/>
      <c r="H6" s="581" t="s">
        <v>202</v>
      </c>
      <c r="I6" s="1117"/>
      <c r="J6" s="581" t="s">
        <v>0</v>
      </c>
      <c r="K6" s="582" t="s">
        <v>0</v>
      </c>
      <c r="L6" s="583" t="s">
        <v>0</v>
      </c>
      <c r="M6" s="1078"/>
      <c r="N6" s="581" t="s">
        <v>202</v>
      </c>
      <c r="O6" s="1080"/>
      <c r="P6" s="1103"/>
      <c r="Q6" s="1081"/>
      <c r="R6" s="1081"/>
      <c r="S6" s="1081"/>
      <c r="T6" s="1083"/>
      <c r="U6" s="581" t="s">
        <v>202</v>
      </c>
      <c r="V6" s="1080"/>
      <c r="W6" s="1103"/>
      <c r="X6" s="1081"/>
      <c r="Y6" s="1121"/>
      <c r="Z6" s="1081"/>
      <c r="AA6" s="1081"/>
      <c r="AB6" s="1092"/>
      <c r="AC6" s="1083"/>
      <c r="AD6" s="581" t="s">
        <v>202</v>
      </c>
      <c r="AE6" s="1080"/>
      <c r="AF6" s="1103"/>
      <c r="AG6" s="1081"/>
      <c r="AH6" s="1081"/>
      <c r="AI6" s="1081"/>
      <c r="AJ6" s="1081"/>
      <c r="AK6" s="1081"/>
      <c r="AL6" s="1081"/>
      <c r="AM6" s="1081"/>
      <c r="AN6" s="1092"/>
      <c r="AO6" s="1083"/>
      <c r="AP6" s="581" t="s">
        <v>202</v>
      </c>
      <c r="AQ6" s="1080"/>
      <c r="AR6" s="1103"/>
      <c r="AS6" s="1081"/>
      <c r="AT6" s="1081"/>
      <c r="AU6" s="1081"/>
      <c r="AV6" s="1092"/>
      <c r="AW6" s="1089"/>
      <c r="AX6" s="581" t="s">
        <v>202</v>
      </c>
      <c r="AY6" s="1105"/>
      <c r="AZ6" s="1087"/>
      <c r="BA6" s="1105"/>
      <c r="BB6" s="589" t="s">
        <v>6</v>
      </c>
      <c r="BC6" s="590" t="s">
        <v>7</v>
      </c>
      <c r="BD6" s="592"/>
      <c r="BE6" s="1152"/>
      <c r="BF6" s="595"/>
      <c r="BG6" s="1154"/>
      <c r="BH6" s="1119"/>
      <c r="BI6" s="1110"/>
      <c r="BJ6" s="158" t="s">
        <v>202</v>
      </c>
      <c r="BK6" s="158" t="s">
        <v>202</v>
      </c>
      <c r="BL6" s="158" t="s">
        <v>202</v>
      </c>
      <c r="BM6" s="158" t="s">
        <v>202</v>
      </c>
      <c r="BN6" s="158" t="s">
        <v>202</v>
      </c>
      <c r="BO6" s="158" t="s">
        <v>202</v>
      </c>
      <c r="BP6" s="590" t="s">
        <v>202</v>
      </c>
      <c r="BQ6" s="32"/>
      <c r="BR6" s="450">
        <v>63.15</v>
      </c>
      <c r="BS6" s="451">
        <v>121.5</v>
      </c>
      <c r="BT6" s="451">
        <v>104.3</v>
      </c>
      <c r="BU6" s="451">
        <v>81.099999999999994</v>
      </c>
      <c r="BV6" s="451">
        <v>81.099999999999994</v>
      </c>
      <c r="BW6" s="451">
        <v>113.49</v>
      </c>
      <c r="BX6" s="452">
        <v>0</v>
      </c>
      <c r="BY6" s="31"/>
      <c r="BZ6" s="1140"/>
      <c r="CA6" s="1142"/>
      <c r="CB6" s="1144"/>
      <c r="CC6" s="31"/>
      <c r="CD6" s="31"/>
      <c r="CE6" s="31"/>
    </row>
    <row r="7" spans="2:83" s="211" customFormat="1" ht="237" thickBot="1">
      <c r="B7" s="794" t="s">
        <v>593</v>
      </c>
      <c r="C7" s="605" t="s">
        <v>87</v>
      </c>
      <c r="D7" s="382" t="s">
        <v>218</v>
      </c>
      <c r="E7" s="386">
        <v>44</v>
      </c>
      <c r="F7" s="387">
        <v>0</v>
      </c>
      <c r="G7" s="212"/>
      <c r="H7" s="162">
        <f t="shared" ref="H7:H17" si="0">SUM(I7:M7)</f>
        <v>0</v>
      </c>
      <c r="I7" s="212"/>
      <c r="J7" s="388">
        <v>0</v>
      </c>
      <c r="K7" s="389">
        <v>0</v>
      </c>
      <c r="L7" s="390">
        <v>0</v>
      </c>
      <c r="M7" s="213"/>
      <c r="N7" s="162">
        <f t="shared" ref="N7:N17" si="1">SUM(O7:T7)</f>
        <v>120</v>
      </c>
      <c r="O7" s="212"/>
      <c r="P7" s="388">
        <v>120</v>
      </c>
      <c r="Q7" s="389">
        <v>0</v>
      </c>
      <c r="R7" s="389">
        <v>0</v>
      </c>
      <c r="S7" s="390">
        <v>0</v>
      </c>
      <c r="T7" s="168"/>
      <c r="U7" s="162">
        <f t="shared" ref="U7" si="2">SUM(V7:AC7)</f>
        <v>32</v>
      </c>
      <c r="V7" s="168"/>
      <c r="W7" s="133">
        <v>32</v>
      </c>
      <c r="X7" s="107">
        <v>0</v>
      </c>
      <c r="Y7" s="107">
        <v>0</v>
      </c>
      <c r="Z7" s="107">
        <v>0</v>
      </c>
      <c r="AA7" s="106">
        <v>0</v>
      </c>
      <c r="AB7" s="134">
        <v>0</v>
      </c>
      <c r="AC7" s="168"/>
      <c r="AD7" s="162">
        <f t="shared" ref="AD7" si="3">SUM(AE7:AO7)</f>
        <v>24</v>
      </c>
      <c r="AE7" s="168"/>
      <c r="AF7" s="133">
        <v>24</v>
      </c>
      <c r="AG7" s="107">
        <v>0</v>
      </c>
      <c r="AH7" s="107">
        <v>0</v>
      </c>
      <c r="AI7" s="107">
        <v>0</v>
      </c>
      <c r="AJ7" s="107">
        <v>0</v>
      </c>
      <c r="AK7" s="107">
        <v>0</v>
      </c>
      <c r="AL7" s="107">
        <v>0</v>
      </c>
      <c r="AM7" s="107">
        <v>0</v>
      </c>
      <c r="AN7" s="134">
        <v>0</v>
      </c>
      <c r="AO7" s="168"/>
      <c r="AP7" s="162">
        <f t="shared" ref="AP7" si="4">SUM(AQ7:AW7)</f>
        <v>0</v>
      </c>
      <c r="AQ7" s="168"/>
      <c r="AR7" s="129">
        <v>0</v>
      </c>
      <c r="AS7" s="106">
        <v>0</v>
      </c>
      <c r="AT7" s="106">
        <v>0</v>
      </c>
      <c r="AU7" s="106">
        <v>0</v>
      </c>
      <c r="AV7" s="134">
        <v>0</v>
      </c>
      <c r="AW7" s="168"/>
      <c r="AX7" s="162">
        <v>0</v>
      </c>
      <c r="AY7" s="168"/>
      <c r="AZ7" s="214">
        <v>0</v>
      </c>
      <c r="BA7" s="173"/>
      <c r="BB7" s="456">
        <v>0.25</v>
      </c>
      <c r="BC7" s="457">
        <v>0</v>
      </c>
      <c r="BD7" s="175"/>
      <c r="BE7" s="437" t="s">
        <v>27</v>
      </c>
      <c r="BF7" s="175" t="s">
        <v>27</v>
      </c>
      <c r="BG7" s="440" t="s">
        <v>166</v>
      </c>
      <c r="BH7" s="441" t="s">
        <v>167</v>
      </c>
      <c r="BI7" s="182"/>
      <c r="BJ7" s="156">
        <f t="shared" ref="BJ7:BJ17" si="5">F7</f>
        <v>0</v>
      </c>
      <c r="BK7" s="108">
        <f t="shared" ref="BK7:BK17" si="6">H7</f>
        <v>0</v>
      </c>
      <c r="BL7" s="108">
        <f t="shared" ref="BL7:BL17" si="7">N7</f>
        <v>120</v>
      </c>
      <c r="BM7" s="108">
        <f t="shared" ref="BM7:BM17" si="8">U7</f>
        <v>32</v>
      </c>
      <c r="BN7" s="108">
        <f t="shared" ref="BN7:BN17" si="9">AD7</f>
        <v>24</v>
      </c>
      <c r="BO7" s="108">
        <f t="shared" ref="BO7:BO17" si="10">AP7</f>
        <v>0</v>
      </c>
      <c r="BP7" s="109">
        <f t="shared" ref="BP7:BP17" si="11">AX7</f>
        <v>0</v>
      </c>
      <c r="BQ7" s="31"/>
      <c r="BR7" s="468">
        <f t="shared" ref="BR7:BR17" si="12">F7*BR$6</f>
        <v>0</v>
      </c>
      <c r="BS7" s="469">
        <f t="shared" ref="BS7:BS17" si="13">H7*BS$6</f>
        <v>0</v>
      </c>
      <c r="BT7" s="469">
        <f t="shared" ref="BT7:BT17" si="14">N7*BT$6</f>
        <v>12516</v>
      </c>
      <c r="BU7" s="469">
        <f t="shared" ref="BU7:BU17" si="15">U7*BU$6</f>
        <v>2595.1999999999998</v>
      </c>
      <c r="BV7" s="469">
        <f t="shared" ref="BV7:BV17" si="16">AD7*BV$6</f>
        <v>1946.3999999999999</v>
      </c>
      <c r="BW7" s="469">
        <f t="shared" ref="BW7:BW17" si="17">AP7*BW$6</f>
        <v>0</v>
      </c>
      <c r="BX7" s="470">
        <f t="shared" ref="BX7:BX17" si="18">AX7*BX$6</f>
        <v>0</v>
      </c>
      <c r="BY7" s="31"/>
      <c r="BZ7" s="468"/>
      <c r="CA7" s="477"/>
      <c r="CB7" s="470">
        <f t="shared" ref="CB7:CB17" si="19">AZ7*(1+BC7)</f>
        <v>0</v>
      </c>
      <c r="CC7" s="31"/>
      <c r="CD7" s="31"/>
      <c r="CE7" s="31"/>
    </row>
    <row r="8" spans="2:83" s="50" customFormat="1" ht="174" thickBot="1">
      <c r="B8" s="795" t="s">
        <v>594</v>
      </c>
      <c r="C8" s="606" t="s">
        <v>13</v>
      </c>
      <c r="D8" s="382" t="s">
        <v>151</v>
      </c>
      <c r="E8" s="165">
        <v>40</v>
      </c>
      <c r="F8" s="165">
        <v>0</v>
      </c>
      <c r="G8" s="169"/>
      <c r="H8" s="163">
        <f t="shared" si="0"/>
        <v>0</v>
      </c>
      <c r="I8" s="169"/>
      <c r="J8" s="130">
        <v>0</v>
      </c>
      <c r="K8" s="103">
        <v>0</v>
      </c>
      <c r="L8" s="171">
        <v>0</v>
      </c>
      <c r="M8" s="169"/>
      <c r="N8" s="163">
        <f t="shared" si="1"/>
        <v>64</v>
      </c>
      <c r="O8" s="169"/>
      <c r="P8" s="135">
        <v>64</v>
      </c>
      <c r="Q8" s="103">
        <v>0</v>
      </c>
      <c r="R8" s="103">
        <v>0</v>
      </c>
      <c r="S8" s="136">
        <v>0</v>
      </c>
      <c r="T8" s="169"/>
      <c r="U8" s="163">
        <f t="shared" ref="U8:U17" si="20">SUM(V8:AC8)</f>
        <v>60</v>
      </c>
      <c r="V8" s="169"/>
      <c r="W8" s="135">
        <v>60</v>
      </c>
      <c r="X8" s="103">
        <v>0</v>
      </c>
      <c r="Y8" s="103">
        <v>0</v>
      </c>
      <c r="Z8" s="103">
        <v>0</v>
      </c>
      <c r="AA8" s="102">
        <v>0</v>
      </c>
      <c r="AB8" s="136">
        <v>0</v>
      </c>
      <c r="AC8" s="169"/>
      <c r="AD8" s="163">
        <f t="shared" ref="AD8:AD17" si="21">SUM(AE8:AO8)</f>
        <v>0</v>
      </c>
      <c r="AE8" s="169"/>
      <c r="AF8" s="135">
        <v>0</v>
      </c>
      <c r="AG8" s="103">
        <v>0</v>
      </c>
      <c r="AH8" s="103">
        <v>0</v>
      </c>
      <c r="AI8" s="103">
        <v>0</v>
      </c>
      <c r="AJ8" s="103">
        <v>0</v>
      </c>
      <c r="AK8" s="103">
        <v>0</v>
      </c>
      <c r="AL8" s="103">
        <v>0</v>
      </c>
      <c r="AM8" s="103">
        <v>0</v>
      </c>
      <c r="AN8" s="136">
        <v>0</v>
      </c>
      <c r="AO8" s="169"/>
      <c r="AP8" s="163">
        <f t="shared" ref="AP8:AP17" si="22">SUM(AQ8:AW8)</f>
        <v>0</v>
      </c>
      <c r="AQ8" s="169"/>
      <c r="AR8" s="130">
        <v>0</v>
      </c>
      <c r="AS8" s="102">
        <v>0</v>
      </c>
      <c r="AT8" s="102">
        <v>0</v>
      </c>
      <c r="AU8" s="102">
        <v>0</v>
      </c>
      <c r="AV8" s="136">
        <v>0</v>
      </c>
      <c r="AW8" s="169"/>
      <c r="AX8" s="163">
        <v>0</v>
      </c>
      <c r="AY8" s="169"/>
      <c r="AZ8" s="205">
        <v>0</v>
      </c>
      <c r="BA8" s="146"/>
      <c r="BB8" s="458">
        <v>0.25</v>
      </c>
      <c r="BC8" s="459">
        <v>0</v>
      </c>
      <c r="BD8" s="148"/>
      <c r="BE8" s="154" t="s">
        <v>27</v>
      </c>
      <c r="BF8" s="148" t="s">
        <v>27</v>
      </c>
      <c r="BG8" s="442" t="s">
        <v>166</v>
      </c>
      <c r="BH8" s="443" t="s">
        <v>167</v>
      </c>
      <c r="BI8" s="122"/>
      <c r="BJ8" s="157">
        <f t="shared" si="5"/>
        <v>0</v>
      </c>
      <c r="BK8" s="104">
        <f t="shared" si="6"/>
        <v>0</v>
      </c>
      <c r="BL8" s="104">
        <f t="shared" si="7"/>
        <v>64</v>
      </c>
      <c r="BM8" s="104">
        <f t="shared" si="8"/>
        <v>60</v>
      </c>
      <c r="BN8" s="104">
        <f t="shared" si="9"/>
        <v>0</v>
      </c>
      <c r="BO8" s="104">
        <f t="shared" si="10"/>
        <v>0</v>
      </c>
      <c r="BP8" s="110">
        <f t="shared" si="11"/>
        <v>0</v>
      </c>
      <c r="BR8" s="471">
        <f t="shared" si="12"/>
        <v>0</v>
      </c>
      <c r="BS8" s="472">
        <f t="shared" si="13"/>
        <v>0</v>
      </c>
      <c r="BT8" s="472">
        <f t="shared" si="14"/>
        <v>6675.2</v>
      </c>
      <c r="BU8" s="472">
        <f t="shared" si="15"/>
        <v>4866</v>
      </c>
      <c r="BV8" s="472">
        <f t="shared" si="16"/>
        <v>0</v>
      </c>
      <c r="BW8" s="472">
        <f t="shared" si="17"/>
        <v>0</v>
      </c>
      <c r="BX8" s="473">
        <f t="shared" si="18"/>
        <v>0</v>
      </c>
      <c r="BY8" s="31"/>
      <c r="BZ8" s="471"/>
      <c r="CA8" s="478"/>
      <c r="CB8" s="473">
        <f t="shared" si="19"/>
        <v>0</v>
      </c>
      <c r="CC8" s="31"/>
      <c r="CD8" s="31"/>
      <c r="CE8" s="31"/>
    </row>
    <row r="9" spans="2:83" s="50" customFormat="1" ht="220.5">
      <c r="B9" s="795" t="s">
        <v>595</v>
      </c>
      <c r="C9" s="607" t="s">
        <v>14</v>
      </c>
      <c r="D9" s="391" t="s">
        <v>158</v>
      </c>
      <c r="E9" s="165">
        <v>30</v>
      </c>
      <c r="F9" s="165">
        <v>0</v>
      </c>
      <c r="G9" s="169"/>
      <c r="H9" s="163">
        <f t="shared" si="0"/>
        <v>0</v>
      </c>
      <c r="I9" s="169"/>
      <c r="J9" s="130">
        <v>0</v>
      </c>
      <c r="K9" s="103">
        <v>0</v>
      </c>
      <c r="L9" s="171">
        <v>0</v>
      </c>
      <c r="M9" s="169"/>
      <c r="N9" s="163">
        <f t="shared" si="1"/>
        <v>48</v>
      </c>
      <c r="O9" s="169"/>
      <c r="P9" s="135">
        <v>48</v>
      </c>
      <c r="Q9" s="103">
        <v>0</v>
      </c>
      <c r="R9" s="103">
        <v>0</v>
      </c>
      <c r="S9" s="136">
        <v>0</v>
      </c>
      <c r="T9" s="169"/>
      <c r="U9" s="163">
        <f t="shared" si="20"/>
        <v>50</v>
      </c>
      <c r="V9" s="169"/>
      <c r="W9" s="135">
        <v>50</v>
      </c>
      <c r="X9" s="103">
        <v>0</v>
      </c>
      <c r="Y9" s="103">
        <v>0</v>
      </c>
      <c r="Z9" s="103">
        <v>0</v>
      </c>
      <c r="AA9" s="102">
        <v>0</v>
      </c>
      <c r="AB9" s="136">
        <v>0</v>
      </c>
      <c r="AC9" s="169"/>
      <c r="AD9" s="163">
        <f t="shared" si="21"/>
        <v>0</v>
      </c>
      <c r="AE9" s="169"/>
      <c r="AF9" s="135">
        <v>0</v>
      </c>
      <c r="AG9" s="103">
        <v>0</v>
      </c>
      <c r="AH9" s="103">
        <v>0</v>
      </c>
      <c r="AI9" s="103">
        <v>0</v>
      </c>
      <c r="AJ9" s="103">
        <v>0</v>
      </c>
      <c r="AK9" s="103">
        <v>0</v>
      </c>
      <c r="AL9" s="103">
        <v>0</v>
      </c>
      <c r="AM9" s="103">
        <v>0</v>
      </c>
      <c r="AN9" s="136">
        <v>0</v>
      </c>
      <c r="AO9" s="169"/>
      <c r="AP9" s="163">
        <f t="shared" si="22"/>
        <v>0</v>
      </c>
      <c r="AQ9" s="169"/>
      <c r="AR9" s="130">
        <v>0</v>
      </c>
      <c r="AS9" s="102">
        <v>0</v>
      </c>
      <c r="AT9" s="102">
        <v>0</v>
      </c>
      <c r="AU9" s="102">
        <v>0</v>
      </c>
      <c r="AV9" s="136">
        <v>0</v>
      </c>
      <c r="AW9" s="169"/>
      <c r="AX9" s="163">
        <v>0</v>
      </c>
      <c r="AY9" s="169"/>
      <c r="AZ9" s="205">
        <v>0</v>
      </c>
      <c r="BA9" s="146"/>
      <c r="BB9" s="458">
        <v>0.25</v>
      </c>
      <c r="BC9" s="459">
        <v>0</v>
      </c>
      <c r="BD9" s="148"/>
      <c r="BE9" s="154" t="s">
        <v>27</v>
      </c>
      <c r="BF9" s="148" t="s">
        <v>27</v>
      </c>
      <c r="BG9" s="442" t="s">
        <v>166</v>
      </c>
      <c r="BH9" s="443" t="s">
        <v>167</v>
      </c>
      <c r="BI9" s="122"/>
      <c r="BJ9" s="157">
        <f t="shared" si="5"/>
        <v>0</v>
      </c>
      <c r="BK9" s="104">
        <f t="shared" si="6"/>
        <v>0</v>
      </c>
      <c r="BL9" s="104">
        <f t="shared" si="7"/>
        <v>48</v>
      </c>
      <c r="BM9" s="104">
        <f t="shared" si="8"/>
        <v>50</v>
      </c>
      <c r="BN9" s="104">
        <f t="shared" si="9"/>
        <v>0</v>
      </c>
      <c r="BO9" s="104">
        <f t="shared" si="10"/>
        <v>0</v>
      </c>
      <c r="BP9" s="110">
        <f t="shared" si="11"/>
        <v>0</v>
      </c>
      <c r="BR9" s="471">
        <f t="shared" si="12"/>
        <v>0</v>
      </c>
      <c r="BS9" s="472">
        <f t="shared" si="13"/>
        <v>0</v>
      </c>
      <c r="BT9" s="472">
        <f t="shared" si="14"/>
        <v>5006.3999999999996</v>
      </c>
      <c r="BU9" s="472">
        <f t="shared" si="15"/>
        <v>4054.9999999999995</v>
      </c>
      <c r="BV9" s="472">
        <f t="shared" si="16"/>
        <v>0</v>
      </c>
      <c r="BW9" s="472">
        <f t="shared" si="17"/>
        <v>0</v>
      </c>
      <c r="BX9" s="473">
        <f t="shared" si="18"/>
        <v>0</v>
      </c>
      <c r="BY9" s="31"/>
      <c r="BZ9" s="471"/>
      <c r="CA9" s="478"/>
      <c r="CB9" s="473">
        <f t="shared" si="19"/>
        <v>0</v>
      </c>
      <c r="CC9" s="31"/>
      <c r="CD9" s="31"/>
      <c r="CE9" s="31"/>
    </row>
    <row r="10" spans="2:83" s="53" customFormat="1" ht="220.5">
      <c r="B10" s="795" t="s">
        <v>596</v>
      </c>
      <c r="C10" s="608" t="s">
        <v>18</v>
      </c>
      <c r="D10" s="392" t="s">
        <v>157</v>
      </c>
      <c r="E10" s="165">
        <v>5</v>
      </c>
      <c r="F10" s="165">
        <v>0</v>
      </c>
      <c r="G10" s="169"/>
      <c r="H10" s="163">
        <f t="shared" si="0"/>
        <v>0</v>
      </c>
      <c r="I10" s="169"/>
      <c r="J10" s="130">
        <v>0</v>
      </c>
      <c r="K10" s="103">
        <v>0</v>
      </c>
      <c r="L10" s="171">
        <v>0</v>
      </c>
      <c r="M10" s="169"/>
      <c r="N10" s="163">
        <f t="shared" si="1"/>
        <v>8</v>
      </c>
      <c r="O10" s="169"/>
      <c r="P10" s="135">
        <v>8</v>
      </c>
      <c r="Q10" s="103">
        <v>0</v>
      </c>
      <c r="R10" s="103">
        <v>0</v>
      </c>
      <c r="S10" s="136">
        <v>0</v>
      </c>
      <c r="T10" s="169"/>
      <c r="U10" s="163">
        <f t="shared" si="20"/>
        <v>4</v>
      </c>
      <c r="V10" s="169"/>
      <c r="W10" s="135">
        <v>4</v>
      </c>
      <c r="X10" s="103">
        <v>0</v>
      </c>
      <c r="Y10" s="103">
        <v>0</v>
      </c>
      <c r="Z10" s="103">
        <v>0</v>
      </c>
      <c r="AA10" s="102">
        <v>0</v>
      </c>
      <c r="AB10" s="136">
        <v>0</v>
      </c>
      <c r="AC10" s="169"/>
      <c r="AD10" s="163">
        <f t="shared" si="21"/>
        <v>4</v>
      </c>
      <c r="AE10" s="169"/>
      <c r="AF10" s="135">
        <v>4</v>
      </c>
      <c r="AG10" s="103">
        <v>0</v>
      </c>
      <c r="AH10" s="103">
        <v>0</v>
      </c>
      <c r="AI10" s="103">
        <v>0</v>
      </c>
      <c r="AJ10" s="103">
        <v>0</v>
      </c>
      <c r="AK10" s="103">
        <v>0</v>
      </c>
      <c r="AL10" s="103">
        <v>0</v>
      </c>
      <c r="AM10" s="103">
        <v>0</v>
      </c>
      <c r="AN10" s="136">
        <v>0</v>
      </c>
      <c r="AO10" s="169"/>
      <c r="AP10" s="163">
        <f t="shared" si="22"/>
        <v>0</v>
      </c>
      <c r="AQ10" s="169"/>
      <c r="AR10" s="130">
        <v>0</v>
      </c>
      <c r="AS10" s="102">
        <v>0</v>
      </c>
      <c r="AT10" s="102">
        <v>0</v>
      </c>
      <c r="AU10" s="102">
        <v>0</v>
      </c>
      <c r="AV10" s="136">
        <v>0</v>
      </c>
      <c r="AW10" s="169"/>
      <c r="AX10" s="163">
        <v>0</v>
      </c>
      <c r="AY10" s="169"/>
      <c r="AZ10" s="205">
        <v>0</v>
      </c>
      <c r="BA10" s="146"/>
      <c r="BB10" s="458">
        <v>0.25</v>
      </c>
      <c r="BC10" s="459">
        <v>0</v>
      </c>
      <c r="BD10" s="148"/>
      <c r="BE10" s="154" t="s">
        <v>27</v>
      </c>
      <c r="BF10" s="148" t="s">
        <v>27</v>
      </c>
      <c r="BG10" s="442" t="s">
        <v>166</v>
      </c>
      <c r="BH10" s="443" t="s">
        <v>167</v>
      </c>
      <c r="BI10" s="122"/>
      <c r="BJ10" s="157">
        <f t="shared" si="5"/>
        <v>0</v>
      </c>
      <c r="BK10" s="104">
        <f t="shared" si="6"/>
        <v>0</v>
      </c>
      <c r="BL10" s="104">
        <f t="shared" si="7"/>
        <v>8</v>
      </c>
      <c r="BM10" s="104">
        <f t="shared" si="8"/>
        <v>4</v>
      </c>
      <c r="BN10" s="104">
        <f t="shared" si="9"/>
        <v>4</v>
      </c>
      <c r="BO10" s="104">
        <f t="shared" si="10"/>
        <v>0</v>
      </c>
      <c r="BP10" s="110">
        <f t="shared" si="11"/>
        <v>0</v>
      </c>
      <c r="BR10" s="471">
        <f t="shared" si="12"/>
        <v>0</v>
      </c>
      <c r="BS10" s="472">
        <f t="shared" si="13"/>
        <v>0</v>
      </c>
      <c r="BT10" s="472">
        <f t="shared" si="14"/>
        <v>834.4</v>
      </c>
      <c r="BU10" s="472">
        <f t="shared" si="15"/>
        <v>324.39999999999998</v>
      </c>
      <c r="BV10" s="472">
        <f t="shared" si="16"/>
        <v>324.39999999999998</v>
      </c>
      <c r="BW10" s="472">
        <f t="shared" si="17"/>
        <v>0</v>
      </c>
      <c r="BX10" s="473">
        <f t="shared" si="18"/>
        <v>0</v>
      </c>
      <c r="BY10" s="31"/>
      <c r="BZ10" s="471"/>
      <c r="CA10" s="478"/>
      <c r="CB10" s="473">
        <f t="shared" si="19"/>
        <v>0</v>
      </c>
      <c r="CC10" s="31"/>
      <c r="CD10" s="31"/>
      <c r="CE10" s="31"/>
    </row>
    <row r="11" spans="2:83" s="50" customFormat="1" ht="189">
      <c r="B11" s="795" t="s">
        <v>597</v>
      </c>
      <c r="C11" s="607" t="s">
        <v>19</v>
      </c>
      <c r="D11" s="392" t="s">
        <v>150</v>
      </c>
      <c r="E11" s="165">
        <v>10</v>
      </c>
      <c r="F11" s="165">
        <v>0</v>
      </c>
      <c r="G11" s="169"/>
      <c r="H11" s="163">
        <f t="shared" si="0"/>
        <v>0</v>
      </c>
      <c r="I11" s="169"/>
      <c r="J11" s="130">
        <v>0</v>
      </c>
      <c r="K11" s="103">
        <v>0</v>
      </c>
      <c r="L11" s="171">
        <v>0</v>
      </c>
      <c r="M11" s="169"/>
      <c r="N11" s="163">
        <f t="shared" si="1"/>
        <v>16</v>
      </c>
      <c r="O11" s="169"/>
      <c r="P11" s="135">
        <v>16</v>
      </c>
      <c r="Q11" s="103">
        <v>0</v>
      </c>
      <c r="R11" s="103">
        <v>0</v>
      </c>
      <c r="S11" s="136">
        <v>0</v>
      </c>
      <c r="T11" s="169"/>
      <c r="U11" s="163">
        <f t="shared" si="20"/>
        <v>8</v>
      </c>
      <c r="V11" s="169"/>
      <c r="W11" s="135">
        <v>8</v>
      </c>
      <c r="X11" s="103">
        <v>0</v>
      </c>
      <c r="Y11" s="103">
        <v>0</v>
      </c>
      <c r="Z11" s="103">
        <v>0</v>
      </c>
      <c r="AA11" s="102">
        <v>0</v>
      </c>
      <c r="AB11" s="136">
        <v>0</v>
      </c>
      <c r="AC11" s="169"/>
      <c r="AD11" s="163">
        <f t="shared" si="21"/>
        <v>4</v>
      </c>
      <c r="AE11" s="169"/>
      <c r="AF11" s="135">
        <v>4</v>
      </c>
      <c r="AG11" s="103">
        <v>0</v>
      </c>
      <c r="AH11" s="103">
        <v>0</v>
      </c>
      <c r="AI11" s="103">
        <v>0</v>
      </c>
      <c r="AJ11" s="103">
        <v>0</v>
      </c>
      <c r="AK11" s="103">
        <v>0</v>
      </c>
      <c r="AL11" s="103">
        <v>0</v>
      </c>
      <c r="AM11" s="103">
        <v>0</v>
      </c>
      <c r="AN11" s="136">
        <v>0</v>
      </c>
      <c r="AO11" s="169"/>
      <c r="AP11" s="163">
        <f t="shared" si="22"/>
        <v>0</v>
      </c>
      <c r="AQ11" s="169"/>
      <c r="AR11" s="130">
        <v>0</v>
      </c>
      <c r="AS11" s="102">
        <v>0</v>
      </c>
      <c r="AT11" s="102">
        <v>0</v>
      </c>
      <c r="AU11" s="102">
        <v>0</v>
      </c>
      <c r="AV11" s="136">
        <v>0</v>
      </c>
      <c r="AW11" s="169"/>
      <c r="AX11" s="163">
        <v>0</v>
      </c>
      <c r="AY11" s="169"/>
      <c r="AZ11" s="205">
        <v>0</v>
      </c>
      <c r="BA11" s="146"/>
      <c r="BB11" s="458">
        <v>0.25</v>
      </c>
      <c r="BC11" s="459">
        <v>0</v>
      </c>
      <c r="BD11" s="148"/>
      <c r="BE11" s="154" t="s">
        <v>27</v>
      </c>
      <c r="BF11" s="148" t="s">
        <v>27</v>
      </c>
      <c r="BG11" s="442" t="s">
        <v>166</v>
      </c>
      <c r="BH11" s="443" t="s">
        <v>167</v>
      </c>
      <c r="BI11" s="122"/>
      <c r="BJ11" s="157">
        <f t="shared" si="5"/>
        <v>0</v>
      </c>
      <c r="BK11" s="104">
        <f t="shared" si="6"/>
        <v>0</v>
      </c>
      <c r="BL11" s="104">
        <f t="shared" si="7"/>
        <v>16</v>
      </c>
      <c r="BM11" s="104">
        <f t="shared" si="8"/>
        <v>8</v>
      </c>
      <c r="BN11" s="104">
        <f t="shared" si="9"/>
        <v>4</v>
      </c>
      <c r="BO11" s="104">
        <f t="shared" si="10"/>
        <v>0</v>
      </c>
      <c r="BP11" s="110">
        <f t="shared" si="11"/>
        <v>0</v>
      </c>
      <c r="BR11" s="471">
        <f t="shared" si="12"/>
        <v>0</v>
      </c>
      <c r="BS11" s="472">
        <f t="shared" si="13"/>
        <v>0</v>
      </c>
      <c r="BT11" s="472">
        <f t="shared" si="14"/>
        <v>1668.8</v>
      </c>
      <c r="BU11" s="472">
        <f t="shared" si="15"/>
        <v>648.79999999999995</v>
      </c>
      <c r="BV11" s="472">
        <f t="shared" si="16"/>
        <v>324.39999999999998</v>
      </c>
      <c r="BW11" s="472">
        <f t="shared" si="17"/>
        <v>0</v>
      </c>
      <c r="BX11" s="473">
        <f t="shared" si="18"/>
        <v>0</v>
      </c>
      <c r="BY11" s="31"/>
      <c r="BZ11" s="471"/>
      <c r="CA11" s="478"/>
      <c r="CB11" s="473">
        <f t="shared" si="19"/>
        <v>0</v>
      </c>
      <c r="CC11" s="31"/>
      <c r="CD11" s="31"/>
      <c r="CE11" s="31"/>
    </row>
    <row r="12" spans="2:83" s="50" customFormat="1" ht="142.5" thickBot="1">
      <c r="B12" s="795" t="s">
        <v>598</v>
      </c>
      <c r="C12" s="609" t="s">
        <v>139</v>
      </c>
      <c r="D12" s="445" t="s">
        <v>152</v>
      </c>
      <c r="E12" s="165">
        <v>10</v>
      </c>
      <c r="F12" s="165">
        <v>0</v>
      </c>
      <c r="G12" s="169"/>
      <c r="H12" s="163">
        <f t="shared" si="0"/>
        <v>0</v>
      </c>
      <c r="I12" s="169"/>
      <c r="J12" s="130">
        <v>0</v>
      </c>
      <c r="K12" s="103">
        <v>0</v>
      </c>
      <c r="L12" s="171">
        <v>0</v>
      </c>
      <c r="M12" s="169"/>
      <c r="N12" s="163">
        <f t="shared" si="1"/>
        <v>40</v>
      </c>
      <c r="O12" s="169"/>
      <c r="P12" s="135">
        <v>40</v>
      </c>
      <c r="Q12" s="103">
        <v>0</v>
      </c>
      <c r="R12" s="103">
        <v>0</v>
      </c>
      <c r="S12" s="136">
        <v>0</v>
      </c>
      <c r="T12" s="169"/>
      <c r="U12" s="163">
        <f t="shared" ref="U12" si="23">SUM(V12:AC12)</f>
        <v>20</v>
      </c>
      <c r="V12" s="169"/>
      <c r="W12" s="135">
        <v>20</v>
      </c>
      <c r="X12" s="103">
        <v>0</v>
      </c>
      <c r="Y12" s="103">
        <v>0</v>
      </c>
      <c r="Z12" s="103">
        <v>0</v>
      </c>
      <c r="AA12" s="102">
        <v>0</v>
      </c>
      <c r="AB12" s="136">
        <v>0</v>
      </c>
      <c r="AC12" s="169"/>
      <c r="AD12" s="163">
        <f t="shared" ref="AD12" si="24">SUM(AE12:AO12)</f>
        <v>0</v>
      </c>
      <c r="AE12" s="169"/>
      <c r="AF12" s="135">
        <v>0</v>
      </c>
      <c r="AG12" s="103">
        <v>0</v>
      </c>
      <c r="AH12" s="103">
        <v>0</v>
      </c>
      <c r="AI12" s="103">
        <v>0</v>
      </c>
      <c r="AJ12" s="103">
        <v>0</v>
      </c>
      <c r="AK12" s="103">
        <v>0</v>
      </c>
      <c r="AL12" s="103">
        <v>0</v>
      </c>
      <c r="AM12" s="103">
        <v>0</v>
      </c>
      <c r="AN12" s="136">
        <v>0</v>
      </c>
      <c r="AO12" s="169"/>
      <c r="AP12" s="163">
        <f t="shared" ref="AP12" si="25">SUM(AQ12:AW12)</f>
        <v>0</v>
      </c>
      <c r="AQ12" s="169"/>
      <c r="AR12" s="130">
        <v>0</v>
      </c>
      <c r="AS12" s="102">
        <v>0</v>
      </c>
      <c r="AT12" s="102">
        <v>0</v>
      </c>
      <c r="AU12" s="102">
        <v>0</v>
      </c>
      <c r="AV12" s="136">
        <v>0</v>
      </c>
      <c r="AW12" s="169"/>
      <c r="AX12" s="163">
        <v>0</v>
      </c>
      <c r="AY12" s="169"/>
      <c r="AZ12" s="205">
        <v>0</v>
      </c>
      <c r="BA12" s="146"/>
      <c r="BB12" s="458">
        <v>0.25</v>
      </c>
      <c r="BC12" s="459">
        <v>0</v>
      </c>
      <c r="BD12" s="148"/>
      <c r="BE12" s="154" t="s">
        <v>27</v>
      </c>
      <c r="BF12" s="148" t="s">
        <v>27</v>
      </c>
      <c r="BG12" s="442" t="s">
        <v>166</v>
      </c>
      <c r="BH12" s="443" t="s">
        <v>167</v>
      </c>
      <c r="BI12" s="122"/>
      <c r="BJ12" s="157">
        <f t="shared" si="5"/>
        <v>0</v>
      </c>
      <c r="BK12" s="104">
        <f t="shared" si="6"/>
        <v>0</v>
      </c>
      <c r="BL12" s="104">
        <f t="shared" si="7"/>
        <v>40</v>
      </c>
      <c r="BM12" s="104">
        <f t="shared" si="8"/>
        <v>20</v>
      </c>
      <c r="BN12" s="104">
        <f t="shared" si="9"/>
        <v>0</v>
      </c>
      <c r="BO12" s="104">
        <f t="shared" si="10"/>
        <v>0</v>
      </c>
      <c r="BP12" s="110">
        <f t="shared" si="11"/>
        <v>0</v>
      </c>
      <c r="BR12" s="471">
        <f t="shared" si="12"/>
        <v>0</v>
      </c>
      <c r="BS12" s="472">
        <f t="shared" si="13"/>
        <v>0</v>
      </c>
      <c r="BT12" s="472">
        <f t="shared" si="14"/>
        <v>4172</v>
      </c>
      <c r="BU12" s="472">
        <f t="shared" si="15"/>
        <v>1622</v>
      </c>
      <c r="BV12" s="472">
        <f t="shared" si="16"/>
        <v>0</v>
      </c>
      <c r="BW12" s="472">
        <f t="shared" si="17"/>
        <v>0</v>
      </c>
      <c r="BX12" s="473">
        <f t="shared" si="18"/>
        <v>0</v>
      </c>
      <c r="BY12" s="31"/>
      <c r="BZ12" s="471"/>
      <c r="CA12" s="478"/>
      <c r="CB12" s="473">
        <f t="shared" si="19"/>
        <v>0</v>
      </c>
      <c r="CC12" s="31"/>
      <c r="CD12" s="31"/>
      <c r="CE12" s="31"/>
    </row>
    <row r="13" spans="2:83" s="50" customFormat="1" ht="48" thickBot="1">
      <c r="B13" s="795" t="s">
        <v>599</v>
      </c>
      <c r="C13" s="610" t="s">
        <v>25</v>
      </c>
      <c r="D13" s="446" t="s">
        <v>5</v>
      </c>
      <c r="E13" s="444">
        <v>0</v>
      </c>
      <c r="F13" s="166">
        <v>0</v>
      </c>
      <c r="G13" s="122"/>
      <c r="H13" s="163">
        <f t="shared" si="0"/>
        <v>0</v>
      </c>
      <c r="I13" s="122"/>
      <c r="J13" s="131">
        <v>0</v>
      </c>
      <c r="K13" s="105">
        <v>0</v>
      </c>
      <c r="L13" s="137">
        <v>0</v>
      </c>
      <c r="M13" s="122"/>
      <c r="N13" s="163">
        <f t="shared" si="1"/>
        <v>0</v>
      </c>
      <c r="O13" s="122"/>
      <c r="P13" s="131">
        <v>0</v>
      </c>
      <c r="Q13" s="105">
        <v>0</v>
      </c>
      <c r="R13" s="105">
        <v>0</v>
      </c>
      <c r="S13" s="137">
        <v>0</v>
      </c>
      <c r="T13" s="122"/>
      <c r="U13" s="163">
        <f t="shared" si="20"/>
        <v>0</v>
      </c>
      <c r="V13" s="122"/>
      <c r="W13" s="131">
        <v>0</v>
      </c>
      <c r="X13" s="105">
        <v>0</v>
      </c>
      <c r="Y13" s="105">
        <v>0</v>
      </c>
      <c r="Z13" s="105">
        <v>0</v>
      </c>
      <c r="AA13" s="105">
        <v>0</v>
      </c>
      <c r="AB13" s="137">
        <v>0</v>
      </c>
      <c r="AC13" s="122"/>
      <c r="AD13" s="163">
        <f t="shared" si="21"/>
        <v>0</v>
      </c>
      <c r="AE13" s="122"/>
      <c r="AF13" s="131">
        <v>0</v>
      </c>
      <c r="AG13" s="105">
        <v>0</v>
      </c>
      <c r="AH13" s="105">
        <v>0</v>
      </c>
      <c r="AI13" s="105">
        <v>0</v>
      </c>
      <c r="AJ13" s="105">
        <v>0</v>
      </c>
      <c r="AK13" s="105">
        <v>0</v>
      </c>
      <c r="AL13" s="105">
        <v>0</v>
      </c>
      <c r="AM13" s="105">
        <v>0</v>
      </c>
      <c r="AN13" s="137">
        <v>0</v>
      </c>
      <c r="AO13" s="122"/>
      <c r="AP13" s="163">
        <f t="shared" si="22"/>
        <v>0</v>
      </c>
      <c r="AQ13" s="122"/>
      <c r="AR13" s="131">
        <v>0</v>
      </c>
      <c r="AS13" s="105">
        <v>0</v>
      </c>
      <c r="AT13" s="105">
        <v>0</v>
      </c>
      <c r="AU13" s="105">
        <v>0</v>
      </c>
      <c r="AV13" s="137">
        <v>0</v>
      </c>
      <c r="AW13" s="122"/>
      <c r="AX13" s="163">
        <v>0</v>
      </c>
      <c r="AY13" s="169"/>
      <c r="AZ13" s="152">
        <v>0</v>
      </c>
      <c r="BA13" s="174"/>
      <c r="BB13" s="458">
        <v>0</v>
      </c>
      <c r="BC13" s="459">
        <v>0</v>
      </c>
      <c r="BD13" s="148"/>
      <c r="BE13" s="154" t="s">
        <v>27</v>
      </c>
      <c r="BF13" s="148" t="s">
        <v>27</v>
      </c>
      <c r="BG13" s="442" t="s">
        <v>168</v>
      </c>
      <c r="BH13" s="443" t="s">
        <v>168</v>
      </c>
      <c r="BI13" s="122"/>
      <c r="BJ13" s="157">
        <f t="shared" si="5"/>
        <v>0</v>
      </c>
      <c r="BK13" s="104">
        <f t="shared" si="6"/>
        <v>0</v>
      </c>
      <c r="BL13" s="104">
        <f t="shared" si="7"/>
        <v>0</v>
      </c>
      <c r="BM13" s="104">
        <f t="shared" si="8"/>
        <v>0</v>
      </c>
      <c r="BN13" s="104">
        <f t="shared" si="9"/>
        <v>0</v>
      </c>
      <c r="BO13" s="104">
        <f t="shared" si="10"/>
        <v>0</v>
      </c>
      <c r="BP13" s="110">
        <f t="shared" si="11"/>
        <v>0</v>
      </c>
      <c r="BR13" s="471">
        <f t="shared" si="12"/>
        <v>0</v>
      </c>
      <c r="BS13" s="472">
        <f t="shared" si="13"/>
        <v>0</v>
      </c>
      <c r="BT13" s="472">
        <f t="shared" si="14"/>
        <v>0</v>
      </c>
      <c r="BU13" s="472">
        <f t="shared" si="15"/>
        <v>0</v>
      </c>
      <c r="BV13" s="472">
        <f t="shared" si="16"/>
        <v>0</v>
      </c>
      <c r="BW13" s="472">
        <f t="shared" si="17"/>
        <v>0</v>
      </c>
      <c r="BX13" s="473">
        <f t="shared" si="18"/>
        <v>0</v>
      </c>
      <c r="BY13" s="31"/>
      <c r="BZ13" s="471"/>
      <c r="CA13" s="478"/>
      <c r="CB13" s="473">
        <f t="shared" si="19"/>
        <v>0</v>
      </c>
      <c r="CC13" s="31"/>
      <c r="CD13" s="31"/>
      <c r="CE13" s="31"/>
    </row>
    <row r="14" spans="2:83" s="50" customFormat="1" ht="141.75">
      <c r="B14" s="795" t="s">
        <v>600</v>
      </c>
      <c r="C14" s="607" t="s">
        <v>15</v>
      </c>
      <c r="D14" s="447" t="s">
        <v>154</v>
      </c>
      <c r="E14" s="166">
        <v>30</v>
      </c>
      <c r="F14" s="166">
        <f>SUM(G14:G14)</f>
        <v>0</v>
      </c>
      <c r="G14" s="122"/>
      <c r="H14" s="127">
        <f t="shared" si="0"/>
        <v>0</v>
      </c>
      <c r="I14" s="122"/>
      <c r="J14" s="131">
        <v>0</v>
      </c>
      <c r="K14" s="105">
        <v>0</v>
      </c>
      <c r="L14" s="137">
        <v>0</v>
      </c>
      <c r="M14" s="122"/>
      <c r="N14" s="127">
        <f t="shared" si="1"/>
        <v>120</v>
      </c>
      <c r="O14" s="122"/>
      <c r="P14" s="131">
        <v>120</v>
      </c>
      <c r="Q14" s="105">
        <v>0</v>
      </c>
      <c r="R14" s="105">
        <v>0</v>
      </c>
      <c r="S14" s="137">
        <v>0</v>
      </c>
      <c r="T14" s="122"/>
      <c r="U14" s="127">
        <f t="shared" si="20"/>
        <v>24</v>
      </c>
      <c r="V14" s="122"/>
      <c r="W14" s="131">
        <v>24</v>
      </c>
      <c r="X14" s="105">
        <v>0</v>
      </c>
      <c r="Y14" s="105">
        <v>0</v>
      </c>
      <c r="Z14" s="105">
        <v>0</v>
      </c>
      <c r="AA14" s="105">
        <v>0</v>
      </c>
      <c r="AB14" s="137">
        <v>0</v>
      </c>
      <c r="AC14" s="122"/>
      <c r="AD14" s="127">
        <f t="shared" si="21"/>
        <v>24</v>
      </c>
      <c r="AE14" s="122"/>
      <c r="AF14" s="131">
        <v>24</v>
      </c>
      <c r="AG14" s="105">
        <v>0</v>
      </c>
      <c r="AH14" s="105">
        <v>0</v>
      </c>
      <c r="AI14" s="105">
        <v>0</v>
      </c>
      <c r="AJ14" s="105">
        <v>0</v>
      </c>
      <c r="AK14" s="105">
        <v>0</v>
      </c>
      <c r="AL14" s="105">
        <v>0</v>
      </c>
      <c r="AM14" s="105">
        <v>0</v>
      </c>
      <c r="AN14" s="137">
        <v>0</v>
      </c>
      <c r="AO14" s="122"/>
      <c r="AP14" s="172">
        <f t="shared" si="22"/>
        <v>0</v>
      </c>
      <c r="AQ14" s="122"/>
      <c r="AR14" s="131">
        <v>0</v>
      </c>
      <c r="AS14" s="105">
        <v>0</v>
      </c>
      <c r="AT14" s="105">
        <v>0</v>
      </c>
      <c r="AU14" s="105">
        <v>0</v>
      </c>
      <c r="AV14" s="137">
        <v>0</v>
      </c>
      <c r="AW14" s="122"/>
      <c r="AX14" s="172">
        <v>0</v>
      </c>
      <c r="AY14" s="178"/>
      <c r="AZ14" s="205">
        <v>0</v>
      </c>
      <c r="BA14" s="148" t="s">
        <v>27</v>
      </c>
      <c r="BB14" s="458">
        <v>0.25</v>
      </c>
      <c r="BC14" s="459">
        <v>0</v>
      </c>
      <c r="BD14" s="122"/>
      <c r="BE14" s="154" t="s">
        <v>27</v>
      </c>
      <c r="BF14" s="148" t="s">
        <v>27</v>
      </c>
      <c r="BG14" s="442" t="s">
        <v>166</v>
      </c>
      <c r="BH14" s="443" t="s">
        <v>167</v>
      </c>
      <c r="BI14" s="122"/>
      <c r="BJ14" s="157">
        <f t="shared" si="5"/>
        <v>0</v>
      </c>
      <c r="BK14" s="104">
        <f t="shared" si="6"/>
        <v>0</v>
      </c>
      <c r="BL14" s="104">
        <f t="shared" si="7"/>
        <v>120</v>
      </c>
      <c r="BM14" s="104">
        <f t="shared" si="8"/>
        <v>24</v>
      </c>
      <c r="BN14" s="104">
        <f t="shared" si="9"/>
        <v>24</v>
      </c>
      <c r="BO14" s="104">
        <f t="shared" si="10"/>
        <v>0</v>
      </c>
      <c r="BP14" s="110">
        <f t="shared" si="11"/>
        <v>0</v>
      </c>
      <c r="BR14" s="471">
        <f t="shared" si="12"/>
        <v>0</v>
      </c>
      <c r="BS14" s="472">
        <f t="shared" si="13"/>
        <v>0</v>
      </c>
      <c r="BT14" s="472">
        <f t="shared" si="14"/>
        <v>12516</v>
      </c>
      <c r="BU14" s="472">
        <f t="shared" si="15"/>
        <v>1946.3999999999999</v>
      </c>
      <c r="BV14" s="472">
        <f t="shared" si="16"/>
        <v>1946.3999999999999</v>
      </c>
      <c r="BW14" s="472">
        <f t="shared" si="17"/>
        <v>0</v>
      </c>
      <c r="BX14" s="473">
        <f t="shared" si="18"/>
        <v>0</v>
      </c>
      <c r="BY14" s="31"/>
      <c r="BZ14" s="471"/>
      <c r="CA14" s="478"/>
      <c r="CB14" s="473">
        <f t="shared" si="19"/>
        <v>0</v>
      </c>
      <c r="CC14" s="31"/>
      <c r="CD14" s="31"/>
      <c r="CE14" s="31"/>
    </row>
    <row r="15" spans="2:83" s="50" customFormat="1" ht="126">
      <c r="B15" s="795" t="s">
        <v>601</v>
      </c>
      <c r="C15" s="607" t="s">
        <v>16</v>
      </c>
      <c r="D15" s="448" t="s">
        <v>153</v>
      </c>
      <c r="E15" s="166">
        <v>20</v>
      </c>
      <c r="F15" s="166">
        <f>SUM(G15:G15)</f>
        <v>0</v>
      </c>
      <c r="G15" s="122"/>
      <c r="H15" s="127">
        <f t="shared" si="0"/>
        <v>0</v>
      </c>
      <c r="I15" s="122"/>
      <c r="J15" s="131">
        <v>0</v>
      </c>
      <c r="K15" s="105">
        <v>0</v>
      </c>
      <c r="L15" s="137">
        <v>0</v>
      </c>
      <c r="M15" s="122"/>
      <c r="N15" s="127">
        <f t="shared" si="1"/>
        <v>32</v>
      </c>
      <c r="O15" s="122"/>
      <c r="P15" s="131">
        <v>32</v>
      </c>
      <c r="Q15" s="105">
        <v>0</v>
      </c>
      <c r="R15" s="105">
        <v>0</v>
      </c>
      <c r="S15" s="137">
        <v>0</v>
      </c>
      <c r="T15" s="122"/>
      <c r="U15" s="127">
        <f t="shared" si="20"/>
        <v>16</v>
      </c>
      <c r="V15" s="122"/>
      <c r="W15" s="131">
        <v>16</v>
      </c>
      <c r="X15" s="105">
        <v>0</v>
      </c>
      <c r="Y15" s="105">
        <v>0</v>
      </c>
      <c r="Z15" s="105">
        <v>0</v>
      </c>
      <c r="AA15" s="105">
        <v>0</v>
      </c>
      <c r="AB15" s="137">
        <v>0</v>
      </c>
      <c r="AC15" s="122"/>
      <c r="AD15" s="127">
        <f t="shared" si="21"/>
        <v>16</v>
      </c>
      <c r="AE15" s="122"/>
      <c r="AF15" s="131">
        <v>16</v>
      </c>
      <c r="AG15" s="105">
        <v>0</v>
      </c>
      <c r="AH15" s="105">
        <v>0</v>
      </c>
      <c r="AI15" s="105">
        <v>0</v>
      </c>
      <c r="AJ15" s="105">
        <v>0</v>
      </c>
      <c r="AK15" s="105">
        <v>0</v>
      </c>
      <c r="AL15" s="105">
        <v>0</v>
      </c>
      <c r="AM15" s="105">
        <v>0</v>
      </c>
      <c r="AN15" s="137">
        <v>0</v>
      </c>
      <c r="AO15" s="122"/>
      <c r="AP15" s="172">
        <f t="shared" si="22"/>
        <v>0</v>
      </c>
      <c r="AQ15" s="122"/>
      <c r="AR15" s="131">
        <v>0</v>
      </c>
      <c r="AS15" s="105">
        <v>0</v>
      </c>
      <c r="AT15" s="105">
        <v>0</v>
      </c>
      <c r="AU15" s="105">
        <v>0</v>
      </c>
      <c r="AV15" s="137">
        <v>0</v>
      </c>
      <c r="AW15" s="122"/>
      <c r="AX15" s="172">
        <v>0</v>
      </c>
      <c r="AY15" s="178"/>
      <c r="AZ15" s="205">
        <v>0</v>
      </c>
      <c r="BA15" s="148" t="s">
        <v>27</v>
      </c>
      <c r="BB15" s="458">
        <v>0.25</v>
      </c>
      <c r="BC15" s="459">
        <v>0</v>
      </c>
      <c r="BD15" s="122"/>
      <c r="BE15" s="154" t="s">
        <v>27</v>
      </c>
      <c r="BF15" s="148" t="s">
        <v>27</v>
      </c>
      <c r="BG15" s="442" t="s">
        <v>166</v>
      </c>
      <c r="BH15" s="443" t="s">
        <v>167</v>
      </c>
      <c r="BI15" s="122"/>
      <c r="BJ15" s="157">
        <f t="shared" si="5"/>
        <v>0</v>
      </c>
      <c r="BK15" s="104">
        <f t="shared" si="6"/>
        <v>0</v>
      </c>
      <c r="BL15" s="104">
        <f t="shared" si="7"/>
        <v>32</v>
      </c>
      <c r="BM15" s="104">
        <f t="shared" si="8"/>
        <v>16</v>
      </c>
      <c r="BN15" s="617">
        <f t="shared" si="9"/>
        <v>16</v>
      </c>
      <c r="BO15" s="104">
        <f t="shared" si="10"/>
        <v>0</v>
      </c>
      <c r="BP15" s="110">
        <f t="shared" si="11"/>
        <v>0</v>
      </c>
      <c r="BR15" s="471">
        <f t="shared" si="12"/>
        <v>0</v>
      </c>
      <c r="BS15" s="472">
        <f t="shared" si="13"/>
        <v>0</v>
      </c>
      <c r="BT15" s="472">
        <f t="shared" si="14"/>
        <v>3337.6</v>
      </c>
      <c r="BU15" s="472">
        <f t="shared" si="15"/>
        <v>1297.5999999999999</v>
      </c>
      <c r="BV15" s="472">
        <f t="shared" si="16"/>
        <v>1297.5999999999999</v>
      </c>
      <c r="BW15" s="472">
        <f t="shared" si="17"/>
        <v>0</v>
      </c>
      <c r="BX15" s="473">
        <f t="shared" si="18"/>
        <v>0</v>
      </c>
      <c r="BZ15" s="471"/>
      <c r="CA15" s="478"/>
      <c r="CB15" s="473">
        <f t="shared" si="19"/>
        <v>0</v>
      </c>
    </row>
    <row r="16" spans="2:83" s="50" customFormat="1" ht="126">
      <c r="B16" s="795" t="s">
        <v>602</v>
      </c>
      <c r="C16" s="607" t="s">
        <v>20</v>
      </c>
      <c r="D16" s="448" t="s">
        <v>155</v>
      </c>
      <c r="E16" s="166">
        <v>120</v>
      </c>
      <c r="F16" s="166">
        <f>SUM(G16:G16)</f>
        <v>0</v>
      </c>
      <c r="G16" s="122"/>
      <c r="H16" s="127">
        <f t="shared" si="0"/>
        <v>0</v>
      </c>
      <c r="I16" s="122"/>
      <c r="J16" s="131">
        <v>0</v>
      </c>
      <c r="K16" s="105">
        <v>0</v>
      </c>
      <c r="L16" s="137">
        <v>0</v>
      </c>
      <c r="M16" s="122"/>
      <c r="N16" s="127">
        <f t="shared" si="1"/>
        <v>192</v>
      </c>
      <c r="O16" s="122"/>
      <c r="P16" s="131">
        <v>192</v>
      </c>
      <c r="Q16" s="105">
        <v>0</v>
      </c>
      <c r="R16" s="105">
        <v>0</v>
      </c>
      <c r="S16" s="137">
        <v>0</v>
      </c>
      <c r="T16" s="122"/>
      <c r="U16" s="127">
        <f t="shared" si="20"/>
        <v>96</v>
      </c>
      <c r="V16" s="122"/>
      <c r="W16" s="131">
        <v>96</v>
      </c>
      <c r="X16" s="105">
        <v>0</v>
      </c>
      <c r="Y16" s="105">
        <v>0</v>
      </c>
      <c r="Z16" s="105">
        <v>0</v>
      </c>
      <c r="AA16" s="105">
        <v>0</v>
      </c>
      <c r="AB16" s="137">
        <v>0</v>
      </c>
      <c r="AC16" s="122"/>
      <c r="AD16" s="127">
        <f t="shared" si="21"/>
        <v>96</v>
      </c>
      <c r="AE16" s="122"/>
      <c r="AF16" s="131">
        <v>96</v>
      </c>
      <c r="AG16" s="105">
        <v>0</v>
      </c>
      <c r="AH16" s="105">
        <v>0</v>
      </c>
      <c r="AI16" s="105">
        <v>0</v>
      </c>
      <c r="AJ16" s="105">
        <v>0</v>
      </c>
      <c r="AK16" s="105">
        <v>0</v>
      </c>
      <c r="AL16" s="105">
        <v>0</v>
      </c>
      <c r="AM16" s="105">
        <v>0</v>
      </c>
      <c r="AN16" s="137">
        <v>0</v>
      </c>
      <c r="AO16" s="122"/>
      <c r="AP16" s="172">
        <f t="shared" si="22"/>
        <v>29</v>
      </c>
      <c r="AQ16" s="122"/>
      <c r="AR16" s="131">
        <v>0</v>
      </c>
      <c r="AS16" s="105">
        <v>0</v>
      </c>
      <c r="AT16" s="105">
        <v>29</v>
      </c>
      <c r="AU16" s="105">
        <v>0</v>
      </c>
      <c r="AV16" s="137">
        <v>0</v>
      </c>
      <c r="AW16" s="122"/>
      <c r="AX16" s="172">
        <v>0</v>
      </c>
      <c r="AY16" s="178"/>
      <c r="AZ16" s="153">
        <f>K31</f>
        <v>273890</v>
      </c>
      <c r="BA16" s="148" t="s">
        <v>27</v>
      </c>
      <c r="BB16" s="458">
        <v>0.25</v>
      </c>
      <c r="BC16" s="459">
        <v>0.4</v>
      </c>
      <c r="BD16" s="122"/>
      <c r="BE16" s="154" t="s">
        <v>27</v>
      </c>
      <c r="BF16" s="148" t="s">
        <v>27</v>
      </c>
      <c r="BG16" s="442" t="s">
        <v>166</v>
      </c>
      <c r="BH16" s="443" t="s">
        <v>203</v>
      </c>
      <c r="BI16" s="122"/>
      <c r="BJ16" s="157">
        <f t="shared" si="5"/>
        <v>0</v>
      </c>
      <c r="BK16" s="104">
        <f t="shared" si="6"/>
        <v>0</v>
      </c>
      <c r="BL16" s="104">
        <f t="shared" si="7"/>
        <v>192</v>
      </c>
      <c r="BM16" s="104">
        <f t="shared" si="8"/>
        <v>96</v>
      </c>
      <c r="BN16" s="104">
        <f t="shared" si="9"/>
        <v>96</v>
      </c>
      <c r="BO16" s="104">
        <f t="shared" si="10"/>
        <v>29</v>
      </c>
      <c r="BP16" s="110">
        <f t="shared" si="11"/>
        <v>0</v>
      </c>
      <c r="BR16" s="471">
        <f t="shared" si="12"/>
        <v>0</v>
      </c>
      <c r="BS16" s="472">
        <f t="shared" si="13"/>
        <v>0</v>
      </c>
      <c r="BT16" s="472">
        <f t="shared" si="14"/>
        <v>20025.599999999999</v>
      </c>
      <c r="BU16" s="472">
        <f t="shared" si="15"/>
        <v>7785.5999999999995</v>
      </c>
      <c r="BV16" s="472">
        <f t="shared" si="16"/>
        <v>7785.5999999999995</v>
      </c>
      <c r="BW16" s="472">
        <f t="shared" si="17"/>
        <v>3291.21</v>
      </c>
      <c r="BX16" s="473">
        <f t="shared" si="18"/>
        <v>0</v>
      </c>
      <c r="BZ16" s="471"/>
      <c r="CA16" s="478"/>
      <c r="CB16" s="473">
        <f t="shared" si="19"/>
        <v>383446</v>
      </c>
    </row>
    <row r="17" spans="2:83" s="50" customFormat="1" ht="94.5">
      <c r="B17" s="795" t="s">
        <v>603</v>
      </c>
      <c r="C17" s="607" t="s">
        <v>17</v>
      </c>
      <c r="D17" s="449" t="s">
        <v>156</v>
      </c>
      <c r="E17" s="166">
        <v>10</v>
      </c>
      <c r="F17" s="166">
        <f>SUM(G17:G17)</f>
        <v>0</v>
      </c>
      <c r="G17" s="122"/>
      <c r="H17" s="127">
        <f t="shared" si="0"/>
        <v>0</v>
      </c>
      <c r="I17" s="122"/>
      <c r="J17" s="131">
        <v>0</v>
      </c>
      <c r="K17" s="105">
        <v>0</v>
      </c>
      <c r="L17" s="137">
        <v>0</v>
      </c>
      <c r="M17" s="122"/>
      <c r="N17" s="127">
        <f t="shared" si="1"/>
        <v>16</v>
      </c>
      <c r="O17" s="122"/>
      <c r="P17" s="131">
        <v>16</v>
      </c>
      <c r="Q17" s="105">
        <v>0</v>
      </c>
      <c r="R17" s="105">
        <v>0</v>
      </c>
      <c r="S17" s="137">
        <v>0</v>
      </c>
      <c r="T17" s="122"/>
      <c r="U17" s="127">
        <f t="shared" si="20"/>
        <v>20</v>
      </c>
      <c r="V17" s="122"/>
      <c r="W17" s="131">
        <v>20</v>
      </c>
      <c r="X17" s="105">
        <v>0</v>
      </c>
      <c r="Y17" s="105">
        <v>0</v>
      </c>
      <c r="Z17" s="105">
        <v>0</v>
      </c>
      <c r="AA17" s="105">
        <v>0</v>
      </c>
      <c r="AB17" s="137">
        <v>0</v>
      </c>
      <c r="AC17" s="122"/>
      <c r="AD17" s="127">
        <f t="shared" si="21"/>
        <v>8</v>
      </c>
      <c r="AE17" s="122"/>
      <c r="AF17" s="131">
        <v>8</v>
      </c>
      <c r="AG17" s="105">
        <v>0</v>
      </c>
      <c r="AH17" s="105">
        <v>0</v>
      </c>
      <c r="AI17" s="105">
        <v>0</v>
      </c>
      <c r="AJ17" s="105">
        <v>0</v>
      </c>
      <c r="AK17" s="105">
        <v>0</v>
      </c>
      <c r="AL17" s="105">
        <v>0</v>
      </c>
      <c r="AM17" s="105">
        <v>0</v>
      </c>
      <c r="AN17" s="137">
        <v>0</v>
      </c>
      <c r="AO17" s="122"/>
      <c r="AP17" s="172">
        <f t="shared" si="22"/>
        <v>0</v>
      </c>
      <c r="AQ17" s="122"/>
      <c r="AR17" s="131">
        <v>0</v>
      </c>
      <c r="AS17" s="105">
        <v>0</v>
      </c>
      <c r="AT17" s="105">
        <v>0</v>
      </c>
      <c r="AU17" s="105">
        <v>0</v>
      </c>
      <c r="AV17" s="137">
        <v>0</v>
      </c>
      <c r="AW17" s="122"/>
      <c r="AX17" s="172">
        <v>0</v>
      </c>
      <c r="AY17" s="178"/>
      <c r="AZ17" s="205">
        <v>0</v>
      </c>
      <c r="BA17" s="148" t="s">
        <v>27</v>
      </c>
      <c r="BB17" s="458">
        <v>0.25</v>
      </c>
      <c r="BC17" s="459">
        <v>0</v>
      </c>
      <c r="BD17" s="122"/>
      <c r="BE17" s="154" t="s">
        <v>27</v>
      </c>
      <c r="BF17" s="148" t="s">
        <v>27</v>
      </c>
      <c r="BG17" s="442" t="s">
        <v>166</v>
      </c>
      <c r="BH17" s="443" t="s">
        <v>167</v>
      </c>
      <c r="BI17" s="122"/>
      <c r="BJ17" s="157">
        <f t="shared" si="5"/>
        <v>0</v>
      </c>
      <c r="BK17" s="104">
        <f t="shared" si="6"/>
        <v>0</v>
      </c>
      <c r="BL17" s="104">
        <f t="shared" si="7"/>
        <v>16</v>
      </c>
      <c r="BM17" s="104">
        <f t="shared" si="8"/>
        <v>20</v>
      </c>
      <c r="BN17" s="104">
        <f t="shared" si="9"/>
        <v>8</v>
      </c>
      <c r="BO17" s="104">
        <f t="shared" si="10"/>
        <v>0</v>
      </c>
      <c r="BP17" s="110">
        <f t="shared" si="11"/>
        <v>0</v>
      </c>
      <c r="BR17" s="471">
        <f t="shared" si="12"/>
        <v>0</v>
      </c>
      <c r="BS17" s="472">
        <f t="shared" si="13"/>
        <v>0</v>
      </c>
      <c r="BT17" s="472">
        <f t="shared" si="14"/>
        <v>1668.8</v>
      </c>
      <c r="BU17" s="472">
        <f t="shared" si="15"/>
        <v>1622</v>
      </c>
      <c r="BV17" s="472">
        <f t="shared" si="16"/>
        <v>648.79999999999995</v>
      </c>
      <c r="BW17" s="472">
        <f t="shared" si="17"/>
        <v>0</v>
      </c>
      <c r="BX17" s="473">
        <f t="shared" si="18"/>
        <v>0</v>
      </c>
      <c r="BZ17" s="471"/>
      <c r="CA17" s="478"/>
      <c r="CB17" s="473">
        <f t="shared" si="19"/>
        <v>0</v>
      </c>
    </row>
    <row r="18" spans="2:83" s="50" customFormat="1" ht="32.25" thickBot="1">
      <c r="B18" s="863" t="s">
        <v>604</v>
      </c>
      <c r="C18" s="815" t="s">
        <v>21</v>
      </c>
      <c r="D18" s="818"/>
      <c r="E18" s="796">
        <v>0</v>
      </c>
      <c r="F18" s="797">
        <v>0</v>
      </c>
      <c r="G18" s="798"/>
      <c r="H18" s="799">
        <f t="shared" ref="H18:H23" si="26">SUM(I18:M18)</f>
        <v>0</v>
      </c>
      <c r="I18" s="798"/>
      <c r="J18" s="800">
        <v>0</v>
      </c>
      <c r="K18" s="801">
        <v>0</v>
      </c>
      <c r="L18" s="802">
        <v>0</v>
      </c>
      <c r="M18" s="798"/>
      <c r="N18" s="799">
        <f>SUM(O18:T18)</f>
        <v>0</v>
      </c>
      <c r="O18" s="798"/>
      <c r="P18" s="800">
        <v>0</v>
      </c>
      <c r="Q18" s="801">
        <v>0</v>
      </c>
      <c r="R18" s="801">
        <v>0</v>
      </c>
      <c r="S18" s="802">
        <v>0</v>
      </c>
      <c r="T18" s="798"/>
      <c r="U18" s="799">
        <f>SUM(V18:AC18)</f>
        <v>0</v>
      </c>
      <c r="V18" s="798"/>
      <c r="W18" s="800">
        <v>0</v>
      </c>
      <c r="X18" s="801">
        <v>0</v>
      </c>
      <c r="Y18" s="801">
        <v>0</v>
      </c>
      <c r="Z18" s="801">
        <v>0</v>
      </c>
      <c r="AA18" s="801">
        <v>0</v>
      </c>
      <c r="AB18" s="802">
        <v>0</v>
      </c>
      <c r="AC18" s="798"/>
      <c r="AD18" s="799">
        <f t="shared" ref="AD18:AD23" si="27">SUM(AE18:AO18)</f>
        <v>0</v>
      </c>
      <c r="AE18" s="798"/>
      <c r="AF18" s="800">
        <v>0</v>
      </c>
      <c r="AG18" s="801">
        <v>0</v>
      </c>
      <c r="AH18" s="801">
        <v>0</v>
      </c>
      <c r="AI18" s="801">
        <v>0</v>
      </c>
      <c r="AJ18" s="801">
        <v>0</v>
      </c>
      <c r="AK18" s="801">
        <v>0</v>
      </c>
      <c r="AL18" s="801">
        <v>0</v>
      </c>
      <c r="AM18" s="801">
        <v>0</v>
      </c>
      <c r="AN18" s="802">
        <v>0</v>
      </c>
      <c r="AO18" s="798"/>
      <c r="AP18" s="803">
        <f t="shared" ref="AP18:AP23" si="28">SUM(AQ18:AW18)</f>
        <v>0</v>
      </c>
      <c r="AQ18" s="798"/>
      <c r="AR18" s="800">
        <v>0</v>
      </c>
      <c r="AS18" s="801">
        <v>0</v>
      </c>
      <c r="AT18" s="801">
        <v>0</v>
      </c>
      <c r="AU18" s="801">
        <v>0</v>
      </c>
      <c r="AV18" s="802">
        <v>0</v>
      </c>
      <c r="AW18" s="798"/>
      <c r="AX18" s="803">
        <v>0</v>
      </c>
      <c r="AY18" s="804"/>
      <c r="AZ18" s="805">
        <v>0</v>
      </c>
      <c r="BA18" s="806" t="s">
        <v>27</v>
      </c>
      <c r="BB18" s="807">
        <v>0</v>
      </c>
      <c r="BC18" s="808">
        <v>0</v>
      </c>
      <c r="BD18" s="798"/>
      <c r="BE18" s="809" t="s">
        <v>27</v>
      </c>
      <c r="BF18" s="806" t="s">
        <v>27</v>
      </c>
      <c r="BG18" s="810" t="s">
        <v>168</v>
      </c>
      <c r="BH18" s="811" t="s">
        <v>168</v>
      </c>
      <c r="BI18" s="798"/>
      <c r="BJ18" s="812">
        <f t="shared" ref="BJ18:BJ23" si="29">F18</f>
        <v>0</v>
      </c>
      <c r="BK18" s="813">
        <f t="shared" ref="BK18:BK23" si="30">H18</f>
        <v>0</v>
      </c>
      <c r="BL18" s="813">
        <f t="shared" ref="BL18:BL23" si="31">N18</f>
        <v>0</v>
      </c>
      <c r="BM18" s="813">
        <f t="shared" ref="BM18:BM23" si="32">U18</f>
        <v>0</v>
      </c>
      <c r="BN18" s="813">
        <f t="shared" ref="BN18:BN23" si="33">AD18</f>
        <v>0</v>
      </c>
      <c r="BO18" s="813">
        <f t="shared" ref="BO18:BO23" si="34">AP18</f>
        <v>0</v>
      </c>
      <c r="BP18" s="814">
        <f t="shared" ref="BP18:BP23" si="35">AX18</f>
        <v>0</v>
      </c>
    </row>
    <row r="19" spans="2:83" s="50" customFormat="1" ht="32.25" thickBot="1">
      <c r="B19" s="863" t="s">
        <v>605</v>
      </c>
      <c r="C19" s="817" t="s">
        <v>612</v>
      </c>
      <c r="D19" s="818"/>
      <c r="E19" s="796">
        <v>0</v>
      </c>
      <c r="F19" s="797">
        <v>0</v>
      </c>
      <c r="G19" s="798"/>
      <c r="H19" s="799">
        <f t="shared" si="26"/>
        <v>0</v>
      </c>
      <c r="I19" s="798"/>
      <c r="J19" s="800">
        <v>0</v>
      </c>
      <c r="K19" s="801">
        <v>0</v>
      </c>
      <c r="L19" s="802">
        <v>0</v>
      </c>
      <c r="M19" s="798"/>
      <c r="N19" s="799">
        <f t="shared" ref="N19:N23" si="36">SUM(O19:T19)</f>
        <v>0</v>
      </c>
      <c r="O19" s="798"/>
      <c r="P19" s="800">
        <v>0</v>
      </c>
      <c r="Q19" s="801">
        <v>0</v>
      </c>
      <c r="R19" s="801">
        <v>0</v>
      </c>
      <c r="S19" s="802">
        <v>0</v>
      </c>
      <c r="T19" s="798"/>
      <c r="U19" s="799">
        <f t="shared" ref="U19:U23" si="37">SUM(V19:AC19)</f>
        <v>0</v>
      </c>
      <c r="V19" s="798"/>
      <c r="W19" s="800">
        <v>0</v>
      </c>
      <c r="X19" s="801">
        <v>0</v>
      </c>
      <c r="Y19" s="801">
        <v>0</v>
      </c>
      <c r="Z19" s="801">
        <v>0</v>
      </c>
      <c r="AA19" s="801">
        <v>0</v>
      </c>
      <c r="AB19" s="802">
        <v>0</v>
      </c>
      <c r="AC19" s="798"/>
      <c r="AD19" s="799">
        <f t="shared" si="27"/>
        <v>0</v>
      </c>
      <c r="AE19" s="798"/>
      <c r="AF19" s="800">
        <v>0</v>
      </c>
      <c r="AG19" s="801">
        <v>0</v>
      </c>
      <c r="AH19" s="801">
        <v>0</v>
      </c>
      <c r="AI19" s="801">
        <v>0</v>
      </c>
      <c r="AJ19" s="801">
        <v>0</v>
      </c>
      <c r="AK19" s="801">
        <v>0</v>
      </c>
      <c r="AL19" s="801">
        <v>0</v>
      </c>
      <c r="AM19" s="801">
        <v>0</v>
      </c>
      <c r="AN19" s="802">
        <v>0</v>
      </c>
      <c r="AO19" s="798"/>
      <c r="AP19" s="803">
        <f t="shared" si="28"/>
        <v>0</v>
      </c>
      <c r="AQ19" s="798"/>
      <c r="AR19" s="800">
        <v>0</v>
      </c>
      <c r="AS19" s="801">
        <v>0</v>
      </c>
      <c r="AT19" s="801">
        <v>0</v>
      </c>
      <c r="AU19" s="801">
        <v>0</v>
      </c>
      <c r="AV19" s="802">
        <v>0</v>
      </c>
      <c r="AW19" s="798"/>
      <c r="AX19" s="803">
        <v>0</v>
      </c>
      <c r="AY19" s="804"/>
      <c r="AZ19" s="805">
        <v>0</v>
      </c>
      <c r="BA19" s="806" t="s">
        <v>27</v>
      </c>
      <c r="BB19" s="807">
        <v>0</v>
      </c>
      <c r="BC19" s="808">
        <v>0</v>
      </c>
      <c r="BD19" s="798"/>
      <c r="BE19" s="809" t="s">
        <v>27</v>
      </c>
      <c r="BF19" s="806" t="s">
        <v>27</v>
      </c>
      <c r="BG19" s="810" t="s">
        <v>168</v>
      </c>
      <c r="BH19" s="811" t="s">
        <v>168</v>
      </c>
      <c r="BI19" s="798"/>
      <c r="BJ19" s="812">
        <f t="shared" si="29"/>
        <v>0</v>
      </c>
      <c r="BK19" s="813">
        <f t="shared" si="30"/>
        <v>0</v>
      </c>
      <c r="BL19" s="813">
        <f t="shared" si="31"/>
        <v>0</v>
      </c>
      <c r="BM19" s="813">
        <f t="shared" si="32"/>
        <v>0</v>
      </c>
      <c r="BN19" s="813">
        <f t="shared" si="33"/>
        <v>0</v>
      </c>
      <c r="BO19" s="813">
        <f t="shared" si="34"/>
        <v>0</v>
      </c>
      <c r="BP19" s="814">
        <f t="shared" si="35"/>
        <v>0</v>
      </c>
    </row>
    <row r="20" spans="2:83" s="50" customFormat="1" ht="32.25" thickBot="1">
      <c r="B20" s="863" t="s">
        <v>606</v>
      </c>
      <c r="C20" s="817" t="s">
        <v>613</v>
      </c>
      <c r="D20" s="818"/>
      <c r="E20" s="796">
        <v>0</v>
      </c>
      <c r="F20" s="797">
        <v>0</v>
      </c>
      <c r="G20" s="798"/>
      <c r="H20" s="799">
        <f t="shared" si="26"/>
        <v>0</v>
      </c>
      <c r="I20" s="798"/>
      <c r="J20" s="800">
        <v>0</v>
      </c>
      <c r="K20" s="801">
        <v>0</v>
      </c>
      <c r="L20" s="802">
        <v>0</v>
      </c>
      <c r="M20" s="798"/>
      <c r="N20" s="799">
        <f t="shared" si="36"/>
        <v>0</v>
      </c>
      <c r="O20" s="798"/>
      <c r="P20" s="800">
        <v>0</v>
      </c>
      <c r="Q20" s="801">
        <v>0</v>
      </c>
      <c r="R20" s="801">
        <v>0</v>
      </c>
      <c r="S20" s="802">
        <v>0</v>
      </c>
      <c r="T20" s="798"/>
      <c r="U20" s="799">
        <f t="shared" si="37"/>
        <v>0</v>
      </c>
      <c r="V20" s="798"/>
      <c r="W20" s="800">
        <v>0</v>
      </c>
      <c r="X20" s="801">
        <v>0</v>
      </c>
      <c r="Y20" s="801">
        <v>0</v>
      </c>
      <c r="Z20" s="801">
        <v>0</v>
      </c>
      <c r="AA20" s="801">
        <v>0</v>
      </c>
      <c r="AB20" s="802">
        <v>0</v>
      </c>
      <c r="AC20" s="798"/>
      <c r="AD20" s="799">
        <f t="shared" si="27"/>
        <v>0</v>
      </c>
      <c r="AE20" s="798"/>
      <c r="AF20" s="800">
        <v>0</v>
      </c>
      <c r="AG20" s="801">
        <v>0</v>
      </c>
      <c r="AH20" s="801">
        <v>0</v>
      </c>
      <c r="AI20" s="801">
        <v>0</v>
      </c>
      <c r="AJ20" s="801">
        <v>0</v>
      </c>
      <c r="AK20" s="801">
        <v>0</v>
      </c>
      <c r="AL20" s="801">
        <v>0</v>
      </c>
      <c r="AM20" s="801">
        <v>0</v>
      </c>
      <c r="AN20" s="802">
        <v>0</v>
      </c>
      <c r="AO20" s="798"/>
      <c r="AP20" s="803">
        <f t="shared" si="28"/>
        <v>0</v>
      </c>
      <c r="AQ20" s="798"/>
      <c r="AR20" s="800">
        <v>0</v>
      </c>
      <c r="AS20" s="801">
        <v>0</v>
      </c>
      <c r="AT20" s="801">
        <v>0</v>
      </c>
      <c r="AU20" s="801">
        <v>0</v>
      </c>
      <c r="AV20" s="802">
        <v>0</v>
      </c>
      <c r="AW20" s="798"/>
      <c r="AX20" s="803">
        <v>0</v>
      </c>
      <c r="AY20" s="804"/>
      <c r="AZ20" s="805">
        <v>0</v>
      </c>
      <c r="BA20" s="806" t="s">
        <v>27</v>
      </c>
      <c r="BB20" s="807">
        <v>0</v>
      </c>
      <c r="BC20" s="808">
        <v>0</v>
      </c>
      <c r="BD20" s="798"/>
      <c r="BE20" s="809" t="s">
        <v>27</v>
      </c>
      <c r="BF20" s="806" t="s">
        <v>27</v>
      </c>
      <c r="BG20" s="810" t="s">
        <v>168</v>
      </c>
      <c r="BH20" s="811" t="s">
        <v>168</v>
      </c>
      <c r="BI20" s="798"/>
      <c r="BJ20" s="812">
        <f t="shared" si="29"/>
        <v>0</v>
      </c>
      <c r="BK20" s="813">
        <f t="shared" si="30"/>
        <v>0</v>
      </c>
      <c r="BL20" s="813">
        <f t="shared" si="31"/>
        <v>0</v>
      </c>
      <c r="BM20" s="813">
        <f t="shared" si="32"/>
        <v>0</v>
      </c>
      <c r="BN20" s="813">
        <f t="shared" si="33"/>
        <v>0</v>
      </c>
      <c r="BO20" s="813">
        <f t="shared" si="34"/>
        <v>0</v>
      </c>
      <c r="BP20" s="814">
        <f t="shared" si="35"/>
        <v>0</v>
      </c>
    </row>
    <row r="21" spans="2:83" s="50" customFormat="1" ht="32.25" thickBot="1">
      <c r="B21" s="863" t="s">
        <v>607</v>
      </c>
      <c r="C21" s="817" t="s">
        <v>614</v>
      </c>
      <c r="D21" s="818"/>
      <c r="E21" s="796">
        <v>0</v>
      </c>
      <c r="F21" s="797">
        <v>0</v>
      </c>
      <c r="G21" s="798"/>
      <c r="H21" s="799">
        <f t="shared" si="26"/>
        <v>0</v>
      </c>
      <c r="I21" s="798"/>
      <c r="J21" s="800">
        <v>0</v>
      </c>
      <c r="K21" s="801">
        <v>0</v>
      </c>
      <c r="L21" s="802">
        <v>0</v>
      </c>
      <c r="M21" s="798"/>
      <c r="N21" s="799">
        <f t="shared" si="36"/>
        <v>0</v>
      </c>
      <c r="O21" s="798"/>
      <c r="P21" s="800">
        <v>0</v>
      </c>
      <c r="Q21" s="801">
        <v>0</v>
      </c>
      <c r="R21" s="801">
        <v>0</v>
      </c>
      <c r="S21" s="802">
        <v>0</v>
      </c>
      <c r="T21" s="798"/>
      <c r="U21" s="799">
        <f t="shared" si="37"/>
        <v>0</v>
      </c>
      <c r="V21" s="798"/>
      <c r="W21" s="800">
        <v>0</v>
      </c>
      <c r="X21" s="801">
        <v>0</v>
      </c>
      <c r="Y21" s="801">
        <v>0</v>
      </c>
      <c r="Z21" s="801">
        <v>0</v>
      </c>
      <c r="AA21" s="801">
        <v>0</v>
      </c>
      <c r="AB21" s="802">
        <v>0</v>
      </c>
      <c r="AC21" s="798"/>
      <c r="AD21" s="799">
        <f t="shared" si="27"/>
        <v>0</v>
      </c>
      <c r="AE21" s="798"/>
      <c r="AF21" s="800">
        <v>0</v>
      </c>
      <c r="AG21" s="801">
        <v>0</v>
      </c>
      <c r="AH21" s="801">
        <v>0</v>
      </c>
      <c r="AI21" s="801">
        <v>0</v>
      </c>
      <c r="AJ21" s="801">
        <v>0</v>
      </c>
      <c r="AK21" s="801">
        <v>0</v>
      </c>
      <c r="AL21" s="801">
        <v>0</v>
      </c>
      <c r="AM21" s="801">
        <v>0</v>
      </c>
      <c r="AN21" s="802">
        <v>0</v>
      </c>
      <c r="AO21" s="798"/>
      <c r="AP21" s="803">
        <f t="shared" si="28"/>
        <v>0</v>
      </c>
      <c r="AQ21" s="798"/>
      <c r="AR21" s="800">
        <v>0</v>
      </c>
      <c r="AS21" s="801">
        <v>0</v>
      </c>
      <c r="AT21" s="801">
        <v>0</v>
      </c>
      <c r="AU21" s="801">
        <v>0</v>
      </c>
      <c r="AV21" s="802">
        <v>0</v>
      </c>
      <c r="AW21" s="798"/>
      <c r="AX21" s="803">
        <v>0</v>
      </c>
      <c r="AY21" s="804"/>
      <c r="AZ21" s="805">
        <v>0</v>
      </c>
      <c r="BA21" s="806" t="s">
        <v>27</v>
      </c>
      <c r="BB21" s="807">
        <v>0</v>
      </c>
      <c r="BC21" s="808">
        <v>0</v>
      </c>
      <c r="BD21" s="798"/>
      <c r="BE21" s="809" t="s">
        <v>27</v>
      </c>
      <c r="BF21" s="806" t="s">
        <v>27</v>
      </c>
      <c r="BG21" s="810" t="s">
        <v>168</v>
      </c>
      <c r="BH21" s="811" t="s">
        <v>168</v>
      </c>
      <c r="BI21" s="798"/>
      <c r="BJ21" s="812">
        <f t="shared" si="29"/>
        <v>0</v>
      </c>
      <c r="BK21" s="813">
        <f t="shared" si="30"/>
        <v>0</v>
      </c>
      <c r="BL21" s="813">
        <f t="shared" si="31"/>
        <v>0</v>
      </c>
      <c r="BM21" s="813">
        <f t="shared" si="32"/>
        <v>0</v>
      </c>
      <c r="BN21" s="813">
        <f t="shared" si="33"/>
        <v>0</v>
      </c>
      <c r="BO21" s="813">
        <f t="shared" si="34"/>
        <v>0</v>
      </c>
      <c r="BP21" s="814">
        <f t="shared" si="35"/>
        <v>0</v>
      </c>
    </row>
    <row r="22" spans="2:83" s="50" customFormat="1" ht="32.25" thickBot="1">
      <c r="B22" s="863" t="s">
        <v>608</v>
      </c>
      <c r="C22" s="817" t="s">
        <v>615</v>
      </c>
      <c r="D22" s="818"/>
      <c r="E22" s="796">
        <v>0</v>
      </c>
      <c r="F22" s="797">
        <v>0</v>
      </c>
      <c r="G22" s="798"/>
      <c r="H22" s="799">
        <f t="shared" si="26"/>
        <v>0</v>
      </c>
      <c r="I22" s="798"/>
      <c r="J22" s="800">
        <v>0</v>
      </c>
      <c r="K22" s="801">
        <v>0</v>
      </c>
      <c r="L22" s="802">
        <v>0</v>
      </c>
      <c r="M22" s="798"/>
      <c r="N22" s="799">
        <f t="shared" si="36"/>
        <v>0</v>
      </c>
      <c r="O22" s="798"/>
      <c r="P22" s="800">
        <v>0</v>
      </c>
      <c r="Q22" s="801">
        <v>0</v>
      </c>
      <c r="R22" s="801">
        <v>0</v>
      </c>
      <c r="S22" s="802">
        <v>0</v>
      </c>
      <c r="T22" s="798"/>
      <c r="U22" s="799">
        <f t="shared" si="37"/>
        <v>0</v>
      </c>
      <c r="V22" s="798"/>
      <c r="W22" s="800">
        <v>0</v>
      </c>
      <c r="X22" s="801">
        <v>0</v>
      </c>
      <c r="Y22" s="801">
        <v>0</v>
      </c>
      <c r="Z22" s="801">
        <v>0</v>
      </c>
      <c r="AA22" s="801">
        <v>0</v>
      </c>
      <c r="AB22" s="802">
        <v>0</v>
      </c>
      <c r="AC22" s="798"/>
      <c r="AD22" s="799">
        <f t="shared" si="27"/>
        <v>0</v>
      </c>
      <c r="AE22" s="798"/>
      <c r="AF22" s="800">
        <v>0</v>
      </c>
      <c r="AG22" s="801">
        <v>0</v>
      </c>
      <c r="AH22" s="801">
        <v>0</v>
      </c>
      <c r="AI22" s="801">
        <v>0</v>
      </c>
      <c r="AJ22" s="801">
        <v>0</v>
      </c>
      <c r="AK22" s="801">
        <v>0</v>
      </c>
      <c r="AL22" s="801">
        <v>0</v>
      </c>
      <c r="AM22" s="801">
        <v>0</v>
      </c>
      <c r="AN22" s="802">
        <v>0</v>
      </c>
      <c r="AO22" s="798"/>
      <c r="AP22" s="803">
        <f t="shared" si="28"/>
        <v>0</v>
      </c>
      <c r="AQ22" s="798"/>
      <c r="AR22" s="800">
        <v>0</v>
      </c>
      <c r="AS22" s="801">
        <v>0</v>
      </c>
      <c r="AT22" s="801">
        <v>0</v>
      </c>
      <c r="AU22" s="801">
        <v>0</v>
      </c>
      <c r="AV22" s="802">
        <v>0</v>
      </c>
      <c r="AW22" s="798"/>
      <c r="AX22" s="803">
        <v>0</v>
      </c>
      <c r="AY22" s="804"/>
      <c r="AZ22" s="805">
        <v>0</v>
      </c>
      <c r="BA22" s="806" t="s">
        <v>27</v>
      </c>
      <c r="BB22" s="807">
        <v>0</v>
      </c>
      <c r="BC22" s="808">
        <v>0</v>
      </c>
      <c r="BD22" s="798"/>
      <c r="BE22" s="809" t="s">
        <v>27</v>
      </c>
      <c r="BF22" s="806" t="s">
        <v>27</v>
      </c>
      <c r="BG22" s="810" t="s">
        <v>168</v>
      </c>
      <c r="BH22" s="811" t="s">
        <v>168</v>
      </c>
      <c r="BI22" s="798"/>
      <c r="BJ22" s="812">
        <f t="shared" si="29"/>
        <v>0</v>
      </c>
      <c r="BK22" s="813">
        <f t="shared" si="30"/>
        <v>0</v>
      </c>
      <c r="BL22" s="813">
        <f t="shared" si="31"/>
        <v>0</v>
      </c>
      <c r="BM22" s="813">
        <f t="shared" si="32"/>
        <v>0</v>
      </c>
      <c r="BN22" s="813">
        <f t="shared" si="33"/>
        <v>0</v>
      </c>
      <c r="BO22" s="813">
        <f t="shared" si="34"/>
        <v>0</v>
      </c>
      <c r="BP22" s="814">
        <f t="shared" si="35"/>
        <v>0</v>
      </c>
    </row>
    <row r="23" spans="2:83" s="50" customFormat="1" ht="32.25" thickBot="1">
      <c r="B23" s="863" t="s">
        <v>609</v>
      </c>
      <c r="C23" s="817" t="s">
        <v>616</v>
      </c>
      <c r="D23" s="818"/>
      <c r="E23" s="796">
        <v>0</v>
      </c>
      <c r="F23" s="797">
        <v>0</v>
      </c>
      <c r="G23" s="798"/>
      <c r="H23" s="799">
        <f t="shared" si="26"/>
        <v>0</v>
      </c>
      <c r="I23" s="798"/>
      <c r="J23" s="800">
        <v>0</v>
      </c>
      <c r="K23" s="801">
        <v>0</v>
      </c>
      <c r="L23" s="802">
        <v>0</v>
      </c>
      <c r="M23" s="798"/>
      <c r="N23" s="799">
        <f t="shared" si="36"/>
        <v>0</v>
      </c>
      <c r="O23" s="798"/>
      <c r="P23" s="800">
        <v>0</v>
      </c>
      <c r="Q23" s="801">
        <v>0</v>
      </c>
      <c r="R23" s="801">
        <v>0</v>
      </c>
      <c r="S23" s="802">
        <v>0</v>
      </c>
      <c r="T23" s="798"/>
      <c r="U23" s="799">
        <f t="shared" si="37"/>
        <v>0</v>
      </c>
      <c r="V23" s="798"/>
      <c r="W23" s="800">
        <v>0</v>
      </c>
      <c r="X23" s="801">
        <v>0</v>
      </c>
      <c r="Y23" s="801">
        <v>0</v>
      </c>
      <c r="Z23" s="801">
        <v>0</v>
      </c>
      <c r="AA23" s="801">
        <v>0</v>
      </c>
      <c r="AB23" s="802">
        <v>0</v>
      </c>
      <c r="AC23" s="798"/>
      <c r="AD23" s="799">
        <f t="shared" si="27"/>
        <v>0</v>
      </c>
      <c r="AE23" s="798"/>
      <c r="AF23" s="800">
        <v>0</v>
      </c>
      <c r="AG23" s="801">
        <v>0</v>
      </c>
      <c r="AH23" s="801">
        <v>0</v>
      </c>
      <c r="AI23" s="801">
        <v>0</v>
      </c>
      <c r="AJ23" s="801">
        <v>0</v>
      </c>
      <c r="AK23" s="801">
        <v>0</v>
      </c>
      <c r="AL23" s="801">
        <v>0</v>
      </c>
      <c r="AM23" s="801">
        <v>0</v>
      </c>
      <c r="AN23" s="802">
        <v>0</v>
      </c>
      <c r="AO23" s="798"/>
      <c r="AP23" s="803">
        <f t="shared" si="28"/>
        <v>0</v>
      </c>
      <c r="AQ23" s="798"/>
      <c r="AR23" s="800">
        <v>0</v>
      </c>
      <c r="AS23" s="801">
        <v>0</v>
      </c>
      <c r="AT23" s="801">
        <v>0</v>
      </c>
      <c r="AU23" s="801">
        <v>0</v>
      </c>
      <c r="AV23" s="802">
        <v>0</v>
      </c>
      <c r="AW23" s="798"/>
      <c r="AX23" s="803">
        <v>0</v>
      </c>
      <c r="AY23" s="804"/>
      <c r="AZ23" s="805">
        <v>0</v>
      </c>
      <c r="BA23" s="806" t="s">
        <v>27</v>
      </c>
      <c r="BB23" s="807">
        <v>0</v>
      </c>
      <c r="BC23" s="808">
        <v>0</v>
      </c>
      <c r="BD23" s="798"/>
      <c r="BE23" s="809" t="s">
        <v>27</v>
      </c>
      <c r="BF23" s="806" t="s">
        <v>27</v>
      </c>
      <c r="BG23" s="810" t="s">
        <v>168</v>
      </c>
      <c r="BH23" s="811" t="s">
        <v>168</v>
      </c>
      <c r="BI23" s="798"/>
      <c r="BJ23" s="812">
        <f t="shared" si="29"/>
        <v>0</v>
      </c>
      <c r="BK23" s="813">
        <f t="shared" si="30"/>
        <v>0</v>
      </c>
      <c r="BL23" s="813">
        <f t="shared" si="31"/>
        <v>0</v>
      </c>
      <c r="BM23" s="813">
        <f t="shared" si="32"/>
        <v>0</v>
      </c>
      <c r="BN23" s="813">
        <f t="shared" si="33"/>
        <v>0</v>
      </c>
      <c r="BO23" s="813">
        <f t="shared" si="34"/>
        <v>0</v>
      </c>
      <c r="BP23" s="814">
        <f t="shared" si="35"/>
        <v>0</v>
      </c>
    </row>
    <row r="24" spans="2:83" s="37" customFormat="1" ht="32.25" thickBot="1">
      <c r="B24" s="864" t="s">
        <v>611</v>
      </c>
      <c r="C24" s="817" t="s">
        <v>617</v>
      </c>
      <c r="D24" s="816"/>
      <c r="E24" s="796">
        <v>0</v>
      </c>
      <c r="F24" s="797">
        <v>0</v>
      </c>
      <c r="G24" s="798"/>
      <c r="H24" s="799">
        <f t="shared" ref="H24" si="38">SUM(I24:M24)</f>
        <v>0</v>
      </c>
      <c r="I24" s="798"/>
      <c r="J24" s="800">
        <v>0</v>
      </c>
      <c r="K24" s="801">
        <v>0</v>
      </c>
      <c r="L24" s="802">
        <v>0</v>
      </c>
      <c r="M24" s="798"/>
      <c r="N24" s="799">
        <f t="shared" ref="N24" si="39">SUM(O24:T24)</f>
        <v>0</v>
      </c>
      <c r="O24" s="798"/>
      <c r="P24" s="800">
        <v>0</v>
      </c>
      <c r="Q24" s="801">
        <v>0</v>
      </c>
      <c r="R24" s="801">
        <v>0</v>
      </c>
      <c r="S24" s="802">
        <v>0</v>
      </c>
      <c r="T24" s="798"/>
      <c r="U24" s="799">
        <f t="shared" ref="U24" si="40">SUM(V24:AC24)</f>
        <v>0</v>
      </c>
      <c r="V24" s="798"/>
      <c r="W24" s="800">
        <v>0</v>
      </c>
      <c r="X24" s="801">
        <v>0</v>
      </c>
      <c r="Y24" s="801">
        <v>0</v>
      </c>
      <c r="Z24" s="801">
        <v>0</v>
      </c>
      <c r="AA24" s="801">
        <v>0</v>
      </c>
      <c r="AB24" s="802">
        <v>0</v>
      </c>
      <c r="AC24" s="798"/>
      <c r="AD24" s="799">
        <f t="shared" ref="AD24" si="41">SUM(AE24:AO24)</f>
        <v>0</v>
      </c>
      <c r="AE24" s="798"/>
      <c r="AF24" s="800">
        <v>0</v>
      </c>
      <c r="AG24" s="801">
        <v>0</v>
      </c>
      <c r="AH24" s="801">
        <v>0</v>
      </c>
      <c r="AI24" s="801">
        <v>0</v>
      </c>
      <c r="AJ24" s="801">
        <v>0</v>
      </c>
      <c r="AK24" s="801">
        <v>0</v>
      </c>
      <c r="AL24" s="801">
        <v>0</v>
      </c>
      <c r="AM24" s="801">
        <v>0</v>
      </c>
      <c r="AN24" s="802">
        <v>0</v>
      </c>
      <c r="AO24" s="798"/>
      <c r="AP24" s="803">
        <f t="shared" ref="AP24" si="42">SUM(AQ24:AW24)</f>
        <v>0</v>
      </c>
      <c r="AQ24" s="798"/>
      <c r="AR24" s="800">
        <v>0</v>
      </c>
      <c r="AS24" s="801">
        <v>0</v>
      </c>
      <c r="AT24" s="801">
        <v>0</v>
      </c>
      <c r="AU24" s="801">
        <v>0</v>
      </c>
      <c r="AV24" s="802">
        <v>0</v>
      </c>
      <c r="AW24" s="798"/>
      <c r="AX24" s="803">
        <v>0</v>
      </c>
      <c r="AY24" s="804"/>
      <c r="AZ24" s="805">
        <v>0</v>
      </c>
      <c r="BA24" s="806" t="s">
        <v>27</v>
      </c>
      <c r="BB24" s="807">
        <v>0</v>
      </c>
      <c r="BC24" s="808">
        <v>0</v>
      </c>
      <c r="BD24" s="798"/>
      <c r="BE24" s="809" t="s">
        <v>27</v>
      </c>
      <c r="BF24" s="806" t="s">
        <v>27</v>
      </c>
      <c r="BG24" s="810" t="s">
        <v>168</v>
      </c>
      <c r="BH24" s="811" t="s">
        <v>168</v>
      </c>
      <c r="BI24" s="798"/>
      <c r="BJ24" s="812">
        <f t="shared" ref="BJ24" si="43">F24</f>
        <v>0</v>
      </c>
      <c r="BK24" s="813">
        <f t="shared" ref="BK24" si="44">H24</f>
        <v>0</v>
      </c>
      <c r="BL24" s="813">
        <f t="shared" ref="BL24" si="45">N24</f>
        <v>0</v>
      </c>
      <c r="BM24" s="813">
        <f t="shared" ref="BM24" si="46">U24</f>
        <v>0</v>
      </c>
      <c r="BN24" s="813">
        <f t="shared" ref="BN24" si="47">AD24</f>
        <v>0</v>
      </c>
      <c r="BO24" s="813">
        <f t="shared" ref="BO24" si="48">AP24</f>
        <v>0</v>
      </c>
      <c r="BP24" s="814">
        <f t="shared" ref="BP24" si="49">AX24</f>
        <v>0</v>
      </c>
      <c r="BQ24" s="39"/>
      <c r="BR24" s="13"/>
      <c r="BS24" s="13"/>
      <c r="BT24" s="13"/>
      <c r="BU24" s="13"/>
      <c r="BV24" s="13"/>
      <c r="BW24" s="13"/>
      <c r="BX24" s="13"/>
      <c r="BY24" s="13"/>
      <c r="BZ24" s="13"/>
      <c r="CA24" s="13"/>
      <c r="CB24" s="13"/>
      <c r="CC24" s="13"/>
      <c r="CD24" s="13"/>
      <c r="CE24" s="13"/>
    </row>
    <row r="25" spans="2:83" s="50" customFormat="1" ht="32.25" thickBot="1">
      <c r="B25" s="819" t="s">
        <v>604</v>
      </c>
      <c r="C25" s="820" t="s">
        <v>21</v>
      </c>
      <c r="D25" s="821" t="s">
        <v>5</v>
      </c>
      <c r="E25" s="822">
        <v>0</v>
      </c>
      <c r="F25" s="822">
        <v>0</v>
      </c>
      <c r="G25" s="823">
        <v>0</v>
      </c>
      <c r="H25" s="824">
        <f>SUM(I25:M25)</f>
        <v>0</v>
      </c>
      <c r="I25" s="823">
        <v>0</v>
      </c>
      <c r="J25" s="822">
        <v>0</v>
      </c>
      <c r="K25" s="822">
        <v>0</v>
      </c>
      <c r="L25" s="822">
        <v>0</v>
      </c>
      <c r="M25" s="823">
        <v>0</v>
      </c>
      <c r="N25" s="824">
        <f t="shared" ref="N25" si="50">SUM(O25:S25)</f>
        <v>0</v>
      </c>
      <c r="O25" s="823">
        <v>0</v>
      </c>
      <c r="P25" s="822">
        <v>0</v>
      </c>
      <c r="Q25" s="822">
        <v>0</v>
      </c>
      <c r="R25" s="822">
        <v>0</v>
      </c>
      <c r="S25" s="822">
        <v>0</v>
      </c>
      <c r="T25" s="823">
        <v>0</v>
      </c>
      <c r="U25" s="824">
        <f>SUM(V25:AC25)</f>
        <v>0</v>
      </c>
      <c r="V25" s="823">
        <v>0</v>
      </c>
      <c r="W25" s="822">
        <v>0</v>
      </c>
      <c r="X25" s="822">
        <v>0</v>
      </c>
      <c r="Y25" s="822">
        <v>0</v>
      </c>
      <c r="Z25" s="822">
        <v>0</v>
      </c>
      <c r="AA25" s="822">
        <v>0</v>
      </c>
      <c r="AB25" s="822">
        <v>0</v>
      </c>
      <c r="AC25" s="823">
        <v>0</v>
      </c>
      <c r="AD25" s="824">
        <f>SUM(AE25:AL25)</f>
        <v>0</v>
      </c>
      <c r="AE25" s="823">
        <v>0</v>
      </c>
      <c r="AF25" s="822">
        <v>0</v>
      </c>
      <c r="AG25" s="822">
        <v>0</v>
      </c>
      <c r="AH25" s="822">
        <v>0</v>
      </c>
      <c r="AI25" s="822">
        <v>0</v>
      </c>
      <c r="AJ25" s="822">
        <v>0</v>
      </c>
      <c r="AK25" s="822">
        <v>0</v>
      </c>
      <c r="AL25" s="822">
        <v>0</v>
      </c>
      <c r="AM25" s="822">
        <v>0</v>
      </c>
      <c r="AN25" s="822">
        <v>0</v>
      </c>
      <c r="AO25" s="823">
        <v>0</v>
      </c>
      <c r="AP25" s="825">
        <f>SUM(AQ25:AW25)</f>
        <v>0</v>
      </c>
      <c r="AQ25" s="823">
        <v>0</v>
      </c>
      <c r="AR25" s="822">
        <v>0</v>
      </c>
      <c r="AS25" s="822">
        <v>0</v>
      </c>
      <c r="AT25" s="822">
        <v>0</v>
      </c>
      <c r="AU25" s="822">
        <v>0</v>
      </c>
      <c r="AV25" s="822">
        <v>0</v>
      </c>
      <c r="AW25" s="823">
        <v>0</v>
      </c>
      <c r="AX25" s="825">
        <f t="shared" ref="AX25" si="51">SUM(AY25:BE25)</f>
        <v>0</v>
      </c>
      <c r="AY25" s="823">
        <v>0</v>
      </c>
      <c r="AZ25" s="822">
        <v>0</v>
      </c>
      <c r="BA25" s="826">
        <v>0</v>
      </c>
      <c r="BB25" s="822">
        <v>0</v>
      </c>
      <c r="BC25" s="822">
        <v>0</v>
      </c>
      <c r="BD25" s="826">
        <v>0</v>
      </c>
      <c r="BE25" s="822">
        <v>0</v>
      </c>
      <c r="BF25" s="826">
        <v>0</v>
      </c>
      <c r="BG25" s="822">
        <v>0</v>
      </c>
      <c r="BH25" s="822">
        <v>0</v>
      </c>
      <c r="BI25" s="826">
        <v>0</v>
      </c>
      <c r="BJ25" s="826">
        <v>0</v>
      </c>
      <c r="BK25" s="826">
        <v>0</v>
      </c>
      <c r="BL25" s="826">
        <v>0</v>
      </c>
      <c r="BM25" s="826">
        <v>0</v>
      </c>
      <c r="BN25" s="826">
        <v>0</v>
      </c>
      <c r="BO25" s="826">
        <v>0</v>
      </c>
      <c r="BP25" s="826">
        <v>0</v>
      </c>
      <c r="BR25" s="474">
        <f>F25*BR$6</f>
        <v>0</v>
      </c>
      <c r="BS25" s="475">
        <f>H25*BS$6</f>
        <v>0</v>
      </c>
      <c r="BT25" s="475">
        <f>N25*BT$6</f>
        <v>0</v>
      </c>
      <c r="BU25" s="475">
        <f>U25*BU$6</f>
        <v>0</v>
      </c>
      <c r="BV25" s="475">
        <f>AD25*BV$6</f>
        <v>0</v>
      </c>
      <c r="BW25" s="475">
        <f>AP25*BW$6</f>
        <v>0</v>
      </c>
      <c r="BX25" s="476">
        <f>AX25*BX$6</f>
        <v>0</v>
      </c>
      <c r="BZ25" s="474"/>
      <c r="CA25" s="479"/>
      <c r="CB25" s="476">
        <f>AZ25*(1+BC25)</f>
        <v>0</v>
      </c>
    </row>
    <row r="26" spans="2:83" ht="17.25" thickTop="1" thickBot="1"/>
    <row r="27" spans="2:83" s="13" customFormat="1" ht="42.75" thickBot="1">
      <c r="B27" s="289" t="s">
        <v>109</v>
      </c>
      <c r="D27" s="14"/>
      <c r="E27" s="15"/>
      <c r="F27" s="15"/>
      <c r="G27" s="15"/>
      <c r="H27" s="15"/>
      <c r="I27" s="15"/>
      <c r="J27" s="15"/>
      <c r="K27" s="15"/>
      <c r="L27" s="15"/>
      <c r="M27" s="15"/>
      <c r="N27" s="15"/>
      <c r="O27" s="15"/>
      <c r="P27" s="15"/>
      <c r="Q27" s="15"/>
      <c r="R27" s="15"/>
      <c r="S27" s="17"/>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148" t="s">
        <v>193</v>
      </c>
      <c r="BI27" s="35"/>
      <c r="BJ27" s="596" t="s">
        <v>117</v>
      </c>
      <c r="BK27" s="596" t="s">
        <v>118</v>
      </c>
      <c r="BL27" s="596" t="s">
        <v>119</v>
      </c>
      <c r="BM27" s="596" t="s">
        <v>120</v>
      </c>
      <c r="BN27" s="596" t="s">
        <v>8</v>
      </c>
      <c r="BO27" s="596" t="s">
        <v>86</v>
      </c>
      <c r="BP27" s="597" t="s">
        <v>121</v>
      </c>
    </row>
    <row r="28" spans="2:83" s="13" customFormat="1" ht="71.099999999999994" customHeight="1" thickBot="1">
      <c r="D28" s="14"/>
      <c r="E28" s="15"/>
      <c r="F28" s="15"/>
      <c r="G28" s="15"/>
      <c r="H28" s="15"/>
      <c r="I28" s="15"/>
      <c r="J28" s="15"/>
      <c r="K28" s="15"/>
      <c r="L28" s="15"/>
      <c r="M28" s="15"/>
      <c r="N28" s="15"/>
      <c r="O28" s="15"/>
      <c r="P28" s="15"/>
      <c r="Q28" s="15"/>
      <c r="R28" s="15"/>
      <c r="S28" s="17"/>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149"/>
      <c r="BI28" s="36"/>
      <c r="BJ28" s="598" t="s">
        <v>202</v>
      </c>
      <c r="BK28" s="598" t="s">
        <v>202</v>
      </c>
      <c r="BL28" s="598" t="s">
        <v>202</v>
      </c>
      <c r="BM28" s="598" t="s">
        <v>202</v>
      </c>
      <c r="BN28" s="598" t="s">
        <v>202</v>
      </c>
      <c r="BO28" s="598" t="s">
        <v>202</v>
      </c>
      <c r="BP28" s="599" t="s">
        <v>202</v>
      </c>
      <c r="BR28" s="225" t="s">
        <v>117</v>
      </c>
      <c r="BS28" s="320" t="s">
        <v>118</v>
      </c>
      <c r="BT28" s="320" t="s">
        <v>119</v>
      </c>
      <c r="BU28" s="320" t="s">
        <v>120</v>
      </c>
      <c r="BV28" s="320" t="s">
        <v>8</v>
      </c>
      <c r="BW28" s="320" t="s">
        <v>86</v>
      </c>
      <c r="BX28" s="321" t="s">
        <v>121</v>
      </c>
      <c r="BY28" s="340"/>
      <c r="BZ28" s="453" t="s">
        <v>172</v>
      </c>
      <c r="CA28" s="454" t="s">
        <v>207</v>
      </c>
      <c r="CB28" s="454" t="s">
        <v>208</v>
      </c>
      <c r="CC28" s="454" t="s">
        <v>171</v>
      </c>
      <c r="CD28" s="454" t="s">
        <v>209</v>
      </c>
      <c r="CE28" s="455" t="s">
        <v>210</v>
      </c>
    </row>
    <row r="29" spans="2:83" s="274" customFormat="1" ht="36" customHeight="1" thickBot="1">
      <c r="B29" s="369" t="s">
        <v>99</v>
      </c>
      <c r="C29" s="611" t="s">
        <v>100</v>
      </c>
      <c r="D29" s="370" t="s">
        <v>101</v>
      </c>
      <c r="E29" s="370" t="s">
        <v>102</v>
      </c>
      <c r="F29" s="370"/>
      <c r="G29" s="370"/>
      <c r="H29" s="371" t="s">
        <v>106</v>
      </c>
      <c r="I29" s="370" t="s">
        <v>106</v>
      </c>
      <c r="J29" s="370" t="s">
        <v>107</v>
      </c>
      <c r="K29" s="372" t="s">
        <v>72</v>
      </c>
      <c r="L29" s="1111" t="s">
        <v>103</v>
      </c>
      <c r="M29" s="1111"/>
      <c r="N29" s="373" t="s">
        <v>104</v>
      </c>
      <c r="O29" s="373"/>
      <c r="P29" s="374" t="s">
        <v>205</v>
      </c>
      <c r="Q29" s="373" t="s">
        <v>211</v>
      </c>
      <c r="R29" s="374" t="s">
        <v>212</v>
      </c>
      <c r="S29" s="375" t="s">
        <v>72</v>
      </c>
      <c r="T29" s="375"/>
      <c r="U29" s="375" t="s">
        <v>205</v>
      </c>
      <c r="V29" s="375"/>
      <c r="W29" s="375" t="s">
        <v>213</v>
      </c>
      <c r="X29" s="375" t="s">
        <v>105</v>
      </c>
      <c r="Y29" s="375" t="s">
        <v>214</v>
      </c>
      <c r="Z29" s="368" t="s">
        <v>108</v>
      </c>
      <c r="AA29" s="1128" t="s">
        <v>138</v>
      </c>
      <c r="AB29" s="1128"/>
      <c r="AC29" s="1128"/>
      <c r="AD29" s="1128"/>
      <c r="AE29" s="1128"/>
      <c r="AF29" s="1128"/>
      <c r="AG29" s="1129"/>
      <c r="BB29" s="438"/>
      <c r="BC29" s="438"/>
      <c r="BH29" s="1150"/>
      <c r="BI29" s="322"/>
      <c r="BJ29" s="323">
        <f t="shared" ref="BJ29:BP29" si="52">SUM(BJ7:BJ25)</f>
        <v>0</v>
      </c>
      <c r="BK29" s="324">
        <f t="shared" si="52"/>
        <v>0</v>
      </c>
      <c r="BL29" s="324">
        <f t="shared" si="52"/>
        <v>656</v>
      </c>
      <c r="BM29" s="324">
        <f t="shared" si="52"/>
        <v>330</v>
      </c>
      <c r="BN29" s="324">
        <f t="shared" si="52"/>
        <v>176</v>
      </c>
      <c r="BO29" s="324">
        <f t="shared" si="52"/>
        <v>29</v>
      </c>
      <c r="BP29" s="325">
        <f t="shared" si="52"/>
        <v>0</v>
      </c>
      <c r="BR29" s="1145" t="s">
        <v>204</v>
      </c>
      <c r="BS29" s="1146"/>
      <c r="BT29" s="1146"/>
      <c r="BU29" s="1146"/>
      <c r="BV29" s="1146"/>
      <c r="BW29" s="1146"/>
      <c r="BX29" s="1147"/>
      <c r="BY29" s="341"/>
      <c r="BZ29" s="483">
        <f>SUM(BZ7:BZ25)</f>
        <v>0</v>
      </c>
      <c r="CA29" s="484">
        <f>SUM(CA7:CA25)</f>
        <v>0</v>
      </c>
      <c r="CB29" s="484">
        <f>SUM(CB7:CB25)</f>
        <v>383446</v>
      </c>
      <c r="CC29" s="484">
        <f>SUM(AZ7:AZ27)</f>
        <v>273890</v>
      </c>
      <c r="CD29" s="485" t="e">
        <f>(CA29-BZ29)/BZ29</f>
        <v>#DIV/0!</v>
      </c>
      <c r="CE29" s="486">
        <f>(CB29-CC29)/CC29</f>
        <v>0.4</v>
      </c>
    </row>
    <row r="30" spans="2:83" s="273" customFormat="1" ht="15" customHeight="1" thickBot="1">
      <c r="B30" s="297"/>
      <c r="C30" s="612"/>
      <c r="D30" s="298"/>
      <c r="E30" s="298"/>
      <c r="F30" s="298"/>
      <c r="G30" s="298"/>
      <c r="H30" s="315"/>
      <c r="I30" s="298"/>
      <c r="J30" s="298"/>
      <c r="K30" s="298"/>
      <c r="L30" s="299"/>
      <c r="M30" s="298"/>
      <c r="N30" s="298"/>
      <c r="O30" s="300"/>
      <c r="P30" s="301"/>
      <c r="Q30" s="300"/>
      <c r="R30" s="301"/>
      <c r="S30" s="302"/>
      <c r="T30" s="302"/>
      <c r="U30" s="302"/>
      <c r="V30" s="302"/>
      <c r="W30" s="302"/>
      <c r="X30" s="300"/>
      <c r="Y30" s="300"/>
      <c r="Z30" s="376"/>
      <c r="AA30" s="1130"/>
      <c r="AB30" s="1130"/>
      <c r="AC30" s="1130"/>
      <c r="AD30" s="1130"/>
      <c r="AE30" s="1130"/>
      <c r="AF30" s="1130"/>
      <c r="AG30" s="1131"/>
      <c r="BB30" s="439"/>
      <c r="BC30" s="439"/>
      <c r="BR30" s="480">
        <f t="shared" ref="BR30:BX30" si="53">SUM(BR7:BR25)</f>
        <v>0</v>
      </c>
      <c r="BS30" s="481">
        <f t="shared" si="53"/>
        <v>0</v>
      </c>
      <c r="BT30" s="481">
        <f t="shared" si="53"/>
        <v>68420.800000000003</v>
      </c>
      <c r="BU30" s="481">
        <f t="shared" si="53"/>
        <v>26762.999999999996</v>
      </c>
      <c r="BV30" s="481">
        <f t="shared" si="53"/>
        <v>14273.599999999999</v>
      </c>
      <c r="BW30" s="481">
        <f t="shared" si="53"/>
        <v>3291.21</v>
      </c>
      <c r="BX30" s="482">
        <f t="shared" si="53"/>
        <v>0</v>
      </c>
      <c r="BY30" s="341"/>
      <c r="BZ30" s="341"/>
      <c r="CA30" s="341"/>
      <c r="CB30" s="341"/>
      <c r="CC30" s="341"/>
      <c r="CD30" s="341"/>
      <c r="CE30" s="341"/>
    </row>
    <row r="31" spans="2:83" s="273" customFormat="1" ht="49.9" customHeight="1">
      <c r="B31" s="865" t="s">
        <v>610</v>
      </c>
      <c r="C31" s="342" t="str">
        <f>C16</f>
        <v>Procure &amp; Deliver Internal Detector Structural Support (leadtime and fabrication included)</v>
      </c>
      <c r="D31" s="288"/>
      <c r="E31" s="288"/>
      <c r="F31" s="288"/>
      <c r="G31" s="288"/>
      <c r="H31" s="316"/>
      <c r="I31" s="288"/>
      <c r="J31" s="288"/>
      <c r="K31" s="788">
        <f>SUM(K32:K38)</f>
        <v>273890</v>
      </c>
      <c r="L31" s="304"/>
      <c r="M31" s="288"/>
      <c r="N31" s="288"/>
      <c r="O31" s="305"/>
      <c r="P31" s="306"/>
      <c r="Q31" s="305"/>
      <c r="R31" s="306"/>
      <c r="S31" s="307"/>
      <c r="T31" s="307"/>
      <c r="U31" s="307"/>
      <c r="V31" s="307"/>
      <c r="W31" s="307"/>
      <c r="X31" s="305"/>
      <c r="Y31" s="305"/>
      <c r="Z31" s="313"/>
      <c r="AA31" s="1132"/>
      <c r="AB31" s="1132"/>
      <c r="AC31" s="1132"/>
      <c r="AD31" s="1132"/>
      <c r="AE31" s="1132"/>
      <c r="AF31" s="1132"/>
      <c r="AG31" s="1133"/>
      <c r="BB31" s="439"/>
      <c r="BC31" s="439"/>
    </row>
    <row r="32" spans="2:83" s="273" customFormat="1" ht="15" customHeight="1">
      <c r="B32" s="287"/>
      <c r="C32" s="343"/>
      <c r="D32" s="346" t="s">
        <v>140</v>
      </c>
      <c r="E32" s="288"/>
      <c r="F32" s="288"/>
      <c r="G32" s="288"/>
      <c r="H32" s="347"/>
      <c r="I32" s="288"/>
      <c r="J32" s="288"/>
      <c r="K32" s="790">
        <v>45850</v>
      </c>
      <c r="L32" s="304"/>
      <c r="M32" s="288"/>
      <c r="N32" s="288" t="s">
        <v>146</v>
      </c>
      <c r="O32" s="305"/>
      <c r="P32" s="306"/>
      <c r="Q32" s="305"/>
      <c r="R32" s="306"/>
      <c r="S32" s="307"/>
      <c r="T32" s="307"/>
      <c r="U32" s="307"/>
      <c r="V32" s="307"/>
      <c r="W32" s="307"/>
      <c r="X32" s="305"/>
      <c r="Y32" s="305"/>
      <c r="Z32" s="313"/>
      <c r="AA32" s="1132"/>
      <c r="AB32" s="1132"/>
      <c r="AC32" s="1132"/>
      <c r="AD32" s="1132"/>
      <c r="AE32" s="1132"/>
      <c r="AF32" s="1132"/>
      <c r="AG32" s="1133"/>
      <c r="BB32" s="439"/>
      <c r="BC32" s="439"/>
    </row>
    <row r="33" spans="2:55" s="273" customFormat="1" ht="15" customHeight="1">
      <c r="B33" s="287"/>
      <c r="C33" s="343"/>
      <c r="D33" s="346" t="s">
        <v>147</v>
      </c>
      <c r="E33" s="288"/>
      <c r="F33" s="288"/>
      <c r="G33" s="288"/>
      <c r="H33" s="347"/>
      <c r="I33" s="288"/>
      <c r="J33" s="288"/>
      <c r="K33" s="790">
        <v>18040</v>
      </c>
      <c r="L33" s="304"/>
      <c r="M33" s="288"/>
      <c r="N33" s="288" t="s">
        <v>146</v>
      </c>
      <c r="O33" s="305"/>
      <c r="P33" s="306"/>
      <c r="Q33" s="305"/>
      <c r="R33" s="306"/>
      <c r="S33" s="307"/>
      <c r="T33" s="307"/>
      <c r="U33" s="307"/>
      <c r="V33" s="307"/>
      <c r="W33" s="307"/>
      <c r="X33" s="305"/>
      <c r="Y33" s="305"/>
      <c r="Z33" s="313"/>
      <c r="AA33" s="1132"/>
      <c r="AB33" s="1132"/>
      <c r="AC33" s="1132"/>
      <c r="AD33" s="1132"/>
      <c r="AE33" s="1132"/>
      <c r="AF33" s="1132"/>
      <c r="AG33" s="1133"/>
      <c r="BB33" s="439"/>
      <c r="BC33" s="439"/>
    </row>
    <row r="34" spans="2:55" s="273" customFormat="1" ht="15" customHeight="1">
      <c r="B34" s="287"/>
      <c r="C34" s="343"/>
      <c r="D34" s="346" t="s">
        <v>141</v>
      </c>
      <c r="E34" s="288"/>
      <c r="F34" s="288"/>
      <c r="G34" s="288"/>
      <c r="H34" s="347"/>
      <c r="I34" s="288"/>
      <c r="J34" s="288"/>
      <c r="K34" s="790">
        <v>50000</v>
      </c>
      <c r="L34" s="304"/>
      <c r="M34" s="288"/>
      <c r="N34" s="288" t="s">
        <v>146</v>
      </c>
      <c r="O34" s="305"/>
      <c r="P34" s="306"/>
      <c r="Q34" s="305"/>
      <c r="R34" s="306"/>
      <c r="S34" s="307"/>
      <c r="T34" s="307"/>
      <c r="U34" s="307"/>
      <c r="V34" s="307"/>
      <c r="W34" s="307"/>
      <c r="X34" s="305"/>
      <c r="Y34" s="305"/>
      <c r="Z34" s="313"/>
      <c r="AA34" s="1132"/>
      <c r="AB34" s="1132"/>
      <c r="AC34" s="1132"/>
      <c r="AD34" s="1132"/>
      <c r="AE34" s="1132"/>
      <c r="AF34" s="1132"/>
      <c r="AG34" s="1133"/>
      <c r="BB34" s="439"/>
      <c r="BC34" s="439"/>
    </row>
    <row r="35" spans="2:55" s="273" customFormat="1" ht="15" customHeight="1">
      <c r="B35" s="287"/>
      <c r="C35" s="343"/>
      <c r="D35" s="346" t="s">
        <v>142</v>
      </c>
      <c r="E35" s="288"/>
      <c r="F35" s="288"/>
      <c r="G35" s="288"/>
      <c r="H35" s="347"/>
      <c r="I35" s="288"/>
      <c r="J35" s="288"/>
      <c r="K35" s="790">
        <v>50000</v>
      </c>
      <c r="L35" s="304"/>
      <c r="M35" s="288"/>
      <c r="N35" s="288" t="s">
        <v>146</v>
      </c>
      <c r="O35" s="305"/>
      <c r="P35" s="306"/>
      <c r="Q35" s="305"/>
      <c r="R35" s="306"/>
      <c r="S35" s="307"/>
      <c r="T35" s="307"/>
      <c r="U35" s="307"/>
      <c r="V35" s="307"/>
      <c r="W35" s="307"/>
      <c r="X35" s="305"/>
      <c r="Y35" s="305"/>
      <c r="Z35" s="313"/>
      <c r="AA35" s="1132"/>
      <c r="AB35" s="1132"/>
      <c r="AC35" s="1132"/>
      <c r="AD35" s="1132"/>
      <c r="AE35" s="1132"/>
      <c r="AF35" s="1132"/>
      <c r="AG35" s="1133"/>
      <c r="BB35" s="439"/>
      <c r="BC35" s="439"/>
    </row>
    <row r="36" spans="2:55" s="273" customFormat="1" ht="15" customHeight="1">
      <c r="B36" s="287"/>
      <c r="C36" s="343"/>
      <c r="D36" s="348" t="s">
        <v>143</v>
      </c>
      <c r="E36" s="288"/>
      <c r="F36" s="288"/>
      <c r="G36" s="288"/>
      <c r="H36" s="347"/>
      <c r="I36" s="288"/>
      <c r="J36" s="288"/>
      <c r="K36" s="790">
        <v>50000</v>
      </c>
      <c r="L36" s="304"/>
      <c r="M36" s="288"/>
      <c r="N36" s="288" t="s">
        <v>80</v>
      </c>
      <c r="O36" s="305"/>
      <c r="P36" s="306"/>
      <c r="Q36" s="305"/>
      <c r="R36" s="306"/>
      <c r="S36" s="307"/>
      <c r="T36" s="307"/>
      <c r="U36" s="307"/>
      <c r="V36" s="307"/>
      <c r="W36" s="307"/>
      <c r="X36" s="305"/>
      <c r="Y36" s="305"/>
      <c r="Z36" s="313"/>
      <c r="AA36" s="1132"/>
      <c r="AB36" s="1132"/>
      <c r="AC36" s="1132"/>
      <c r="AD36" s="1132"/>
      <c r="AE36" s="1132"/>
      <c r="AF36" s="1132"/>
      <c r="AG36" s="1133"/>
      <c r="BB36" s="439"/>
      <c r="BC36" s="439"/>
    </row>
    <row r="37" spans="2:55" s="273" customFormat="1" ht="15" customHeight="1">
      <c r="B37" s="287"/>
      <c r="C37" s="343"/>
      <c r="D37" s="348" t="s">
        <v>144</v>
      </c>
      <c r="E37" s="288"/>
      <c r="F37" s="288"/>
      <c r="G37" s="288"/>
      <c r="H37" s="347"/>
      <c r="I37" s="288"/>
      <c r="J37" s="288"/>
      <c r="K37" s="790">
        <v>50000</v>
      </c>
      <c r="L37" s="304"/>
      <c r="M37" s="288"/>
      <c r="N37" s="288" t="s">
        <v>80</v>
      </c>
      <c r="O37" s="305"/>
      <c r="P37" s="306"/>
      <c r="Q37" s="305"/>
      <c r="R37" s="306"/>
      <c r="S37" s="307"/>
      <c r="T37" s="307"/>
      <c r="U37" s="307"/>
      <c r="V37" s="307"/>
      <c r="W37" s="307"/>
      <c r="X37" s="305"/>
      <c r="Y37" s="305"/>
      <c r="Z37" s="313"/>
      <c r="AA37" s="1132"/>
      <c r="AB37" s="1132"/>
      <c r="AC37" s="1132"/>
      <c r="AD37" s="1132"/>
      <c r="AE37" s="1132"/>
      <c r="AF37" s="1132"/>
      <c r="AG37" s="1133"/>
      <c r="BB37" s="439"/>
      <c r="BC37" s="439"/>
    </row>
    <row r="38" spans="2:55" s="273" customFormat="1" ht="15" customHeight="1">
      <c r="B38" s="287"/>
      <c r="C38" s="343"/>
      <c r="D38" s="348" t="s">
        <v>145</v>
      </c>
      <c r="E38" s="288"/>
      <c r="F38" s="288"/>
      <c r="G38" s="288"/>
      <c r="H38" s="347"/>
      <c r="I38" s="288"/>
      <c r="J38" s="288"/>
      <c r="K38" s="790">
        <v>10000</v>
      </c>
      <c r="L38" s="304"/>
      <c r="M38" s="288"/>
      <c r="N38" s="288" t="s">
        <v>146</v>
      </c>
      <c r="O38" s="305"/>
      <c r="P38" s="306"/>
      <c r="Q38" s="305"/>
      <c r="R38" s="306"/>
      <c r="S38" s="307"/>
      <c r="T38" s="307"/>
      <c r="U38" s="307"/>
      <c r="V38" s="307"/>
      <c r="W38" s="307"/>
      <c r="X38" s="305"/>
      <c r="Y38" s="305"/>
      <c r="Z38" s="313"/>
      <c r="AA38" s="1132"/>
      <c r="AB38" s="1132"/>
      <c r="AC38" s="1132"/>
      <c r="AD38" s="1132"/>
      <c r="AE38" s="1132"/>
      <c r="AF38" s="1132"/>
      <c r="AG38" s="1133"/>
      <c r="BB38" s="439"/>
      <c r="BC38" s="439"/>
    </row>
    <row r="39" spans="2:55" s="273" customFormat="1" ht="15" customHeight="1">
      <c r="B39" s="287"/>
      <c r="C39" s="343"/>
      <c r="D39" s="349"/>
      <c r="E39" s="288"/>
      <c r="F39" s="288"/>
      <c r="G39" s="288"/>
      <c r="H39" s="347"/>
      <c r="I39" s="288"/>
      <c r="J39" s="288"/>
      <c r="K39" s="288"/>
      <c r="L39" s="304"/>
      <c r="M39" s="288"/>
      <c r="N39" s="288"/>
      <c r="O39" s="305"/>
      <c r="P39" s="306"/>
      <c r="Q39" s="305"/>
      <c r="R39" s="306"/>
      <c r="S39" s="307"/>
      <c r="T39" s="307"/>
      <c r="U39" s="307"/>
      <c r="V39" s="307"/>
      <c r="W39" s="307"/>
      <c r="X39" s="305"/>
      <c r="Y39" s="305"/>
      <c r="Z39" s="313"/>
      <c r="AA39" s="1132"/>
      <c r="AB39" s="1132"/>
      <c r="AC39" s="1132"/>
      <c r="AD39" s="1132"/>
      <c r="AE39" s="1132"/>
      <c r="AF39" s="1132"/>
      <c r="AG39" s="1133"/>
      <c r="BB39" s="439"/>
      <c r="BC39" s="439"/>
    </row>
    <row r="40" spans="2:55" s="273" customFormat="1" ht="15" customHeight="1">
      <c r="B40" s="287"/>
      <c r="C40" s="343"/>
      <c r="D40" s="349"/>
      <c r="E40" s="288"/>
      <c r="F40" s="288"/>
      <c r="G40" s="288"/>
      <c r="H40" s="316"/>
      <c r="I40" s="288"/>
      <c r="J40" s="288"/>
      <c r="K40" s="288"/>
      <c r="L40" s="304"/>
      <c r="M40" s="288"/>
      <c r="N40" s="288"/>
      <c r="O40" s="305"/>
      <c r="P40" s="306"/>
      <c r="Q40" s="305"/>
      <c r="R40" s="306"/>
      <c r="S40" s="307"/>
      <c r="T40" s="307"/>
      <c r="U40" s="307"/>
      <c r="V40" s="307"/>
      <c r="W40" s="307"/>
      <c r="X40" s="305"/>
      <c r="Y40" s="305"/>
      <c r="Z40" s="313"/>
      <c r="AA40" s="1132"/>
      <c r="AB40" s="1132"/>
      <c r="AC40" s="1132"/>
      <c r="AD40" s="1132"/>
      <c r="AE40" s="1132"/>
      <c r="AF40" s="1132"/>
      <c r="AG40" s="1133"/>
      <c r="BB40" s="439"/>
      <c r="BC40" s="439"/>
    </row>
    <row r="41" spans="2:55" s="273" customFormat="1" ht="15" customHeight="1">
      <c r="B41" s="287"/>
      <c r="C41" s="343"/>
      <c r="D41" s="349"/>
      <c r="E41" s="288"/>
      <c r="F41" s="288"/>
      <c r="G41" s="288"/>
      <c r="H41" s="316"/>
      <c r="I41" s="288"/>
      <c r="J41" s="288"/>
      <c r="K41" s="288"/>
      <c r="L41" s="304"/>
      <c r="M41" s="288"/>
      <c r="N41" s="288"/>
      <c r="O41" s="305"/>
      <c r="P41" s="306"/>
      <c r="Q41" s="305"/>
      <c r="R41" s="306"/>
      <c r="S41" s="307"/>
      <c r="T41" s="307"/>
      <c r="U41" s="307"/>
      <c r="V41" s="307"/>
      <c r="W41" s="307"/>
      <c r="X41" s="305"/>
      <c r="Y41" s="305"/>
      <c r="Z41" s="313"/>
      <c r="AA41" s="1132"/>
      <c r="AB41" s="1132"/>
      <c r="AC41" s="1132"/>
      <c r="AD41" s="1132"/>
      <c r="AE41" s="1132"/>
      <c r="AF41" s="1132"/>
      <c r="AG41" s="1133"/>
      <c r="BB41" s="439"/>
      <c r="BC41" s="439"/>
    </row>
    <row r="42" spans="2:55" s="273" customFormat="1" ht="15" customHeight="1">
      <c r="B42" s="287"/>
      <c r="C42" s="343"/>
      <c r="D42" s="349"/>
      <c r="E42" s="288"/>
      <c r="F42" s="288"/>
      <c r="G42" s="288"/>
      <c r="H42" s="316"/>
      <c r="I42" s="288"/>
      <c r="J42" s="288"/>
      <c r="K42" s="288"/>
      <c r="L42" s="304"/>
      <c r="M42" s="288"/>
      <c r="N42" s="288"/>
      <c r="O42" s="305"/>
      <c r="P42" s="306"/>
      <c r="Q42" s="305"/>
      <c r="R42" s="306"/>
      <c r="S42" s="307"/>
      <c r="T42" s="307"/>
      <c r="U42" s="307"/>
      <c r="V42" s="307"/>
      <c r="W42" s="307"/>
      <c r="X42" s="305"/>
      <c r="Y42" s="305"/>
      <c r="Z42" s="313"/>
      <c r="AA42" s="1132"/>
      <c r="AB42" s="1132"/>
      <c r="AC42" s="1132"/>
      <c r="AD42" s="1132"/>
      <c r="AE42" s="1132"/>
      <c r="AF42" s="1132"/>
      <c r="AG42" s="1133"/>
      <c r="BB42" s="439"/>
      <c r="BC42" s="439"/>
    </row>
    <row r="43" spans="2:55" s="273" customFormat="1" ht="15" customHeight="1">
      <c r="B43" s="287"/>
      <c r="C43" s="343"/>
      <c r="D43" s="349"/>
      <c r="E43" s="288"/>
      <c r="F43" s="288"/>
      <c r="G43" s="288"/>
      <c r="H43" s="316"/>
      <c r="I43" s="288"/>
      <c r="J43" s="288"/>
      <c r="K43" s="288"/>
      <c r="L43" s="304"/>
      <c r="M43" s="288"/>
      <c r="N43" s="288"/>
      <c r="O43" s="305"/>
      <c r="P43" s="306"/>
      <c r="Q43" s="305"/>
      <c r="R43" s="306"/>
      <c r="S43" s="307"/>
      <c r="T43" s="307"/>
      <c r="U43" s="307"/>
      <c r="V43" s="307"/>
      <c r="W43" s="307"/>
      <c r="X43" s="305"/>
      <c r="Y43" s="305"/>
      <c r="Z43" s="313"/>
      <c r="AA43" s="1132"/>
      <c r="AB43" s="1132"/>
      <c r="AC43" s="1132"/>
      <c r="AD43" s="1132"/>
      <c r="AE43" s="1132"/>
      <c r="AF43" s="1132"/>
      <c r="AG43" s="1133"/>
      <c r="BB43" s="439"/>
      <c r="BC43" s="439"/>
    </row>
    <row r="44" spans="2:55" s="273" customFormat="1" ht="15" customHeight="1">
      <c r="B44" s="287"/>
      <c r="C44" s="343"/>
      <c r="D44" s="349"/>
      <c r="E44" s="288"/>
      <c r="F44" s="288"/>
      <c r="G44" s="288"/>
      <c r="H44" s="316"/>
      <c r="I44" s="288"/>
      <c r="J44" s="288"/>
      <c r="K44" s="288"/>
      <c r="L44" s="304"/>
      <c r="M44" s="288"/>
      <c r="N44" s="288"/>
      <c r="O44" s="305"/>
      <c r="P44" s="306"/>
      <c r="Q44" s="305"/>
      <c r="R44" s="306"/>
      <c r="S44" s="307"/>
      <c r="T44" s="307"/>
      <c r="U44" s="307"/>
      <c r="V44" s="307"/>
      <c r="W44" s="307"/>
      <c r="X44" s="305"/>
      <c r="Y44" s="305"/>
      <c r="Z44" s="313"/>
      <c r="AA44" s="1132"/>
      <c r="AB44" s="1132"/>
      <c r="AC44" s="1132"/>
      <c r="AD44" s="1132"/>
      <c r="AE44" s="1132"/>
      <c r="AF44" s="1132"/>
      <c r="AG44" s="1133"/>
      <c r="BB44" s="439"/>
      <c r="BC44" s="439"/>
    </row>
    <row r="45" spans="2:55" s="273" customFormat="1" ht="15" customHeight="1">
      <c r="B45" s="287"/>
      <c r="C45" s="343"/>
      <c r="D45" s="349"/>
      <c r="E45" s="288"/>
      <c r="F45" s="288"/>
      <c r="G45" s="288"/>
      <c r="H45" s="316"/>
      <c r="I45" s="288"/>
      <c r="J45" s="288"/>
      <c r="K45" s="288"/>
      <c r="L45" s="304"/>
      <c r="M45" s="288"/>
      <c r="N45" s="288"/>
      <c r="O45" s="305"/>
      <c r="P45" s="306"/>
      <c r="Q45" s="305"/>
      <c r="R45" s="306"/>
      <c r="S45" s="307"/>
      <c r="T45" s="307"/>
      <c r="U45" s="307"/>
      <c r="V45" s="307"/>
      <c r="W45" s="307"/>
      <c r="X45" s="305"/>
      <c r="Y45" s="305"/>
      <c r="Z45" s="313"/>
      <c r="AA45" s="1132"/>
      <c r="AB45" s="1132"/>
      <c r="AC45" s="1132"/>
      <c r="AD45" s="1132"/>
      <c r="AE45" s="1132"/>
      <c r="AF45" s="1132"/>
      <c r="AG45" s="1133"/>
      <c r="BB45" s="439"/>
      <c r="BC45" s="439"/>
    </row>
    <row r="46" spans="2:55" s="273" customFormat="1" ht="15" customHeight="1">
      <c r="B46" s="287"/>
      <c r="C46" s="343"/>
      <c r="D46" s="349"/>
      <c r="E46" s="288"/>
      <c r="F46" s="288"/>
      <c r="G46" s="288"/>
      <c r="H46" s="316"/>
      <c r="I46" s="288"/>
      <c r="J46" s="288"/>
      <c r="K46" s="288"/>
      <c r="L46" s="304"/>
      <c r="M46" s="288"/>
      <c r="N46" s="288"/>
      <c r="O46" s="305"/>
      <c r="P46" s="306"/>
      <c r="Q46" s="305"/>
      <c r="R46" s="306"/>
      <c r="S46" s="307"/>
      <c r="T46" s="307"/>
      <c r="U46" s="307"/>
      <c r="V46" s="307"/>
      <c r="W46" s="307"/>
      <c r="X46" s="305"/>
      <c r="Y46" s="305"/>
      <c r="Z46" s="313"/>
      <c r="AA46" s="1132"/>
      <c r="AB46" s="1132"/>
      <c r="AC46" s="1132"/>
      <c r="AD46" s="1132"/>
      <c r="AE46" s="1132"/>
      <c r="AF46" s="1132"/>
      <c r="AG46" s="1133"/>
      <c r="BB46" s="439"/>
      <c r="BC46" s="439"/>
    </row>
    <row r="47" spans="2:55" s="273" customFormat="1" ht="15" customHeight="1">
      <c r="B47" s="287"/>
      <c r="C47" s="343"/>
      <c r="D47" s="349"/>
      <c r="E47" s="288"/>
      <c r="F47" s="288"/>
      <c r="G47" s="288"/>
      <c r="H47" s="316"/>
      <c r="I47" s="288"/>
      <c r="J47" s="288"/>
      <c r="K47" s="288"/>
      <c r="L47" s="304"/>
      <c r="M47" s="288"/>
      <c r="N47" s="288"/>
      <c r="O47" s="305"/>
      <c r="P47" s="306"/>
      <c r="Q47" s="305"/>
      <c r="R47" s="306"/>
      <c r="S47" s="307"/>
      <c r="T47" s="307"/>
      <c r="U47" s="307"/>
      <c r="V47" s="307"/>
      <c r="W47" s="307"/>
      <c r="X47" s="305"/>
      <c r="Y47" s="305"/>
      <c r="Z47" s="313"/>
      <c r="AA47" s="1132"/>
      <c r="AB47" s="1132"/>
      <c r="AC47" s="1132"/>
      <c r="AD47" s="1132"/>
      <c r="AE47" s="1132"/>
      <c r="AF47" s="1132"/>
      <c r="AG47" s="1133"/>
      <c r="BB47" s="439"/>
      <c r="BC47" s="439"/>
    </row>
    <row r="48" spans="2:55" s="273" customFormat="1" ht="15" customHeight="1">
      <c r="B48" s="287"/>
      <c r="C48" s="613"/>
      <c r="D48" s="288"/>
      <c r="E48" s="288"/>
      <c r="F48" s="288"/>
      <c r="G48" s="288"/>
      <c r="H48" s="316"/>
      <c r="I48" s="288"/>
      <c r="J48" s="288"/>
      <c r="K48" s="288"/>
      <c r="L48" s="304"/>
      <c r="M48" s="288"/>
      <c r="N48" s="288"/>
      <c r="O48" s="305"/>
      <c r="P48" s="306"/>
      <c r="Q48" s="305"/>
      <c r="R48" s="306"/>
      <c r="S48" s="307"/>
      <c r="T48" s="307"/>
      <c r="U48" s="307"/>
      <c r="V48" s="307"/>
      <c r="W48" s="307"/>
      <c r="X48" s="305"/>
      <c r="Y48" s="305"/>
      <c r="Z48" s="313"/>
      <c r="AA48" s="1132"/>
      <c r="AB48" s="1132"/>
      <c r="AC48" s="1132"/>
      <c r="AD48" s="1132"/>
      <c r="AE48" s="1132"/>
      <c r="AF48" s="1132"/>
      <c r="AG48" s="1133"/>
      <c r="BB48" s="439"/>
      <c r="BC48" s="439"/>
    </row>
    <row r="49" spans="2:83" s="273" customFormat="1" ht="15" customHeight="1">
      <c r="B49" s="287"/>
      <c r="C49" s="613"/>
      <c r="D49" s="288"/>
      <c r="E49" s="288"/>
      <c r="F49" s="288"/>
      <c r="G49" s="288"/>
      <c r="H49" s="316"/>
      <c r="I49" s="288"/>
      <c r="J49" s="288"/>
      <c r="K49" s="288"/>
      <c r="L49" s="304"/>
      <c r="M49" s="288"/>
      <c r="N49" s="288"/>
      <c r="O49" s="305"/>
      <c r="P49" s="306"/>
      <c r="Q49" s="305"/>
      <c r="R49" s="306"/>
      <c r="S49" s="307"/>
      <c r="T49" s="307"/>
      <c r="U49" s="307"/>
      <c r="V49" s="307"/>
      <c r="W49" s="307"/>
      <c r="X49" s="305"/>
      <c r="Y49" s="305"/>
      <c r="Z49" s="313"/>
      <c r="AA49" s="1132"/>
      <c r="AB49" s="1132"/>
      <c r="AC49" s="1132"/>
      <c r="AD49" s="1132"/>
      <c r="AE49" s="1132"/>
      <c r="AF49" s="1132"/>
      <c r="AG49" s="1133"/>
      <c r="BB49" s="439"/>
      <c r="BC49" s="439"/>
    </row>
    <row r="50" spans="2:83" s="273" customFormat="1" ht="15" customHeight="1">
      <c r="B50" s="287"/>
      <c r="C50" s="614"/>
      <c r="D50" s="288"/>
      <c r="E50" s="288"/>
      <c r="F50" s="288"/>
      <c r="G50" s="288"/>
      <c r="H50" s="316"/>
      <c r="I50" s="288"/>
      <c r="J50" s="288"/>
      <c r="K50" s="288"/>
      <c r="L50" s="304"/>
      <c r="M50" s="288"/>
      <c r="N50" s="288"/>
      <c r="O50" s="305"/>
      <c r="P50" s="306"/>
      <c r="Q50" s="305"/>
      <c r="R50" s="306"/>
      <c r="S50" s="307"/>
      <c r="T50" s="307"/>
      <c r="U50" s="307"/>
      <c r="V50" s="307"/>
      <c r="W50" s="307"/>
      <c r="X50" s="305"/>
      <c r="Y50" s="305"/>
      <c r="Z50" s="313"/>
      <c r="AA50" s="1132"/>
      <c r="AB50" s="1132"/>
      <c r="AC50" s="1132"/>
      <c r="AD50" s="1132"/>
      <c r="AE50" s="1132"/>
      <c r="AF50" s="1132"/>
      <c r="AG50" s="1133"/>
      <c r="BB50" s="439"/>
      <c r="BC50" s="439"/>
    </row>
    <row r="51" spans="2:83" s="273" customFormat="1" ht="15" customHeight="1">
      <c r="B51" s="287"/>
      <c r="C51" s="614"/>
      <c r="D51" s="288"/>
      <c r="E51" s="288"/>
      <c r="F51" s="288"/>
      <c r="G51" s="288"/>
      <c r="H51" s="316"/>
      <c r="I51" s="288"/>
      <c r="J51" s="288"/>
      <c r="K51" s="288"/>
      <c r="L51" s="304"/>
      <c r="M51" s="288"/>
      <c r="N51" s="288"/>
      <c r="O51" s="305"/>
      <c r="P51" s="306"/>
      <c r="Q51" s="305"/>
      <c r="R51" s="306"/>
      <c r="S51" s="307"/>
      <c r="T51" s="307"/>
      <c r="U51" s="307"/>
      <c r="V51" s="307"/>
      <c r="W51" s="307"/>
      <c r="X51" s="305"/>
      <c r="Y51" s="305"/>
      <c r="Z51" s="313"/>
      <c r="AA51" s="1132"/>
      <c r="AB51" s="1132"/>
      <c r="AC51" s="1132"/>
      <c r="AD51" s="1132"/>
      <c r="AE51" s="1132"/>
      <c r="AF51" s="1132"/>
      <c r="AG51" s="1133"/>
      <c r="BB51" s="439"/>
      <c r="BC51" s="439"/>
      <c r="BR51" s="13"/>
      <c r="BS51" s="13"/>
      <c r="BT51" s="13"/>
      <c r="BU51" s="13"/>
      <c r="BV51" s="13"/>
      <c r="BW51" s="13"/>
      <c r="BX51" s="13"/>
      <c r="BY51" s="13"/>
      <c r="BZ51" s="13"/>
      <c r="CA51" s="13"/>
      <c r="CB51" s="13"/>
      <c r="CC51" s="13"/>
      <c r="CD51" s="13"/>
      <c r="CE51" s="13"/>
    </row>
    <row r="52" spans="2:83" s="273" customFormat="1" ht="15" customHeight="1">
      <c r="B52" s="287"/>
      <c r="C52" s="614"/>
      <c r="D52" s="288"/>
      <c r="E52" s="288"/>
      <c r="F52" s="288"/>
      <c r="G52" s="288"/>
      <c r="H52" s="316"/>
      <c r="I52" s="288"/>
      <c r="J52" s="288"/>
      <c r="K52" s="288"/>
      <c r="L52" s="304"/>
      <c r="M52" s="288"/>
      <c r="N52" s="288"/>
      <c r="O52" s="305"/>
      <c r="P52" s="306"/>
      <c r="Q52" s="305"/>
      <c r="R52" s="306"/>
      <c r="S52" s="307"/>
      <c r="T52" s="307"/>
      <c r="U52" s="307"/>
      <c r="V52" s="307"/>
      <c r="W52" s="307"/>
      <c r="X52" s="305"/>
      <c r="Y52" s="305"/>
      <c r="Z52" s="313"/>
      <c r="AA52" s="1132"/>
      <c r="AB52" s="1132"/>
      <c r="AC52" s="1132"/>
      <c r="AD52" s="1132"/>
      <c r="AE52" s="1132"/>
      <c r="AF52" s="1132"/>
      <c r="AG52" s="1133"/>
      <c r="BB52" s="439"/>
      <c r="BC52" s="439"/>
      <c r="BR52" s="13"/>
      <c r="BS52" s="13"/>
      <c r="BT52" s="13"/>
      <c r="BU52" s="13"/>
      <c r="BV52" s="13"/>
      <c r="BW52" s="13"/>
      <c r="BX52" s="13"/>
      <c r="BY52" s="13"/>
      <c r="BZ52" s="13"/>
      <c r="CA52" s="13"/>
      <c r="CB52" s="13"/>
      <c r="CC52" s="13"/>
      <c r="CD52" s="13"/>
      <c r="CE52" s="13"/>
    </row>
    <row r="53" spans="2:83" s="13" customFormat="1">
      <c r="B53" s="355"/>
      <c r="C53" s="350"/>
      <c r="D53" s="351"/>
      <c r="E53" s="352"/>
      <c r="F53" s="352"/>
      <c r="G53" s="352"/>
      <c r="H53" s="352"/>
      <c r="I53" s="352"/>
      <c r="J53" s="352"/>
      <c r="K53" s="352"/>
      <c r="L53" s="352"/>
      <c r="M53" s="352"/>
      <c r="N53" s="352"/>
      <c r="O53" s="352"/>
      <c r="P53" s="352"/>
      <c r="Q53" s="352"/>
      <c r="R53" s="352"/>
      <c r="S53" s="353"/>
      <c r="T53" s="352"/>
      <c r="U53" s="352"/>
      <c r="V53" s="352"/>
      <c r="W53" s="352"/>
      <c r="X53" s="352"/>
      <c r="Y53" s="352"/>
      <c r="Z53" s="352"/>
      <c r="AA53" s="1132"/>
      <c r="AB53" s="1132"/>
      <c r="AC53" s="1132"/>
      <c r="AD53" s="1132"/>
      <c r="AE53" s="1132"/>
      <c r="AF53" s="1132"/>
      <c r="AG53" s="1133"/>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15"/>
      <c r="BK53" s="15"/>
      <c r="BL53" s="15"/>
      <c r="BM53" s="15"/>
      <c r="BN53" s="15"/>
      <c r="BO53" s="15"/>
      <c r="BP53" s="15"/>
    </row>
    <row r="54" spans="2:83" s="13" customFormat="1" ht="42.75" thickBot="1">
      <c r="B54" s="356" t="s">
        <v>110</v>
      </c>
      <c r="C54" s="357"/>
      <c r="D54" s="358"/>
      <c r="E54" s="359"/>
      <c r="F54" s="359"/>
      <c r="G54" s="359"/>
      <c r="H54" s="359"/>
      <c r="I54" s="359"/>
      <c r="J54" s="359"/>
      <c r="K54" s="359"/>
      <c r="L54" s="359"/>
      <c r="M54" s="359"/>
      <c r="N54" s="359"/>
      <c r="O54" s="359"/>
      <c r="P54" s="359"/>
      <c r="Q54" s="359"/>
      <c r="R54" s="359"/>
      <c r="S54" s="360"/>
      <c r="T54" s="359"/>
      <c r="U54" s="359"/>
      <c r="V54" s="359"/>
      <c r="W54" s="359"/>
      <c r="X54" s="359"/>
      <c r="Y54" s="359"/>
      <c r="Z54" s="359"/>
      <c r="AA54" s="1124"/>
      <c r="AB54" s="1124"/>
      <c r="AC54" s="1124"/>
      <c r="AD54" s="1124"/>
      <c r="AE54" s="1124"/>
      <c r="AF54" s="1124"/>
      <c r="AG54" s="1125"/>
      <c r="AH54" s="15"/>
      <c r="AI54" s="15"/>
      <c r="AJ54" s="15"/>
      <c r="AK54" s="15"/>
      <c r="AL54" s="15"/>
      <c r="AM54" s="15"/>
      <c r="AN54" s="15"/>
      <c r="AO54" s="15"/>
      <c r="AP54" s="15"/>
      <c r="AQ54" s="15"/>
      <c r="AR54" s="15"/>
      <c r="AS54" s="15"/>
      <c r="AT54" s="15"/>
      <c r="AU54" s="15"/>
      <c r="AV54" s="15"/>
      <c r="AW54" s="15"/>
      <c r="AX54" s="15"/>
      <c r="AY54" s="15"/>
      <c r="AZ54" s="15"/>
      <c r="BA54" s="15"/>
      <c r="BB54" s="15"/>
      <c r="BC54" s="15"/>
      <c r="BD54" s="15"/>
      <c r="BE54" s="15"/>
      <c r="BF54" s="15"/>
      <c r="BG54" s="15"/>
      <c r="BH54" s="15"/>
      <c r="BI54" s="15"/>
      <c r="BJ54" s="15"/>
      <c r="BK54" s="15"/>
      <c r="BL54" s="15"/>
      <c r="BM54" s="15"/>
      <c r="BN54" s="15"/>
      <c r="BO54" s="15"/>
      <c r="BP54" s="15"/>
      <c r="BR54" s="274"/>
      <c r="BS54" s="274"/>
      <c r="BT54" s="274"/>
      <c r="BU54" s="274"/>
      <c r="BV54" s="274"/>
      <c r="BW54" s="274"/>
      <c r="BX54" s="274"/>
      <c r="BY54" s="274"/>
      <c r="BZ54" s="274"/>
      <c r="CA54" s="274"/>
      <c r="CB54" s="274"/>
      <c r="CC54" s="274"/>
      <c r="CD54" s="274"/>
      <c r="CE54" s="274"/>
    </row>
    <row r="55" spans="2:83" s="13" customFormat="1" ht="16.5" thickBot="1">
      <c r="B55" s="12"/>
      <c r="C55" s="12"/>
      <c r="D55" s="11"/>
      <c r="E55" s="4"/>
      <c r="F55" s="4"/>
      <c r="G55" s="4"/>
      <c r="H55" s="4"/>
      <c r="I55" s="4"/>
      <c r="J55" s="4"/>
      <c r="K55" s="4"/>
      <c r="L55" s="4"/>
      <c r="M55" s="4"/>
      <c r="N55" s="4"/>
      <c r="O55" s="4"/>
      <c r="P55" s="4"/>
      <c r="Q55" s="4"/>
      <c r="R55" s="4"/>
      <c r="S55" s="16"/>
      <c r="T55" s="4"/>
      <c r="U55" s="4"/>
      <c r="V55" s="4"/>
      <c r="W55" s="4"/>
      <c r="X55" s="4"/>
      <c r="Y55" s="4"/>
      <c r="Z55" s="4"/>
      <c r="AA55" s="4"/>
      <c r="AB55" s="4"/>
      <c r="AC55" s="4"/>
      <c r="AD55" s="4"/>
      <c r="AE55" s="4"/>
      <c r="AF55" s="4"/>
      <c r="AG55" s="4"/>
      <c r="AH55" s="15"/>
      <c r="AI55" s="15"/>
      <c r="AJ55" s="15"/>
      <c r="AK55" s="15"/>
      <c r="AL55" s="15"/>
      <c r="AM55" s="15"/>
      <c r="AN55" s="15"/>
      <c r="AO55" s="15"/>
      <c r="AP55" s="15"/>
      <c r="AQ55" s="15"/>
      <c r="AR55" s="15"/>
      <c r="AS55" s="15"/>
      <c r="AT55" s="15"/>
      <c r="AU55" s="15"/>
      <c r="AV55" s="15"/>
      <c r="AW55" s="15"/>
      <c r="AX55" s="15"/>
      <c r="AY55" s="15"/>
      <c r="AZ55" s="15"/>
      <c r="BA55" s="15"/>
      <c r="BB55" s="15"/>
      <c r="BC55" s="15"/>
      <c r="BD55" s="15"/>
      <c r="BE55" s="15"/>
      <c r="BF55" s="15"/>
      <c r="BG55" s="15"/>
      <c r="BH55" s="15"/>
      <c r="BI55" s="15"/>
      <c r="BJ55" s="15"/>
      <c r="BK55" s="15"/>
      <c r="BL55" s="15"/>
      <c r="BM55" s="15"/>
      <c r="BN55" s="15"/>
      <c r="BO55" s="15"/>
      <c r="BP55" s="15"/>
      <c r="BR55" s="273"/>
      <c r="BS55" s="273"/>
      <c r="BT55" s="273"/>
      <c r="BU55" s="273"/>
      <c r="BV55" s="273"/>
      <c r="BW55" s="273"/>
      <c r="BX55" s="273"/>
      <c r="BY55" s="273"/>
      <c r="BZ55" s="273"/>
      <c r="CA55" s="273"/>
      <c r="CB55" s="273"/>
      <c r="CC55" s="273"/>
      <c r="CD55" s="273"/>
      <c r="CE55" s="273"/>
    </row>
    <row r="56" spans="2:83" s="274" customFormat="1" ht="36" customHeight="1" thickBot="1">
      <c r="B56" s="369" t="s">
        <v>99</v>
      </c>
      <c r="C56" s="611" t="s">
        <v>100</v>
      </c>
      <c r="D56" s="370" t="s">
        <v>111</v>
      </c>
      <c r="E56" s="370" t="s">
        <v>113</v>
      </c>
      <c r="F56" s="370" t="s">
        <v>112</v>
      </c>
      <c r="G56" s="370"/>
      <c r="H56" s="371"/>
      <c r="I56" s="370" t="s">
        <v>106</v>
      </c>
      <c r="J56" s="373" t="s">
        <v>114</v>
      </c>
      <c r="K56" s="372" t="s">
        <v>72</v>
      </c>
      <c r="L56" s="1111" t="s">
        <v>103</v>
      </c>
      <c r="M56" s="1111"/>
      <c r="N56" s="373" t="s">
        <v>104</v>
      </c>
      <c r="O56" s="373"/>
      <c r="P56" s="374" t="s">
        <v>205</v>
      </c>
      <c r="Q56" s="373" t="s">
        <v>211</v>
      </c>
      <c r="R56" s="374" t="s">
        <v>212</v>
      </c>
      <c r="S56" s="375" t="s">
        <v>72</v>
      </c>
      <c r="T56" s="375"/>
      <c r="U56" s="375" t="s">
        <v>205</v>
      </c>
      <c r="V56" s="375"/>
      <c r="W56" s="375" t="s">
        <v>213</v>
      </c>
      <c r="X56" s="375" t="s">
        <v>105</v>
      </c>
      <c r="Y56" s="375" t="s">
        <v>214</v>
      </c>
      <c r="Z56" s="368" t="s">
        <v>108</v>
      </c>
      <c r="AA56" s="1128" t="s">
        <v>138</v>
      </c>
      <c r="AB56" s="1128"/>
      <c r="AC56" s="1128"/>
      <c r="AD56" s="1128"/>
      <c r="AE56" s="1128"/>
      <c r="AF56" s="1128"/>
      <c r="AG56" s="1129"/>
      <c r="BB56" s="438"/>
      <c r="BC56" s="438"/>
    </row>
    <row r="57" spans="2:83" s="273" customFormat="1" ht="15" customHeight="1">
      <c r="B57" s="280"/>
      <c r="C57" s="615"/>
      <c r="D57" s="281"/>
      <c r="E57" s="281"/>
      <c r="F57" s="281"/>
      <c r="G57" s="281"/>
      <c r="H57" s="317"/>
      <c r="I57" s="281"/>
      <c r="J57" s="281"/>
      <c r="K57" s="281"/>
      <c r="L57" s="282"/>
      <c r="M57" s="281"/>
      <c r="N57" s="281"/>
      <c r="O57" s="283"/>
      <c r="P57" s="284"/>
      <c r="Q57" s="283"/>
      <c r="R57" s="284"/>
      <c r="S57" s="285"/>
      <c r="T57" s="285"/>
      <c r="U57" s="285"/>
      <c r="V57" s="285"/>
      <c r="W57" s="285"/>
      <c r="X57" s="283"/>
      <c r="Y57" s="283"/>
      <c r="Z57" s="377"/>
      <c r="AA57" s="1126"/>
      <c r="AB57" s="1126"/>
      <c r="AC57" s="1126"/>
      <c r="AD57" s="1126"/>
      <c r="AE57" s="1126"/>
      <c r="AF57" s="1126"/>
      <c r="AG57" s="1127"/>
      <c r="BB57" s="439"/>
      <c r="BC57" s="439"/>
      <c r="BR57" s="274"/>
      <c r="BS57" s="274"/>
      <c r="BT57" s="274"/>
      <c r="BU57" s="274"/>
      <c r="BV57" s="274"/>
      <c r="BW57" s="274"/>
      <c r="BX57" s="274"/>
      <c r="BY57" s="274"/>
      <c r="BZ57" s="274"/>
      <c r="CA57" s="274"/>
      <c r="CB57" s="274"/>
      <c r="CC57" s="274"/>
      <c r="CD57" s="274"/>
      <c r="CE57" s="274"/>
    </row>
    <row r="58" spans="2:83" s="274" customFormat="1" ht="15" customHeight="1">
      <c r="B58" s="291"/>
      <c r="C58" s="342"/>
      <c r="D58" s="292"/>
      <c r="E58" s="292"/>
      <c r="F58" s="292"/>
      <c r="G58" s="292"/>
      <c r="H58" s="318"/>
      <c r="I58" s="292"/>
      <c r="J58" s="292"/>
      <c r="K58" s="292"/>
      <c r="L58" s="293"/>
      <c r="M58" s="292"/>
      <c r="N58" s="292"/>
      <c r="O58" s="294"/>
      <c r="P58" s="295"/>
      <c r="Q58" s="294"/>
      <c r="R58" s="295"/>
      <c r="S58" s="296"/>
      <c r="T58" s="296"/>
      <c r="U58" s="296"/>
      <c r="V58" s="296"/>
      <c r="W58" s="296"/>
      <c r="X58" s="294"/>
      <c r="Y58" s="294"/>
      <c r="Z58" s="354"/>
      <c r="AA58" s="1122"/>
      <c r="AB58" s="1122"/>
      <c r="AC58" s="1122"/>
      <c r="AD58" s="1122"/>
      <c r="AE58" s="1122"/>
      <c r="AF58" s="1122"/>
      <c r="AG58" s="1123"/>
      <c r="BB58" s="438"/>
      <c r="BC58" s="438"/>
    </row>
    <row r="59" spans="2:83" s="274" customFormat="1" ht="15" customHeight="1">
      <c r="B59" s="291"/>
      <c r="C59" s="342"/>
      <c r="D59" s="292"/>
      <c r="E59" s="292"/>
      <c r="F59" s="292"/>
      <c r="G59" s="292"/>
      <c r="H59" s="318"/>
      <c r="I59" s="292"/>
      <c r="J59" s="292"/>
      <c r="K59" s="292"/>
      <c r="L59" s="293"/>
      <c r="M59" s="292"/>
      <c r="N59" s="292"/>
      <c r="O59" s="294"/>
      <c r="P59" s="295"/>
      <c r="Q59" s="294"/>
      <c r="R59" s="295"/>
      <c r="S59" s="296"/>
      <c r="T59" s="296"/>
      <c r="U59" s="296"/>
      <c r="V59" s="296"/>
      <c r="W59" s="296"/>
      <c r="X59" s="294"/>
      <c r="Y59" s="294"/>
      <c r="Z59" s="354"/>
      <c r="AA59" s="1122"/>
      <c r="AB59" s="1122"/>
      <c r="AC59" s="1122"/>
      <c r="AD59" s="1122"/>
      <c r="AE59" s="1122"/>
      <c r="AF59" s="1122"/>
      <c r="AG59" s="1123"/>
      <c r="BB59" s="438"/>
      <c r="BC59" s="438"/>
    </row>
    <row r="60" spans="2:83" s="274" customFormat="1" ht="15" customHeight="1">
      <c r="B60" s="291"/>
      <c r="C60" s="342"/>
      <c r="D60" s="292"/>
      <c r="E60" s="292"/>
      <c r="F60" s="292"/>
      <c r="G60" s="292"/>
      <c r="H60" s="318"/>
      <c r="I60" s="292"/>
      <c r="J60" s="292"/>
      <c r="K60" s="292"/>
      <c r="L60" s="293"/>
      <c r="M60" s="292"/>
      <c r="N60" s="292"/>
      <c r="O60" s="294"/>
      <c r="P60" s="295"/>
      <c r="Q60" s="294"/>
      <c r="R60" s="295"/>
      <c r="S60" s="296"/>
      <c r="T60" s="296"/>
      <c r="U60" s="296"/>
      <c r="V60" s="296"/>
      <c r="W60" s="296"/>
      <c r="X60" s="294"/>
      <c r="Y60" s="294"/>
      <c r="Z60" s="354"/>
      <c r="AA60" s="1122"/>
      <c r="AB60" s="1122"/>
      <c r="AC60" s="1122"/>
      <c r="AD60" s="1122"/>
      <c r="AE60" s="1122"/>
      <c r="AF60" s="1122"/>
      <c r="AG60" s="1123"/>
      <c r="BB60" s="438"/>
      <c r="BC60" s="438"/>
    </row>
    <row r="61" spans="2:83" s="274" customFormat="1" ht="15" customHeight="1">
      <c r="B61" s="291"/>
      <c r="C61" s="342"/>
      <c r="D61" s="292"/>
      <c r="E61" s="292"/>
      <c r="F61" s="292"/>
      <c r="G61" s="292"/>
      <c r="H61" s="318"/>
      <c r="I61" s="292"/>
      <c r="J61" s="292"/>
      <c r="K61" s="292"/>
      <c r="L61" s="293"/>
      <c r="M61" s="292"/>
      <c r="N61" s="292"/>
      <c r="O61" s="294"/>
      <c r="P61" s="295"/>
      <c r="Q61" s="294"/>
      <c r="R61" s="295"/>
      <c r="S61" s="296"/>
      <c r="T61" s="296"/>
      <c r="U61" s="296"/>
      <c r="V61" s="296"/>
      <c r="W61" s="296"/>
      <c r="X61" s="294"/>
      <c r="Y61" s="294"/>
      <c r="Z61" s="354"/>
      <c r="AA61" s="1122"/>
      <c r="AB61" s="1122"/>
      <c r="AC61" s="1122"/>
      <c r="AD61" s="1122"/>
      <c r="AE61" s="1122"/>
      <c r="AF61" s="1122"/>
      <c r="AG61" s="1123"/>
      <c r="BB61" s="438"/>
      <c r="BC61" s="438"/>
    </row>
    <row r="62" spans="2:83" s="274" customFormat="1" ht="15" customHeight="1">
      <c r="B62" s="291"/>
      <c r="C62" s="342"/>
      <c r="D62" s="292"/>
      <c r="E62" s="292"/>
      <c r="F62" s="292"/>
      <c r="G62" s="292"/>
      <c r="H62" s="318"/>
      <c r="I62" s="292"/>
      <c r="J62" s="292"/>
      <c r="K62" s="292"/>
      <c r="L62" s="293"/>
      <c r="M62" s="292"/>
      <c r="N62" s="292"/>
      <c r="O62" s="294"/>
      <c r="P62" s="295"/>
      <c r="Q62" s="294"/>
      <c r="R62" s="295"/>
      <c r="S62" s="296"/>
      <c r="T62" s="296"/>
      <c r="U62" s="296"/>
      <c r="V62" s="296"/>
      <c r="W62" s="296"/>
      <c r="X62" s="294"/>
      <c r="Y62" s="294"/>
      <c r="Z62" s="354"/>
      <c r="AA62" s="1122"/>
      <c r="AB62" s="1122"/>
      <c r="AC62" s="1122"/>
      <c r="AD62" s="1122"/>
      <c r="AE62" s="1122"/>
      <c r="AF62" s="1122"/>
      <c r="AG62" s="1123"/>
      <c r="BB62" s="438"/>
      <c r="BC62" s="438"/>
    </row>
    <row r="63" spans="2:83" s="274" customFormat="1" ht="15">
      <c r="B63" s="291"/>
      <c r="C63" s="342"/>
      <c r="D63" s="292"/>
      <c r="E63" s="292"/>
      <c r="F63" s="292"/>
      <c r="G63" s="292"/>
      <c r="H63" s="318"/>
      <c r="I63" s="292"/>
      <c r="J63" s="292"/>
      <c r="K63" s="292"/>
      <c r="L63" s="293"/>
      <c r="M63" s="292"/>
      <c r="N63" s="292"/>
      <c r="O63" s="294"/>
      <c r="P63" s="295"/>
      <c r="Q63" s="294"/>
      <c r="R63" s="295"/>
      <c r="S63" s="296"/>
      <c r="T63" s="296"/>
      <c r="U63" s="296"/>
      <c r="V63" s="296"/>
      <c r="W63" s="296"/>
      <c r="X63" s="294"/>
      <c r="Y63" s="294"/>
      <c r="Z63" s="354"/>
      <c r="AA63" s="1122"/>
      <c r="AB63" s="1122"/>
      <c r="AC63" s="1122"/>
      <c r="AD63" s="1122"/>
      <c r="AE63" s="1122"/>
      <c r="AF63" s="1122"/>
      <c r="AG63" s="1123"/>
      <c r="BB63" s="438"/>
      <c r="BC63" s="438"/>
    </row>
    <row r="64" spans="2:83" s="274" customFormat="1" ht="15" customHeight="1">
      <c r="B64" s="291"/>
      <c r="C64" s="342"/>
      <c r="D64" s="292"/>
      <c r="E64" s="292"/>
      <c r="F64" s="292"/>
      <c r="G64" s="292"/>
      <c r="H64" s="318"/>
      <c r="I64" s="292"/>
      <c r="J64" s="292"/>
      <c r="K64" s="292"/>
      <c r="L64" s="293"/>
      <c r="M64" s="292"/>
      <c r="N64" s="292"/>
      <c r="O64" s="294"/>
      <c r="P64" s="295"/>
      <c r="Q64" s="294"/>
      <c r="R64" s="295"/>
      <c r="S64" s="296"/>
      <c r="T64" s="296"/>
      <c r="U64" s="296"/>
      <c r="V64" s="296"/>
      <c r="W64" s="296"/>
      <c r="X64" s="294"/>
      <c r="Y64" s="294"/>
      <c r="Z64" s="354"/>
      <c r="AA64" s="1122"/>
      <c r="AB64" s="1122"/>
      <c r="AC64" s="1122"/>
      <c r="AD64" s="1122"/>
      <c r="AE64" s="1122"/>
      <c r="AF64" s="1122"/>
      <c r="AG64" s="1123"/>
      <c r="BB64" s="438"/>
      <c r="BC64" s="438"/>
    </row>
    <row r="65" spans="2:83" s="274" customFormat="1" ht="15">
      <c r="B65" s="291"/>
      <c r="C65" s="342"/>
      <c r="D65" s="292"/>
      <c r="E65" s="292"/>
      <c r="F65" s="292"/>
      <c r="G65" s="292"/>
      <c r="H65" s="318"/>
      <c r="I65" s="292"/>
      <c r="J65" s="292"/>
      <c r="K65" s="292"/>
      <c r="L65" s="293"/>
      <c r="M65" s="292"/>
      <c r="N65" s="292"/>
      <c r="O65" s="294"/>
      <c r="P65" s="295"/>
      <c r="Q65" s="294"/>
      <c r="R65" s="295"/>
      <c r="S65" s="296"/>
      <c r="T65" s="296"/>
      <c r="U65" s="296"/>
      <c r="V65" s="296"/>
      <c r="W65" s="296"/>
      <c r="X65" s="294"/>
      <c r="Y65" s="294"/>
      <c r="Z65" s="354"/>
      <c r="AA65" s="1122"/>
      <c r="AB65" s="1122"/>
      <c r="AC65" s="1122"/>
      <c r="AD65" s="1122"/>
      <c r="AE65" s="1122"/>
      <c r="AF65" s="1122"/>
      <c r="AG65" s="1123"/>
      <c r="BB65" s="438"/>
      <c r="BC65" s="438"/>
    </row>
    <row r="66" spans="2:83" s="274" customFormat="1" ht="15" customHeight="1">
      <c r="B66" s="291"/>
      <c r="C66" s="342"/>
      <c r="D66" s="292"/>
      <c r="E66" s="292"/>
      <c r="F66" s="292"/>
      <c r="G66" s="292"/>
      <c r="H66" s="318"/>
      <c r="I66" s="292"/>
      <c r="J66" s="292"/>
      <c r="K66" s="292"/>
      <c r="L66" s="293"/>
      <c r="M66" s="292"/>
      <c r="N66" s="292"/>
      <c r="O66" s="294"/>
      <c r="P66" s="295"/>
      <c r="Q66" s="294"/>
      <c r="R66" s="295"/>
      <c r="S66" s="296"/>
      <c r="T66" s="296"/>
      <c r="U66" s="296"/>
      <c r="V66" s="296"/>
      <c r="W66" s="296"/>
      <c r="X66" s="294"/>
      <c r="Y66" s="294"/>
      <c r="Z66" s="354"/>
      <c r="AA66" s="1122"/>
      <c r="AB66" s="1122"/>
      <c r="AC66" s="1122"/>
      <c r="AD66" s="1122"/>
      <c r="AE66" s="1122"/>
      <c r="AF66" s="1122"/>
      <c r="AG66" s="1123"/>
      <c r="BB66" s="438"/>
      <c r="BC66" s="438"/>
    </row>
    <row r="67" spans="2:83" s="274" customFormat="1" ht="15" customHeight="1">
      <c r="B67" s="291"/>
      <c r="C67" s="342"/>
      <c r="D67" s="292"/>
      <c r="E67" s="292"/>
      <c r="F67" s="292"/>
      <c r="G67" s="292"/>
      <c r="H67" s="318"/>
      <c r="I67" s="292"/>
      <c r="J67" s="292"/>
      <c r="K67" s="292"/>
      <c r="L67" s="293"/>
      <c r="M67" s="292"/>
      <c r="N67" s="292"/>
      <c r="O67" s="294"/>
      <c r="P67" s="295"/>
      <c r="Q67" s="294"/>
      <c r="R67" s="295"/>
      <c r="S67" s="296"/>
      <c r="T67" s="296"/>
      <c r="U67" s="296"/>
      <c r="V67" s="296"/>
      <c r="W67" s="296"/>
      <c r="X67" s="294"/>
      <c r="Y67" s="294"/>
      <c r="Z67" s="354"/>
      <c r="AA67" s="1122"/>
      <c r="AB67" s="1122"/>
      <c r="AC67" s="1122"/>
      <c r="AD67" s="1122"/>
      <c r="AE67" s="1122"/>
      <c r="AF67" s="1122"/>
      <c r="AG67" s="1123"/>
      <c r="BB67" s="438"/>
      <c r="BC67" s="438"/>
    </row>
    <row r="68" spans="2:83" s="274" customFormat="1" ht="15" customHeight="1">
      <c r="B68" s="291"/>
      <c r="C68" s="342"/>
      <c r="D68" s="292"/>
      <c r="E68" s="292"/>
      <c r="F68" s="292"/>
      <c r="G68" s="292"/>
      <c r="H68" s="318"/>
      <c r="I68" s="292"/>
      <c r="J68" s="292"/>
      <c r="K68" s="292"/>
      <c r="L68" s="293"/>
      <c r="M68" s="292"/>
      <c r="N68" s="292"/>
      <c r="O68" s="294"/>
      <c r="P68" s="295"/>
      <c r="Q68" s="294"/>
      <c r="R68" s="295"/>
      <c r="S68" s="296"/>
      <c r="T68" s="296"/>
      <c r="U68" s="296"/>
      <c r="V68" s="296"/>
      <c r="W68" s="296"/>
      <c r="X68" s="294"/>
      <c r="Y68" s="294"/>
      <c r="Z68" s="354"/>
      <c r="AA68" s="1122"/>
      <c r="AB68" s="1122"/>
      <c r="AC68" s="1122"/>
      <c r="AD68" s="1122"/>
      <c r="AE68" s="1122"/>
      <c r="AF68" s="1122"/>
      <c r="AG68" s="1123"/>
      <c r="BB68" s="438"/>
      <c r="BC68" s="438"/>
    </row>
    <row r="69" spans="2:83" s="274" customFormat="1" ht="15">
      <c r="B69" s="291"/>
      <c r="C69" s="342"/>
      <c r="D69" s="292"/>
      <c r="E69" s="292"/>
      <c r="F69" s="292"/>
      <c r="G69" s="292"/>
      <c r="H69" s="318"/>
      <c r="I69" s="292"/>
      <c r="J69" s="292"/>
      <c r="K69" s="292"/>
      <c r="L69" s="293"/>
      <c r="M69" s="292"/>
      <c r="N69" s="292"/>
      <c r="O69" s="294"/>
      <c r="P69" s="295"/>
      <c r="Q69" s="294"/>
      <c r="R69" s="295"/>
      <c r="S69" s="296"/>
      <c r="T69" s="296"/>
      <c r="U69" s="296"/>
      <c r="V69" s="296"/>
      <c r="W69" s="296"/>
      <c r="X69" s="294"/>
      <c r="Y69" s="294"/>
      <c r="Z69" s="354"/>
      <c r="AA69" s="1122"/>
      <c r="AB69" s="1122"/>
      <c r="AC69" s="1122"/>
      <c r="AD69" s="1122"/>
      <c r="AE69" s="1122"/>
      <c r="AF69" s="1122"/>
      <c r="AG69" s="1123"/>
      <c r="BB69" s="438"/>
      <c r="BC69" s="438"/>
    </row>
    <row r="70" spans="2:83" s="274" customFormat="1" ht="15">
      <c r="B70" s="291"/>
      <c r="C70" s="342"/>
      <c r="D70" s="292"/>
      <c r="E70" s="292"/>
      <c r="F70" s="292"/>
      <c r="G70" s="292"/>
      <c r="H70" s="318"/>
      <c r="I70" s="292"/>
      <c r="J70" s="292"/>
      <c r="K70" s="292"/>
      <c r="L70" s="293"/>
      <c r="M70" s="292"/>
      <c r="N70" s="292"/>
      <c r="O70" s="294"/>
      <c r="P70" s="295"/>
      <c r="Q70" s="294"/>
      <c r="R70" s="295"/>
      <c r="S70" s="296"/>
      <c r="T70" s="296"/>
      <c r="U70" s="296"/>
      <c r="V70" s="296"/>
      <c r="W70" s="296"/>
      <c r="X70" s="294"/>
      <c r="Y70" s="294"/>
      <c r="Z70" s="354"/>
      <c r="AA70" s="1122"/>
      <c r="AB70" s="1122"/>
      <c r="AC70" s="1122"/>
      <c r="AD70" s="1122"/>
      <c r="AE70" s="1122"/>
      <c r="AF70" s="1122"/>
      <c r="AG70" s="1123"/>
      <c r="BB70" s="438"/>
      <c r="BC70" s="438"/>
      <c r="BR70" s="273"/>
      <c r="BS70" s="273"/>
      <c r="BT70" s="273"/>
      <c r="BU70" s="273"/>
      <c r="BV70" s="273"/>
      <c r="BW70" s="273"/>
      <c r="BX70" s="273"/>
      <c r="BY70" s="273"/>
      <c r="BZ70" s="273"/>
      <c r="CA70" s="273"/>
      <c r="CB70" s="273"/>
      <c r="CC70" s="273"/>
      <c r="CD70" s="273"/>
      <c r="CE70" s="273"/>
    </row>
    <row r="71" spans="2:83" s="274" customFormat="1" ht="15">
      <c r="B71" s="291"/>
      <c r="C71" s="342"/>
      <c r="D71" s="292"/>
      <c r="E71" s="292"/>
      <c r="F71" s="292"/>
      <c r="G71" s="292"/>
      <c r="H71" s="318"/>
      <c r="I71" s="292"/>
      <c r="J71" s="292"/>
      <c r="K71" s="292"/>
      <c r="L71" s="293"/>
      <c r="M71" s="292"/>
      <c r="N71" s="292"/>
      <c r="O71" s="294"/>
      <c r="P71" s="295"/>
      <c r="Q71" s="294"/>
      <c r="R71" s="295"/>
      <c r="S71" s="296"/>
      <c r="T71" s="296"/>
      <c r="U71" s="296"/>
      <c r="V71" s="296"/>
      <c r="W71" s="296"/>
      <c r="X71" s="294"/>
      <c r="Y71" s="294"/>
      <c r="Z71" s="354"/>
      <c r="AA71" s="1122"/>
      <c r="AB71" s="1122"/>
      <c r="AC71" s="1122"/>
      <c r="AD71" s="1122"/>
      <c r="AE71" s="1122"/>
      <c r="AF71" s="1122"/>
      <c r="AG71" s="1123"/>
      <c r="BB71" s="438"/>
      <c r="BC71" s="438"/>
      <c r="BR71" s="273"/>
      <c r="BS71" s="273"/>
      <c r="BT71" s="273"/>
      <c r="BU71" s="273"/>
      <c r="BV71" s="273"/>
      <c r="BW71" s="273"/>
      <c r="BX71" s="273"/>
      <c r="BY71" s="273"/>
      <c r="BZ71" s="273"/>
      <c r="CA71" s="273"/>
      <c r="CB71" s="273"/>
      <c r="CC71" s="273"/>
      <c r="CD71" s="273"/>
      <c r="CE71" s="273"/>
    </row>
    <row r="72" spans="2:83" s="273" customFormat="1" ht="15" customHeight="1">
      <c r="B72" s="286"/>
      <c r="C72" s="616"/>
      <c r="D72" s="275"/>
      <c r="E72" s="275"/>
      <c r="F72" s="275"/>
      <c r="G72" s="275"/>
      <c r="H72" s="319"/>
      <c r="I72" s="275"/>
      <c r="J72" s="275"/>
      <c r="K72" s="275"/>
      <c r="L72" s="276"/>
      <c r="M72" s="275"/>
      <c r="N72" s="275"/>
      <c r="O72" s="277"/>
      <c r="P72" s="278"/>
      <c r="Q72" s="277"/>
      <c r="R72" s="278"/>
      <c r="S72" s="279"/>
      <c r="T72" s="279"/>
      <c r="U72" s="279"/>
      <c r="V72" s="279"/>
      <c r="W72" s="279"/>
      <c r="X72" s="277"/>
      <c r="Y72" s="277"/>
      <c r="Z72" s="345"/>
      <c r="AA72" s="1122"/>
      <c r="AB72" s="1122"/>
      <c r="AC72" s="1122"/>
      <c r="AD72" s="1122"/>
      <c r="AE72" s="1122"/>
      <c r="AF72" s="1122"/>
      <c r="AG72" s="1123"/>
      <c r="BB72" s="439"/>
      <c r="BC72" s="439"/>
    </row>
    <row r="73" spans="2:83" s="273" customFormat="1" ht="15" customHeight="1">
      <c r="B73" s="286"/>
      <c r="C73" s="616"/>
      <c r="D73" s="275"/>
      <c r="E73" s="275"/>
      <c r="F73" s="275"/>
      <c r="G73" s="275"/>
      <c r="H73" s="319"/>
      <c r="I73" s="275"/>
      <c r="J73" s="275"/>
      <c r="K73" s="275"/>
      <c r="L73" s="276"/>
      <c r="M73" s="275"/>
      <c r="N73" s="275"/>
      <c r="O73" s="277"/>
      <c r="P73" s="278"/>
      <c r="Q73" s="277"/>
      <c r="R73" s="278"/>
      <c r="S73" s="279"/>
      <c r="T73" s="279"/>
      <c r="U73" s="279"/>
      <c r="V73" s="279"/>
      <c r="W73" s="279"/>
      <c r="X73" s="277"/>
      <c r="Y73" s="277"/>
      <c r="Z73" s="345"/>
      <c r="AA73" s="1122"/>
      <c r="AB73" s="1122"/>
      <c r="AC73" s="1122"/>
      <c r="AD73" s="1122"/>
      <c r="AE73" s="1122"/>
      <c r="AF73" s="1122"/>
      <c r="AG73" s="1123"/>
      <c r="BB73" s="439"/>
      <c r="BC73" s="439"/>
    </row>
    <row r="74" spans="2:83" s="273" customFormat="1" ht="15" customHeight="1">
      <c r="B74" s="286"/>
      <c r="C74" s="616"/>
      <c r="D74" s="275"/>
      <c r="E74" s="275"/>
      <c r="F74" s="275"/>
      <c r="G74" s="275"/>
      <c r="H74" s="319"/>
      <c r="I74" s="275"/>
      <c r="J74" s="275"/>
      <c r="K74" s="275"/>
      <c r="L74" s="276"/>
      <c r="M74" s="275"/>
      <c r="N74" s="275"/>
      <c r="O74" s="277"/>
      <c r="P74" s="278"/>
      <c r="Q74" s="277"/>
      <c r="R74" s="278"/>
      <c r="S74" s="279"/>
      <c r="T74" s="279"/>
      <c r="U74" s="279"/>
      <c r="V74" s="279"/>
      <c r="W74" s="279"/>
      <c r="X74" s="277"/>
      <c r="Y74" s="277"/>
      <c r="Z74" s="345"/>
      <c r="AA74" s="1122"/>
      <c r="AB74" s="1122"/>
      <c r="AC74" s="1122"/>
      <c r="AD74" s="1122"/>
      <c r="AE74" s="1122"/>
      <c r="AF74" s="1122"/>
      <c r="AG74" s="1123"/>
      <c r="BB74" s="439"/>
      <c r="BC74" s="439"/>
      <c r="BR74" s="13"/>
      <c r="BS74" s="13"/>
      <c r="BT74" s="13"/>
      <c r="BU74" s="13"/>
      <c r="BV74" s="13"/>
      <c r="BW74" s="13"/>
      <c r="BX74" s="13"/>
      <c r="BY74" s="13"/>
      <c r="BZ74" s="13"/>
      <c r="CA74" s="13"/>
      <c r="CB74" s="13"/>
      <c r="CC74" s="13"/>
      <c r="CD74" s="13"/>
      <c r="CE74" s="13"/>
    </row>
    <row r="75" spans="2:83" s="273" customFormat="1" ht="15" customHeight="1">
      <c r="B75" s="286"/>
      <c r="C75" s="616"/>
      <c r="D75" s="275"/>
      <c r="E75" s="275"/>
      <c r="F75" s="275"/>
      <c r="G75" s="275"/>
      <c r="H75" s="319"/>
      <c r="I75" s="275"/>
      <c r="J75" s="275"/>
      <c r="K75" s="275"/>
      <c r="L75" s="276"/>
      <c r="M75" s="275"/>
      <c r="N75" s="275"/>
      <c r="O75" s="277"/>
      <c r="P75" s="278"/>
      <c r="Q75" s="277"/>
      <c r="R75" s="278"/>
      <c r="S75" s="279"/>
      <c r="T75" s="279"/>
      <c r="U75" s="279"/>
      <c r="V75" s="279"/>
      <c r="W75" s="279"/>
      <c r="X75" s="277"/>
      <c r="Y75" s="277"/>
      <c r="Z75" s="345"/>
      <c r="AA75" s="1122"/>
      <c r="AB75" s="1122"/>
      <c r="AC75" s="1122"/>
      <c r="AD75" s="1122"/>
      <c r="AE75" s="1122"/>
      <c r="AF75" s="1122"/>
      <c r="AG75" s="1123"/>
      <c r="BB75" s="439"/>
      <c r="BC75" s="439"/>
      <c r="BR75" s="39"/>
      <c r="BS75" s="39"/>
      <c r="BT75" s="37"/>
      <c r="BU75" s="37"/>
      <c r="BV75" s="37"/>
      <c r="BW75" s="37"/>
      <c r="BX75" s="37"/>
      <c r="BY75" s="37"/>
      <c r="BZ75" s="37"/>
      <c r="CA75" s="37"/>
      <c r="CB75" s="37"/>
      <c r="CC75" s="37"/>
      <c r="CD75" s="37"/>
      <c r="CE75" s="37"/>
    </row>
    <row r="76" spans="2:83" s="13" customFormat="1">
      <c r="B76" s="361"/>
      <c r="C76" s="12"/>
      <c r="D76" s="11"/>
      <c r="E76" s="4"/>
      <c r="F76" s="4"/>
      <c r="G76" s="4"/>
      <c r="H76" s="4"/>
      <c r="I76" s="4"/>
      <c r="J76" s="4"/>
      <c r="K76" s="4"/>
      <c r="L76" s="4"/>
      <c r="M76" s="4"/>
      <c r="N76" s="4"/>
      <c r="O76" s="4"/>
      <c r="P76" s="4"/>
      <c r="Q76" s="4"/>
      <c r="R76" s="4"/>
      <c r="S76" s="16"/>
      <c r="T76" s="4"/>
      <c r="U76" s="4"/>
      <c r="V76" s="4"/>
      <c r="W76" s="4"/>
      <c r="X76" s="4"/>
      <c r="Y76" s="4"/>
      <c r="Z76" s="4"/>
      <c r="AA76" s="1122"/>
      <c r="AB76" s="1122"/>
      <c r="AC76" s="1122"/>
      <c r="AD76" s="1122"/>
      <c r="AE76" s="1122"/>
      <c r="AF76" s="1122"/>
      <c r="AG76" s="1123"/>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c r="BM76" s="15"/>
      <c r="BN76" s="15"/>
      <c r="BO76" s="15"/>
      <c r="BP76" s="15"/>
      <c r="BR76" s="39"/>
      <c r="BS76" s="39"/>
      <c r="BT76" s="37"/>
      <c r="BU76" s="37"/>
      <c r="BV76" s="37"/>
      <c r="BW76" s="37"/>
      <c r="BX76" s="37"/>
      <c r="BY76" s="37"/>
      <c r="BZ76" s="37"/>
      <c r="CA76" s="37"/>
      <c r="CB76" s="37"/>
      <c r="CC76" s="37"/>
      <c r="CD76" s="37"/>
      <c r="CE76" s="37"/>
    </row>
    <row r="77" spans="2:83" s="37" customFormat="1">
      <c r="B77" s="362"/>
      <c r="C77" s="50"/>
      <c r="D77" s="51"/>
      <c r="E77" s="49"/>
      <c r="F77" s="49"/>
      <c r="G77" s="49"/>
      <c r="H77" s="49"/>
      <c r="I77" s="49"/>
      <c r="J77" s="49"/>
      <c r="K77" s="49"/>
      <c r="L77" s="49"/>
      <c r="M77" s="49"/>
      <c r="N77" s="49"/>
      <c r="O77" s="49"/>
      <c r="P77" s="49"/>
      <c r="Q77" s="49"/>
      <c r="R77" s="49"/>
      <c r="S77" s="49"/>
      <c r="T77" s="49"/>
      <c r="U77" s="49"/>
      <c r="V77" s="49"/>
      <c r="W77" s="52"/>
      <c r="X77" s="49"/>
      <c r="Y77" s="49"/>
      <c r="Z77" s="49"/>
      <c r="AA77" s="1122"/>
      <c r="AB77" s="1122"/>
      <c r="AC77" s="1122"/>
      <c r="AD77" s="1122"/>
      <c r="AE77" s="1122"/>
      <c r="AF77" s="1122"/>
      <c r="AG77" s="1123"/>
      <c r="AH77" s="39"/>
      <c r="AI77" s="39"/>
      <c r="AJ77" s="39"/>
      <c r="AK77" s="39"/>
      <c r="AL77" s="39"/>
      <c r="AM77" s="39"/>
      <c r="AN77" s="39"/>
      <c r="AO77" s="39"/>
      <c r="AP77" s="39"/>
      <c r="AQ77" s="39"/>
      <c r="AR77" s="39"/>
      <c r="AS77" s="39"/>
      <c r="AT77" s="39"/>
      <c r="AU77" s="39"/>
      <c r="AV77" s="39"/>
      <c r="AW77" s="39"/>
      <c r="AX77" s="39"/>
      <c r="AY77" s="39"/>
      <c r="AZ77" s="39"/>
      <c r="BA77" s="39"/>
      <c r="BB77" s="39"/>
      <c r="BC77" s="39"/>
      <c r="BD77" s="39"/>
      <c r="BE77" s="39"/>
      <c r="BF77" s="39"/>
      <c r="BG77" s="39"/>
      <c r="BH77" s="39"/>
      <c r="BI77" s="39"/>
      <c r="BJ77" s="39"/>
      <c r="BK77" s="39"/>
      <c r="BL77" s="39"/>
      <c r="BM77" s="39"/>
      <c r="BN77" s="39"/>
      <c r="BO77" s="39"/>
      <c r="BP77" s="39"/>
      <c r="BQ77" s="39"/>
      <c r="BR77" s="39"/>
      <c r="BS77" s="39"/>
    </row>
    <row r="78" spans="2:83" s="37" customFormat="1" ht="16.5" thickBot="1">
      <c r="B78" s="363"/>
      <c r="C78" s="364"/>
      <c r="D78" s="365"/>
      <c r="E78" s="366"/>
      <c r="F78" s="366"/>
      <c r="G78" s="366"/>
      <c r="H78" s="366"/>
      <c r="I78" s="366"/>
      <c r="J78" s="366"/>
      <c r="K78" s="366"/>
      <c r="L78" s="366"/>
      <c r="M78" s="366"/>
      <c r="N78" s="366"/>
      <c r="O78" s="366"/>
      <c r="P78" s="366"/>
      <c r="Q78" s="366"/>
      <c r="R78" s="366"/>
      <c r="S78" s="366"/>
      <c r="T78" s="366"/>
      <c r="U78" s="366"/>
      <c r="V78" s="366"/>
      <c r="W78" s="367"/>
      <c r="X78" s="366"/>
      <c r="Y78" s="366"/>
      <c r="Z78" s="366"/>
      <c r="AA78" s="1134"/>
      <c r="AB78" s="1134"/>
      <c r="AC78" s="1134"/>
      <c r="AD78" s="1134"/>
      <c r="AE78" s="1134"/>
      <c r="AF78" s="1134"/>
      <c r="AG78" s="1135"/>
      <c r="AH78" s="39"/>
      <c r="AI78" s="39"/>
      <c r="AJ78" s="39"/>
      <c r="AK78" s="39"/>
      <c r="AL78" s="39"/>
      <c r="AM78" s="39"/>
      <c r="AN78" s="39"/>
      <c r="AO78" s="39"/>
      <c r="AP78" s="39"/>
      <c r="AQ78" s="39"/>
      <c r="AR78" s="39"/>
      <c r="AS78" s="39"/>
      <c r="AT78" s="39"/>
      <c r="AU78" s="39"/>
      <c r="AV78" s="39"/>
      <c r="AW78" s="39"/>
      <c r="AX78" s="39"/>
      <c r="AY78" s="39"/>
      <c r="AZ78" s="39"/>
      <c r="BA78" s="39"/>
      <c r="BB78" s="39"/>
      <c r="BC78" s="39"/>
      <c r="BD78" s="39"/>
      <c r="BE78" s="39"/>
      <c r="BF78" s="39"/>
      <c r="BG78" s="39"/>
      <c r="BH78" s="39"/>
      <c r="BI78" s="39"/>
      <c r="BJ78" s="39"/>
      <c r="BK78" s="39"/>
      <c r="BL78" s="39"/>
      <c r="BM78" s="39"/>
      <c r="BN78" s="39"/>
      <c r="BO78" s="39"/>
      <c r="BP78" s="39"/>
      <c r="BQ78" s="39"/>
      <c r="BR78" s="39"/>
      <c r="BS78" s="39"/>
    </row>
    <row r="79" spans="2:83" s="37" customFormat="1">
      <c r="C79" s="50"/>
      <c r="D79" s="51"/>
      <c r="E79" s="49"/>
      <c r="F79" s="49"/>
      <c r="G79" s="49"/>
      <c r="H79" s="49"/>
      <c r="I79" s="49"/>
      <c r="J79" s="49"/>
      <c r="K79" s="49"/>
      <c r="L79" s="49"/>
      <c r="M79" s="49"/>
      <c r="N79" s="49"/>
      <c r="O79" s="49"/>
      <c r="P79" s="49"/>
      <c r="Q79" s="49"/>
      <c r="R79" s="49"/>
      <c r="S79" s="49"/>
      <c r="T79" s="49"/>
      <c r="U79" s="49"/>
      <c r="V79" s="49"/>
      <c r="W79" s="52"/>
      <c r="X79" s="49"/>
      <c r="Y79" s="49"/>
      <c r="Z79" s="49"/>
      <c r="AA79" s="49"/>
      <c r="AB79" s="49"/>
      <c r="AC79" s="49"/>
      <c r="AD79" s="49"/>
      <c r="AE79" s="49"/>
      <c r="AF79" s="49"/>
      <c r="AG79" s="39"/>
      <c r="AH79" s="39"/>
      <c r="AI79" s="39"/>
      <c r="AJ79" s="39"/>
      <c r="AK79" s="39"/>
      <c r="AL79" s="39"/>
      <c r="AM79" s="39"/>
      <c r="AN79" s="39"/>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c r="BM79" s="39"/>
      <c r="BN79" s="39"/>
      <c r="BO79" s="39"/>
      <c r="BP79" s="39"/>
      <c r="BQ79" s="39"/>
      <c r="BR79" s="39"/>
      <c r="BS79" s="39"/>
    </row>
    <row r="80" spans="2:83" s="37" customFormat="1">
      <c r="C80" s="50"/>
      <c r="D80" s="51"/>
      <c r="E80" s="49"/>
      <c r="F80" s="49"/>
      <c r="H80" s="49">
        <f>1050.376+806.79+2*140.22</f>
        <v>2137.6059999999998</v>
      </c>
      <c r="I80" s="49"/>
      <c r="J80" s="49"/>
      <c r="K80" s="49"/>
      <c r="L80" s="49"/>
      <c r="M80" s="49"/>
      <c r="N80" s="49"/>
      <c r="O80" s="49"/>
      <c r="P80" s="49"/>
      <c r="Q80" s="49"/>
      <c r="R80" s="49"/>
      <c r="S80" s="49"/>
      <c r="T80" s="49"/>
      <c r="U80" s="49"/>
      <c r="V80" s="49"/>
      <c r="W80" s="52"/>
      <c r="X80" s="49"/>
      <c r="Y80" s="49"/>
      <c r="Z80" s="49"/>
      <c r="AA80" s="49"/>
      <c r="AB80" s="49"/>
      <c r="AC80" s="49"/>
      <c r="AD80" s="49"/>
      <c r="AE80" s="49"/>
      <c r="AF80" s="49"/>
      <c r="AG80" s="39"/>
      <c r="AH80" s="39"/>
      <c r="AI80" s="39"/>
      <c r="AJ80" s="39"/>
      <c r="AK80" s="39"/>
      <c r="AL80" s="39"/>
      <c r="AM80" s="39"/>
      <c r="AN80" s="39"/>
      <c r="AO80" s="39"/>
      <c r="AP80" s="39"/>
      <c r="AQ80" s="39"/>
      <c r="AR80" s="39"/>
      <c r="AS80" s="39"/>
      <c r="AT80" s="39"/>
      <c r="AU80" s="39"/>
      <c r="AV80" s="39"/>
      <c r="AW80" s="39"/>
      <c r="AX80" s="39"/>
      <c r="AY80" s="39"/>
      <c r="AZ80" s="39"/>
      <c r="BA80" s="39"/>
      <c r="BB80" s="39"/>
      <c r="BC80" s="39"/>
      <c r="BD80" s="39"/>
      <c r="BE80" s="39"/>
      <c r="BF80" s="39"/>
      <c r="BG80" s="39"/>
      <c r="BH80" s="39"/>
      <c r="BI80" s="39"/>
      <c r="BJ80" s="39"/>
      <c r="BK80" s="39"/>
      <c r="BL80" s="39"/>
      <c r="BM80" s="39"/>
      <c r="BN80" s="39"/>
      <c r="BO80" s="39"/>
      <c r="BP80" s="39"/>
      <c r="BQ80" s="39"/>
      <c r="BR80" s="39"/>
      <c r="BS80" s="39"/>
    </row>
    <row r="81" spans="2:71" s="37" customFormat="1">
      <c r="B81" s="92" t="s">
        <v>592</v>
      </c>
      <c r="C81" s="344" t="s">
        <v>75</v>
      </c>
      <c r="D81" s="92" t="s">
        <v>76</v>
      </c>
      <c r="E81" s="92" t="s">
        <v>77</v>
      </c>
      <c r="F81" s="92" t="s">
        <v>72</v>
      </c>
      <c r="G81" s="49"/>
      <c r="H81" s="49"/>
      <c r="I81" s="49"/>
      <c r="J81" s="93" t="s">
        <v>73</v>
      </c>
      <c r="K81" s="94" t="s">
        <v>78</v>
      </c>
      <c r="L81" s="49"/>
      <c r="M81" s="49"/>
      <c r="N81" s="49"/>
      <c r="O81" s="49"/>
      <c r="P81" s="49"/>
      <c r="Q81" s="49"/>
      <c r="R81" s="49"/>
      <c r="S81" s="49"/>
      <c r="T81" s="49"/>
      <c r="U81" s="49"/>
      <c r="V81" s="49"/>
      <c r="W81" s="52"/>
      <c r="X81" s="49"/>
      <c r="Y81" s="49"/>
      <c r="Z81" s="49"/>
      <c r="AA81" s="49"/>
      <c r="AB81" s="49"/>
      <c r="AC81" s="49"/>
      <c r="AD81" s="49"/>
      <c r="AE81" s="49"/>
      <c r="AF81" s="49"/>
      <c r="AG81" s="39"/>
      <c r="AH81" s="39"/>
      <c r="AI81" s="39"/>
      <c r="AJ81" s="39"/>
      <c r="AK81" s="39"/>
      <c r="AL81" s="39"/>
      <c r="AM81" s="39"/>
      <c r="AN81" s="39"/>
      <c r="AO81" s="39"/>
      <c r="AP81" s="39"/>
      <c r="AQ81" s="39"/>
      <c r="AR81" s="39"/>
      <c r="AS81" s="39"/>
      <c r="AT81" s="39"/>
      <c r="AU81" s="39"/>
      <c r="AV81" s="39"/>
      <c r="AW81" s="39"/>
      <c r="AX81" s="39"/>
      <c r="AY81" s="39"/>
      <c r="AZ81" s="39"/>
      <c r="BA81" s="39"/>
      <c r="BB81" s="39"/>
      <c r="BC81" s="39"/>
      <c r="BD81" s="39"/>
      <c r="BE81" s="39"/>
      <c r="BF81" s="39"/>
      <c r="BG81" s="39"/>
      <c r="BH81" s="39"/>
      <c r="BI81" s="39"/>
      <c r="BJ81" s="39"/>
      <c r="BK81" s="39"/>
      <c r="BL81" s="39"/>
      <c r="BM81" s="39"/>
      <c r="BN81" s="39"/>
      <c r="BO81" s="39"/>
      <c r="BP81" s="39"/>
      <c r="BQ81" s="39"/>
      <c r="BR81" s="39"/>
      <c r="BS81" s="39"/>
    </row>
    <row r="82" spans="2:71" s="37" customFormat="1">
      <c r="B82" s="835" t="s">
        <v>79</v>
      </c>
      <c r="C82" s="836">
        <v>2</v>
      </c>
      <c r="D82" s="835">
        <v>5</v>
      </c>
      <c r="E82" s="49">
        <v>4585.0969999999998</v>
      </c>
      <c r="F82" s="837">
        <f>C82*D82*E82</f>
        <v>45850.97</v>
      </c>
      <c r="G82" s="49"/>
      <c r="H82" s="49"/>
      <c r="I82" s="49"/>
      <c r="J82" s="838" t="s">
        <v>80</v>
      </c>
      <c r="K82" s="839" t="s">
        <v>74</v>
      </c>
      <c r="L82" s="49"/>
      <c r="M82" s="49"/>
      <c r="N82" s="49"/>
      <c r="O82" s="49"/>
      <c r="P82" s="49"/>
      <c r="Q82" s="49"/>
      <c r="R82" s="49"/>
      <c r="S82" s="49"/>
      <c r="T82" s="49"/>
      <c r="U82" s="49"/>
      <c r="V82" s="49"/>
      <c r="W82" s="52"/>
      <c r="X82" s="49"/>
      <c r="Y82" s="49"/>
      <c r="Z82" s="49"/>
      <c r="AA82" s="49"/>
      <c r="AB82" s="49"/>
      <c r="AC82" s="49"/>
      <c r="AD82" s="49"/>
      <c r="AE82" s="49"/>
      <c r="AF82" s="49"/>
      <c r="AG82" s="39"/>
      <c r="AH82" s="39"/>
      <c r="AI82" s="39"/>
      <c r="AJ82" s="39"/>
      <c r="AK82" s="39"/>
      <c r="AL82" s="39"/>
      <c r="AM82" s="39"/>
      <c r="AN82" s="39"/>
      <c r="AO82" s="39"/>
      <c r="AP82" s="39"/>
      <c r="AQ82" s="39"/>
      <c r="AR82" s="39"/>
      <c r="AS82" s="39"/>
      <c r="AT82" s="39"/>
      <c r="AU82" s="39"/>
      <c r="AV82" s="39"/>
      <c r="AW82" s="39"/>
      <c r="AX82" s="39"/>
      <c r="AY82" s="39"/>
      <c r="AZ82" s="39"/>
      <c r="BA82" s="39"/>
      <c r="BB82" s="39"/>
      <c r="BC82" s="39"/>
      <c r="BD82" s="39"/>
      <c r="BE82" s="39"/>
      <c r="BF82" s="39"/>
      <c r="BG82" s="39"/>
      <c r="BH82" s="39"/>
      <c r="BI82" s="39"/>
      <c r="BJ82" s="39"/>
      <c r="BK82" s="39"/>
      <c r="BL82" s="39"/>
      <c r="BM82" s="39"/>
      <c r="BN82" s="39"/>
      <c r="BO82" s="39"/>
      <c r="BP82" s="39"/>
      <c r="BQ82" s="39"/>
      <c r="BR82" s="39"/>
      <c r="BS82" s="39"/>
    </row>
    <row r="83" spans="2:71" s="37" customFormat="1">
      <c r="B83" s="835" t="s">
        <v>81</v>
      </c>
      <c r="C83" s="836">
        <v>64</v>
      </c>
      <c r="D83" s="835">
        <f>(12*4.95+222.48)</f>
        <v>281.88</v>
      </c>
      <c r="E83" s="835" t="s">
        <v>74</v>
      </c>
      <c r="F83" s="837">
        <f>C83*D83</f>
        <v>18040.32</v>
      </c>
      <c r="G83" s="49"/>
      <c r="H83" s="49"/>
      <c r="I83" s="49"/>
      <c r="J83" s="838" t="s">
        <v>82</v>
      </c>
      <c r="K83" s="97" t="s">
        <v>83</v>
      </c>
      <c r="L83" s="49"/>
      <c r="M83" s="49"/>
      <c r="N83" s="49"/>
      <c r="O83" s="49"/>
      <c r="P83" s="49"/>
      <c r="Q83" s="49"/>
      <c r="R83" s="49"/>
      <c r="S83" s="49"/>
      <c r="T83" s="49"/>
      <c r="U83" s="49"/>
      <c r="V83" s="49"/>
      <c r="W83" s="52"/>
      <c r="X83" s="49"/>
      <c r="Y83" s="49"/>
      <c r="Z83" s="49"/>
      <c r="AA83" s="49"/>
      <c r="AB83" s="49"/>
      <c r="AC83" s="49"/>
      <c r="AD83" s="49"/>
      <c r="AE83" s="49"/>
      <c r="AF83" s="49"/>
      <c r="AG83" s="39"/>
      <c r="AH83" s="39"/>
      <c r="AI83" s="39"/>
      <c r="AJ83" s="39"/>
      <c r="AK83" s="39"/>
      <c r="AL83" s="39"/>
      <c r="AM83" s="39"/>
      <c r="AN83" s="39"/>
      <c r="AO83" s="39"/>
      <c r="AP83" s="39"/>
      <c r="AQ83" s="39"/>
      <c r="AR83" s="39"/>
      <c r="AS83" s="39"/>
      <c r="AT83" s="39"/>
      <c r="AU83" s="39"/>
      <c r="AV83" s="39"/>
      <c r="AW83" s="39"/>
      <c r="AX83" s="39"/>
      <c r="AY83" s="39"/>
      <c r="AZ83" s="39"/>
      <c r="BA83" s="39"/>
      <c r="BB83" s="39"/>
      <c r="BC83" s="39"/>
      <c r="BD83" s="39"/>
      <c r="BE83" s="39"/>
      <c r="BF83" s="39"/>
      <c r="BG83" s="39"/>
      <c r="BH83" s="39"/>
      <c r="BI83" s="39"/>
      <c r="BJ83" s="39"/>
      <c r="BK83" s="39"/>
      <c r="BL83" s="39"/>
      <c r="BM83" s="39"/>
      <c r="BN83" s="39"/>
      <c r="BO83" s="39"/>
      <c r="BP83" s="39"/>
      <c r="BQ83" s="39"/>
      <c r="BR83" s="39"/>
      <c r="BS83" s="39"/>
    </row>
    <row r="84" spans="2:71" s="37" customFormat="1">
      <c r="B84" s="92" t="s">
        <v>84</v>
      </c>
      <c r="C84" s="344"/>
      <c r="D84" s="92"/>
      <c r="E84" s="92"/>
      <c r="F84" s="791">
        <v>50000</v>
      </c>
      <c r="G84" s="49"/>
      <c r="H84" s="49"/>
      <c r="I84" s="49"/>
      <c r="J84" s="95" t="s">
        <v>80</v>
      </c>
      <c r="K84" s="96" t="s">
        <v>74</v>
      </c>
      <c r="L84" s="49"/>
      <c r="M84" s="49"/>
      <c r="N84" s="49"/>
      <c r="O84" s="49"/>
      <c r="P84" s="49"/>
      <c r="Q84" s="49"/>
      <c r="R84" s="49"/>
      <c r="S84" s="49"/>
      <c r="T84" s="49"/>
      <c r="U84" s="49"/>
      <c r="V84" s="49"/>
      <c r="W84" s="52"/>
      <c r="X84" s="49"/>
      <c r="Y84" s="49"/>
      <c r="Z84" s="49"/>
      <c r="AA84" s="49"/>
      <c r="AB84" s="49"/>
      <c r="AC84" s="49"/>
      <c r="AD84" s="49"/>
      <c r="AE84" s="49"/>
      <c r="AF84" s="49"/>
      <c r="AG84" s="39"/>
      <c r="AH84" s="39"/>
      <c r="AI84" s="39"/>
      <c r="AJ84" s="39"/>
      <c r="AK84" s="39"/>
      <c r="AL84" s="39"/>
      <c r="AM84" s="39"/>
      <c r="AN84" s="39"/>
      <c r="AO84" s="39"/>
      <c r="AP84" s="39"/>
      <c r="AQ84" s="39"/>
      <c r="AR84" s="39"/>
      <c r="AS84" s="39"/>
      <c r="AT84" s="39"/>
      <c r="AU84" s="39"/>
      <c r="AV84" s="39"/>
      <c r="AW84" s="39"/>
      <c r="AX84" s="39"/>
      <c r="AY84" s="39"/>
      <c r="AZ84" s="39"/>
      <c r="BA84" s="39"/>
      <c r="BB84" s="39"/>
      <c r="BC84" s="39"/>
      <c r="BD84" s="39"/>
      <c r="BE84" s="39"/>
      <c r="BF84" s="39"/>
      <c r="BG84" s="39"/>
      <c r="BH84" s="39"/>
      <c r="BI84" s="39"/>
      <c r="BJ84" s="39"/>
      <c r="BK84" s="39"/>
      <c r="BL84" s="39"/>
      <c r="BM84" s="39"/>
      <c r="BN84" s="39"/>
      <c r="BO84" s="39"/>
      <c r="BP84" s="39"/>
      <c r="BQ84" s="39"/>
      <c r="BR84" s="39"/>
      <c r="BS84" s="39"/>
    </row>
    <row r="85" spans="2:71" s="37" customFormat="1">
      <c r="B85" s="92" t="s">
        <v>85</v>
      </c>
      <c r="C85" s="344"/>
      <c r="D85" s="92"/>
      <c r="E85" s="92"/>
      <c r="F85" s="791">
        <v>50000</v>
      </c>
      <c r="G85" s="49"/>
      <c r="H85" s="49"/>
      <c r="I85" s="49"/>
      <c r="J85" s="95" t="s">
        <v>80</v>
      </c>
      <c r="K85" s="96" t="s">
        <v>74</v>
      </c>
      <c r="L85" s="49"/>
      <c r="M85" s="49"/>
      <c r="N85" s="49"/>
      <c r="O85" s="49"/>
      <c r="P85" s="49"/>
      <c r="Q85" s="49"/>
      <c r="R85" s="49"/>
      <c r="S85" s="49"/>
      <c r="T85" s="49"/>
      <c r="U85" s="49"/>
      <c r="V85" s="49"/>
      <c r="W85" s="52"/>
      <c r="X85" s="49"/>
      <c r="Y85" s="49"/>
      <c r="Z85" s="49"/>
      <c r="AA85" s="49"/>
      <c r="AB85" s="49"/>
      <c r="AC85" s="49"/>
      <c r="AD85" s="49"/>
      <c r="AE85" s="49"/>
      <c r="AF85" s="49"/>
      <c r="AG85" s="39"/>
      <c r="AH85" s="39"/>
      <c r="AI85" s="39"/>
      <c r="AJ85" s="39"/>
      <c r="AK85" s="39"/>
      <c r="AL85" s="39"/>
      <c r="AM85" s="39"/>
      <c r="AN85" s="39"/>
      <c r="AO85" s="39"/>
      <c r="AP85" s="39"/>
      <c r="AQ85" s="39"/>
      <c r="AR85" s="39"/>
      <c r="AS85" s="39"/>
      <c r="AT85" s="39"/>
      <c r="AU85" s="39"/>
      <c r="AV85" s="39"/>
      <c r="AW85" s="39"/>
      <c r="AX85" s="39"/>
      <c r="AY85" s="39"/>
      <c r="AZ85" s="39"/>
      <c r="BA85" s="39"/>
      <c r="BB85" s="39"/>
      <c r="BC85" s="39"/>
      <c r="BD85" s="39"/>
      <c r="BE85" s="39"/>
      <c r="BF85" s="39"/>
      <c r="BG85" s="39"/>
      <c r="BH85" s="39"/>
      <c r="BI85" s="39"/>
      <c r="BJ85" s="39"/>
      <c r="BK85" s="39"/>
      <c r="BL85" s="39"/>
      <c r="BM85" s="39"/>
      <c r="BN85" s="39"/>
      <c r="BO85" s="39"/>
      <c r="BP85" s="39"/>
      <c r="BQ85" s="39"/>
      <c r="BR85" s="39"/>
      <c r="BS85" s="39"/>
    </row>
    <row r="86" spans="2:71" s="37" customFormat="1">
      <c r="B86" s="348" t="s">
        <v>143</v>
      </c>
      <c r="C86" s="344"/>
      <c r="D86" s="92"/>
      <c r="E86" s="92"/>
      <c r="F86" s="791">
        <v>50000</v>
      </c>
      <c r="G86" s="49"/>
      <c r="H86" s="49"/>
      <c r="I86" s="49"/>
      <c r="J86" s="98"/>
      <c r="K86" s="49"/>
      <c r="L86" s="49"/>
      <c r="M86" s="49"/>
      <c r="N86" s="49"/>
      <c r="O86" s="49"/>
      <c r="P86" s="49"/>
      <c r="Q86" s="49"/>
      <c r="R86" s="49"/>
      <c r="S86" s="49"/>
      <c r="T86" s="49"/>
      <c r="U86" s="49"/>
      <c r="V86" s="49"/>
      <c r="W86" s="52"/>
      <c r="X86" s="49"/>
      <c r="Y86" s="49"/>
      <c r="Z86" s="49"/>
      <c r="AA86" s="49"/>
      <c r="AB86" s="49"/>
      <c r="AC86" s="49"/>
      <c r="AD86" s="49"/>
      <c r="AE86" s="49"/>
      <c r="AF86" s="49"/>
      <c r="AG86" s="39"/>
      <c r="AH86" s="39"/>
      <c r="AI86" s="39"/>
      <c r="AJ86" s="39"/>
      <c r="AK86" s="39"/>
      <c r="AL86" s="39"/>
      <c r="AM86" s="39"/>
      <c r="AN86" s="39"/>
      <c r="AO86" s="39"/>
      <c r="AP86" s="39"/>
      <c r="AQ86" s="39"/>
      <c r="AR86" s="39"/>
      <c r="AS86" s="39"/>
      <c r="AT86" s="39"/>
      <c r="AU86" s="39"/>
      <c r="AV86" s="39"/>
      <c r="AW86" s="39"/>
      <c r="AX86" s="39"/>
      <c r="AY86" s="39"/>
      <c r="AZ86" s="39"/>
      <c r="BA86" s="39"/>
      <c r="BB86" s="39"/>
      <c r="BC86" s="39"/>
      <c r="BD86" s="39"/>
      <c r="BE86" s="39"/>
      <c r="BF86" s="39"/>
      <c r="BG86" s="39"/>
      <c r="BH86" s="39"/>
      <c r="BI86" s="39"/>
      <c r="BJ86" s="39"/>
      <c r="BK86" s="39"/>
      <c r="BL86" s="39"/>
      <c r="BM86" s="39"/>
      <c r="BN86" s="39"/>
      <c r="BO86" s="39"/>
      <c r="BP86" s="39"/>
      <c r="BQ86" s="39"/>
      <c r="BR86" s="39"/>
      <c r="BS86" s="39"/>
    </row>
    <row r="87" spans="2:71" s="37" customFormat="1">
      <c r="B87" s="348" t="s">
        <v>144</v>
      </c>
      <c r="C87" s="50"/>
      <c r="D87" s="51"/>
      <c r="E87" s="49"/>
      <c r="F87" s="793">
        <v>50000</v>
      </c>
      <c r="G87" s="49"/>
      <c r="H87" s="49"/>
      <c r="I87" s="49"/>
      <c r="J87" s="49"/>
      <c r="K87" s="49"/>
      <c r="L87" s="49"/>
      <c r="M87" s="49"/>
      <c r="N87" s="49"/>
      <c r="O87" s="49"/>
      <c r="P87" s="49"/>
      <c r="Q87" s="49"/>
      <c r="R87" s="49"/>
      <c r="S87" s="49"/>
      <c r="T87" s="49"/>
      <c r="U87" s="49"/>
      <c r="V87" s="49"/>
      <c r="W87" s="52"/>
      <c r="X87" s="49"/>
      <c r="Y87" s="49"/>
      <c r="Z87" s="49"/>
      <c r="AA87" s="49"/>
      <c r="AB87" s="49"/>
      <c r="AC87" s="49"/>
      <c r="AD87" s="49"/>
      <c r="AE87" s="49"/>
      <c r="AF87" s="49"/>
      <c r="AG87" s="39"/>
      <c r="AH87" s="39"/>
      <c r="AI87" s="39"/>
      <c r="AJ87" s="39"/>
      <c r="AK87" s="39"/>
      <c r="AL87" s="39"/>
      <c r="AM87" s="39"/>
      <c r="AN87" s="39"/>
      <c r="AO87" s="39"/>
      <c r="AP87" s="39"/>
      <c r="AQ87" s="39"/>
      <c r="AR87" s="39"/>
      <c r="AS87" s="39"/>
      <c r="AT87" s="39"/>
      <c r="AU87" s="39"/>
      <c r="AV87" s="39"/>
      <c r="AW87" s="39"/>
      <c r="AX87" s="39"/>
      <c r="AY87" s="39"/>
      <c r="AZ87" s="39"/>
      <c r="BA87" s="39"/>
      <c r="BB87" s="39"/>
      <c r="BC87" s="39"/>
      <c r="BD87" s="39"/>
      <c r="BE87" s="39"/>
      <c r="BF87" s="39"/>
      <c r="BG87" s="39"/>
      <c r="BH87" s="39"/>
      <c r="BI87" s="39"/>
      <c r="BJ87" s="39"/>
      <c r="BK87" s="39"/>
      <c r="BL87" s="39"/>
      <c r="BM87" s="39"/>
      <c r="BN87" s="39"/>
      <c r="BO87" s="39"/>
      <c r="BP87" s="39"/>
      <c r="BQ87" s="39"/>
      <c r="BR87" s="39"/>
      <c r="BS87" s="39"/>
    </row>
    <row r="88" spans="2:71" s="37" customFormat="1">
      <c r="B88" s="348" t="s">
        <v>145</v>
      </c>
      <c r="C88" s="50"/>
      <c r="D88" s="51"/>
      <c r="E88" s="49"/>
      <c r="F88" s="792">
        <v>10000</v>
      </c>
      <c r="G88" s="49"/>
      <c r="H88" s="49"/>
      <c r="I88" s="49"/>
      <c r="J88" s="49"/>
      <c r="K88" s="49"/>
      <c r="L88" s="49"/>
      <c r="M88" s="49"/>
      <c r="N88" s="49"/>
      <c r="O88" s="49"/>
      <c r="P88" s="49"/>
      <c r="Q88" s="49"/>
      <c r="R88" s="49"/>
      <c r="S88" s="49"/>
      <c r="T88" s="49"/>
      <c r="U88" s="49"/>
      <c r="V88" s="49"/>
      <c r="W88" s="52"/>
      <c r="X88" s="49"/>
      <c r="Y88" s="49"/>
      <c r="Z88" s="49"/>
      <c r="AA88" s="49"/>
      <c r="AB88" s="49"/>
      <c r="AC88" s="49"/>
      <c r="AD88" s="49"/>
      <c r="AE88" s="49"/>
      <c r="AF88" s="49"/>
      <c r="AG88" s="39"/>
      <c r="AH88" s="39"/>
      <c r="AI88" s="39"/>
      <c r="AJ88" s="39"/>
      <c r="AK88" s="39"/>
      <c r="AL88" s="39"/>
      <c r="AM88" s="39"/>
      <c r="AN88" s="39"/>
      <c r="AO88" s="39"/>
      <c r="AP88" s="39"/>
      <c r="AQ88" s="39"/>
      <c r="AR88" s="39"/>
      <c r="AS88" s="39"/>
      <c r="AT88" s="39"/>
      <c r="AU88" s="39"/>
      <c r="AV88" s="39"/>
      <c r="AW88" s="39"/>
      <c r="AX88" s="39"/>
      <c r="AY88" s="39"/>
      <c r="AZ88" s="39"/>
      <c r="BA88" s="39"/>
      <c r="BB88" s="39"/>
      <c r="BC88" s="39"/>
      <c r="BD88" s="39"/>
      <c r="BE88" s="39"/>
      <c r="BF88" s="39"/>
      <c r="BG88" s="39"/>
      <c r="BH88" s="39"/>
      <c r="BI88" s="39"/>
      <c r="BJ88" s="39"/>
      <c r="BK88" s="39"/>
      <c r="BL88" s="39"/>
      <c r="BM88" s="39"/>
      <c r="BN88" s="39"/>
      <c r="BO88" s="39"/>
      <c r="BP88" s="39"/>
      <c r="BQ88" s="39"/>
      <c r="BR88" s="39"/>
      <c r="BS88" s="39"/>
    </row>
    <row r="89" spans="2:71" s="37" customFormat="1">
      <c r="C89" s="50"/>
      <c r="D89" s="51"/>
      <c r="E89" s="49"/>
      <c r="F89" s="49"/>
      <c r="G89" s="49"/>
      <c r="H89" s="49"/>
      <c r="I89" s="49"/>
      <c r="J89" s="49"/>
      <c r="K89" s="49"/>
      <c r="L89" s="49"/>
      <c r="M89" s="49"/>
      <c r="N89" s="49"/>
      <c r="O89" s="49"/>
      <c r="P89" s="49"/>
      <c r="Q89" s="49"/>
      <c r="R89" s="49"/>
      <c r="S89" s="49"/>
      <c r="T89" s="49"/>
      <c r="U89" s="49"/>
      <c r="V89" s="49"/>
      <c r="W89" s="52"/>
      <c r="X89" s="49"/>
      <c r="Y89" s="49"/>
      <c r="Z89" s="49"/>
      <c r="AA89" s="49"/>
      <c r="AB89" s="49"/>
      <c r="AC89" s="49"/>
      <c r="AD89" s="49"/>
      <c r="AE89" s="49"/>
      <c r="AF89" s="49"/>
      <c r="AG89" s="39"/>
      <c r="AH89" s="39"/>
      <c r="AI89" s="39"/>
      <c r="AJ89" s="39"/>
      <c r="AK89" s="39"/>
      <c r="AL89" s="39"/>
      <c r="AM89" s="39"/>
      <c r="AN89" s="39"/>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c r="BM89" s="39"/>
      <c r="BN89" s="39"/>
      <c r="BO89" s="39"/>
      <c r="BP89" s="39"/>
      <c r="BQ89" s="39"/>
      <c r="BR89" s="39"/>
      <c r="BS89" s="39"/>
    </row>
    <row r="90" spans="2:71" s="37" customFormat="1">
      <c r="C90" s="50"/>
      <c r="D90" s="51"/>
      <c r="E90" s="49"/>
      <c r="F90" s="49"/>
      <c r="G90" s="49"/>
      <c r="H90" s="49"/>
      <c r="I90" s="49"/>
      <c r="J90" s="49"/>
      <c r="K90" s="49"/>
      <c r="L90" s="49"/>
      <c r="M90" s="49"/>
      <c r="N90" s="49"/>
      <c r="O90" s="49"/>
      <c r="P90" s="49"/>
      <c r="Q90" s="49"/>
      <c r="R90" s="49"/>
      <c r="S90" s="49"/>
      <c r="T90" s="49"/>
      <c r="U90" s="49"/>
      <c r="V90" s="49"/>
      <c r="W90" s="52"/>
      <c r="X90" s="49"/>
      <c r="Y90" s="49"/>
      <c r="Z90" s="49"/>
      <c r="AA90" s="49"/>
      <c r="AB90" s="49"/>
      <c r="AC90" s="49"/>
      <c r="AD90" s="49"/>
      <c r="AE90" s="49"/>
      <c r="AF90" s="49"/>
      <c r="AG90" s="39"/>
      <c r="AH90" s="39"/>
      <c r="AI90" s="39"/>
      <c r="AJ90" s="39"/>
      <c r="AK90" s="39"/>
      <c r="AL90" s="39"/>
      <c r="AM90" s="39"/>
      <c r="AN90" s="39"/>
      <c r="AO90" s="39"/>
      <c r="AP90" s="39"/>
      <c r="AQ90" s="39"/>
      <c r="AR90" s="39"/>
      <c r="AS90" s="39"/>
      <c r="AT90" s="39"/>
      <c r="AU90" s="39"/>
      <c r="AV90" s="39"/>
      <c r="AW90" s="39"/>
      <c r="AX90" s="39"/>
      <c r="AY90" s="39"/>
      <c r="AZ90" s="39"/>
      <c r="BA90" s="39"/>
      <c r="BB90" s="39"/>
      <c r="BC90" s="39"/>
      <c r="BD90" s="39"/>
      <c r="BE90" s="39"/>
      <c r="BF90" s="39"/>
      <c r="BG90" s="39"/>
      <c r="BH90" s="39"/>
      <c r="BI90" s="39"/>
      <c r="BJ90" s="39"/>
      <c r="BK90" s="39"/>
      <c r="BL90" s="39"/>
      <c r="BM90" s="39"/>
      <c r="BN90" s="39"/>
      <c r="BO90" s="39"/>
      <c r="BP90" s="39"/>
      <c r="BQ90" s="39"/>
      <c r="BR90" s="39"/>
      <c r="BS90" s="39"/>
    </row>
    <row r="91" spans="2:71" s="37" customFormat="1">
      <c r="C91" s="50"/>
      <c r="D91" s="51"/>
      <c r="E91" s="49"/>
      <c r="F91" s="49"/>
      <c r="G91" s="49"/>
      <c r="H91" s="49"/>
      <c r="I91" s="49"/>
      <c r="J91" s="49"/>
      <c r="K91" s="49"/>
      <c r="L91" s="49"/>
      <c r="M91" s="49"/>
      <c r="N91" s="49"/>
      <c r="O91" s="49"/>
      <c r="P91" s="49"/>
      <c r="Q91" s="49"/>
      <c r="R91" s="49"/>
      <c r="S91" s="49"/>
      <c r="T91" s="49"/>
      <c r="U91" s="49"/>
      <c r="V91" s="49"/>
      <c r="W91" s="52"/>
      <c r="X91" s="49"/>
      <c r="Y91" s="49"/>
      <c r="Z91" s="49"/>
      <c r="AA91" s="49"/>
      <c r="AB91" s="49"/>
      <c r="AC91" s="49"/>
      <c r="AD91" s="49"/>
      <c r="AE91" s="49"/>
      <c r="AF91" s="49"/>
      <c r="AG91" s="39"/>
      <c r="AH91" s="39"/>
      <c r="AI91" s="39"/>
      <c r="AJ91" s="39"/>
      <c r="AK91" s="39"/>
      <c r="AL91" s="39"/>
      <c r="AM91" s="39"/>
      <c r="AN91" s="39"/>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c r="BM91" s="39"/>
      <c r="BN91" s="39"/>
      <c r="BO91" s="39"/>
      <c r="BP91" s="39"/>
      <c r="BQ91" s="39"/>
      <c r="BR91" s="39"/>
      <c r="BS91" s="39"/>
    </row>
    <row r="92" spans="2:71" s="37" customFormat="1">
      <c r="C92" s="50"/>
      <c r="D92" s="51"/>
      <c r="E92" s="49"/>
      <c r="F92" s="49"/>
      <c r="G92" s="49"/>
      <c r="H92" s="49"/>
      <c r="I92" s="49"/>
      <c r="J92" s="49"/>
      <c r="K92" s="49"/>
      <c r="L92" s="49"/>
      <c r="M92" s="49"/>
      <c r="N92" s="49"/>
      <c r="O92" s="49"/>
      <c r="P92" s="49"/>
      <c r="Q92" s="49"/>
      <c r="R92" s="49"/>
      <c r="S92" s="49"/>
      <c r="T92" s="49"/>
      <c r="U92" s="49"/>
      <c r="V92" s="49"/>
      <c r="W92" s="52"/>
      <c r="X92" s="49"/>
      <c r="Y92" s="49"/>
      <c r="Z92" s="49"/>
      <c r="AA92" s="49"/>
      <c r="AB92" s="49"/>
      <c r="AC92" s="49"/>
      <c r="AD92" s="49"/>
      <c r="AE92" s="49"/>
      <c r="AF92" s="49"/>
      <c r="AG92" s="39"/>
      <c r="AH92" s="39"/>
      <c r="AI92" s="39"/>
      <c r="AJ92" s="39"/>
      <c r="AK92" s="39"/>
      <c r="AL92" s="39"/>
      <c r="AM92" s="39"/>
      <c r="AN92" s="39"/>
      <c r="AO92" s="39"/>
      <c r="AP92" s="39"/>
      <c r="AQ92" s="39"/>
      <c r="AR92" s="39"/>
      <c r="AS92" s="39"/>
      <c r="AT92" s="39"/>
      <c r="AU92" s="39"/>
      <c r="AV92" s="39"/>
      <c r="AW92" s="39"/>
      <c r="AX92" s="39"/>
      <c r="AY92" s="39"/>
      <c r="AZ92" s="39"/>
      <c r="BA92" s="39"/>
      <c r="BB92" s="39"/>
      <c r="BC92" s="39"/>
      <c r="BD92" s="39"/>
      <c r="BE92" s="39"/>
      <c r="BF92" s="39"/>
      <c r="BG92" s="39"/>
      <c r="BH92" s="39"/>
      <c r="BI92" s="39"/>
      <c r="BJ92" s="39"/>
      <c r="BK92" s="39"/>
      <c r="BL92" s="39"/>
      <c r="BM92" s="39"/>
      <c r="BN92" s="39"/>
      <c r="BO92" s="39"/>
      <c r="BP92" s="39"/>
      <c r="BQ92" s="39"/>
      <c r="BR92" s="39"/>
      <c r="BS92" s="39"/>
    </row>
    <row r="93" spans="2:71" s="37" customFormat="1">
      <c r="C93" s="50"/>
      <c r="D93" s="51"/>
      <c r="E93" s="49"/>
      <c r="F93" s="49"/>
      <c r="G93" s="49"/>
      <c r="H93" s="49"/>
      <c r="I93" s="49"/>
      <c r="J93" s="49"/>
      <c r="K93" s="49"/>
      <c r="L93" s="49"/>
      <c r="M93" s="49"/>
      <c r="N93" s="49"/>
      <c r="O93" s="49"/>
      <c r="P93" s="49"/>
      <c r="Q93" s="49"/>
      <c r="R93" s="49"/>
      <c r="S93" s="49"/>
      <c r="T93" s="49"/>
      <c r="U93" s="49"/>
      <c r="V93" s="49"/>
      <c r="W93" s="52"/>
      <c r="X93" s="49"/>
      <c r="Y93" s="49"/>
      <c r="Z93" s="49"/>
      <c r="AA93" s="49"/>
      <c r="AB93" s="49"/>
      <c r="AC93" s="49"/>
      <c r="AD93" s="49"/>
      <c r="AE93" s="49"/>
      <c r="AF93" s="49"/>
      <c r="AG93" s="39"/>
      <c r="AH93" s="39"/>
      <c r="AI93" s="39"/>
      <c r="AJ93" s="39"/>
      <c r="AK93" s="39"/>
      <c r="AL93" s="39"/>
      <c r="AM93" s="39"/>
      <c r="AN93" s="39"/>
      <c r="AO93" s="39"/>
      <c r="AP93" s="39"/>
      <c r="AQ93" s="39"/>
      <c r="AR93" s="39"/>
      <c r="AS93" s="39"/>
      <c r="AT93" s="39"/>
      <c r="AU93" s="39"/>
      <c r="AV93" s="39"/>
      <c r="AW93" s="39"/>
      <c r="AX93" s="39"/>
      <c r="AY93" s="39"/>
      <c r="AZ93" s="39"/>
      <c r="BA93" s="39"/>
      <c r="BB93" s="39"/>
      <c r="BC93" s="39"/>
      <c r="BD93" s="39"/>
      <c r="BE93" s="39"/>
      <c r="BF93" s="39"/>
      <c r="BG93" s="39"/>
      <c r="BH93" s="39"/>
      <c r="BI93" s="39"/>
      <c r="BJ93" s="39"/>
      <c r="BK93" s="39"/>
      <c r="BL93" s="39"/>
      <c r="BM93" s="39"/>
      <c r="BN93" s="39"/>
      <c r="BO93" s="39"/>
      <c r="BP93" s="39"/>
      <c r="BQ93" s="39"/>
      <c r="BR93" s="39"/>
      <c r="BS93" s="39"/>
    </row>
    <row r="94" spans="2:71" s="37" customFormat="1">
      <c r="C94" s="50"/>
      <c r="D94" s="51"/>
      <c r="E94" s="49"/>
      <c r="F94" s="49"/>
      <c r="G94" s="49"/>
      <c r="H94" s="49"/>
      <c r="I94" s="49"/>
      <c r="J94" s="49"/>
      <c r="K94" s="49"/>
      <c r="L94" s="49"/>
      <c r="M94" s="49"/>
      <c r="N94" s="49"/>
      <c r="O94" s="49"/>
      <c r="P94" s="49"/>
      <c r="Q94" s="49"/>
      <c r="R94" s="49"/>
      <c r="S94" s="49"/>
      <c r="T94" s="49"/>
      <c r="U94" s="49"/>
      <c r="V94" s="49"/>
      <c r="W94" s="52"/>
      <c r="X94" s="49"/>
      <c r="Y94" s="49"/>
      <c r="Z94" s="49"/>
      <c r="AA94" s="49"/>
      <c r="AB94" s="49"/>
      <c r="AC94" s="49"/>
      <c r="AD94" s="49"/>
      <c r="AE94" s="49"/>
      <c r="AF94" s="49"/>
      <c r="AG94" s="39"/>
      <c r="AH94" s="39"/>
      <c r="AI94" s="39"/>
      <c r="AJ94" s="39"/>
      <c r="AK94" s="39"/>
      <c r="AL94" s="39"/>
      <c r="AM94" s="39"/>
      <c r="AN94" s="39"/>
      <c r="AO94" s="39"/>
      <c r="AP94" s="39"/>
      <c r="AQ94" s="39"/>
      <c r="AR94" s="39"/>
      <c r="AS94" s="39"/>
      <c r="AT94" s="39"/>
      <c r="AU94" s="39"/>
      <c r="AV94" s="39"/>
      <c r="AW94" s="39"/>
      <c r="AX94" s="39"/>
      <c r="AY94" s="39"/>
      <c r="AZ94" s="39"/>
      <c r="BA94" s="39"/>
      <c r="BB94" s="39"/>
      <c r="BC94" s="39"/>
      <c r="BD94" s="39"/>
      <c r="BE94" s="39"/>
      <c r="BF94" s="39"/>
      <c r="BG94" s="39"/>
      <c r="BH94" s="39"/>
      <c r="BI94" s="39"/>
      <c r="BJ94" s="39"/>
      <c r="BK94" s="39"/>
      <c r="BL94" s="39"/>
      <c r="BM94" s="39"/>
      <c r="BN94" s="39"/>
      <c r="BO94" s="39"/>
      <c r="BP94" s="39"/>
      <c r="BQ94" s="39"/>
      <c r="BR94" s="39"/>
      <c r="BS94" s="39"/>
    </row>
    <row r="95" spans="2:71" s="37" customFormat="1">
      <c r="C95" s="50"/>
      <c r="D95" s="51"/>
      <c r="E95" s="49"/>
      <c r="F95" s="49"/>
      <c r="G95" s="49"/>
      <c r="H95" s="49"/>
      <c r="I95" s="49"/>
      <c r="J95" s="49"/>
      <c r="K95" s="49"/>
      <c r="L95" s="49"/>
      <c r="M95" s="49"/>
      <c r="N95" s="49"/>
      <c r="O95" s="49"/>
      <c r="P95" s="49"/>
      <c r="Q95" s="49"/>
      <c r="R95" s="49"/>
      <c r="S95" s="49"/>
      <c r="T95" s="49"/>
      <c r="U95" s="49"/>
      <c r="V95" s="49"/>
      <c r="W95" s="52"/>
      <c r="X95" s="49"/>
      <c r="Y95" s="49"/>
      <c r="Z95" s="49"/>
      <c r="AA95" s="49"/>
      <c r="AB95" s="49"/>
      <c r="AC95" s="49"/>
      <c r="AD95" s="49"/>
      <c r="AE95" s="49"/>
      <c r="AF95" s="49"/>
      <c r="AG95" s="39"/>
      <c r="AH95" s="39"/>
      <c r="AI95" s="39"/>
      <c r="AJ95" s="39"/>
      <c r="AK95" s="39"/>
      <c r="AL95" s="39"/>
      <c r="AM95" s="39"/>
      <c r="AN95" s="39"/>
      <c r="AO95" s="39"/>
      <c r="AP95" s="39"/>
      <c r="AQ95" s="39"/>
      <c r="AR95" s="39"/>
      <c r="AS95" s="39"/>
      <c r="AT95" s="39"/>
      <c r="AU95" s="39"/>
      <c r="AV95" s="39"/>
      <c r="AW95" s="39"/>
      <c r="AX95" s="39"/>
      <c r="AY95" s="39"/>
      <c r="AZ95" s="39"/>
      <c r="BA95" s="39"/>
      <c r="BB95" s="39"/>
      <c r="BC95" s="39"/>
      <c r="BD95" s="39"/>
      <c r="BE95" s="39"/>
      <c r="BF95" s="39"/>
      <c r="BG95" s="39"/>
      <c r="BH95" s="39"/>
      <c r="BI95" s="39"/>
      <c r="BJ95" s="39"/>
      <c r="BK95" s="39"/>
      <c r="BL95" s="39"/>
      <c r="BM95" s="39"/>
      <c r="BN95" s="39"/>
      <c r="BO95" s="39"/>
      <c r="BP95" s="39"/>
      <c r="BQ95" s="39"/>
      <c r="BR95" s="39"/>
      <c r="BS95" s="39"/>
    </row>
    <row r="96" spans="2:71" s="37" customFormat="1">
      <c r="C96" s="50"/>
      <c r="D96" s="51"/>
      <c r="E96" s="49"/>
      <c r="F96" s="49"/>
      <c r="G96" s="49"/>
      <c r="H96" s="49"/>
      <c r="I96" s="49"/>
      <c r="J96" s="49"/>
      <c r="K96" s="49"/>
      <c r="L96" s="49"/>
      <c r="M96" s="49"/>
      <c r="N96" s="49"/>
      <c r="O96" s="49"/>
      <c r="P96" s="49"/>
      <c r="Q96" s="49"/>
      <c r="R96" s="49"/>
      <c r="S96" s="49"/>
      <c r="T96" s="49"/>
      <c r="U96" s="49"/>
      <c r="V96" s="49"/>
      <c r="W96" s="52"/>
      <c r="X96" s="49"/>
      <c r="Y96" s="49"/>
      <c r="Z96" s="49"/>
      <c r="AA96" s="49"/>
      <c r="AB96" s="49"/>
      <c r="AC96" s="49"/>
      <c r="AD96" s="49"/>
      <c r="AE96" s="49"/>
      <c r="AF96" s="49"/>
      <c r="AG96" s="39"/>
      <c r="AH96" s="39"/>
      <c r="AI96" s="39"/>
      <c r="AJ96" s="39"/>
      <c r="AK96" s="39"/>
      <c r="AL96" s="39"/>
      <c r="AM96" s="39"/>
      <c r="AN96" s="39"/>
      <c r="AO96" s="39"/>
      <c r="AP96" s="39"/>
      <c r="AQ96" s="39"/>
      <c r="AR96" s="39"/>
      <c r="AS96" s="39"/>
      <c r="AT96" s="39"/>
      <c r="AU96" s="39"/>
      <c r="AV96" s="39"/>
      <c r="AW96" s="39"/>
      <c r="AX96" s="39"/>
      <c r="AY96" s="39"/>
      <c r="AZ96" s="39"/>
      <c r="BA96" s="39"/>
      <c r="BB96" s="39"/>
      <c r="BC96" s="39"/>
      <c r="BD96" s="39"/>
      <c r="BE96" s="39"/>
      <c r="BF96" s="39"/>
      <c r="BG96" s="39"/>
      <c r="BH96" s="39"/>
      <c r="BI96" s="39"/>
      <c r="BJ96" s="39"/>
      <c r="BK96" s="39"/>
      <c r="BL96" s="39"/>
      <c r="BM96" s="39"/>
      <c r="BN96" s="39"/>
      <c r="BO96" s="39"/>
      <c r="BP96" s="39"/>
      <c r="BQ96" s="39"/>
      <c r="BR96" s="39"/>
      <c r="BS96" s="39"/>
    </row>
    <row r="97" spans="3:71" s="37" customFormat="1">
      <c r="C97" s="50"/>
      <c r="D97" s="51"/>
      <c r="E97" s="49"/>
      <c r="F97" s="49"/>
      <c r="G97" s="49"/>
      <c r="H97" s="49"/>
      <c r="I97" s="49"/>
      <c r="J97" s="49"/>
      <c r="K97" s="49"/>
      <c r="L97" s="49"/>
      <c r="M97" s="49"/>
      <c r="N97" s="49"/>
      <c r="O97" s="49"/>
      <c r="P97" s="49"/>
      <c r="Q97" s="49"/>
      <c r="R97" s="49"/>
      <c r="S97" s="49"/>
      <c r="T97" s="49"/>
      <c r="U97" s="49"/>
      <c r="V97" s="49"/>
      <c r="W97" s="52"/>
      <c r="X97" s="49"/>
      <c r="Y97" s="49"/>
      <c r="Z97" s="49"/>
      <c r="AA97" s="49"/>
      <c r="AB97" s="49"/>
      <c r="AC97" s="49"/>
      <c r="AD97" s="49"/>
      <c r="AE97" s="49"/>
      <c r="AF97" s="49"/>
      <c r="AG97" s="39"/>
      <c r="AH97" s="39"/>
      <c r="AI97" s="39"/>
      <c r="AJ97" s="39"/>
      <c r="AK97" s="39"/>
      <c r="AL97" s="39"/>
      <c r="AM97" s="39"/>
      <c r="AN97" s="39"/>
      <c r="AO97" s="39"/>
      <c r="AP97" s="39"/>
      <c r="AQ97" s="39"/>
      <c r="AR97" s="39"/>
      <c r="AS97" s="39"/>
      <c r="AT97" s="39"/>
      <c r="AU97" s="39"/>
      <c r="AV97" s="39"/>
      <c r="AW97" s="39"/>
      <c r="AX97" s="39"/>
      <c r="AY97" s="39"/>
      <c r="AZ97" s="39"/>
      <c r="BA97" s="39"/>
      <c r="BB97" s="39"/>
      <c r="BC97" s="39"/>
      <c r="BD97" s="39"/>
      <c r="BE97" s="39"/>
      <c r="BF97" s="39"/>
      <c r="BG97" s="39"/>
      <c r="BH97" s="39"/>
      <c r="BI97" s="39"/>
      <c r="BJ97" s="39"/>
      <c r="BK97" s="39"/>
      <c r="BL97" s="39"/>
      <c r="BM97" s="39"/>
      <c r="BN97" s="39"/>
      <c r="BO97" s="39"/>
      <c r="BP97" s="39"/>
      <c r="BQ97" s="39"/>
      <c r="BR97" s="39"/>
      <c r="BS97" s="39"/>
    </row>
    <row r="98" spans="3:71" s="37" customFormat="1">
      <c r="C98" s="50"/>
      <c r="D98" s="51"/>
      <c r="E98" s="49"/>
      <c r="F98" s="49"/>
      <c r="G98" s="49"/>
      <c r="H98" s="49"/>
      <c r="I98" s="49"/>
      <c r="J98" s="49"/>
      <c r="K98" s="49"/>
      <c r="L98" s="49"/>
      <c r="M98" s="49"/>
      <c r="N98" s="49"/>
      <c r="O98" s="49"/>
      <c r="P98" s="49"/>
      <c r="Q98" s="49"/>
      <c r="R98" s="49"/>
      <c r="S98" s="49"/>
      <c r="T98" s="49"/>
      <c r="U98" s="49"/>
      <c r="V98" s="49"/>
      <c r="W98" s="52"/>
      <c r="X98" s="49"/>
      <c r="Y98" s="49"/>
      <c r="Z98" s="49"/>
      <c r="AA98" s="49"/>
      <c r="AB98" s="49"/>
      <c r="AC98" s="49"/>
      <c r="AD98" s="49"/>
      <c r="AE98" s="49"/>
      <c r="AF98" s="49"/>
      <c r="AG98" s="39"/>
      <c r="AH98" s="39"/>
      <c r="AI98" s="39"/>
      <c r="AJ98" s="39"/>
      <c r="AK98" s="39"/>
      <c r="AL98" s="39"/>
      <c r="AM98" s="39"/>
      <c r="AN98" s="39"/>
      <c r="AO98" s="39"/>
      <c r="AP98" s="39"/>
      <c r="AQ98" s="39"/>
      <c r="AR98" s="39"/>
      <c r="AS98" s="39"/>
      <c r="AT98" s="39"/>
      <c r="AU98" s="39"/>
      <c r="AV98" s="39"/>
      <c r="AW98" s="39"/>
      <c r="AX98" s="39"/>
      <c r="AY98" s="39"/>
      <c r="AZ98" s="39"/>
      <c r="BA98" s="39"/>
      <c r="BB98" s="39"/>
      <c r="BC98" s="39"/>
      <c r="BD98" s="39"/>
      <c r="BE98" s="39"/>
      <c r="BF98" s="39"/>
      <c r="BG98" s="39"/>
      <c r="BH98" s="39"/>
      <c r="BI98" s="39"/>
      <c r="BJ98" s="39"/>
      <c r="BK98" s="39"/>
      <c r="BL98" s="39"/>
      <c r="BM98" s="39"/>
      <c r="BN98" s="39"/>
      <c r="BO98" s="39"/>
      <c r="BP98" s="39"/>
      <c r="BQ98" s="39"/>
      <c r="BR98" s="39"/>
      <c r="BS98" s="39"/>
    </row>
    <row r="99" spans="3:71" s="37" customFormat="1">
      <c r="C99" s="50"/>
      <c r="D99" s="51"/>
      <c r="E99" s="49"/>
      <c r="F99" s="49"/>
      <c r="G99" s="49"/>
      <c r="H99" s="49"/>
      <c r="I99" s="49"/>
      <c r="J99" s="49"/>
      <c r="K99" s="49"/>
      <c r="L99" s="49"/>
      <c r="M99" s="49"/>
      <c r="N99" s="49"/>
      <c r="O99" s="49"/>
      <c r="P99" s="49"/>
      <c r="Q99" s="49"/>
      <c r="R99" s="49"/>
      <c r="S99" s="49"/>
      <c r="T99" s="49"/>
      <c r="U99" s="49"/>
      <c r="V99" s="49"/>
      <c r="W99" s="52"/>
      <c r="X99" s="49"/>
      <c r="Y99" s="49"/>
      <c r="Z99" s="49"/>
      <c r="AA99" s="49"/>
      <c r="AB99" s="49"/>
      <c r="AC99" s="49"/>
      <c r="AD99" s="49"/>
      <c r="AE99" s="49"/>
      <c r="AF99" s="49"/>
      <c r="AG99" s="39"/>
      <c r="AH99" s="39"/>
      <c r="AI99" s="39"/>
      <c r="AJ99" s="39"/>
      <c r="AK99" s="39"/>
      <c r="AL99" s="39"/>
      <c r="AM99" s="39"/>
      <c r="AN99" s="39"/>
      <c r="AO99" s="39"/>
      <c r="AP99" s="39"/>
      <c r="AQ99" s="39"/>
      <c r="AR99" s="39"/>
      <c r="AS99" s="39"/>
      <c r="AT99" s="39"/>
      <c r="AU99" s="39"/>
      <c r="AV99" s="39"/>
      <c r="AW99" s="39"/>
      <c r="AX99" s="39"/>
      <c r="AY99" s="39"/>
      <c r="AZ99" s="39"/>
      <c r="BA99" s="39"/>
      <c r="BB99" s="39"/>
      <c r="BC99" s="39"/>
      <c r="BD99" s="39"/>
      <c r="BE99" s="39"/>
      <c r="BF99" s="39"/>
      <c r="BG99" s="39"/>
      <c r="BH99" s="39"/>
      <c r="BI99" s="39"/>
      <c r="BJ99" s="39"/>
      <c r="BK99" s="39"/>
      <c r="BL99" s="39"/>
      <c r="BM99" s="39"/>
      <c r="BN99" s="39"/>
      <c r="BO99" s="39"/>
      <c r="BP99" s="39"/>
      <c r="BQ99" s="39"/>
      <c r="BR99" s="39"/>
      <c r="BS99" s="39"/>
    </row>
    <row r="100" spans="3:71" s="37" customFormat="1">
      <c r="C100" s="50"/>
      <c r="D100" s="51"/>
      <c r="E100" s="49"/>
      <c r="F100" s="49"/>
      <c r="G100" s="49"/>
      <c r="H100" s="49"/>
      <c r="I100" s="49"/>
      <c r="J100" s="49"/>
      <c r="K100" s="49"/>
      <c r="L100" s="49"/>
      <c r="M100" s="49"/>
      <c r="N100" s="49"/>
      <c r="O100" s="49"/>
      <c r="P100" s="49"/>
      <c r="Q100" s="49"/>
      <c r="R100" s="49"/>
      <c r="S100" s="49"/>
      <c r="T100" s="49"/>
      <c r="U100" s="49"/>
      <c r="V100" s="49"/>
      <c r="W100" s="52"/>
      <c r="X100" s="49"/>
      <c r="Y100" s="49"/>
      <c r="Z100" s="49"/>
      <c r="AA100" s="49"/>
      <c r="AB100" s="49"/>
      <c r="AC100" s="49"/>
      <c r="AD100" s="49"/>
      <c r="AE100" s="49"/>
      <c r="AF100" s="4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c r="BN100" s="39"/>
      <c r="BO100" s="39"/>
      <c r="BP100" s="39"/>
      <c r="BQ100" s="39"/>
      <c r="BR100" s="39"/>
      <c r="BS100" s="39"/>
    </row>
    <row r="101" spans="3:71" s="37" customFormat="1">
      <c r="C101" s="50"/>
      <c r="D101" s="51"/>
      <c r="E101" s="49"/>
      <c r="F101" s="49"/>
      <c r="G101" s="49"/>
      <c r="H101" s="49"/>
      <c r="I101" s="49"/>
      <c r="J101" s="49"/>
      <c r="K101" s="49"/>
      <c r="L101" s="49"/>
      <c r="M101" s="49"/>
      <c r="N101" s="49"/>
      <c r="O101" s="49"/>
      <c r="P101" s="49"/>
      <c r="Q101" s="49"/>
      <c r="R101" s="49"/>
      <c r="S101" s="49"/>
      <c r="T101" s="49"/>
      <c r="U101" s="49"/>
      <c r="V101" s="49"/>
      <c r="W101" s="52"/>
      <c r="X101" s="49"/>
      <c r="Y101" s="49"/>
      <c r="Z101" s="49"/>
      <c r="AA101" s="49"/>
      <c r="AB101" s="49"/>
      <c r="AC101" s="49"/>
      <c r="AD101" s="49"/>
      <c r="AE101" s="49"/>
      <c r="AF101" s="49"/>
      <c r="AG101" s="39"/>
      <c r="AH101" s="39"/>
      <c r="AI101" s="39"/>
      <c r="AJ101" s="39"/>
      <c r="AK101" s="39"/>
      <c r="AL101" s="39"/>
      <c r="AM101" s="39"/>
      <c r="AN101" s="39"/>
      <c r="AO101" s="39"/>
      <c r="AP101" s="39"/>
      <c r="AQ101" s="39"/>
      <c r="AR101" s="39"/>
      <c r="AS101" s="39"/>
      <c r="AT101" s="39"/>
      <c r="AU101" s="39"/>
      <c r="AV101" s="39"/>
      <c r="AW101" s="39"/>
      <c r="AX101" s="39"/>
      <c r="AY101" s="39"/>
      <c r="AZ101" s="39"/>
      <c r="BA101" s="39"/>
      <c r="BB101" s="39"/>
      <c r="BC101" s="39"/>
      <c r="BD101" s="39"/>
      <c r="BE101" s="39"/>
      <c r="BF101" s="39"/>
      <c r="BG101" s="39"/>
      <c r="BH101" s="39"/>
      <c r="BI101" s="39"/>
      <c r="BJ101" s="39"/>
      <c r="BK101" s="39"/>
      <c r="BL101" s="39"/>
      <c r="BM101" s="39"/>
      <c r="BN101" s="39"/>
      <c r="BO101" s="39"/>
      <c r="BP101" s="39"/>
      <c r="BQ101" s="39"/>
      <c r="BR101" s="39"/>
      <c r="BS101" s="39"/>
    </row>
    <row r="102" spans="3:71" s="37" customFormat="1">
      <c r="C102" s="50"/>
      <c r="D102" s="51"/>
      <c r="E102" s="49"/>
      <c r="F102" s="49"/>
      <c r="G102" s="49"/>
      <c r="H102" s="49"/>
      <c r="I102" s="49"/>
      <c r="J102" s="49"/>
      <c r="K102" s="49"/>
      <c r="L102" s="49"/>
      <c r="M102" s="49"/>
      <c r="N102" s="49"/>
      <c r="O102" s="49"/>
      <c r="P102" s="49"/>
      <c r="Q102" s="49"/>
      <c r="R102" s="49"/>
      <c r="S102" s="49"/>
      <c r="T102" s="49"/>
      <c r="U102" s="49"/>
      <c r="V102" s="49"/>
      <c r="W102" s="52"/>
      <c r="X102" s="49"/>
      <c r="Y102" s="49"/>
      <c r="Z102" s="49"/>
      <c r="AA102" s="49"/>
      <c r="AB102" s="49"/>
      <c r="AC102" s="49"/>
      <c r="AD102" s="49"/>
      <c r="AE102" s="49"/>
      <c r="AF102" s="49"/>
      <c r="AG102" s="39"/>
      <c r="AH102" s="39"/>
      <c r="AI102" s="39"/>
      <c r="AJ102" s="39"/>
      <c r="AK102" s="39"/>
      <c r="AL102" s="39"/>
      <c r="AM102" s="39"/>
      <c r="AN102" s="39"/>
      <c r="AO102" s="39"/>
      <c r="AP102" s="39"/>
      <c r="AQ102" s="39"/>
      <c r="AR102" s="39"/>
      <c r="AS102" s="39"/>
      <c r="AT102" s="39"/>
      <c r="AU102" s="39"/>
      <c r="AV102" s="39"/>
      <c r="AW102" s="39"/>
      <c r="AX102" s="39"/>
      <c r="AY102" s="39"/>
      <c r="AZ102" s="39"/>
      <c r="BA102" s="39"/>
      <c r="BB102" s="39"/>
      <c r="BC102" s="39"/>
      <c r="BD102" s="39"/>
      <c r="BE102" s="39"/>
      <c r="BF102" s="39"/>
      <c r="BG102" s="39"/>
      <c r="BH102" s="39"/>
      <c r="BI102" s="39"/>
      <c r="BJ102" s="39"/>
      <c r="BK102" s="39"/>
      <c r="BL102" s="39"/>
      <c r="BM102" s="39"/>
      <c r="BN102" s="39"/>
      <c r="BO102" s="39"/>
      <c r="BP102" s="39"/>
      <c r="BQ102" s="39"/>
      <c r="BR102" s="39"/>
      <c r="BS102" s="39"/>
    </row>
    <row r="103" spans="3:71" s="37" customFormat="1">
      <c r="C103" s="50"/>
      <c r="D103" s="51"/>
      <c r="E103" s="49"/>
      <c r="F103" s="49"/>
      <c r="G103" s="49"/>
      <c r="H103" s="49"/>
      <c r="I103" s="49"/>
      <c r="J103" s="49"/>
      <c r="K103" s="49"/>
      <c r="L103" s="49"/>
      <c r="M103" s="49"/>
      <c r="N103" s="49"/>
      <c r="O103" s="49"/>
      <c r="P103" s="49"/>
      <c r="Q103" s="49"/>
      <c r="R103" s="49"/>
      <c r="S103" s="49"/>
      <c r="T103" s="49"/>
      <c r="U103" s="49"/>
      <c r="V103" s="49"/>
      <c r="W103" s="52"/>
      <c r="X103" s="49"/>
      <c r="Y103" s="49"/>
      <c r="Z103" s="49"/>
      <c r="AA103" s="49"/>
      <c r="AB103" s="49"/>
      <c r="AC103" s="49"/>
      <c r="AD103" s="49"/>
      <c r="AE103" s="49"/>
      <c r="AF103" s="49"/>
      <c r="AG103" s="39"/>
      <c r="AH103" s="39"/>
      <c r="AI103" s="39"/>
      <c r="AJ103" s="39"/>
      <c r="AK103" s="39"/>
      <c r="AL103" s="39"/>
      <c r="AM103" s="39"/>
      <c r="AN103" s="39"/>
      <c r="AO103" s="39"/>
      <c r="AP103" s="39"/>
      <c r="AQ103" s="39"/>
      <c r="AR103" s="39"/>
      <c r="AS103" s="39"/>
      <c r="AT103" s="39"/>
      <c r="AU103" s="39"/>
      <c r="AV103" s="39"/>
      <c r="AW103" s="39"/>
      <c r="AX103" s="39"/>
      <c r="AY103" s="39"/>
      <c r="AZ103" s="39"/>
      <c r="BA103" s="39"/>
      <c r="BB103" s="39"/>
      <c r="BC103" s="39"/>
      <c r="BD103" s="39"/>
      <c r="BE103" s="39"/>
      <c r="BF103" s="39"/>
      <c r="BG103" s="39"/>
      <c r="BH103" s="39"/>
      <c r="BI103" s="39"/>
      <c r="BJ103" s="39"/>
      <c r="BK103" s="39"/>
      <c r="BL103" s="39"/>
      <c r="BM103" s="39"/>
      <c r="BN103" s="39"/>
      <c r="BO103" s="39"/>
      <c r="BP103" s="39"/>
      <c r="BQ103" s="39"/>
      <c r="BR103" s="39"/>
      <c r="BS103" s="39"/>
    </row>
    <row r="104" spans="3:71" s="37" customFormat="1">
      <c r="C104" s="50"/>
      <c r="D104" s="51"/>
      <c r="E104" s="49"/>
      <c r="F104" s="49"/>
      <c r="G104" s="49"/>
      <c r="H104" s="49"/>
      <c r="I104" s="49"/>
      <c r="J104" s="49"/>
      <c r="K104" s="49"/>
      <c r="L104" s="49"/>
      <c r="M104" s="49"/>
      <c r="N104" s="49"/>
      <c r="O104" s="49"/>
      <c r="P104" s="49"/>
      <c r="Q104" s="49"/>
      <c r="R104" s="49"/>
      <c r="S104" s="49"/>
      <c r="T104" s="49"/>
      <c r="U104" s="49"/>
      <c r="V104" s="49"/>
      <c r="W104" s="52"/>
      <c r="X104" s="49"/>
      <c r="Y104" s="49"/>
      <c r="Z104" s="49"/>
      <c r="AA104" s="49"/>
      <c r="AB104" s="49"/>
      <c r="AC104" s="49"/>
      <c r="AD104" s="49"/>
      <c r="AE104" s="49"/>
      <c r="AF104" s="49"/>
      <c r="AG104" s="39"/>
      <c r="AH104" s="39"/>
      <c r="AI104" s="39"/>
      <c r="AJ104" s="39"/>
      <c r="AK104" s="39"/>
      <c r="AL104" s="39"/>
      <c r="AM104" s="39"/>
      <c r="AN104" s="39"/>
      <c r="AO104" s="39"/>
      <c r="AP104" s="39"/>
      <c r="AQ104" s="39"/>
      <c r="AR104" s="39"/>
      <c r="AS104" s="39"/>
      <c r="AT104" s="39"/>
      <c r="AU104" s="39"/>
      <c r="AV104" s="39"/>
      <c r="AW104" s="39"/>
      <c r="AX104" s="39"/>
      <c r="AY104" s="39"/>
      <c r="AZ104" s="39"/>
      <c r="BA104" s="39"/>
      <c r="BB104" s="39"/>
      <c r="BC104" s="39"/>
      <c r="BD104" s="39"/>
      <c r="BE104" s="39"/>
      <c r="BF104" s="39"/>
      <c r="BG104" s="39"/>
      <c r="BH104" s="39"/>
      <c r="BI104" s="39"/>
      <c r="BJ104" s="39"/>
      <c r="BK104" s="39"/>
      <c r="BL104" s="39"/>
      <c r="BM104" s="39"/>
      <c r="BN104" s="39"/>
      <c r="BO104" s="39"/>
      <c r="BP104" s="39"/>
      <c r="BQ104" s="39"/>
      <c r="BR104" s="39"/>
      <c r="BS104" s="39"/>
    </row>
    <row r="105" spans="3:71" s="37" customFormat="1">
      <c r="C105" s="50"/>
      <c r="D105" s="51"/>
      <c r="E105" s="49"/>
      <c r="F105" s="49"/>
      <c r="G105" s="49"/>
      <c r="H105" s="49"/>
      <c r="I105" s="49"/>
      <c r="J105" s="49"/>
      <c r="K105" s="49"/>
      <c r="L105" s="49"/>
      <c r="M105" s="49"/>
      <c r="N105" s="49"/>
      <c r="O105" s="49"/>
      <c r="P105" s="49"/>
      <c r="Q105" s="49"/>
      <c r="R105" s="49"/>
      <c r="S105" s="49"/>
      <c r="T105" s="49"/>
      <c r="U105" s="49"/>
      <c r="V105" s="49"/>
      <c r="W105" s="52"/>
      <c r="X105" s="49"/>
      <c r="Y105" s="49"/>
      <c r="Z105" s="49"/>
      <c r="AA105" s="49"/>
      <c r="AB105" s="49"/>
      <c r="AC105" s="49"/>
      <c r="AD105" s="49"/>
      <c r="AE105" s="49"/>
      <c r="AF105" s="4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c r="BD105" s="39"/>
      <c r="BE105" s="39"/>
      <c r="BF105" s="39"/>
      <c r="BG105" s="39"/>
      <c r="BH105" s="39"/>
      <c r="BI105" s="39"/>
      <c r="BJ105" s="39"/>
      <c r="BK105" s="39"/>
      <c r="BL105" s="39"/>
      <c r="BM105" s="39"/>
      <c r="BN105" s="39"/>
      <c r="BO105" s="39"/>
      <c r="BP105" s="39"/>
      <c r="BQ105" s="39"/>
      <c r="BR105" s="39"/>
      <c r="BS105" s="39"/>
    </row>
    <row r="106" spans="3:71" s="37" customFormat="1">
      <c r="C106" s="50"/>
      <c r="D106" s="51"/>
      <c r="E106" s="49"/>
      <c r="F106" s="49"/>
      <c r="G106" s="49"/>
      <c r="H106" s="49"/>
      <c r="I106" s="49"/>
      <c r="J106" s="49"/>
      <c r="K106" s="49"/>
      <c r="L106" s="49"/>
      <c r="M106" s="49"/>
      <c r="N106" s="49"/>
      <c r="O106" s="49"/>
      <c r="P106" s="49"/>
      <c r="Q106" s="49"/>
      <c r="R106" s="49"/>
      <c r="S106" s="49"/>
      <c r="T106" s="49"/>
      <c r="U106" s="49"/>
      <c r="V106" s="49"/>
      <c r="W106" s="52"/>
      <c r="X106" s="49"/>
      <c r="Y106" s="49"/>
      <c r="Z106" s="49"/>
      <c r="AA106" s="49"/>
      <c r="AB106" s="49"/>
      <c r="AC106" s="49"/>
      <c r="AD106" s="49"/>
      <c r="AE106" s="49"/>
      <c r="AF106" s="49"/>
      <c r="AG106" s="39"/>
      <c r="AH106" s="39"/>
      <c r="AI106" s="39"/>
      <c r="AJ106" s="39"/>
      <c r="AK106" s="39"/>
      <c r="AL106" s="39"/>
      <c r="AM106" s="39"/>
      <c r="AN106" s="39"/>
      <c r="AO106" s="39"/>
      <c r="AP106" s="39"/>
      <c r="AQ106" s="39"/>
      <c r="AR106" s="39"/>
      <c r="AS106" s="39"/>
      <c r="AT106" s="39"/>
      <c r="AU106" s="39"/>
      <c r="AV106" s="39"/>
      <c r="AW106" s="39"/>
      <c r="AX106" s="39"/>
      <c r="AY106" s="39"/>
      <c r="AZ106" s="39"/>
      <c r="BA106" s="39"/>
      <c r="BB106" s="39"/>
      <c r="BC106" s="39"/>
      <c r="BD106" s="39"/>
      <c r="BE106" s="39"/>
      <c r="BF106" s="39"/>
      <c r="BG106" s="39"/>
      <c r="BH106" s="39"/>
      <c r="BI106" s="39"/>
      <c r="BJ106" s="39"/>
      <c r="BK106" s="39"/>
      <c r="BL106" s="39"/>
      <c r="BM106" s="39"/>
      <c r="BN106" s="39"/>
      <c r="BO106" s="39"/>
      <c r="BP106" s="39"/>
      <c r="BQ106" s="39"/>
      <c r="BR106" s="39"/>
      <c r="BS106" s="39"/>
    </row>
    <row r="107" spans="3:71" s="37" customFormat="1">
      <c r="C107" s="50"/>
      <c r="D107" s="51"/>
      <c r="E107" s="49"/>
      <c r="F107" s="49"/>
      <c r="G107" s="49"/>
      <c r="H107" s="49"/>
      <c r="I107" s="49"/>
      <c r="J107" s="49"/>
      <c r="K107" s="49"/>
      <c r="L107" s="49"/>
      <c r="M107" s="49"/>
      <c r="N107" s="49"/>
      <c r="O107" s="49"/>
      <c r="P107" s="49"/>
      <c r="Q107" s="49"/>
      <c r="R107" s="49"/>
      <c r="S107" s="49"/>
      <c r="T107" s="49"/>
      <c r="U107" s="49"/>
      <c r="V107" s="49"/>
      <c r="W107" s="52"/>
      <c r="X107" s="49"/>
      <c r="Y107" s="49"/>
      <c r="Z107" s="49"/>
      <c r="AA107" s="49"/>
      <c r="AB107" s="49"/>
      <c r="AC107" s="49"/>
      <c r="AD107" s="49"/>
      <c r="AE107" s="49"/>
      <c r="AF107" s="4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39"/>
      <c r="BD107" s="39"/>
      <c r="BE107" s="39"/>
      <c r="BF107" s="39"/>
      <c r="BG107" s="39"/>
      <c r="BH107" s="39"/>
      <c r="BI107" s="39"/>
      <c r="BJ107" s="39"/>
      <c r="BK107" s="39"/>
      <c r="BL107" s="39"/>
      <c r="BM107" s="39"/>
      <c r="BN107" s="39"/>
      <c r="BO107" s="39"/>
      <c r="BP107" s="39"/>
      <c r="BQ107" s="39"/>
      <c r="BR107" s="39"/>
      <c r="BS107" s="39"/>
    </row>
    <row r="108" spans="3:71" s="37" customFormat="1">
      <c r="D108" s="38"/>
      <c r="E108" s="39"/>
      <c r="F108" s="39"/>
      <c r="G108" s="39"/>
      <c r="H108" s="39"/>
      <c r="I108" s="39"/>
      <c r="J108" s="39"/>
      <c r="K108" s="39"/>
      <c r="L108" s="39"/>
      <c r="M108" s="39"/>
      <c r="N108" s="39"/>
      <c r="O108" s="39"/>
      <c r="P108" s="39"/>
      <c r="Q108" s="39"/>
      <c r="R108" s="39"/>
      <c r="S108" s="39"/>
      <c r="T108" s="39"/>
      <c r="U108" s="39"/>
      <c r="V108" s="39"/>
      <c r="W108" s="40"/>
      <c r="X108" s="39"/>
      <c r="Y108" s="39"/>
      <c r="Z108" s="39"/>
      <c r="AA108" s="39"/>
      <c r="AB108" s="39"/>
      <c r="AC108" s="39"/>
      <c r="AD108" s="39"/>
      <c r="AE108" s="39"/>
      <c r="AF108" s="3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39"/>
      <c r="BD108" s="39"/>
      <c r="BE108" s="39"/>
      <c r="BF108" s="39"/>
      <c r="BG108" s="39"/>
      <c r="BH108" s="39"/>
      <c r="BI108" s="39"/>
      <c r="BJ108" s="39"/>
      <c r="BK108" s="39"/>
      <c r="BL108" s="39"/>
      <c r="BM108" s="39"/>
      <c r="BN108" s="39"/>
      <c r="BO108" s="39"/>
      <c r="BP108" s="39"/>
      <c r="BQ108" s="39"/>
      <c r="BR108" s="39"/>
      <c r="BS108" s="39"/>
    </row>
    <row r="109" spans="3:71" s="37" customFormat="1">
      <c r="D109" s="38"/>
      <c r="E109" s="39"/>
      <c r="F109" s="39"/>
      <c r="G109" s="39"/>
      <c r="H109" s="39"/>
      <c r="I109" s="39"/>
      <c r="J109" s="39"/>
      <c r="K109" s="39"/>
      <c r="L109" s="39"/>
      <c r="M109" s="39"/>
      <c r="N109" s="39"/>
      <c r="O109" s="39"/>
      <c r="P109" s="39"/>
      <c r="Q109" s="39"/>
      <c r="R109" s="39"/>
      <c r="S109" s="39"/>
      <c r="T109" s="39"/>
      <c r="U109" s="39"/>
      <c r="V109" s="39"/>
      <c r="W109" s="40"/>
      <c r="X109" s="39"/>
      <c r="Y109" s="39"/>
      <c r="Z109" s="39"/>
      <c r="AA109" s="39"/>
      <c r="AB109" s="39"/>
      <c r="AC109" s="39"/>
      <c r="AD109" s="39"/>
      <c r="AE109" s="39"/>
      <c r="AF109" s="39"/>
      <c r="AG109" s="39"/>
      <c r="AH109" s="39"/>
      <c r="AI109" s="39"/>
      <c r="AJ109" s="39"/>
      <c r="AK109" s="39"/>
      <c r="AL109" s="39"/>
      <c r="AM109" s="39"/>
      <c r="AN109" s="39"/>
      <c r="AO109" s="39"/>
      <c r="AP109" s="39"/>
      <c r="AQ109" s="39"/>
      <c r="AR109" s="39"/>
      <c r="AS109" s="39"/>
      <c r="AT109" s="39"/>
      <c r="AU109" s="39"/>
      <c r="AV109" s="39"/>
      <c r="AW109" s="39"/>
      <c r="AX109" s="39"/>
      <c r="AY109" s="39"/>
      <c r="AZ109" s="39"/>
      <c r="BA109" s="39"/>
      <c r="BB109" s="39"/>
      <c r="BC109" s="39"/>
      <c r="BD109" s="39"/>
      <c r="BE109" s="39"/>
      <c r="BF109" s="39"/>
      <c r="BG109" s="39"/>
      <c r="BH109" s="39"/>
      <c r="BI109" s="39"/>
      <c r="BJ109" s="39"/>
      <c r="BK109" s="39"/>
      <c r="BL109" s="39"/>
      <c r="BM109" s="39"/>
      <c r="BN109" s="39"/>
      <c r="BO109" s="39"/>
      <c r="BP109" s="39"/>
      <c r="BQ109" s="39"/>
      <c r="BR109" s="39"/>
      <c r="BS109" s="39"/>
    </row>
    <row r="110" spans="3:71" s="37" customFormat="1">
      <c r="D110" s="38"/>
      <c r="E110" s="39"/>
      <c r="F110" s="39"/>
      <c r="G110" s="39"/>
      <c r="H110" s="39"/>
      <c r="I110" s="39"/>
      <c r="J110" s="39"/>
      <c r="K110" s="39"/>
      <c r="L110" s="39"/>
      <c r="M110" s="39"/>
      <c r="N110" s="39"/>
      <c r="O110" s="39"/>
      <c r="P110" s="39"/>
      <c r="Q110" s="39"/>
      <c r="R110" s="39"/>
      <c r="S110" s="39"/>
      <c r="T110" s="39"/>
      <c r="U110" s="39"/>
      <c r="V110" s="39"/>
      <c r="W110" s="40"/>
      <c r="X110" s="39"/>
      <c r="Y110" s="39"/>
      <c r="Z110" s="39"/>
      <c r="AA110" s="39"/>
      <c r="AB110" s="39"/>
      <c r="AC110" s="39"/>
      <c r="AD110" s="39"/>
      <c r="AE110" s="39"/>
      <c r="AF110" s="3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39"/>
      <c r="BD110" s="39"/>
      <c r="BE110" s="39"/>
      <c r="BF110" s="39"/>
      <c r="BG110" s="39"/>
      <c r="BH110" s="39"/>
      <c r="BI110" s="39"/>
      <c r="BJ110" s="39"/>
      <c r="BK110" s="39"/>
      <c r="BL110" s="39"/>
      <c r="BM110" s="39"/>
      <c r="BN110" s="39"/>
      <c r="BO110" s="39"/>
      <c r="BP110" s="39"/>
      <c r="BQ110" s="39"/>
      <c r="BR110" s="39"/>
      <c r="BS110" s="39"/>
    </row>
    <row r="111" spans="3:71" s="37" customFormat="1">
      <c r="D111" s="38"/>
      <c r="E111" s="39"/>
      <c r="F111" s="39"/>
      <c r="G111" s="39"/>
      <c r="H111" s="39"/>
      <c r="I111" s="39"/>
      <c r="J111" s="39"/>
      <c r="K111" s="39"/>
      <c r="L111" s="39"/>
      <c r="M111" s="39"/>
      <c r="N111" s="39"/>
      <c r="O111" s="39"/>
      <c r="P111" s="39"/>
      <c r="Q111" s="39"/>
      <c r="R111" s="39"/>
      <c r="S111" s="39"/>
      <c r="T111" s="39"/>
      <c r="U111" s="39"/>
      <c r="V111" s="39"/>
      <c r="W111" s="40"/>
      <c r="X111" s="39"/>
      <c r="Y111" s="39"/>
      <c r="Z111" s="39"/>
      <c r="AA111" s="39"/>
      <c r="AB111" s="39"/>
      <c r="AC111" s="39"/>
      <c r="AD111" s="39"/>
      <c r="AE111" s="39"/>
      <c r="AF111" s="3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39"/>
      <c r="BD111" s="39"/>
      <c r="BE111" s="39"/>
      <c r="BF111" s="39"/>
      <c r="BG111" s="39"/>
      <c r="BH111" s="39"/>
      <c r="BI111" s="39"/>
      <c r="BJ111" s="39"/>
      <c r="BK111" s="39"/>
      <c r="BL111" s="39"/>
      <c r="BM111" s="39"/>
      <c r="BN111" s="39"/>
      <c r="BO111" s="39"/>
      <c r="BP111" s="39"/>
      <c r="BQ111" s="39"/>
      <c r="BR111" s="39"/>
      <c r="BS111" s="39"/>
    </row>
    <row r="112" spans="3:71" s="37" customFormat="1">
      <c r="D112" s="38"/>
      <c r="E112" s="39"/>
      <c r="F112" s="39"/>
      <c r="G112" s="39"/>
      <c r="H112" s="39"/>
      <c r="I112" s="39"/>
      <c r="J112" s="39"/>
      <c r="K112" s="39"/>
      <c r="L112" s="39"/>
      <c r="M112" s="39"/>
      <c r="N112" s="39"/>
      <c r="O112" s="39"/>
      <c r="P112" s="39"/>
      <c r="Q112" s="39"/>
      <c r="R112" s="39"/>
      <c r="S112" s="39"/>
      <c r="T112" s="39"/>
      <c r="U112" s="39"/>
      <c r="V112" s="39"/>
      <c r="W112" s="40"/>
      <c r="X112" s="39"/>
      <c r="Y112" s="39"/>
      <c r="Z112" s="39"/>
      <c r="AA112" s="39"/>
      <c r="AB112" s="39"/>
      <c r="AC112" s="39"/>
      <c r="AD112" s="39"/>
      <c r="AE112" s="39"/>
      <c r="AF112" s="3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39"/>
      <c r="BD112" s="39"/>
      <c r="BE112" s="39"/>
      <c r="BF112" s="39"/>
      <c r="BG112" s="39"/>
      <c r="BH112" s="39"/>
      <c r="BI112" s="39"/>
      <c r="BJ112" s="39"/>
      <c r="BK112" s="39"/>
      <c r="BL112" s="39"/>
      <c r="BM112" s="39"/>
      <c r="BN112" s="39"/>
      <c r="BO112" s="39"/>
      <c r="BP112" s="39"/>
      <c r="BQ112" s="39"/>
      <c r="BR112" s="39"/>
      <c r="BS112" s="39"/>
    </row>
    <row r="113" spans="4:71" s="37" customFormat="1">
      <c r="D113" s="38"/>
      <c r="E113" s="39"/>
      <c r="F113" s="39"/>
      <c r="G113" s="39"/>
      <c r="H113" s="39"/>
      <c r="I113" s="39"/>
      <c r="J113" s="39"/>
      <c r="K113" s="39"/>
      <c r="L113" s="39"/>
      <c r="M113" s="39"/>
      <c r="N113" s="39"/>
      <c r="O113" s="39"/>
      <c r="P113" s="39"/>
      <c r="Q113" s="39"/>
      <c r="R113" s="39"/>
      <c r="S113" s="39"/>
      <c r="T113" s="39"/>
      <c r="U113" s="39"/>
      <c r="V113" s="39"/>
      <c r="W113" s="40"/>
      <c r="X113" s="39"/>
      <c r="Y113" s="39"/>
      <c r="Z113" s="39"/>
      <c r="AA113" s="39"/>
      <c r="AB113" s="39"/>
      <c r="AC113" s="39"/>
      <c r="AD113" s="39"/>
      <c r="AE113" s="39"/>
      <c r="AF113" s="3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c r="BN113" s="39"/>
      <c r="BO113" s="39"/>
      <c r="BP113" s="39"/>
      <c r="BQ113" s="39"/>
      <c r="BR113" s="39"/>
      <c r="BS113" s="39"/>
    </row>
    <row r="114" spans="4:71" s="37" customFormat="1">
      <c r="D114" s="38"/>
      <c r="E114" s="39"/>
      <c r="F114" s="39"/>
      <c r="G114" s="39"/>
      <c r="H114" s="39"/>
      <c r="I114" s="39"/>
      <c r="J114" s="39"/>
      <c r="K114" s="39"/>
      <c r="L114" s="39"/>
      <c r="M114" s="39"/>
      <c r="N114" s="39"/>
      <c r="O114" s="39"/>
      <c r="P114" s="39"/>
      <c r="Q114" s="39"/>
      <c r="R114" s="39"/>
      <c r="S114" s="39"/>
      <c r="T114" s="39"/>
      <c r="U114" s="39"/>
      <c r="V114" s="39"/>
      <c r="W114" s="40"/>
      <c r="X114" s="39"/>
      <c r="Y114" s="39"/>
      <c r="Z114" s="39"/>
      <c r="AA114" s="39"/>
      <c r="AB114" s="39"/>
      <c r="AC114" s="39"/>
      <c r="AD114" s="39"/>
      <c r="AE114" s="39"/>
      <c r="AF114" s="3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39"/>
      <c r="BD114" s="39"/>
      <c r="BE114" s="39"/>
      <c r="BF114" s="39"/>
      <c r="BG114" s="39"/>
      <c r="BH114" s="39"/>
      <c r="BI114" s="39"/>
      <c r="BJ114" s="39"/>
      <c r="BK114" s="39"/>
      <c r="BL114" s="39"/>
      <c r="BM114" s="39"/>
      <c r="BN114" s="39"/>
      <c r="BO114" s="39"/>
      <c r="BP114" s="39"/>
      <c r="BQ114" s="39"/>
      <c r="BR114" s="39"/>
      <c r="BS114" s="39"/>
    </row>
    <row r="115" spans="4:71" s="37" customFormat="1">
      <c r="D115" s="38"/>
      <c r="E115" s="39"/>
      <c r="F115" s="39"/>
      <c r="G115" s="39"/>
      <c r="H115" s="39"/>
      <c r="I115" s="39"/>
      <c r="J115" s="39"/>
      <c r="K115" s="39"/>
      <c r="L115" s="39"/>
      <c r="M115" s="39"/>
      <c r="N115" s="39"/>
      <c r="O115" s="39"/>
      <c r="P115" s="39"/>
      <c r="Q115" s="39"/>
      <c r="R115" s="39"/>
      <c r="S115" s="39"/>
      <c r="T115" s="39"/>
      <c r="U115" s="39"/>
      <c r="V115" s="39"/>
      <c r="W115" s="40"/>
      <c r="X115" s="39"/>
      <c r="Y115" s="39"/>
      <c r="Z115" s="39"/>
      <c r="AA115" s="39"/>
      <c r="AB115" s="39"/>
      <c r="AC115" s="39"/>
      <c r="AD115" s="39"/>
      <c r="AE115" s="39"/>
      <c r="AF115" s="3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39"/>
      <c r="BD115" s="39"/>
      <c r="BE115" s="39"/>
      <c r="BF115" s="39"/>
      <c r="BG115" s="39"/>
      <c r="BH115" s="39"/>
      <c r="BI115" s="39"/>
      <c r="BJ115" s="39"/>
      <c r="BK115" s="39"/>
      <c r="BL115" s="39"/>
      <c r="BM115" s="39"/>
      <c r="BN115" s="39"/>
      <c r="BO115" s="39"/>
      <c r="BP115" s="39"/>
      <c r="BQ115" s="39"/>
      <c r="BR115" s="39"/>
      <c r="BS115" s="39"/>
    </row>
    <row r="116" spans="4:71" s="37" customFormat="1">
      <c r="D116" s="38"/>
      <c r="E116" s="39"/>
      <c r="F116" s="39"/>
      <c r="G116" s="39"/>
      <c r="H116" s="39"/>
      <c r="I116" s="39"/>
      <c r="J116" s="39"/>
      <c r="K116" s="39"/>
      <c r="L116" s="39"/>
      <c r="M116" s="39"/>
      <c r="N116" s="39"/>
      <c r="O116" s="39"/>
      <c r="P116" s="39"/>
      <c r="Q116" s="39"/>
      <c r="R116" s="39"/>
      <c r="S116" s="39"/>
      <c r="T116" s="39"/>
      <c r="U116" s="39"/>
      <c r="V116" s="39"/>
      <c r="W116" s="40"/>
      <c r="X116" s="39"/>
      <c r="Y116" s="39"/>
      <c r="Z116" s="39"/>
      <c r="AA116" s="39"/>
      <c r="AB116" s="39"/>
      <c r="AC116" s="39"/>
      <c r="AD116" s="39"/>
      <c r="AE116" s="39"/>
      <c r="AF116" s="3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39"/>
      <c r="BD116" s="39"/>
      <c r="BE116" s="39"/>
      <c r="BF116" s="39"/>
      <c r="BG116" s="39"/>
      <c r="BH116" s="39"/>
      <c r="BI116" s="39"/>
      <c r="BJ116" s="39"/>
      <c r="BK116" s="39"/>
      <c r="BL116" s="39"/>
      <c r="BM116" s="39"/>
      <c r="BN116" s="39"/>
      <c r="BO116" s="39"/>
      <c r="BP116" s="39"/>
      <c r="BQ116" s="39"/>
      <c r="BR116" s="39"/>
      <c r="BS116" s="39"/>
    </row>
    <row r="117" spans="4:71" s="37" customFormat="1">
      <c r="D117" s="38"/>
      <c r="E117" s="39"/>
      <c r="F117" s="39"/>
      <c r="G117" s="39"/>
      <c r="H117" s="39"/>
      <c r="I117" s="39"/>
      <c r="J117" s="39"/>
      <c r="K117" s="39"/>
      <c r="L117" s="39"/>
      <c r="M117" s="39"/>
      <c r="N117" s="39"/>
      <c r="O117" s="39"/>
      <c r="P117" s="39"/>
      <c r="Q117" s="39"/>
      <c r="R117" s="39"/>
      <c r="S117" s="39"/>
      <c r="T117" s="39"/>
      <c r="U117" s="39"/>
      <c r="V117" s="39"/>
      <c r="W117" s="40"/>
      <c r="X117" s="39"/>
      <c r="Y117" s="39"/>
      <c r="Z117" s="39"/>
      <c r="AA117" s="39"/>
      <c r="AB117" s="39"/>
      <c r="AC117" s="39"/>
      <c r="AD117" s="39"/>
      <c r="AE117" s="39"/>
      <c r="AF117" s="3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39"/>
      <c r="BD117" s="39"/>
      <c r="BE117" s="39"/>
      <c r="BF117" s="39"/>
      <c r="BG117" s="39"/>
      <c r="BH117" s="39"/>
      <c r="BI117" s="39"/>
      <c r="BJ117" s="39"/>
      <c r="BK117" s="39"/>
      <c r="BL117" s="39"/>
      <c r="BM117" s="39"/>
      <c r="BN117" s="39"/>
      <c r="BO117" s="39"/>
      <c r="BP117" s="39"/>
      <c r="BQ117" s="39"/>
      <c r="BR117" s="39"/>
      <c r="BS117" s="39"/>
    </row>
    <row r="118" spans="4:71" s="37" customFormat="1">
      <c r="D118" s="38"/>
      <c r="E118" s="39"/>
      <c r="F118" s="39"/>
      <c r="G118" s="39"/>
      <c r="H118" s="39"/>
      <c r="I118" s="39"/>
      <c r="J118" s="39"/>
      <c r="K118" s="39"/>
      <c r="L118" s="39"/>
      <c r="M118" s="39"/>
      <c r="N118" s="39"/>
      <c r="O118" s="39"/>
      <c r="P118" s="39"/>
      <c r="Q118" s="39"/>
      <c r="R118" s="39"/>
      <c r="S118" s="39"/>
      <c r="T118" s="39"/>
      <c r="U118" s="39"/>
      <c r="V118" s="39"/>
      <c r="W118" s="40"/>
      <c r="X118" s="39"/>
      <c r="Y118" s="39"/>
      <c r="Z118" s="39"/>
      <c r="AA118" s="39"/>
      <c r="AB118" s="39"/>
      <c r="AC118" s="39"/>
      <c r="AD118" s="39"/>
      <c r="AE118" s="39"/>
      <c r="AF118" s="39"/>
      <c r="AG118" s="39"/>
      <c r="AH118" s="39"/>
      <c r="AI118" s="39"/>
      <c r="AJ118" s="39"/>
      <c r="AK118" s="39"/>
      <c r="AL118" s="39"/>
      <c r="AM118" s="39"/>
      <c r="AN118" s="39"/>
      <c r="AO118" s="39"/>
      <c r="AP118" s="39"/>
      <c r="AQ118" s="39"/>
      <c r="AR118" s="39"/>
      <c r="AS118" s="39"/>
      <c r="AT118" s="39"/>
      <c r="AU118" s="39"/>
      <c r="AV118" s="39"/>
      <c r="AW118" s="39"/>
      <c r="AX118" s="39"/>
      <c r="AY118" s="39"/>
      <c r="AZ118" s="39"/>
      <c r="BA118" s="39"/>
      <c r="BB118" s="39"/>
      <c r="BC118" s="39"/>
      <c r="BD118" s="39"/>
      <c r="BE118" s="39"/>
      <c r="BF118" s="39"/>
      <c r="BG118" s="39"/>
      <c r="BH118" s="39"/>
      <c r="BI118" s="39"/>
      <c r="BJ118" s="39"/>
      <c r="BK118" s="39"/>
      <c r="BL118" s="39"/>
      <c r="BM118" s="39"/>
      <c r="BN118" s="39"/>
      <c r="BO118" s="39"/>
      <c r="BP118" s="39"/>
      <c r="BQ118" s="39"/>
      <c r="BR118" s="39"/>
      <c r="BS118" s="39"/>
    </row>
    <row r="119" spans="4:71" s="37" customFormat="1">
      <c r="D119" s="38"/>
      <c r="E119" s="39"/>
      <c r="F119" s="39"/>
      <c r="G119" s="39"/>
      <c r="H119" s="39"/>
      <c r="I119" s="39"/>
      <c r="J119" s="39"/>
      <c r="K119" s="39"/>
      <c r="L119" s="39"/>
      <c r="M119" s="39"/>
      <c r="N119" s="39"/>
      <c r="O119" s="39"/>
      <c r="P119" s="39"/>
      <c r="Q119" s="39"/>
      <c r="R119" s="39"/>
      <c r="S119" s="39"/>
      <c r="T119" s="39"/>
      <c r="U119" s="39"/>
      <c r="V119" s="39"/>
      <c r="W119" s="40"/>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39"/>
      <c r="AY119" s="39"/>
      <c r="AZ119" s="39"/>
      <c r="BA119" s="39"/>
      <c r="BB119" s="39"/>
      <c r="BC119" s="39"/>
      <c r="BD119" s="39"/>
      <c r="BE119" s="39"/>
      <c r="BF119" s="39"/>
      <c r="BG119" s="39"/>
      <c r="BH119" s="39"/>
      <c r="BI119" s="39"/>
      <c r="BJ119" s="39"/>
      <c r="BK119" s="39"/>
      <c r="BL119" s="39"/>
      <c r="BM119" s="39"/>
      <c r="BN119" s="39"/>
      <c r="BO119" s="39"/>
      <c r="BP119" s="39"/>
      <c r="BQ119" s="39"/>
      <c r="BR119" s="39"/>
      <c r="BS119" s="39"/>
    </row>
    <row r="120" spans="4:71" s="37" customFormat="1">
      <c r="D120" s="38"/>
      <c r="E120" s="39"/>
      <c r="F120" s="39"/>
      <c r="G120" s="39"/>
      <c r="H120" s="39"/>
      <c r="I120" s="39"/>
      <c r="J120" s="39"/>
      <c r="K120" s="39"/>
      <c r="L120" s="39"/>
      <c r="M120" s="39"/>
      <c r="N120" s="39"/>
      <c r="O120" s="39"/>
      <c r="P120" s="39"/>
      <c r="Q120" s="39"/>
      <c r="R120" s="39"/>
      <c r="S120" s="39"/>
      <c r="T120" s="39"/>
      <c r="U120" s="39"/>
      <c r="V120" s="39"/>
      <c r="W120" s="40"/>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39"/>
      <c r="AY120" s="39"/>
      <c r="AZ120" s="39"/>
      <c r="BA120" s="39"/>
      <c r="BB120" s="39"/>
      <c r="BC120" s="39"/>
      <c r="BD120" s="39"/>
      <c r="BE120" s="39"/>
      <c r="BF120" s="39"/>
      <c r="BG120" s="39"/>
      <c r="BH120" s="39"/>
      <c r="BI120" s="39"/>
      <c r="BJ120" s="39"/>
      <c r="BK120" s="39"/>
      <c r="BL120" s="39"/>
      <c r="BM120" s="39"/>
      <c r="BN120" s="39"/>
      <c r="BO120" s="39"/>
      <c r="BP120" s="39"/>
      <c r="BQ120" s="39"/>
      <c r="BR120" s="39"/>
      <c r="BS120" s="39"/>
    </row>
    <row r="121" spans="4:71" s="37" customFormat="1">
      <c r="D121" s="38"/>
      <c r="E121" s="39"/>
      <c r="F121" s="39"/>
      <c r="G121" s="39"/>
      <c r="H121" s="39"/>
      <c r="I121" s="39"/>
      <c r="J121" s="39"/>
      <c r="K121" s="39"/>
      <c r="L121" s="39"/>
      <c r="M121" s="39"/>
      <c r="N121" s="39"/>
      <c r="O121" s="39"/>
      <c r="P121" s="39"/>
      <c r="Q121" s="39"/>
      <c r="R121" s="39"/>
      <c r="S121" s="39"/>
      <c r="T121" s="39"/>
      <c r="U121" s="39"/>
      <c r="V121" s="39"/>
      <c r="W121" s="40"/>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39"/>
      <c r="AY121" s="39"/>
      <c r="AZ121" s="39"/>
      <c r="BA121" s="39"/>
      <c r="BB121" s="39"/>
      <c r="BC121" s="39"/>
      <c r="BD121" s="39"/>
      <c r="BE121" s="39"/>
      <c r="BF121" s="39"/>
      <c r="BG121" s="39"/>
      <c r="BH121" s="39"/>
      <c r="BI121" s="39"/>
      <c r="BJ121" s="39"/>
      <c r="BK121" s="39"/>
      <c r="BL121" s="39"/>
      <c r="BM121" s="39"/>
      <c r="BN121" s="39"/>
      <c r="BO121" s="39"/>
      <c r="BP121" s="39"/>
      <c r="BQ121" s="39"/>
      <c r="BR121" s="39"/>
      <c r="BS121" s="39"/>
    </row>
    <row r="122" spans="4:71" s="37" customFormat="1">
      <c r="D122" s="38"/>
      <c r="E122" s="39"/>
      <c r="F122" s="39"/>
      <c r="G122" s="39"/>
      <c r="H122" s="39"/>
      <c r="I122" s="39"/>
      <c r="J122" s="39"/>
      <c r="K122" s="39"/>
      <c r="L122" s="39"/>
      <c r="M122" s="39"/>
      <c r="N122" s="39"/>
      <c r="O122" s="39"/>
      <c r="P122" s="39"/>
      <c r="Q122" s="39"/>
      <c r="R122" s="39"/>
      <c r="S122" s="39"/>
      <c r="T122" s="39"/>
      <c r="U122" s="39"/>
      <c r="V122" s="39"/>
      <c r="W122" s="40"/>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39"/>
      <c r="BD122" s="39"/>
      <c r="BE122" s="39"/>
      <c r="BF122" s="39"/>
      <c r="BG122" s="39"/>
      <c r="BH122" s="39"/>
      <c r="BI122" s="39"/>
      <c r="BJ122" s="39"/>
      <c r="BK122" s="39"/>
      <c r="BL122" s="39"/>
      <c r="BM122" s="39"/>
      <c r="BN122" s="39"/>
      <c r="BO122" s="39"/>
      <c r="BP122" s="39"/>
      <c r="BQ122" s="39"/>
      <c r="BR122" s="39"/>
      <c r="BS122" s="39"/>
    </row>
    <row r="123" spans="4:71" s="37" customFormat="1">
      <c r="D123" s="38"/>
      <c r="E123" s="39"/>
      <c r="F123" s="39"/>
      <c r="G123" s="39"/>
      <c r="H123" s="39"/>
      <c r="I123" s="39"/>
      <c r="J123" s="39"/>
      <c r="K123" s="39"/>
      <c r="L123" s="39"/>
      <c r="M123" s="39"/>
      <c r="N123" s="39"/>
      <c r="O123" s="39"/>
      <c r="P123" s="39"/>
      <c r="Q123" s="39"/>
      <c r="R123" s="39"/>
      <c r="S123" s="39"/>
      <c r="T123" s="39"/>
      <c r="U123" s="39"/>
      <c r="V123" s="39"/>
      <c r="W123" s="40"/>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39"/>
      <c r="AY123" s="39"/>
      <c r="AZ123" s="39"/>
      <c r="BA123" s="39"/>
      <c r="BB123" s="39"/>
      <c r="BC123" s="39"/>
      <c r="BD123" s="39"/>
      <c r="BE123" s="39"/>
      <c r="BF123" s="39"/>
      <c r="BG123" s="39"/>
      <c r="BH123" s="39"/>
      <c r="BI123" s="39"/>
      <c r="BJ123" s="39"/>
      <c r="BK123" s="39"/>
      <c r="BL123" s="39"/>
      <c r="BM123" s="39"/>
      <c r="BN123" s="39"/>
      <c r="BO123" s="39"/>
      <c r="BP123" s="39"/>
      <c r="BQ123" s="39"/>
      <c r="BR123" s="39"/>
      <c r="BS123" s="39"/>
    </row>
    <row r="124" spans="4:71" s="37" customFormat="1">
      <c r="D124" s="38"/>
      <c r="E124" s="39"/>
      <c r="F124" s="39"/>
      <c r="G124" s="39"/>
      <c r="H124" s="39"/>
      <c r="I124" s="39"/>
      <c r="J124" s="39"/>
      <c r="K124" s="39"/>
      <c r="L124" s="39"/>
      <c r="M124" s="39"/>
      <c r="N124" s="39"/>
      <c r="O124" s="39"/>
      <c r="P124" s="39"/>
      <c r="Q124" s="39"/>
      <c r="R124" s="39"/>
      <c r="S124" s="39"/>
      <c r="T124" s="39"/>
      <c r="U124" s="39"/>
      <c r="V124" s="39"/>
      <c r="W124" s="40"/>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39"/>
      <c r="AY124" s="39"/>
      <c r="AZ124" s="39"/>
      <c r="BA124" s="39"/>
      <c r="BB124" s="39"/>
      <c r="BC124" s="39"/>
      <c r="BD124" s="39"/>
      <c r="BE124" s="39"/>
      <c r="BF124" s="39"/>
      <c r="BG124" s="39"/>
      <c r="BH124" s="39"/>
      <c r="BI124" s="39"/>
      <c r="BJ124" s="39"/>
      <c r="BK124" s="39"/>
      <c r="BL124" s="39"/>
      <c r="BM124" s="39"/>
      <c r="BN124" s="39"/>
      <c r="BO124" s="39"/>
      <c r="BP124" s="39"/>
      <c r="BQ124" s="39"/>
      <c r="BR124" s="39"/>
      <c r="BS124" s="39"/>
    </row>
    <row r="125" spans="4:71" s="37" customFormat="1">
      <c r="D125" s="38"/>
      <c r="E125" s="39"/>
      <c r="F125" s="39"/>
      <c r="G125" s="39"/>
      <c r="H125" s="39"/>
      <c r="I125" s="39"/>
      <c r="J125" s="39"/>
      <c r="K125" s="39"/>
      <c r="L125" s="39"/>
      <c r="M125" s="39"/>
      <c r="N125" s="39"/>
      <c r="O125" s="39"/>
      <c r="P125" s="39"/>
      <c r="Q125" s="39"/>
      <c r="R125" s="39"/>
      <c r="S125" s="39"/>
      <c r="T125" s="39"/>
      <c r="U125" s="39"/>
      <c r="V125" s="39"/>
      <c r="W125" s="40"/>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39"/>
      <c r="AY125" s="39"/>
      <c r="AZ125" s="39"/>
      <c r="BA125" s="39"/>
      <c r="BB125" s="39"/>
      <c r="BC125" s="39"/>
      <c r="BD125" s="39"/>
      <c r="BE125" s="39"/>
      <c r="BF125" s="39"/>
      <c r="BG125" s="39"/>
      <c r="BH125" s="39"/>
      <c r="BI125" s="39"/>
      <c r="BJ125" s="39"/>
      <c r="BK125" s="39"/>
      <c r="BL125" s="39"/>
      <c r="BM125" s="39"/>
      <c r="BN125" s="39"/>
      <c r="BO125" s="39"/>
      <c r="BP125" s="39"/>
      <c r="BQ125" s="39"/>
      <c r="BR125" s="39"/>
      <c r="BS125" s="39"/>
    </row>
    <row r="126" spans="4:71" s="37" customFormat="1">
      <c r="D126" s="38"/>
      <c r="E126" s="39"/>
      <c r="F126" s="39"/>
      <c r="G126" s="39"/>
      <c r="H126" s="39"/>
      <c r="I126" s="39"/>
      <c r="J126" s="39"/>
      <c r="K126" s="39"/>
      <c r="L126" s="39"/>
      <c r="M126" s="39"/>
      <c r="N126" s="39"/>
      <c r="O126" s="39"/>
      <c r="P126" s="39"/>
      <c r="Q126" s="39"/>
      <c r="R126" s="39"/>
      <c r="S126" s="39"/>
      <c r="T126" s="39"/>
      <c r="U126" s="39"/>
      <c r="V126" s="39"/>
      <c r="W126" s="40"/>
      <c r="X126" s="39"/>
      <c r="Y126" s="39"/>
      <c r="Z126" s="39"/>
      <c r="AA126" s="39"/>
      <c r="AB126" s="39"/>
      <c r="AC126" s="39"/>
      <c r="AD126" s="39"/>
      <c r="AE126" s="39"/>
      <c r="AF126" s="39"/>
      <c r="AG126" s="39"/>
      <c r="AH126" s="39"/>
      <c r="AI126" s="39"/>
      <c r="AJ126" s="39"/>
      <c r="AK126" s="39"/>
      <c r="AL126" s="39"/>
      <c r="AM126" s="39"/>
      <c r="AN126" s="39"/>
      <c r="AO126" s="39"/>
      <c r="AP126" s="39"/>
      <c r="AQ126" s="39"/>
      <c r="AR126" s="39"/>
      <c r="AS126" s="39"/>
      <c r="AT126" s="39"/>
      <c r="AU126" s="39"/>
      <c r="AV126" s="39"/>
      <c r="AW126" s="39"/>
      <c r="AX126" s="39"/>
      <c r="AY126" s="39"/>
      <c r="AZ126" s="39"/>
      <c r="BA126" s="39"/>
      <c r="BB126" s="39"/>
      <c r="BC126" s="39"/>
      <c r="BD126" s="39"/>
      <c r="BE126" s="39"/>
      <c r="BF126" s="39"/>
      <c r="BG126" s="39"/>
      <c r="BH126" s="39"/>
      <c r="BI126" s="39"/>
      <c r="BJ126" s="39"/>
      <c r="BK126" s="39"/>
      <c r="BL126" s="39"/>
      <c r="BM126" s="39"/>
      <c r="BN126" s="39"/>
      <c r="BO126" s="39"/>
      <c r="BP126" s="39"/>
      <c r="BQ126" s="39"/>
      <c r="BR126" s="39"/>
      <c r="BS126" s="39"/>
    </row>
    <row r="127" spans="4:71" s="37" customFormat="1">
      <c r="D127" s="38"/>
      <c r="E127" s="39"/>
      <c r="F127" s="39"/>
      <c r="G127" s="39"/>
      <c r="H127" s="39"/>
      <c r="I127" s="39"/>
      <c r="J127" s="39"/>
      <c r="K127" s="39"/>
      <c r="L127" s="39"/>
      <c r="M127" s="39"/>
      <c r="N127" s="39"/>
      <c r="O127" s="39"/>
      <c r="P127" s="39"/>
      <c r="Q127" s="39"/>
      <c r="R127" s="39"/>
      <c r="S127" s="39"/>
      <c r="T127" s="39"/>
      <c r="U127" s="39"/>
      <c r="V127" s="39"/>
      <c r="W127" s="40"/>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39"/>
      <c r="AY127" s="39"/>
      <c r="AZ127" s="39"/>
      <c r="BA127" s="39"/>
      <c r="BB127" s="39"/>
      <c r="BC127" s="39"/>
      <c r="BD127" s="39"/>
      <c r="BE127" s="39"/>
      <c r="BF127" s="39"/>
      <c r="BG127" s="39"/>
      <c r="BH127" s="39"/>
      <c r="BI127" s="39"/>
      <c r="BJ127" s="39"/>
      <c r="BK127" s="39"/>
      <c r="BL127" s="39"/>
      <c r="BM127" s="39"/>
      <c r="BN127" s="39"/>
      <c r="BO127" s="39"/>
      <c r="BP127" s="39"/>
      <c r="BQ127" s="39"/>
      <c r="BR127" s="39"/>
      <c r="BS127" s="39"/>
    </row>
    <row r="128" spans="4:71" s="37" customFormat="1">
      <c r="D128" s="38"/>
      <c r="E128" s="39"/>
      <c r="F128" s="39"/>
      <c r="G128" s="39"/>
      <c r="H128" s="39"/>
      <c r="I128" s="39"/>
      <c r="J128" s="39"/>
      <c r="K128" s="39"/>
      <c r="L128" s="39"/>
      <c r="M128" s="39"/>
      <c r="N128" s="39"/>
      <c r="O128" s="39"/>
      <c r="P128" s="39"/>
      <c r="Q128" s="39"/>
      <c r="R128" s="39"/>
      <c r="S128" s="39"/>
      <c r="T128" s="39"/>
      <c r="U128" s="39"/>
      <c r="V128" s="39"/>
      <c r="W128" s="40"/>
      <c r="X128" s="39"/>
      <c r="Y128" s="39"/>
      <c r="Z128" s="39"/>
      <c r="AA128" s="39"/>
      <c r="AB128" s="39"/>
      <c r="AC128" s="39"/>
      <c r="AD128" s="39"/>
      <c r="AE128" s="39"/>
      <c r="AF128" s="39"/>
      <c r="AG128" s="39"/>
      <c r="AH128" s="39"/>
      <c r="AI128" s="39"/>
      <c r="AJ128" s="39"/>
      <c r="AK128" s="39"/>
      <c r="AL128" s="39"/>
      <c r="AM128" s="39"/>
      <c r="AN128" s="39"/>
      <c r="AO128" s="39"/>
      <c r="AP128" s="39"/>
      <c r="AQ128" s="39"/>
      <c r="AR128" s="39"/>
      <c r="AS128" s="39"/>
      <c r="AT128" s="39"/>
      <c r="AU128" s="39"/>
      <c r="AV128" s="39"/>
      <c r="AW128" s="39"/>
      <c r="AX128" s="39"/>
      <c r="AY128" s="39"/>
      <c r="AZ128" s="39"/>
      <c r="BA128" s="39"/>
      <c r="BB128" s="39"/>
      <c r="BC128" s="39"/>
      <c r="BD128" s="39"/>
      <c r="BE128" s="39"/>
      <c r="BF128" s="39"/>
      <c r="BG128" s="39"/>
      <c r="BH128" s="39"/>
      <c r="BI128" s="39"/>
      <c r="BJ128" s="39"/>
      <c r="BK128" s="39"/>
      <c r="BL128" s="39"/>
      <c r="BM128" s="39"/>
      <c r="BN128" s="39"/>
      <c r="BO128" s="39"/>
      <c r="BP128" s="39"/>
      <c r="BQ128" s="39"/>
      <c r="BR128" s="39"/>
      <c r="BS128" s="39"/>
    </row>
    <row r="129" spans="4:83" s="37" customFormat="1">
      <c r="D129" s="38"/>
      <c r="E129" s="39"/>
      <c r="F129" s="39"/>
      <c r="G129" s="39"/>
      <c r="H129" s="39"/>
      <c r="I129" s="39"/>
      <c r="J129" s="39"/>
      <c r="K129" s="39"/>
      <c r="L129" s="39"/>
      <c r="M129" s="39"/>
      <c r="N129" s="39"/>
      <c r="O129" s="39"/>
      <c r="P129" s="39"/>
      <c r="Q129" s="39"/>
      <c r="R129" s="39"/>
      <c r="S129" s="39"/>
      <c r="T129" s="39"/>
      <c r="U129" s="39"/>
      <c r="V129" s="39"/>
      <c r="W129" s="40"/>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39"/>
      <c r="AT129" s="39"/>
      <c r="AU129" s="39"/>
      <c r="AV129" s="39"/>
      <c r="AW129" s="39"/>
      <c r="AX129" s="39"/>
      <c r="AY129" s="39"/>
      <c r="AZ129" s="39"/>
      <c r="BA129" s="39"/>
      <c r="BB129" s="39"/>
      <c r="BC129" s="39"/>
      <c r="BD129" s="39"/>
      <c r="BE129" s="39"/>
      <c r="BF129" s="39"/>
      <c r="BG129" s="39"/>
      <c r="BH129" s="39"/>
      <c r="BI129" s="39"/>
      <c r="BJ129" s="39"/>
      <c r="BK129" s="39"/>
      <c r="BL129" s="39"/>
      <c r="BM129" s="39"/>
      <c r="BN129" s="39"/>
      <c r="BO129" s="39"/>
      <c r="BP129" s="39"/>
      <c r="BQ129" s="39"/>
      <c r="BR129" s="39"/>
      <c r="BS129" s="39"/>
    </row>
    <row r="130" spans="4:83" s="37" customFormat="1">
      <c r="D130" s="38"/>
      <c r="E130" s="39"/>
      <c r="F130" s="39"/>
      <c r="G130" s="39"/>
      <c r="H130" s="39"/>
      <c r="I130" s="39"/>
      <c r="J130" s="39"/>
      <c r="K130" s="39"/>
      <c r="L130" s="39"/>
      <c r="M130" s="39"/>
      <c r="N130" s="39"/>
      <c r="O130" s="39"/>
      <c r="P130" s="39"/>
      <c r="Q130" s="39"/>
      <c r="R130" s="39"/>
      <c r="S130" s="39"/>
      <c r="T130" s="39"/>
      <c r="U130" s="39"/>
      <c r="V130" s="39"/>
      <c r="W130" s="40"/>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39"/>
      <c r="AT130" s="39"/>
      <c r="AU130" s="39"/>
      <c r="AV130" s="39"/>
      <c r="AW130" s="39"/>
      <c r="AX130" s="39"/>
      <c r="AY130" s="39"/>
      <c r="AZ130" s="39"/>
      <c r="BA130" s="39"/>
      <c r="BB130" s="39"/>
      <c r="BC130" s="39"/>
      <c r="BD130" s="39"/>
      <c r="BE130" s="39"/>
      <c r="BF130" s="39"/>
      <c r="BG130" s="39"/>
      <c r="BH130" s="39"/>
      <c r="BI130" s="39"/>
      <c r="BJ130" s="39"/>
      <c r="BK130" s="39"/>
      <c r="BL130" s="39"/>
      <c r="BM130" s="39"/>
      <c r="BN130" s="39"/>
      <c r="BO130" s="39"/>
      <c r="BP130" s="39"/>
      <c r="BQ130" s="39"/>
      <c r="BR130" s="44"/>
      <c r="BS130" s="44"/>
      <c r="BT130" s="44"/>
      <c r="BU130" s="44"/>
      <c r="BV130" s="44"/>
      <c r="BW130" s="44"/>
      <c r="BX130" s="44"/>
      <c r="BY130" s="44"/>
      <c r="BZ130" s="44"/>
      <c r="CA130" s="44"/>
      <c r="CB130" s="44"/>
      <c r="CC130" s="44"/>
      <c r="CD130" s="44"/>
      <c r="CE130" s="44"/>
    </row>
    <row r="131" spans="4:83" s="37" customFormat="1">
      <c r="D131" s="38"/>
      <c r="E131" s="39"/>
      <c r="F131" s="39"/>
      <c r="G131" s="39"/>
      <c r="H131" s="39"/>
      <c r="I131" s="39"/>
      <c r="J131" s="39"/>
      <c r="K131" s="39"/>
      <c r="L131" s="39"/>
      <c r="M131" s="39"/>
      <c r="N131" s="39"/>
      <c r="O131" s="39"/>
      <c r="P131" s="39"/>
      <c r="Q131" s="39"/>
      <c r="R131" s="39"/>
      <c r="S131" s="39"/>
      <c r="T131" s="39"/>
      <c r="U131" s="39"/>
      <c r="V131" s="39"/>
      <c r="W131" s="40"/>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39"/>
      <c r="AT131" s="39"/>
      <c r="AU131" s="39"/>
      <c r="AV131" s="39"/>
      <c r="AW131" s="39"/>
      <c r="AX131" s="39"/>
      <c r="AY131" s="39"/>
      <c r="AZ131" s="39"/>
      <c r="BA131" s="39"/>
      <c r="BB131" s="39"/>
      <c r="BC131" s="39"/>
      <c r="BD131" s="39"/>
      <c r="BE131" s="39"/>
      <c r="BF131" s="39"/>
      <c r="BG131" s="39"/>
      <c r="BH131" s="39"/>
      <c r="BI131" s="39"/>
      <c r="BJ131" s="39"/>
      <c r="BK131" s="39"/>
      <c r="BL131" s="39"/>
      <c r="BM131" s="39"/>
      <c r="BN131" s="39"/>
      <c r="BO131" s="39"/>
      <c r="BP131" s="39"/>
      <c r="BQ131" s="39"/>
      <c r="BR131" s="44"/>
      <c r="BS131" s="44"/>
      <c r="BT131" s="44"/>
      <c r="BU131" s="44"/>
      <c r="BV131" s="44"/>
      <c r="BW131" s="44"/>
      <c r="BX131" s="44"/>
      <c r="BY131" s="44"/>
      <c r="BZ131" s="44"/>
      <c r="CA131" s="44"/>
      <c r="CB131" s="44"/>
      <c r="CC131" s="44"/>
      <c r="CD131" s="44"/>
      <c r="CE131" s="44"/>
    </row>
    <row r="132" spans="4:83">
      <c r="AZ132" s="39"/>
      <c r="BA132" s="39"/>
      <c r="BB132" s="39"/>
      <c r="BC132" s="39"/>
    </row>
    <row r="133" spans="4:83">
      <c r="AZ133" s="39"/>
      <c r="BA133" s="39"/>
      <c r="BB133" s="39"/>
      <c r="BC133" s="39"/>
    </row>
    <row r="134" spans="4:83">
      <c r="AZ134" s="39"/>
      <c r="BA134" s="39"/>
      <c r="BB134" s="39"/>
      <c r="BC134" s="39"/>
    </row>
    <row r="135" spans="4:83">
      <c r="AZ135" s="39"/>
      <c r="BA135" s="39"/>
      <c r="BB135" s="39"/>
      <c r="BC135" s="39"/>
    </row>
    <row r="136" spans="4:83">
      <c r="D136" s="44"/>
      <c r="E136" s="44"/>
      <c r="F136" s="44"/>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39"/>
      <c r="BA136" s="39"/>
      <c r="BB136" s="39"/>
      <c r="BC136" s="39"/>
      <c r="BD136" s="44"/>
      <c r="BE136" s="44"/>
      <c r="BF136" s="44"/>
      <c r="BG136" s="44"/>
      <c r="BH136" s="44"/>
      <c r="BI136" s="44"/>
      <c r="BJ136" s="44"/>
      <c r="BK136" s="44"/>
      <c r="BL136" s="44"/>
      <c r="BM136" s="44"/>
      <c r="BN136" s="44"/>
      <c r="BO136" s="44"/>
      <c r="BP136" s="44"/>
    </row>
    <row r="137" spans="4:83">
      <c r="D137" s="44"/>
      <c r="E137" s="44"/>
      <c r="F137" s="44"/>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39"/>
      <c r="BA137" s="39"/>
      <c r="BB137" s="42"/>
      <c r="BC137" s="42"/>
      <c r="BD137" s="44"/>
      <c r="BE137" s="44"/>
      <c r="BF137" s="44"/>
      <c r="BG137" s="44"/>
      <c r="BH137" s="44"/>
      <c r="BI137" s="44"/>
      <c r="BJ137" s="44"/>
      <c r="BK137" s="44"/>
      <c r="BL137" s="44"/>
      <c r="BM137" s="44"/>
      <c r="BN137" s="44"/>
      <c r="BO137" s="44"/>
      <c r="BP137" s="44"/>
    </row>
    <row r="138" spans="4:83">
      <c r="D138" s="44"/>
      <c r="E138" s="44"/>
      <c r="F138" s="44"/>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39"/>
      <c r="BA138" s="39"/>
      <c r="BB138" s="42"/>
      <c r="BC138" s="42"/>
      <c r="BD138" s="44"/>
      <c r="BE138" s="44"/>
      <c r="BF138" s="44"/>
      <c r="BG138" s="44"/>
      <c r="BH138" s="44"/>
      <c r="BI138" s="44"/>
      <c r="BJ138" s="44"/>
      <c r="BK138" s="44"/>
      <c r="BL138" s="44"/>
      <c r="BM138" s="44"/>
      <c r="BN138" s="44"/>
      <c r="BO138" s="44"/>
      <c r="BP138" s="44"/>
    </row>
    <row r="139" spans="4:83">
      <c r="D139" s="44"/>
      <c r="E139" s="44"/>
      <c r="F139" s="44"/>
      <c r="G139" s="44"/>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39"/>
      <c r="BA139" s="39"/>
      <c r="BB139" s="42"/>
      <c r="BC139" s="42"/>
      <c r="BD139" s="44"/>
      <c r="BE139" s="44"/>
      <c r="BF139" s="44"/>
      <c r="BG139" s="44"/>
      <c r="BH139" s="44"/>
      <c r="BI139" s="44"/>
      <c r="BJ139" s="44"/>
      <c r="BK139" s="44"/>
      <c r="BL139" s="44"/>
      <c r="BM139" s="44"/>
      <c r="BN139" s="44"/>
      <c r="BO139" s="44"/>
      <c r="BP139" s="44"/>
    </row>
    <row r="140" spans="4:83">
      <c r="D140" s="44"/>
      <c r="E140" s="44"/>
      <c r="F140" s="44"/>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39"/>
      <c r="BA140" s="39"/>
      <c r="BB140" s="42"/>
      <c r="BC140" s="42"/>
      <c r="BD140" s="44"/>
      <c r="BE140" s="44"/>
      <c r="BF140" s="44"/>
      <c r="BG140" s="44"/>
      <c r="BH140" s="44"/>
      <c r="BI140" s="44"/>
      <c r="BJ140" s="44"/>
      <c r="BK140" s="44"/>
      <c r="BL140" s="44"/>
      <c r="BM140" s="44"/>
      <c r="BN140" s="44"/>
      <c r="BO140" s="44"/>
      <c r="BP140" s="44"/>
    </row>
    <row r="141" spans="4:83">
      <c r="D141" s="44"/>
      <c r="E141" s="44"/>
      <c r="F141" s="44"/>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39"/>
      <c r="BA141" s="39"/>
      <c r="BB141" s="42"/>
      <c r="BC141" s="42"/>
      <c r="BD141" s="44"/>
      <c r="BE141" s="44"/>
      <c r="BF141" s="44"/>
      <c r="BG141" s="44"/>
      <c r="BH141" s="44"/>
      <c r="BI141" s="44"/>
      <c r="BJ141" s="44"/>
      <c r="BK141" s="44"/>
      <c r="BL141" s="44"/>
      <c r="BM141" s="44"/>
      <c r="BN141" s="44"/>
      <c r="BO141" s="44"/>
      <c r="BP141" s="44"/>
    </row>
    <row r="142" spans="4:83">
      <c r="D142" s="44"/>
      <c r="E142" s="44"/>
      <c r="F142" s="44"/>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39"/>
      <c r="BA142" s="39"/>
      <c r="BB142" s="42"/>
      <c r="BC142" s="42"/>
      <c r="BD142" s="44"/>
      <c r="BE142" s="44"/>
      <c r="BF142" s="44"/>
      <c r="BG142" s="44"/>
      <c r="BH142" s="44"/>
      <c r="BI142" s="44"/>
      <c r="BJ142" s="44"/>
      <c r="BK142" s="44"/>
      <c r="BL142" s="44"/>
      <c r="BM142" s="44"/>
      <c r="BN142" s="44"/>
      <c r="BO142" s="44"/>
      <c r="BP142" s="44"/>
    </row>
    <row r="143" spans="4:83">
      <c r="D143" s="44"/>
      <c r="E143" s="44"/>
      <c r="F143" s="44"/>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4"/>
      <c r="AY143" s="44"/>
      <c r="AZ143" s="39"/>
      <c r="BA143" s="39"/>
      <c r="BB143" s="42"/>
      <c r="BC143" s="42"/>
      <c r="BD143" s="44"/>
      <c r="BE143" s="44"/>
      <c r="BF143" s="44"/>
      <c r="BG143" s="44"/>
      <c r="BH143" s="44"/>
      <c r="BI143" s="44"/>
      <c r="BJ143" s="44"/>
      <c r="BK143" s="44"/>
      <c r="BL143" s="44"/>
      <c r="BM143" s="44"/>
      <c r="BN143" s="44"/>
      <c r="BO143" s="44"/>
      <c r="BP143" s="44"/>
    </row>
    <row r="144" spans="4:83">
      <c r="D144" s="44"/>
      <c r="E144" s="44"/>
      <c r="F144" s="44"/>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4"/>
      <c r="AY144" s="44"/>
      <c r="AZ144" s="39"/>
      <c r="BA144" s="39"/>
      <c r="BB144" s="42"/>
      <c r="BC144" s="42"/>
      <c r="BD144" s="44"/>
      <c r="BE144" s="44"/>
      <c r="BF144" s="44"/>
      <c r="BG144" s="44"/>
      <c r="BH144" s="44"/>
      <c r="BI144" s="44"/>
      <c r="BJ144" s="44"/>
      <c r="BK144" s="44"/>
      <c r="BL144" s="44"/>
      <c r="BM144" s="44"/>
      <c r="BN144" s="44"/>
      <c r="BO144" s="44"/>
      <c r="BP144" s="44"/>
    </row>
    <row r="145" spans="4:68">
      <c r="D145" s="44"/>
      <c r="E145" s="44"/>
      <c r="F145" s="44"/>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39"/>
      <c r="BA145" s="39"/>
      <c r="BB145" s="42"/>
      <c r="BC145" s="42"/>
      <c r="BD145" s="44"/>
      <c r="BE145" s="44"/>
      <c r="BF145" s="44"/>
      <c r="BG145" s="44"/>
      <c r="BH145" s="44"/>
      <c r="BI145" s="44"/>
      <c r="BJ145" s="44"/>
      <c r="BK145" s="44"/>
      <c r="BL145" s="44"/>
      <c r="BM145" s="44"/>
      <c r="BN145" s="44"/>
      <c r="BO145" s="44"/>
      <c r="BP145" s="44"/>
    </row>
    <row r="146" spans="4:68">
      <c r="D146" s="44"/>
      <c r="E146" s="44"/>
      <c r="F146" s="44"/>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39"/>
      <c r="BA146" s="39"/>
      <c r="BB146" s="42"/>
      <c r="BC146" s="42"/>
      <c r="BD146" s="44"/>
      <c r="BE146" s="44"/>
      <c r="BF146" s="44"/>
      <c r="BG146" s="44"/>
      <c r="BH146" s="44"/>
      <c r="BI146" s="44"/>
      <c r="BJ146" s="44"/>
      <c r="BK146" s="44"/>
      <c r="BL146" s="44"/>
      <c r="BM146" s="44"/>
      <c r="BN146" s="44"/>
      <c r="BO146" s="44"/>
      <c r="BP146" s="44"/>
    </row>
    <row r="147" spans="4:68">
      <c r="D147" s="44"/>
      <c r="E147" s="44"/>
      <c r="F147" s="44"/>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39"/>
      <c r="BA147" s="39"/>
      <c r="BB147" s="42"/>
      <c r="BC147" s="42"/>
      <c r="BD147" s="44"/>
      <c r="BE147" s="44"/>
      <c r="BF147" s="44"/>
      <c r="BG147" s="44"/>
      <c r="BH147" s="44"/>
      <c r="BI147" s="44"/>
      <c r="BJ147" s="44"/>
      <c r="BK147" s="44"/>
      <c r="BL147" s="44"/>
      <c r="BM147" s="44"/>
      <c r="BN147" s="44"/>
      <c r="BO147" s="44"/>
      <c r="BP147" s="44"/>
    </row>
    <row r="148" spans="4:68">
      <c r="D148" s="44"/>
      <c r="E148" s="44"/>
      <c r="F148" s="44"/>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39"/>
      <c r="BA148" s="39"/>
      <c r="BB148" s="42"/>
      <c r="BC148" s="42"/>
      <c r="BD148" s="44"/>
      <c r="BE148" s="44"/>
      <c r="BF148" s="44"/>
      <c r="BG148" s="44"/>
      <c r="BH148" s="44"/>
      <c r="BI148" s="44"/>
      <c r="BJ148" s="44"/>
      <c r="BK148" s="44"/>
      <c r="BL148" s="44"/>
      <c r="BM148" s="44"/>
      <c r="BN148" s="44"/>
      <c r="BO148" s="44"/>
      <c r="BP148" s="44"/>
    </row>
    <row r="149" spans="4:68">
      <c r="D149" s="44"/>
      <c r="E149" s="44"/>
      <c r="F149" s="44"/>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39"/>
      <c r="BA149" s="39"/>
      <c r="BB149" s="42"/>
      <c r="BC149" s="42"/>
      <c r="BD149" s="44"/>
      <c r="BE149" s="44"/>
      <c r="BF149" s="44"/>
      <c r="BG149" s="44"/>
      <c r="BH149" s="44"/>
      <c r="BI149" s="44"/>
      <c r="BJ149" s="44"/>
      <c r="BK149" s="44"/>
      <c r="BL149" s="44"/>
      <c r="BM149" s="44"/>
      <c r="BN149" s="44"/>
      <c r="BO149" s="44"/>
      <c r="BP149" s="44"/>
    </row>
    <row r="150" spans="4:68">
      <c r="D150" s="44"/>
      <c r="E150" s="44"/>
      <c r="F150" s="44"/>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39"/>
      <c r="BA150" s="39"/>
      <c r="BB150" s="42"/>
      <c r="BC150" s="42"/>
      <c r="BD150" s="44"/>
      <c r="BE150" s="44"/>
      <c r="BF150" s="44"/>
      <c r="BG150" s="44"/>
      <c r="BH150" s="44"/>
      <c r="BI150" s="44"/>
      <c r="BJ150" s="44"/>
      <c r="BK150" s="44"/>
      <c r="BL150" s="44"/>
      <c r="BM150" s="44"/>
      <c r="BN150" s="44"/>
      <c r="BO150" s="44"/>
      <c r="BP150" s="44"/>
    </row>
    <row r="151" spans="4:68">
      <c r="D151" s="44"/>
      <c r="E151" s="44"/>
      <c r="F151" s="44"/>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39"/>
      <c r="BA151" s="39"/>
      <c r="BB151" s="42"/>
      <c r="BC151" s="42"/>
      <c r="BD151" s="44"/>
      <c r="BE151" s="44"/>
      <c r="BF151" s="44"/>
      <c r="BG151" s="44"/>
      <c r="BH151" s="44"/>
      <c r="BI151" s="44"/>
      <c r="BJ151" s="44"/>
      <c r="BK151" s="44"/>
      <c r="BL151" s="44"/>
      <c r="BM151" s="44"/>
      <c r="BN151" s="44"/>
      <c r="BO151" s="44"/>
      <c r="BP151" s="44"/>
    </row>
    <row r="152" spans="4:68">
      <c r="D152" s="44"/>
      <c r="E152" s="44"/>
      <c r="F152" s="44"/>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39"/>
      <c r="BA152" s="39"/>
      <c r="BB152" s="42"/>
      <c r="BC152" s="42"/>
      <c r="BD152" s="44"/>
      <c r="BE152" s="44"/>
      <c r="BF152" s="44"/>
      <c r="BG152" s="44"/>
      <c r="BH152" s="44"/>
      <c r="BI152" s="44"/>
      <c r="BJ152" s="44"/>
      <c r="BK152" s="44"/>
      <c r="BL152" s="44"/>
      <c r="BM152" s="44"/>
      <c r="BN152" s="44"/>
      <c r="BO152" s="44"/>
      <c r="BP152" s="44"/>
    </row>
    <row r="153" spans="4:68">
      <c r="D153" s="44"/>
      <c r="E153" s="44"/>
      <c r="F153" s="44"/>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39"/>
      <c r="BA153" s="39"/>
      <c r="BB153" s="42"/>
      <c r="BC153" s="42"/>
      <c r="BD153" s="44"/>
      <c r="BE153" s="44"/>
      <c r="BF153" s="44"/>
      <c r="BG153" s="44"/>
      <c r="BH153" s="44"/>
      <c r="BI153" s="44"/>
      <c r="BJ153" s="44"/>
      <c r="BK153" s="44"/>
      <c r="BL153" s="44"/>
      <c r="BM153" s="44"/>
      <c r="BN153" s="44"/>
      <c r="BO153" s="44"/>
      <c r="BP153" s="44"/>
    </row>
    <row r="154" spans="4:68">
      <c r="D154" s="44"/>
      <c r="E154" s="44"/>
      <c r="F154" s="44"/>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39"/>
      <c r="BA154" s="39"/>
      <c r="BB154" s="42"/>
      <c r="BC154" s="42"/>
      <c r="BD154" s="44"/>
      <c r="BE154" s="44"/>
      <c r="BF154" s="44"/>
      <c r="BG154" s="44"/>
      <c r="BH154" s="44"/>
      <c r="BI154" s="44"/>
      <c r="BJ154" s="44"/>
      <c r="BK154" s="44"/>
      <c r="BL154" s="44"/>
      <c r="BM154" s="44"/>
      <c r="BN154" s="44"/>
      <c r="BO154" s="44"/>
      <c r="BP154" s="44"/>
    </row>
    <row r="155" spans="4:68">
      <c r="D155" s="44"/>
      <c r="E155" s="44"/>
      <c r="F155" s="44"/>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39"/>
      <c r="BA155" s="39"/>
      <c r="BB155" s="42"/>
      <c r="BC155" s="42"/>
      <c r="BD155" s="44"/>
      <c r="BE155" s="44"/>
      <c r="BF155" s="44"/>
      <c r="BG155" s="44"/>
      <c r="BH155" s="44"/>
      <c r="BI155" s="44"/>
      <c r="BJ155" s="44"/>
      <c r="BK155" s="44"/>
      <c r="BL155" s="44"/>
      <c r="BM155" s="44"/>
      <c r="BN155" s="44"/>
      <c r="BO155" s="44"/>
      <c r="BP155" s="44"/>
    </row>
    <row r="156" spans="4:68">
      <c r="D156" s="44"/>
      <c r="E156" s="44"/>
      <c r="F156" s="44"/>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39"/>
      <c r="BA156" s="39"/>
      <c r="BB156" s="42"/>
      <c r="BC156" s="42"/>
      <c r="BD156" s="44"/>
      <c r="BE156" s="44"/>
      <c r="BF156" s="44"/>
      <c r="BG156" s="44"/>
      <c r="BH156" s="44"/>
      <c r="BI156" s="44"/>
      <c r="BJ156" s="44"/>
      <c r="BK156" s="44"/>
      <c r="BL156" s="44"/>
      <c r="BM156" s="44"/>
      <c r="BN156" s="44"/>
      <c r="BO156" s="44"/>
      <c r="BP156" s="44"/>
    </row>
    <row r="157" spans="4:68">
      <c r="D157" s="44"/>
      <c r="E157" s="44"/>
      <c r="F157" s="44"/>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39"/>
      <c r="BA157" s="39"/>
      <c r="BB157" s="42"/>
      <c r="BC157" s="42"/>
      <c r="BD157" s="44"/>
      <c r="BE157" s="44"/>
      <c r="BF157" s="44"/>
      <c r="BG157" s="44"/>
      <c r="BH157" s="44"/>
      <c r="BI157" s="44"/>
      <c r="BJ157" s="44"/>
      <c r="BK157" s="44"/>
      <c r="BL157" s="44"/>
      <c r="BM157" s="44"/>
      <c r="BN157" s="44"/>
      <c r="BO157" s="44"/>
      <c r="BP157" s="44"/>
    </row>
    <row r="158" spans="4:68">
      <c r="D158" s="44"/>
      <c r="E158" s="44"/>
      <c r="F158" s="44"/>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39"/>
      <c r="BA158" s="39"/>
      <c r="BB158" s="42"/>
      <c r="BC158" s="42"/>
      <c r="BD158" s="44"/>
      <c r="BE158" s="44"/>
      <c r="BF158" s="44"/>
      <c r="BG158" s="44"/>
      <c r="BH158" s="44"/>
      <c r="BI158" s="44"/>
      <c r="BJ158" s="44"/>
      <c r="BK158" s="44"/>
      <c r="BL158" s="44"/>
      <c r="BM158" s="44"/>
      <c r="BN158" s="44"/>
      <c r="BO158" s="44"/>
      <c r="BP158" s="44"/>
    </row>
    <row r="159" spans="4:68">
      <c r="D159" s="44"/>
      <c r="E159" s="44"/>
      <c r="F159" s="44"/>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39"/>
      <c r="BA159" s="39"/>
      <c r="BB159" s="42"/>
      <c r="BC159" s="42"/>
      <c r="BD159" s="44"/>
      <c r="BE159" s="44"/>
      <c r="BF159" s="44"/>
      <c r="BG159" s="44"/>
      <c r="BH159" s="44"/>
      <c r="BI159" s="44"/>
      <c r="BJ159" s="44"/>
      <c r="BK159" s="44"/>
      <c r="BL159" s="44"/>
      <c r="BM159" s="44"/>
      <c r="BN159" s="44"/>
      <c r="BO159" s="44"/>
      <c r="BP159" s="44"/>
    </row>
    <row r="160" spans="4:68">
      <c r="D160" s="44"/>
      <c r="E160" s="44"/>
      <c r="F160" s="44"/>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39"/>
      <c r="BA160" s="39"/>
      <c r="BB160" s="42"/>
      <c r="BC160" s="42"/>
      <c r="BD160" s="44"/>
      <c r="BE160" s="44"/>
      <c r="BF160" s="44"/>
      <c r="BG160" s="44"/>
      <c r="BH160" s="44"/>
      <c r="BI160" s="44"/>
      <c r="BJ160" s="44"/>
      <c r="BK160" s="44"/>
      <c r="BL160" s="44"/>
      <c r="BM160" s="44"/>
      <c r="BN160" s="44"/>
      <c r="BO160" s="44"/>
      <c r="BP160" s="44"/>
    </row>
    <row r="161" spans="4:68">
      <c r="D161" s="44"/>
      <c r="E161" s="44"/>
      <c r="F161" s="44"/>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39"/>
      <c r="BA161" s="39"/>
      <c r="BB161" s="42"/>
      <c r="BC161" s="42"/>
      <c r="BD161" s="44"/>
      <c r="BE161" s="44"/>
      <c r="BF161" s="44"/>
      <c r="BG161" s="44"/>
      <c r="BH161" s="44"/>
      <c r="BI161" s="44"/>
      <c r="BJ161" s="44"/>
      <c r="BK161" s="44"/>
      <c r="BL161" s="44"/>
      <c r="BM161" s="44"/>
      <c r="BN161" s="44"/>
      <c r="BO161" s="44"/>
      <c r="BP161" s="44"/>
    </row>
    <row r="162" spans="4:68">
      <c r="D162" s="44"/>
      <c r="E162" s="44"/>
      <c r="F162" s="44"/>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39"/>
      <c r="BA162" s="39"/>
      <c r="BB162" s="42"/>
      <c r="BC162" s="42"/>
      <c r="BD162" s="44"/>
      <c r="BE162" s="44"/>
      <c r="BF162" s="44"/>
      <c r="BG162" s="44"/>
      <c r="BH162" s="44"/>
      <c r="BI162" s="44"/>
      <c r="BJ162" s="44"/>
      <c r="BK162" s="44"/>
      <c r="BL162" s="44"/>
      <c r="BM162" s="44"/>
      <c r="BN162" s="44"/>
      <c r="BO162" s="44"/>
      <c r="BP162" s="44"/>
    </row>
    <row r="163" spans="4:68">
      <c r="D163" s="44"/>
      <c r="E163" s="44"/>
      <c r="F163" s="44"/>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39"/>
      <c r="BA163" s="39"/>
      <c r="BB163" s="42"/>
      <c r="BC163" s="42"/>
      <c r="BD163" s="44"/>
      <c r="BE163" s="44"/>
      <c r="BF163" s="44"/>
      <c r="BG163" s="44"/>
      <c r="BH163" s="44"/>
      <c r="BI163" s="44"/>
      <c r="BJ163" s="44"/>
      <c r="BK163" s="44"/>
      <c r="BL163" s="44"/>
      <c r="BM163" s="44"/>
      <c r="BN163" s="44"/>
      <c r="BO163" s="44"/>
      <c r="BP163" s="44"/>
    </row>
    <row r="164" spans="4:68">
      <c r="D164" s="44"/>
      <c r="E164" s="44"/>
      <c r="F164" s="44"/>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39"/>
      <c r="BA164" s="39"/>
      <c r="BB164" s="42"/>
      <c r="BC164" s="42"/>
      <c r="BD164" s="44"/>
      <c r="BE164" s="44"/>
      <c r="BF164" s="44"/>
      <c r="BG164" s="44"/>
      <c r="BH164" s="44"/>
      <c r="BI164" s="44"/>
      <c r="BJ164" s="44"/>
      <c r="BK164" s="44"/>
      <c r="BL164" s="44"/>
      <c r="BM164" s="44"/>
      <c r="BN164" s="44"/>
      <c r="BO164" s="44"/>
      <c r="BP164" s="44"/>
    </row>
    <row r="165" spans="4:68">
      <c r="D165" s="44"/>
      <c r="E165" s="44"/>
      <c r="F165" s="44"/>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39"/>
      <c r="BA165" s="39"/>
      <c r="BB165" s="42"/>
      <c r="BC165" s="42"/>
      <c r="BD165" s="44"/>
      <c r="BE165" s="44"/>
      <c r="BF165" s="44"/>
      <c r="BG165" s="44"/>
      <c r="BH165" s="44"/>
      <c r="BI165" s="44"/>
      <c r="BJ165" s="44"/>
      <c r="BK165" s="44"/>
      <c r="BL165" s="44"/>
      <c r="BM165" s="44"/>
      <c r="BN165" s="44"/>
      <c r="BO165" s="44"/>
      <c r="BP165" s="44"/>
    </row>
    <row r="166" spans="4:68">
      <c r="D166" s="44"/>
      <c r="E166" s="44"/>
      <c r="F166" s="44"/>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39"/>
      <c r="BA166" s="39"/>
      <c r="BB166" s="42"/>
      <c r="BC166" s="42"/>
      <c r="BD166" s="44"/>
      <c r="BE166" s="44"/>
      <c r="BF166" s="44"/>
      <c r="BG166" s="44"/>
      <c r="BH166" s="44"/>
      <c r="BI166" s="44"/>
      <c r="BJ166" s="44"/>
      <c r="BK166" s="44"/>
      <c r="BL166" s="44"/>
      <c r="BM166" s="44"/>
      <c r="BN166" s="44"/>
      <c r="BO166" s="44"/>
      <c r="BP166" s="44"/>
    </row>
    <row r="167" spans="4:68">
      <c r="D167" s="44"/>
      <c r="E167" s="44"/>
      <c r="F167" s="44"/>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39"/>
      <c r="BA167" s="39"/>
      <c r="BB167" s="42"/>
      <c r="BC167" s="42"/>
      <c r="BD167" s="44"/>
      <c r="BE167" s="44"/>
      <c r="BF167" s="44"/>
      <c r="BG167" s="44"/>
      <c r="BH167" s="44"/>
      <c r="BI167" s="44"/>
      <c r="BJ167" s="44"/>
      <c r="BK167" s="44"/>
      <c r="BL167" s="44"/>
      <c r="BM167" s="44"/>
      <c r="BN167" s="44"/>
      <c r="BO167" s="44"/>
      <c r="BP167" s="44"/>
    </row>
    <row r="168" spans="4:68">
      <c r="D168" s="44"/>
      <c r="E168" s="44"/>
      <c r="F168" s="44"/>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39"/>
      <c r="BA168" s="39"/>
      <c r="BB168" s="42"/>
      <c r="BC168" s="42"/>
      <c r="BD168" s="44"/>
      <c r="BE168" s="44"/>
      <c r="BF168" s="44"/>
      <c r="BG168" s="44"/>
      <c r="BH168" s="44"/>
      <c r="BI168" s="44"/>
      <c r="BJ168" s="44"/>
      <c r="BK168" s="44"/>
      <c r="BL168" s="44"/>
      <c r="BM168" s="44"/>
      <c r="BN168" s="44"/>
      <c r="BO168" s="44"/>
      <c r="BP168" s="44"/>
    </row>
    <row r="169" spans="4:68">
      <c r="D169" s="44"/>
      <c r="E169" s="44"/>
      <c r="F169" s="44"/>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39"/>
      <c r="BA169" s="39"/>
      <c r="BB169" s="42"/>
      <c r="BC169" s="42"/>
      <c r="BD169" s="44"/>
      <c r="BE169" s="44"/>
      <c r="BF169" s="44"/>
      <c r="BG169" s="44"/>
      <c r="BH169" s="44"/>
      <c r="BI169" s="44"/>
      <c r="BJ169" s="44"/>
      <c r="BK169" s="44"/>
      <c r="BL169" s="44"/>
      <c r="BM169" s="44"/>
      <c r="BN169" s="44"/>
      <c r="BO169" s="44"/>
      <c r="BP169" s="44"/>
    </row>
    <row r="170" spans="4:68">
      <c r="D170" s="44"/>
      <c r="E170" s="44"/>
      <c r="F170" s="44"/>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39"/>
      <c r="BA170" s="39"/>
      <c r="BB170" s="42"/>
      <c r="BC170" s="42"/>
      <c r="BD170" s="44"/>
      <c r="BE170" s="44"/>
      <c r="BF170" s="44"/>
      <c r="BG170" s="44"/>
      <c r="BH170" s="44"/>
      <c r="BI170" s="44"/>
      <c r="BJ170" s="44"/>
      <c r="BK170" s="44"/>
      <c r="BL170" s="44"/>
      <c r="BM170" s="44"/>
      <c r="BN170" s="44"/>
      <c r="BO170" s="44"/>
      <c r="BP170" s="44"/>
    </row>
    <row r="171" spans="4:68">
      <c r="D171" s="44"/>
      <c r="E171" s="44"/>
      <c r="F171" s="44"/>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39"/>
      <c r="BA171" s="39"/>
      <c r="BB171" s="42"/>
      <c r="BC171" s="42"/>
      <c r="BD171" s="44"/>
      <c r="BE171" s="44"/>
      <c r="BF171" s="44"/>
      <c r="BG171" s="44"/>
      <c r="BH171" s="44"/>
      <c r="BI171" s="44"/>
      <c r="BJ171" s="44"/>
      <c r="BK171" s="44"/>
      <c r="BL171" s="44"/>
      <c r="BM171" s="44"/>
      <c r="BN171" s="44"/>
      <c r="BO171" s="44"/>
      <c r="BP171" s="44"/>
    </row>
    <row r="172" spans="4:68">
      <c r="D172" s="44"/>
      <c r="E172" s="44"/>
      <c r="F172" s="44"/>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39"/>
      <c r="BA172" s="39"/>
      <c r="BB172" s="42"/>
      <c r="BC172" s="42"/>
      <c r="BD172" s="44"/>
      <c r="BE172" s="44"/>
      <c r="BF172" s="44"/>
      <c r="BG172" s="44"/>
      <c r="BH172" s="44"/>
      <c r="BI172" s="44"/>
      <c r="BJ172" s="44"/>
      <c r="BK172" s="44"/>
      <c r="BL172" s="44"/>
      <c r="BM172" s="44"/>
      <c r="BN172" s="44"/>
      <c r="BO172" s="44"/>
      <c r="BP172" s="44"/>
    </row>
    <row r="173" spans="4:68">
      <c r="D173" s="44"/>
      <c r="E173" s="44"/>
      <c r="F173" s="44"/>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39"/>
      <c r="BA173" s="39"/>
      <c r="BB173" s="42"/>
      <c r="BC173" s="42"/>
      <c r="BD173" s="44"/>
      <c r="BE173" s="44"/>
      <c r="BF173" s="44"/>
      <c r="BG173" s="44"/>
      <c r="BH173" s="44"/>
      <c r="BI173" s="44"/>
      <c r="BJ173" s="44"/>
      <c r="BK173" s="44"/>
      <c r="BL173" s="44"/>
      <c r="BM173" s="44"/>
      <c r="BN173" s="44"/>
      <c r="BO173" s="44"/>
      <c r="BP173" s="44"/>
    </row>
    <row r="174" spans="4:68">
      <c r="D174" s="44"/>
      <c r="E174" s="44"/>
      <c r="F174" s="44"/>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39"/>
      <c r="BA174" s="39"/>
      <c r="BB174" s="42"/>
      <c r="BC174" s="42"/>
      <c r="BD174" s="44"/>
      <c r="BE174" s="44"/>
      <c r="BF174" s="44"/>
      <c r="BG174" s="44"/>
      <c r="BH174" s="44"/>
      <c r="BI174" s="44"/>
      <c r="BJ174" s="44"/>
      <c r="BK174" s="44"/>
      <c r="BL174" s="44"/>
      <c r="BM174" s="44"/>
      <c r="BN174" s="44"/>
      <c r="BO174" s="44"/>
      <c r="BP174" s="44"/>
    </row>
    <row r="175" spans="4:68">
      <c r="D175" s="44"/>
      <c r="E175" s="44"/>
      <c r="F175" s="44"/>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39"/>
      <c r="BA175" s="39"/>
      <c r="BB175" s="42"/>
      <c r="BC175" s="42"/>
      <c r="BD175" s="44"/>
      <c r="BE175" s="44"/>
      <c r="BF175" s="44"/>
      <c r="BG175" s="44"/>
      <c r="BH175" s="44"/>
      <c r="BI175" s="44"/>
      <c r="BJ175" s="44"/>
      <c r="BK175" s="44"/>
      <c r="BL175" s="44"/>
      <c r="BM175" s="44"/>
      <c r="BN175" s="44"/>
      <c r="BO175" s="44"/>
      <c r="BP175" s="44"/>
    </row>
    <row r="176" spans="4:68">
      <c r="D176" s="44"/>
      <c r="E176" s="44"/>
      <c r="F176" s="44"/>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39"/>
      <c r="BA176" s="39"/>
      <c r="BB176" s="42"/>
      <c r="BC176" s="42"/>
      <c r="BD176" s="44"/>
      <c r="BE176" s="44"/>
      <c r="BF176" s="44"/>
      <c r="BG176" s="44"/>
      <c r="BH176" s="44"/>
      <c r="BI176" s="44"/>
      <c r="BJ176" s="44"/>
      <c r="BK176" s="44"/>
      <c r="BL176" s="44"/>
      <c r="BM176" s="44"/>
      <c r="BN176" s="44"/>
      <c r="BO176" s="44"/>
      <c r="BP176" s="44"/>
    </row>
    <row r="177" spans="4:68">
      <c r="D177" s="44"/>
      <c r="E177" s="44"/>
      <c r="F177" s="44"/>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39"/>
      <c r="BA177" s="39"/>
      <c r="BB177" s="42"/>
      <c r="BC177" s="42"/>
      <c r="BD177" s="44"/>
      <c r="BE177" s="44"/>
      <c r="BF177" s="44"/>
      <c r="BG177" s="44"/>
      <c r="BH177" s="44"/>
      <c r="BI177" s="44"/>
      <c r="BJ177" s="44"/>
      <c r="BK177" s="44"/>
      <c r="BL177" s="44"/>
      <c r="BM177" s="44"/>
      <c r="BN177" s="44"/>
      <c r="BO177" s="44"/>
      <c r="BP177" s="44"/>
    </row>
    <row r="178" spans="4:68">
      <c r="D178" s="44"/>
      <c r="E178" s="44"/>
      <c r="F178" s="44"/>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39"/>
      <c r="BA178" s="39"/>
      <c r="BB178" s="42"/>
      <c r="BC178" s="42"/>
      <c r="BD178" s="44"/>
      <c r="BE178" s="44"/>
      <c r="BF178" s="44"/>
      <c r="BG178" s="44"/>
      <c r="BH178" s="44"/>
      <c r="BI178" s="44"/>
      <c r="BJ178" s="44"/>
      <c r="BK178" s="44"/>
      <c r="BL178" s="44"/>
      <c r="BM178" s="44"/>
      <c r="BN178" s="44"/>
      <c r="BO178" s="44"/>
      <c r="BP178" s="44"/>
    </row>
    <row r="179" spans="4:68">
      <c r="D179" s="44"/>
      <c r="E179" s="44"/>
      <c r="F179" s="44"/>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39"/>
      <c r="BA179" s="39"/>
      <c r="BB179" s="42"/>
      <c r="BC179" s="42"/>
      <c r="BD179" s="44"/>
      <c r="BE179" s="44"/>
      <c r="BF179" s="44"/>
      <c r="BG179" s="44"/>
      <c r="BH179" s="44"/>
      <c r="BI179" s="44"/>
      <c r="BJ179" s="44"/>
      <c r="BK179" s="44"/>
      <c r="BL179" s="44"/>
      <c r="BM179" s="44"/>
      <c r="BN179" s="44"/>
      <c r="BO179" s="44"/>
      <c r="BP179" s="44"/>
    </row>
    <row r="180" spans="4:68">
      <c r="D180" s="44"/>
      <c r="E180" s="44"/>
      <c r="F180" s="44"/>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39"/>
      <c r="BA180" s="39"/>
      <c r="BB180" s="42"/>
      <c r="BC180" s="42"/>
      <c r="BD180" s="44"/>
      <c r="BE180" s="44"/>
      <c r="BF180" s="44"/>
      <c r="BG180" s="44"/>
      <c r="BH180" s="44"/>
      <c r="BI180" s="44"/>
      <c r="BJ180" s="44"/>
      <c r="BK180" s="44"/>
      <c r="BL180" s="44"/>
      <c r="BM180" s="44"/>
      <c r="BN180" s="44"/>
      <c r="BO180" s="44"/>
      <c r="BP180" s="44"/>
    </row>
    <row r="181" spans="4:68">
      <c r="D181" s="44"/>
      <c r="E181" s="44"/>
      <c r="F181" s="44"/>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BB181" s="42"/>
      <c r="BC181" s="42"/>
      <c r="BD181" s="44"/>
      <c r="BE181" s="44"/>
      <c r="BF181" s="44"/>
      <c r="BG181" s="44"/>
      <c r="BH181" s="44"/>
      <c r="BI181" s="44"/>
      <c r="BJ181" s="44"/>
      <c r="BK181" s="44"/>
      <c r="BL181" s="44"/>
      <c r="BM181" s="44"/>
      <c r="BN181" s="44"/>
      <c r="BO181" s="44"/>
      <c r="BP181" s="44"/>
    </row>
    <row r="182" spans="4:68">
      <c r="D182" s="44"/>
      <c r="E182" s="44"/>
      <c r="F182" s="44"/>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BB182" s="42"/>
      <c r="BC182" s="42"/>
      <c r="BD182" s="44"/>
      <c r="BE182" s="44"/>
      <c r="BF182" s="44"/>
      <c r="BG182" s="44"/>
      <c r="BH182" s="44"/>
      <c r="BI182" s="44"/>
      <c r="BJ182" s="44"/>
      <c r="BK182" s="44"/>
      <c r="BL182" s="44"/>
      <c r="BM182" s="44"/>
      <c r="BN182" s="44"/>
      <c r="BO182" s="44"/>
      <c r="BP182" s="44"/>
    </row>
    <row r="183" spans="4:68">
      <c r="D183" s="44"/>
      <c r="E183" s="44"/>
      <c r="F183" s="44"/>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BB183" s="42"/>
      <c r="BC183" s="42"/>
      <c r="BD183" s="44"/>
      <c r="BE183" s="44"/>
      <c r="BF183" s="44"/>
      <c r="BG183" s="44"/>
      <c r="BH183" s="44"/>
      <c r="BI183" s="44"/>
      <c r="BJ183" s="44"/>
      <c r="BK183" s="44"/>
      <c r="BL183" s="44"/>
      <c r="BM183" s="44"/>
      <c r="BN183" s="44"/>
      <c r="BO183" s="44"/>
      <c r="BP183" s="44"/>
    </row>
    <row r="184" spans="4:68">
      <c r="D184" s="44"/>
      <c r="E184" s="44"/>
      <c r="F184" s="44"/>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39"/>
      <c r="BA184" s="39"/>
      <c r="BB184" s="42"/>
      <c r="BC184" s="42"/>
      <c r="BD184" s="44"/>
      <c r="BE184" s="44"/>
      <c r="BF184" s="44"/>
      <c r="BG184" s="44"/>
      <c r="BH184" s="44"/>
      <c r="BI184" s="44"/>
      <c r="BJ184" s="44"/>
      <c r="BK184" s="44"/>
      <c r="BL184" s="44"/>
      <c r="BM184" s="44"/>
      <c r="BN184" s="44"/>
      <c r="BO184" s="44"/>
      <c r="BP184" s="44"/>
    </row>
    <row r="185" spans="4:68">
      <c r="D185" s="44"/>
      <c r="E185" s="44"/>
      <c r="F185" s="44"/>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39"/>
      <c r="BA185" s="39"/>
      <c r="BB185" s="42"/>
      <c r="BC185" s="42"/>
      <c r="BD185" s="44"/>
      <c r="BE185" s="44"/>
      <c r="BF185" s="44"/>
      <c r="BG185" s="44"/>
      <c r="BH185" s="44"/>
      <c r="BI185" s="44"/>
      <c r="BJ185" s="44"/>
      <c r="BK185" s="44"/>
      <c r="BL185" s="44"/>
      <c r="BM185" s="44"/>
      <c r="BN185" s="44"/>
      <c r="BO185" s="44"/>
      <c r="BP185" s="44"/>
    </row>
    <row r="186" spans="4:68">
      <c r="D186" s="44"/>
      <c r="E186" s="44"/>
      <c r="F186" s="44"/>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39"/>
      <c r="BA186" s="39"/>
      <c r="BB186" s="42"/>
      <c r="BC186" s="42"/>
      <c r="BD186" s="44"/>
      <c r="BE186" s="44"/>
      <c r="BF186" s="44"/>
      <c r="BG186" s="44"/>
      <c r="BH186" s="44"/>
      <c r="BI186" s="44"/>
      <c r="BJ186" s="44"/>
      <c r="BK186" s="44"/>
      <c r="BL186" s="44"/>
      <c r="BM186" s="44"/>
      <c r="BN186" s="44"/>
      <c r="BO186" s="44"/>
      <c r="BP186" s="44"/>
    </row>
    <row r="187" spans="4:68">
      <c r="D187" s="44"/>
      <c r="E187" s="44"/>
      <c r="F187" s="44"/>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39"/>
      <c r="BA187" s="39"/>
      <c r="BB187" s="42"/>
      <c r="BC187" s="42"/>
      <c r="BD187" s="44"/>
      <c r="BE187" s="44"/>
      <c r="BF187" s="44"/>
      <c r="BG187" s="44"/>
      <c r="BH187" s="44"/>
      <c r="BI187" s="44"/>
      <c r="BJ187" s="44"/>
      <c r="BK187" s="44"/>
      <c r="BL187" s="44"/>
      <c r="BM187" s="44"/>
      <c r="BN187" s="44"/>
      <c r="BO187" s="44"/>
      <c r="BP187" s="44"/>
    </row>
    <row r="188" spans="4:68">
      <c r="D188" s="44"/>
      <c r="E188" s="44"/>
      <c r="F188" s="44"/>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39"/>
      <c r="BA188" s="39"/>
      <c r="BB188" s="42"/>
      <c r="BC188" s="42"/>
      <c r="BD188" s="44"/>
      <c r="BE188" s="44"/>
      <c r="BF188" s="44"/>
      <c r="BG188" s="44"/>
      <c r="BH188" s="44"/>
      <c r="BI188" s="44"/>
      <c r="BJ188" s="44"/>
      <c r="BK188" s="44"/>
      <c r="BL188" s="44"/>
      <c r="BM188" s="44"/>
      <c r="BN188" s="44"/>
      <c r="BO188" s="44"/>
      <c r="BP188" s="44"/>
    </row>
    <row r="189" spans="4:68">
      <c r="D189" s="44"/>
      <c r="E189" s="44"/>
      <c r="F189" s="44"/>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BB189" s="42"/>
      <c r="BC189" s="42"/>
      <c r="BD189" s="44"/>
      <c r="BE189" s="44"/>
      <c r="BF189" s="44"/>
      <c r="BG189" s="44"/>
      <c r="BH189" s="44"/>
      <c r="BI189" s="44"/>
      <c r="BJ189" s="44"/>
      <c r="BK189" s="44"/>
      <c r="BL189" s="44"/>
      <c r="BM189" s="44"/>
      <c r="BN189" s="44"/>
      <c r="BO189" s="44"/>
      <c r="BP189" s="44"/>
    </row>
    <row r="190" spans="4:68">
      <c r="D190" s="44"/>
      <c r="E190" s="44"/>
      <c r="F190" s="44"/>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BB190" s="42"/>
      <c r="BC190" s="42"/>
      <c r="BD190" s="44"/>
      <c r="BE190" s="44"/>
      <c r="BF190" s="44"/>
      <c r="BG190" s="44"/>
      <c r="BH190" s="44"/>
      <c r="BI190" s="44"/>
      <c r="BJ190" s="44"/>
      <c r="BK190" s="44"/>
      <c r="BL190" s="44"/>
      <c r="BM190" s="44"/>
      <c r="BN190" s="44"/>
      <c r="BO190" s="44"/>
      <c r="BP190" s="44"/>
    </row>
    <row r="191" spans="4:68">
      <c r="D191" s="44"/>
      <c r="E191" s="44"/>
      <c r="F191" s="44"/>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BB191" s="42"/>
      <c r="BC191" s="42"/>
      <c r="BD191" s="44"/>
      <c r="BE191" s="44"/>
      <c r="BF191" s="44"/>
      <c r="BG191" s="44"/>
      <c r="BH191" s="44"/>
      <c r="BI191" s="44"/>
      <c r="BJ191" s="44"/>
      <c r="BK191" s="44"/>
      <c r="BL191" s="44"/>
      <c r="BM191" s="44"/>
      <c r="BN191" s="44"/>
      <c r="BO191" s="44"/>
      <c r="BP191" s="44"/>
    </row>
    <row r="192" spans="4:68">
      <c r="D192" s="44"/>
      <c r="E192" s="44"/>
      <c r="F192" s="44"/>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BB192" s="42"/>
      <c r="BC192" s="42"/>
      <c r="BD192" s="44"/>
      <c r="BE192" s="44"/>
      <c r="BF192" s="44"/>
      <c r="BG192" s="44"/>
      <c r="BH192" s="44"/>
      <c r="BI192" s="44"/>
      <c r="BJ192" s="44"/>
      <c r="BK192" s="44"/>
      <c r="BL192" s="44"/>
      <c r="BM192" s="44"/>
      <c r="BN192" s="44"/>
      <c r="BO192" s="44"/>
      <c r="BP192" s="44"/>
    </row>
    <row r="193" spans="4:68">
      <c r="D193" s="44"/>
      <c r="E193" s="44"/>
      <c r="F193" s="4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BB193" s="42"/>
      <c r="BC193" s="42"/>
      <c r="BD193" s="44"/>
      <c r="BE193" s="44"/>
      <c r="BF193" s="44"/>
      <c r="BG193" s="44"/>
      <c r="BH193" s="44"/>
      <c r="BI193" s="44"/>
      <c r="BJ193" s="44"/>
      <c r="BK193" s="44"/>
      <c r="BL193" s="44"/>
      <c r="BM193" s="44"/>
      <c r="BN193" s="44"/>
      <c r="BO193" s="44"/>
      <c r="BP193" s="44"/>
    </row>
    <row r="194" spans="4:68">
      <c r="D194" s="44"/>
      <c r="E194" s="44"/>
      <c r="F194" s="4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BB194" s="42"/>
      <c r="BC194" s="42"/>
      <c r="BD194" s="44"/>
      <c r="BE194" s="44"/>
      <c r="BF194" s="44"/>
      <c r="BG194" s="44"/>
      <c r="BH194" s="44"/>
      <c r="BI194" s="44"/>
      <c r="BJ194" s="44"/>
      <c r="BK194" s="44"/>
      <c r="BL194" s="44"/>
      <c r="BM194" s="44"/>
      <c r="BN194" s="44"/>
      <c r="BO194" s="44"/>
      <c r="BP194" s="44"/>
    </row>
    <row r="195" spans="4:68">
      <c r="D195" s="44"/>
      <c r="E195" s="44"/>
      <c r="F195" s="44"/>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BB195" s="42"/>
      <c r="BC195" s="42"/>
      <c r="BD195" s="44"/>
      <c r="BE195" s="44"/>
      <c r="BF195" s="44"/>
      <c r="BG195" s="44"/>
      <c r="BH195" s="44"/>
      <c r="BI195" s="44"/>
      <c r="BJ195" s="44"/>
      <c r="BK195" s="44"/>
      <c r="BL195" s="44"/>
      <c r="BM195" s="44"/>
      <c r="BN195" s="44"/>
      <c r="BO195" s="44"/>
      <c r="BP195" s="44"/>
    </row>
    <row r="196" spans="4:68">
      <c r="D196" s="44"/>
      <c r="E196" s="44"/>
      <c r="F196" s="44"/>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BB196" s="42"/>
      <c r="BC196" s="42"/>
      <c r="BD196" s="44"/>
      <c r="BE196" s="44"/>
      <c r="BF196" s="44"/>
      <c r="BG196" s="44"/>
      <c r="BH196" s="44"/>
      <c r="BI196" s="44"/>
      <c r="BJ196" s="44"/>
      <c r="BK196" s="44"/>
      <c r="BL196" s="44"/>
      <c r="BM196" s="44"/>
      <c r="BN196" s="44"/>
      <c r="BO196" s="44"/>
      <c r="BP196" s="44"/>
    </row>
    <row r="197" spans="4:68">
      <c r="D197" s="44"/>
      <c r="E197" s="44"/>
      <c r="F197" s="44"/>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BB197" s="42"/>
      <c r="BC197" s="42"/>
      <c r="BD197" s="44"/>
      <c r="BE197" s="44"/>
      <c r="BF197" s="44"/>
      <c r="BG197" s="44"/>
      <c r="BH197" s="44"/>
      <c r="BI197" s="44"/>
      <c r="BJ197" s="44"/>
      <c r="BK197" s="44"/>
      <c r="BL197" s="44"/>
      <c r="BM197" s="44"/>
      <c r="BN197" s="44"/>
      <c r="BO197" s="44"/>
      <c r="BP197" s="44"/>
    </row>
    <row r="198" spans="4:68">
      <c r="D198" s="44"/>
      <c r="E198" s="44"/>
      <c r="F198" s="44"/>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BB198" s="42"/>
      <c r="BC198" s="42"/>
      <c r="BD198" s="44"/>
      <c r="BE198" s="44"/>
      <c r="BF198" s="44"/>
      <c r="BG198" s="44"/>
      <c r="BH198" s="44"/>
      <c r="BI198" s="44"/>
      <c r="BJ198" s="44"/>
      <c r="BK198" s="44"/>
      <c r="BL198" s="44"/>
      <c r="BM198" s="44"/>
      <c r="BN198" s="44"/>
      <c r="BO198" s="44"/>
      <c r="BP198" s="44"/>
    </row>
    <row r="199" spans="4:68">
      <c r="D199" s="44"/>
      <c r="E199" s="44"/>
      <c r="F199" s="44"/>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BB199" s="42"/>
      <c r="BC199" s="42"/>
      <c r="BD199" s="44"/>
      <c r="BE199" s="44"/>
      <c r="BF199" s="44"/>
      <c r="BG199" s="44"/>
      <c r="BH199" s="44"/>
      <c r="BI199" s="44"/>
      <c r="BJ199" s="44"/>
      <c r="BK199" s="44"/>
      <c r="BL199" s="44"/>
      <c r="BM199" s="44"/>
      <c r="BN199" s="44"/>
      <c r="BO199" s="44"/>
      <c r="BP199" s="44"/>
    </row>
    <row r="200" spans="4:68">
      <c r="D200" s="44"/>
      <c r="E200" s="44"/>
      <c r="F200" s="44"/>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2"/>
      <c r="BC200" s="42"/>
      <c r="BD200" s="44"/>
      <c r="BE200" s="44"/>
      <c r="BF200" s="44"/>
      <c r="BG200" s="44"/>
      <c r="BH200" s="44"/>
      <c r="BI200" s="44"/>
      <c r="BJ200" s="44"/>
      <c r="BK200" s="44"/>
      <c r="BL200" s="44"/>
      <c r="BM200" s="44"/>
      <c r="BN200" s="44"/>
      <c r="BO200" s="44"/>
      <c r="BP200" s="44"/>
    </row>
    <row r="201" spans="4:68">
      <c r="D201" s="44"/>
      <c r="E201" s="44"/>
      <c r="F201" s="44"/>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AZ201" s="44"/>
      <c r="BA201" s="44"/>
      <c r="BB201" s="42"/>
      <c r="BC201" s="42"/>
      <c r="BD201" s="44"/>
      <c r="BE201" s="44"/>
      <c r="BF201" s="44"/>
      <c r="BG201" s="44"/>
      <c r="BH201" s="44"/>
      <c r="BI201" s="44"/>
      <c r="BJ201" s="44"/>
      <c r="BK201" s="44"/>
      <c r="BL201" s="44"/>
      <c r="BM201" s="44"/>
      <c r="BN201" s="44"/>
      <c r="BO201" s="44"/>
      <c r="BP201" s="44"/>
    </row>
    <row r="202" spans="4:68">
      <c r="D202" s="44"/>
      <c r="E202" s="44"/>
      <c r="F202" s="44"/>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2"/>
      <c r="BC202" s="42"/>
      <c r="BD202" s="44"/>
      <c r="BE202" s="44"/>
      <c r="BF202" s="44"/>
      <c r="BG202" s="44"/>
      <c r="BH202" s="44"/>
      <c r="BI202" s="44"/>
      <c r="BJ202" s="44"/>
      <c r="BK202" s="44"/>
      <c r="BL202" s="44"/>
      <c r="BM202" s="44"/>
      <c r="BN202" s="44"/>
      <c r="BO202" s="44"/>
      <c r="BP202" s="44"/>
    </row>
    <row r="203" spans="4:68">
      <c r="D203" s="44"/>
      <c r="E203" s="44"/>
      <c r="F203" s="44"/>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44"/>
      <c r="AJ203" s="44"/>
      <c r="AK203" s="44"/>
      <c r="AL203" s="44"/>
      <c r="AM203" s="44"/>
      <c r="AN203" s="44"/>
      <c r="AO203" s="44"/>
      <c r="AP203" s="44"/>
      <c r="AQ203" s="44"/>
      <c r="AR203" s="44"/>
      <c r="AS203" s="44"/>
      <c r="AT203" s="44"/>
      <c r="AU203" s="44"/>
      <c r="AV203" s="44"/>
      <c r="AW203" s="44"/>
      <c r="AX203" s="44"/>
      <c r="AY203" s="44"/>
      <c r="AZ203" s="44"/>
      <c r="BA203" s="44"/>
      <c r="BB203" s="42"/>
      <c r="BC203" s="42"/>
      <c r="BD203" s="44"/>
      <c r="BE203" s="44"/>
      <c r="BF203" s="44"/>
      <c r="BG203" s="44"/>
      <c r="BH203" s="44"/>
      <c r="BI203" s="44"/>
      <c r="BJ203" s="44"/>
      <c r="BK203" s="44"/>
      <c r="BL203" s="44"/>
      <c r="BM203" s="44"/>
      <c r="BN203" s="44"/>
      <c r="BO203" s="44"/>
      <c r="BP203" s="44"/>
    </row>
    <row r="204" spans="4:68">
      <c r="D204" s="44"/>
      <c r="E204" s="44"/>
      <c r="F204" s="44"/>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AZ204" s="44"/>
      <c r="BA204" s="44"/>
      <c r="BB204" s="42"/>
      <c r="BC204" s="42"/>
      <c r="BD204" s="44"/>
      <c r="BE204" s="44"/>
      <c r="BF204" s="44"/>
      <c r="BG204" s="44"/>
      <c r="BH204" s="44"/>
      <c r="BI204" s="44"/>
      <c r="BJ204" s="44"/>
      <c r="BK204" s="44"/>
      <c r="BL204" s="44"/>
      <c r="BM204" s="44"/>
      <c r="BN204" s="44"/>
      <c r="BO204" s="44"/>
      <c r="BP204" s="44"/>
    </row>
    <row r="205" spans="4:68">
      <c r="D205" s="44"/>
      <c r="E205" s="44"/>
      <c r="F205" s="44"/>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AZ205" s="44"/>
      <c r="BA205" s="44"/>
      <c r="BB205" s="42"/>
      <c r="BC205" s="42"/>
      <c r="BD205" s="44"/>
      <c r="BE205" s="44"/>
      <c r="BF205" s="44"/>
      <c r="BG205" s="44"/>
      <c r="BH205" s="44"/>
      <c r="BI205" s="44"/>
      <c r="BJ205" s="44"/>
      <c r="BK205" s="44"/>
      <c r="BL205" s="44"/>
      <c r="BM205" s="44"/>
      <c r="BN205" s="44"/>
      <c r="BO205" s="44"/>
      <c r="BP205" s="44"/>
    </row>
    <row r="206" spans="4:68">
      <c r="D206" s="44"/>
      <c r="E206" s="44"/>
      <c r="F206" s="44"/>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c r="AE206" s="44"/>
      <c r="AF206" s="44"/>
      <c r="AG206" s="44"/>
      <c r="AH206" s="44"/>
      <c r="AI206" s="44"/>
      <c r="AJ206" s="44"/>
      <c r="AK206" s="44"/>
      <c r="AL206" s="44"/>
      <c r="AM206" s="44"/>
      <c r="AN206" s="44"/>
      <c r="AO206" s="44"/>
      <c r="AP206" s="44"/>
      <c r="AQ206" s="44"/>
      <c r="AR206" s="44"/>
      <c r="AS206" s="44"/>
      <c r="AT206" s="44"/>
      <c r="AU206" s="44"/>
      <c r="AV206" s="44"/>
      <c r="AW206" s="44"/>
      <c r="AX206" s="44"/>
      <c r="AY206" s="44"/>
      <c r="AZ206" s="44"/>
      <c r="BA206" s="44"/>
      <c r="BB206" s="42"/>
      <c r="BC206" s="42"/>
      <c r="BD206" s="44"/>
      <c r="BE206" s="44"/>
      <c r="BF206" s="44"/>
      <c r="BG206" s="44"/>
      <c r="BH206" s="44"/>
      <c r="BI206" s="44"/>
      <c r="BJ206" s="44"/>
      <c r="BK206" s="44"/>
      <c r="BL206" s="44"/>
      <c r="BM206" s="44"/>
      <c r="BN206" s="44"/>
      <c r="BO206" s="44"/>
      <c r="BP206" s="44"/>
    </row>
    <row r="207" spans="4:68">
      <c r="D207" s="44"/>
      <c r="E207" s="44"/>
      <c r="F207" s="44"/>
      <c r="G207" s="44"/>
      <c r="H207" s="44"/>
      <c r="I207" s="44"/>
      <c r="J207" s="44"/>
      <c r="K207" s="44"/>
      <c r="L207" s="44"/>
      <c r="M207" s="44"/>
      <c r="N207" s="44"/>
      <c r="O207" s="44"/>
      <c r="P207" s="44"/>
      <c r="Q207" s="44"/>
      <c r="R207" s="44"/>
      <c r="S207" s="44"/>
      <c r="T207" s="44"/>
      <c r="U207" s="44"/>
      <c r="V207" s="44"/>
      <c r="W207" s="44"/>
      <c r="X207" s="44"/>
      <c r="Y207" s="44"/>
      <c r="Z207" s="44"/>
      <c r="AA207" s="44"/>
      <c r="AB207" s="44"/>
      <c r="AC207" s="44"/>
      <c r="AD207" s="44"/>
      <c r="AE207" s="44"/>
      <c r="AF207" s="44"/>
      <c r="AG207" s="44"/>
      <c r="AH207" s="44"/>
      <c r="AI207" s="44"/>
      <c r="AJ207" s="44"/>
      <c r="AK207" s="44"/>
      <c r="AL207" s="44"/>
      <c r="AM207" s="44"/>
      <c r="AN207" s="44"/>
      <c r="AO207" s="44"/>
      <c r="AP207" s="44"/>
      <c r="AQ207" s="44"/>
      <c r="AR207" s="44"/>
      <c r="AS207" s="44"/>
      <c r="AT207" s="44"/>
      <c r="AU207" s="44"/>
      <c r="AV207" s="44"/>
      <c r="AW207" s="44"/>
      <c r="AX207" s="44"/>
      <c r="AY207" s="44"/>
      <c r="AZ207" s="44"/>
      <c r="BA207" s="44"/>
      <c r="BB207" s="42"/>
      <c r="BC207" s="42"/>
      <c r="BD207" s="44"/>
      <c r="BE207" s="44"/>
      <c r="BF207" s="44"/>
      <c r="BG207" s="44"/>
      <c r="BH207" s="44"/>
      <c r="BI207" s="44"/>
      <c r="BJ207" s="44"/>
      <c r="BK207" s="44"/>
      <c r="BL207" s="44"/>
      <c r="BM207" s="44"/>
      <c r="BN207" s="44"/>
      <c r="BO207" s="44"/>
      <c r="BP207" s="44"/>
    </row>
    <row r="208" spans="4:68">
      <c r="D208" s="44"/>
      <c r="E208" s="44"/>
      <c r="F208" s="44"/>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c r="AE208" s="44"/>
      <c r="AF208" s="44"/>
      <c r="AG208" s="44"/>
      <c r="AH208" s="44"/>
      <c r="AI208" s="44"/>
      <c r="AJ208" s="44"/>
      <c r="AK208" s="44"/>
      <c r="AL208" s="44"/>
      <c r="AM208" s="44"/>
      <c r="AN208" s="44"/>
      <c r="AO208" s="44"/>
      <c r="AP208" s="44"/>
      <c r="AQ208" s="44"/>
      <c r="AR208" s="44"/>
      <c r="AS208" s="44"/>
      <c r="AT208" s="44"/>
      <c r="AU208" s="44"/>
      <c r="AV208" s="44"/>
      <c r="AW208" s="44"/>
      <c r="AX208" s="44"/>
      <c r="AY208" s="44"/>
      <c r="AZ208" s="44"/>
      <c r="BA208" s="44"/>
      <c r="BB208" s="42"/>
      <c r="BC208" s="42"/>
      <c r="BD208" s="44"/>
      <c r="BE208" s="44"/>
      <c r="BF208" s="44"/>
      <c r="BG208" s="44"/>
      <c r="BH208" s="44"/>
      <c r="BI208" s="44"/>
      <c r="BJ208" s="44"/>
      <c r="BK208" s="44"/>
      <c r="BL208" s="44"/>
      <c r="BM208" s="44"/>
      <c r="BN208" s="44"/>
      <c r="BO208" s="44"/>
      <c r="BP208" s="44"/>
    </row>
    <row r="209" spans="4:68">
      <c r="D209" s="44"/>
      <c r="E209" s="44"/>
      <c r="F209" s="44"/>
      <c r="G209" s="44"/>
      <c r="H209" s="44"/>
      <c r="I209" s="44"/>
      <c r="J209" s="44"/>
      <c r="K209" s="44"/>
      <c r="L209" s="44"/>
      <c r="M209" s="44"/>
      <c r="N209" s="44"/>
      <c r="O209" s="44"/>
      <c r="P209" s="44"/>
      <c r="Q209" s="44"/>
      <c r="R209" s="44"/>
      <c r="S209" s="44"/>
      <c r="T209" s="44"/>
      <c r="U209" s="44"/>
      <c r="V209" s="44"/>
      <c r="W209" s="44"/>
      <c r="X209" s="44"/>
      <c r="Y209" s="44"/>
      <c r="Z209" s="44"/>
      <c r="AA209" s="44"/>
      <c r="AB209" s="44"/>
      <c r="AC209" s="44"/>
      <c r="AD209" s="44"/>
      <c r="AE209" s="44"/>
      <c r="AF209" s="44"/>
      <c r="AG209" s="44"/>
      <c r="AH209" s="44"/>
      <c r="AI209" s="44"/>
      <c r="AJ209" s="44"/>
      <c r="AK209" s="44"/>
      <c r="AL209" s="44"/>
      <c r="AM209" s="44"/>
      <c r="AN209" s="44"/>
      <c r="AO209" s="44"/>
      <c r="AP209" s="44"/>
      <c r="AQ209" s="44"/>
      <c r="AR209" s="44"/>
      <c r="AS209" s="44"/>
      <c r="AT209" s="44"/>
      <c r="AU209" s="44"/>
      <c r="AV209" s="44"/>
      <c r="AW209" s="44"/>
      <c r="AX209" s="44"/>
      <c r="AY209" s="44"/>
      <c r="AZ209" s="44"/>
      <c r="BA209" s="44"/>
      <c r="BB209" s="42"/>
      <c r="BC209" s="42"/>
      <c r="BD209" s="44"/>
      <c r="BE209" s="44"/>
      <c r="BF209" s="44"/>
      <c r="BG209" s="44"/>
      <c r="BH209" s="44"/>
      <c r="BI209" s="44"/>
      <c r="BJ209" s="44"/>
      <c r="BK209" s="44"/>
      <c r="BL209" s="44"/>
      <c r="BM209" s="44"/>
      <c r="BN209" s="44"/>
      <c r="BO209" s="44"/>
      <c r="BP209" s="44"/>
    </row>
    <row r="210" spans="4:68">
      <c r="D210" s="44"/>
      <c r="E210" s="44"/>
      <c r="F210" s="44"/>
      <c r="G210" s="44"/>
      <c r="H210" s="44"/>
      <c r="I210" s="44"/>
      <c r="J210" s="44"/>
      <c r="K210" s="44"/>
      <c r="L210" s="44"/>
      <c r="M210" s="44"/>
      <c r="N210" s="44"/>
      <c r="O210" s="44"/>
      <c r="P210" s="44"/>
      <c r="Q210" s="44"/>
      <c r="R210" s="44"/>
      <c r="S210" s="44"/>
      <c r="T210" s="44"/>
      <c r="U210" s="44"/>
      <c r="V210" s="44"/>
      <c r="W210" s="44"/>
      <c r="X210" s="44"/>
      <c r="Y210" s="44"/>
      <c r="Z210" s="44"/>
      <c r="AA210" s="44"/>
      <c r="AB210" s="44"/>
      <c r="AC210" s="44"/>
      <c r="AD210" s="44"/>
      <c r="AE210" s="44"/>
      <c r="AF210" s="44"/>
      <c r="AG210" s="44"/>
      <c r="AH210" s="44"/>
      <c r="AI210" s="44"/>
      <c r="AJ210" s="44"/>
      <c r="AK210" s="44"/>
      <c r="AL210" s="44"/>
      <c r="AM210" s="44"/>
      <c r="AN210" s="44"/>
      <c r="AO210" s="44"/>
      <c r="AP210" s="44"/>
      <c r="AQ210" s="44"/>
      <c r="AR210" s="44"/>
      <c r="AS210" s="44"/>
      <c r="AT210" s="44"/>
      <c r="AU210" s="44"/>
      <c r="AV210" s="44"/>
      <c r="AW210" s="44"/>
      <c r="AX210" s="44"/>
      <c r="AY210" s="44"/>
      <c r="AZ210" s="44"/>
      <c r="BA210" s="44"/>
      <c r="BB210" s="42"/>
      <c r="BC210" s="42"/>
      <c r="BD210" s="44"/>
      <c r="BE210" s="44"/>
      <c r="BF210" s="44"/>
      <c r="BG210" s="44"/>
      <c r="BH210" s="44"/>
      <c r="BI210" s="44"/>
      <c r="BJ210" s="44"/>
      <c r="BK210" s="44"/>
      <c r="BL210" s="44"/>
      <c r="BM210" s="44"/>
      <c r="BN210" s="44"/>
      <c r="BO210" s="44"/>
      <c r="BP210" s="44"/>
    </row>
    <row r="211" spans="4:68">
      <c r="D211" s="44"/>
      <c r="E211" s="44"/>
      <c r="F211" s="44"/>
      <c r="G211" s="44"/>
      <c r="H211" s="44"/>
      <c r="I211" s="44"/>
      <c r="J211" s="44"/>
      <c r="K211" s="44"/>
      <c r="L211" s="44"/>
      <c r="M211" s="44"/>
      <c r="N211" s="44"/>
      <c r="O211" s="44"/>
      <c r="P211" s="44"/>
      <c r="Q211" s="44"/>
      <c r="R211" s="44"/>
      <c r="S211" s="44"/>
      <c r="T211" s="44"/>
      <c r="U211" s="44"/>
      <c r="V211" s="44"/>
      <c r="W211" s="44"/>
      <c r="X211" s="44"/>
      <c r="Y211" s="44"/>
      <c r="Z211" s="44"/>
      <c r="AA211" s="44"/>
      <c r="AB211" s="44"/>
      <c r="AC211" s="44"/>
      <c r="AD211" s="44"/>
      <c r="AE211" s="44"/>
      <c r="AF211" s="44"/>
      <c r="AG211" s="44"/>
      <c r="AH211" s="44"/>
      <c r="AI211" s="44"/>
      <c r="AJ211" s="44"/>
      <c r="AK211" s="44"/>
      <c r="AL211" s="44"/>
      <c r="AM211" s="44"/>
      <c r="AN211" s="44"/>
      <c r="AO211" s="44"/>
      <c r="AP211" s="44"/>
      <c r="AQ211" s="44"/>
      <c r="AR211" s="44"/>
      <c r="AS211" s="44"/>
      <c r="AT211" s="44"/>
      <c r="AU211" s="44"/>
      <c r="AV211" s="44"/>
      <c r="AW211" s="44"/>
      <c r="AX211" s="44"/>
      <c r="AY211" s="44"/>
      <c r="AZ211" s="44"/>
      <c r="BA211" s="44"/>
      <c r="BB211" s="42"/>
      <c r="BC211" s="42"/>
      <c r="BD211" s="44"/>
      <c r="BE211" s="44"/>
      <c r="BF211" s="44"/>
      <c r="BG211" s="44"/>
      <c r="BH211" s="44"/>
      <c r="BI211" s="44"/>
      <c r="BJ211" s="44"/>
      <c r="BK211" s="44"/>
      <c r="BL211" s="44"/>
      <c r="BM211" s="44"/>
      <c r="BN211" s="44"/>
      <c r="BO211" s="44"/>
      <c r="BP211" s="44"/>
    </row>
    <row r="212" spans="4:68">
      <c r="D212" s="44"/>
      <c r="E212" s="44"/>
      <c r="F212" s="44"/>
      <c r="G212" s="44"/>
      <c r="H212" s="44"/>
      <c r="I212" s="44"/>
      <c r="J212" s="44"/>
      <c r="K212" s="44"/>
      <c r="L212" s="44"/>
      <c r="M212" s="44"/>
      <c r="N212" s="44"/>
      <c r="O212" s="44"/>
      <c r="P212" s="44"/>
      <c r="Q212" s="44"/>
      <c r="R212" s="44"/>
      <c r="S212" s="44"/>
      <c r="T212" s="44"/>
      <c r="U212" s="44"/>
      <c r="V212" s="44"/>
      <c r="W212" s="44"/>
      <c r="X212" s="44"/>
      <c r="Y212" s="44"/>
      <c r="Z212" s="44"/>
      <c r="AA212" s="44"/>
      <c r="AB212" s="44"/>
      <c r="AC212" s="44"/>
      <c r="AD212" s="44"/>
      <c r="AE212" s="44"/>
      <c r="AF212" s="44"/>
      <c r="AG212" s="44"/>
      <c r="AH212" s="44"/>
      <c r="AI212" s="44"/>
      <c r="AJ212" s="44"/>
      <c r="AK212" s="44"/>
      <c r="AL212" s="44"/>
      <c r="AM212" s="44"/>
      <c r="AN212" s="44"/>
      <c r="AO212" s="44"/>
      <c r="AP212" s="44"/>
      <c r="AQ212" s="44"/>
      <c r="AR212" s="44"/>
      <c r="AS212" s="44"/>
      <c r="AT212" s="44"/>
      <c r="AU212" s="44"/>
      <c r="AV212" s="44"/>
      <c r="AW212" s="44"/>
      <c r="AX212" s="44"/>
      <c r="AY212" s="44"/>
      <c r="AZ212" s="44"/>
      <c r="BA212" s="44"/>
      <c r="BB212" s="42"/>
      <c r="BC212" s="42"/>
      <c r="BD212" s="44"/>
      <c r="BE212" s="44"/>
      <c r="BF212" s="44"/>
      <c r="BG212" s="44"/>
      <c r="BH212" s="44"/>
      <c r="BI212" s="44"/>
      <c r="BJ212" s="44"/>
      <c r="BK212" s="44"/>
      <c r="BL212" s="44"/>
      <c r="BM212" s="44"/>
      <c r="BN212" s="44"/>
      <c r="BO212" s="44"/>
      <c r="BP212" s="44"/>
    </row>
    <row r="213" spans="4:68">
      <c r="D213" s="44"/>
      <c r="E213" s="44"/>
      <c r="F213" s="44"/>
      <c r="G213" s="44"/>
      <c r="H213" s="44"/>
      <c r="I213" s="44"/>
      <c r="J213" s="44"/>
      <c r="K213" s="44"/>
      <c r="L213" s="44"/>
      <c r="M213" s="44"/>
      <c r="N213" s="44"/>
      <c r="O213" s="44"/>
      <c r="P213" s="44"/>
      <c r="Q213" s="44"/>
      <c r="R213" s="44"/>
      <c r="S213" s="44"/>
      <c r="T213" s="44"/>
      <c r="U213" s="44"/>
      <c r="V213" s="44"/>
      <c r="W213" s="44"/>
      <c r="X213" s="44"/>
      <c r="Y213" s="44"/>
      <c r="Z213" s="44"/>
      <c r="AA213" s="44"/>
      <c r="AB213" s="44"/>
      <c r="AC213" s="44"/>
      <c r="AD213" s="44"/>
      <c r="AE213" s="44"/>
      <c r="AF213" s="44"/>
      <c r="AG213" s="44"/>
      <c r="AH213" s="44"/>
      <c r="AI213" s="44"/>
      <c r="AJ213" s="44"/>
      <c r="AK213" s="44"/>
      <c r="AL213" s="44"/>
      <c r="AM213" s="44"/>
      <c r="AN213" s="44"/>
      <c r="AO213" s="44"/>
      <c r="AP213" s="44"/>
      <c r="AQ213" s="44"/>
      <c r="AR213" s="44"/>
      <c r="AS213" s="44"/>
      <c r="AT213" s="44"/>
      <c r="AU213" s="44"/>
      <c r="AV213" s="44"/>
      <c r="AW213" s="44"/>
      <c r="AX213" s="44"/>
      <c r="AY213" s="44"/>
      <c r="AZ213" s="44"/>
      <c r="BA213" s="44"/>
      <c r="BB213" s="42"/>
      <c r="BC213" s="42"/>
      <c r="BD213" s="44"/>
      <c r="BE213" s="44"/>
      <c r="BF213" s="44"/>
      <c r="BG213" s="44"/>
      <c r="BH213" s="44"/>
      <c r="BI213" s="44"/>
      <c r="BJ213" s="44"/>
      <c r="BK213" s="44"/>
      <c r="BL213" s="44"/>
      <c r="BM213" s="44"/>
      <c r="BN213" s="44"/>
      <c r="BO213" s="44"/>
      <c r="BP213" s="44"/>
    </row>
    <row r="214" spans="4:68">
      <c r="D214" s="44"/>
      <c r="E214" s="44"/>
      <c r="F214" s="44"/>
      <c r="G214" s="44"/>
      <c r="H214" s="44"/>
      <c r="I214" s="44"/>
      <c r="J214" s="44"/>
      <c r="K214" s="44"/>
      <c r="L214" s="44"/>
      <c r="M214" s="44"/>
      <c r="N214" s="44"/>
      <c r="O214" s="44"/>
      <c r="P214" s="44"/>
      <c r="Q214" s="44"/>
      <c r="R214" s="44"/>
      <c r="S214" s="44"/>
      <c r="T214" s="44"/>
      <c r="U214" s="44"/>
      <c r="V214" s="44"/>
      <c r="W214" s="44"/>
      <c r="X214" s="44"/>
      <c r="Y214" s="44"/>
      <c r="Z214" s="44"/>
      <c r="AA214" s="44"/>
      <c r="AB214" s="44"/>
      <c r="AC214" s="44"/>
      <c r="AD214" s="44"/>
      <c r="AE214" s="44"/>
      <c r="AF214" s="44"/>
      <c r="AG214" s="44"/>
      <c r="AH214" s="44"/>
      <c r="AI214" s="44"/>
      <c r="AJ214" s="44"/>
      <c r="AK214" s="44"/>
      <c r="AL214" s="44"/>
      <c r="AM214" s="44"/>
      <c r="AN214" s="44"/>
      <c r="AO214" s="44"/>
      <c r="AP214" s="44"/>
      <c r="AQ214" s="44"/>
      <c r="AR214" s="44"/>
      <c r="AS214" s="44"/>
      <c r="AT214" s="44"/>
      <c r="AU214" s="44"/>
      <c r="AV214" s="44"/>
      <c r="AW214" s="44"/>
      <c r="AX214" s="44"/>
      <c r="AY214" s="44"/>
      <c r="AZ214" s="44"/>
      <c r="BA214" s="44"/>
      <c r="BB214" s="42"/>
      <c r="BC214" s="42"/>
      <c r="BD214" s="44"/>
      <c r="BE214" s="44"/>
      <c r="BF214" s="44"/>
      <c r="BG214" s="44"/>
      <c r="BH214" s="44"/>
      <c r="BI214" s="44"/>
      <c r="BJ214" s="44"/>
      <c r="BK214" s="44"/>
      <c r="BL214" s="44"/>
      <c r="BM214" s="44"/>
      <c r="BN214" s="44"/>
      <c r="BO214" s="44"/>
      <c r="BP214" s="44"/>
    </row>
    <row r="215" spans="4:68">
      <c r="D215" s="44"/>
      <c r="E215" s="44"/>
      <c r="F215" s="44"/>
      <c r="G215" s="44"/>
      <c r="H215" s="44"/>
      <c r="I215" s="44"/>
      <c r="J215" s="44"/>
      <c r="K215" s="44"/>
      <c r="L215" s="44"/>
      <c r="M215" s="44"/>
      <c r="N215" s="44"/>
      <c r="O215" s="44"/>
      <c r="P215" s="44"/>
      <c r="Q215" s="44"/>
      <c r="R215" s="44"/>
      <c r="S215" s="44"/>
      <c r="T215" s="44"/>
      <c r="U215" s="44"/>
      <c r="V215" s="44"/>
      <c r="W215" s="44"/>
      <c r="X215" s="44"/>
      <c r="Y215" s="44"/>
      <c r="Z215" s="44"/>
      <c r="AA215" s="44"/>
      <c r="AB215" s="44"/>
      <c r="AC215" s="44"/>
      <c r="AD215" s="44"/>
      <c r="AE215" s="44"/>
      <c r="AF215" s="44"/>
      <c r="AG215" s="44"/>
      <c r="AH215" s="44"/>
      <c r="AI215" s="44"/>
      <c r="AJ215" s="44"/>
      <c r="AK215" s="44"/>
      <c r="AL215" s="44"/>
      <c r="AM215" s="44"/>
      <c r="AN215" s="44"/>
      <c r="AO215" s="44"/>
      <c r="AP215" s="44"/>
      <c r="AQ215" s="44"/>
      <c r="AR215" s="44"/>
      <c r="AS215" s="44"/>
      <c r="AT215" s="44"/>
      <c r="AU215" s="44"/>
      <c r="AV215" s="44"/>
      <c r="AW215" s="44"/>
      <c r="AX215" s="44"/>
      <c r="AY215" s="44"/>
      <c r="AZ215" s="44"/>
      <c r="BA215" s="44"/>
      <c r="BB215" s="42"/>
      <c r="BC215" s="42"/>
      <c r="BD215" s="44"/>
      <c r="BE215" s="44"/>
      <c r="BF215" s="44"/>
      <c r="BG215" s="44"/>
      <c r="BH215" s="44"/>
      <c r="BI215" s="44"/>
      <c r="BJ215" s="44"/>
      <c r="BK215" s="44"/>
      <c r="BL215" s="44"/>
      <c r="BM215" s="44"/>
      <c r="BN215" s="44"/>
      <c r="BO215" s="44"/>
      <c r="BP215" s="44"/>
    </row>
    <row r="216" spans="4:68">
      <c r="D216" s="44"/>
      <c r="E216" s="44"/>
      <c r="F216" s="44"/>
      <c r="G216" s="44"/>
      <c r="H216" s="44"/>
      <c r="I216" s="44"/>
      <c r="J216" s="44"/>
      <c r="K216" s="44"/>
      <c r="L216" s="44"/>
      <c r="M216" s="44"/>
      <c r="N216" s="44"/>
      <c r="O216" s="44"/>
      <c r="P216" s="44"/>
      <c r="Q216" s="44"/>
      <c r="R216" s="44"/>
      <c r="S216" s="44"/>
      <c r="T216" s="44"/>
      <c r="U216" s="44"/>
      <c r="V216" s="44"/>
      <c r="W216" s="44"/>
      <c r="X216" s="44"/>
      <c r="Y216" s="44"/>
      <c r="Z216" s="44"/>
      <c r="AA216" s="44"/>
      <c r="AB216" s="44"/>
      <c r="AC216" s="44"/>
      <c r="AD216" s="44"/>
      <c r="AE216" s="44"/>
      <c r="AF216" s="44"/>
      <c r="AG216" s="44"/>
      <c r="AH216" s="44"/>
      <c r="AI216" s="44"/>
      <c r="AJ216" s="44"/>
      <c r="AK216" s="44"/>
      <c r="AL216" s="44"/>
      <c r="AM216" s="44"/>
      <c r="AN216" s="44"/>
      <c r="AO216" s="44"/>
      <c r="AP216" s="44"/>
      <c r="AQ216" s="44"/>
      <c r="AR216" s="44"/>
      <c r="AS216" s="44"/>
      <c r="AT216" s="44"/>
      <c r="AU216" s="44"/>
      <c r="AV216" s="44"/>
      <c r="AW216" s="44"/>
      <c r="AX216" s="44"/>
      <c r="AY216" s="44"/>
      <c r="AZ216" s="44"/>
      <c r="BA216" s="44"/>
      <c r="BB216" s="42"/>
      <c r="BC216" s="42"/>
      <c r="BD216" s="44"/>
      <c r="BE216" s="44"/>
      <c r="BF216" s="44"/>
      <c r="BG216" s="44"/>
      <c r="BH216" s="44"/>
      <c r="BI216" s="44"/>
      <c r="BJ216" s="44"/>
      <c r="BK216" s="44"/>
      <c r="BL216" s="44"/>
      <c r="BM216" s="44"/>
      <c r="BN216" s="44"/>
      <c r="BO216" s="44"/>
      <c r="BP216" s="44"/>
    </row>
    <row r="217" spans="4:68">
      <c r="D217" s="44"/>
      <c r="E217" s="44"/>
      <c r="F217" s="44"/>
      <c r="G217" s="44"/>
      <c r="H217" s="44"/>
      <c r="I217" s="44"/>
      <c r="J217" s="44"/>
      <c r="K217" s="44"/>
      <c r="L217" s="44"/>
      <c r="M217" s="44"/>
      <c r="N217" s="44"/>
      <c r="O217" s="44"/>
      <c r="P217" s="44"/>
      <c r="Q217" s="44"/>
      <c r="R217" s="44"/>
      <c r="S217" s="44"/>
      <c r="T217" s="44"/>
      <c r="U217" s="44"/>
      <c r="V217" s="44"/>
      <c r="W217" s="44"/>
      <c r="X217" s="44"/>
      <c r="Y217" s="44"/>
      <c r="Z217" s="44"/>
      <c r="AA217" s="44"/>
      <c r="AB217" s="44"/>
      <c r="AC217" s="44"/>
      <c r="AD217" s="44"/>
      <c r="AE217" s="44"/>
      <c r="AF217" s="44"/>
      <c r="AG217" s="44"/>
      <c r="AH217" s="44"/>
      <c r="AI217" s="44"/>
      <c r="AJ217" s="44"/>
      <c r="AK217" s="44"/>
      <c r="AL217" s="44"/>
      <c r="AM217" s="44"/>
      <c r="AN217" s="44"/>
      <c r="AO217" s="44"/>
      <c r="AP217" s="44"/>
      <c r="AQ217" s="44"/>
      <c r="AR217" s="44"/>
      <c r="AS217" s="44"/>
      <c r="AT217" s="44"/>
      <c r="AU217" s="44"/>
      <c r="AV217" s="44"/>
      <c r="AW217" s="44"/>
      <c r="AX217" s="44"/>
      <c r="AY217" s="44"/>
      <c r="AZ217" s="44"/>
      <c r="BA217" s="44"/>
      <c r="BB217" s="42"/>
      <c r="BC217" s="42"/>
      <c r="BD217" s="44"/>
      <c r="BE217" s="44"/>
      <c r="BF217" s="44"/>
      <c r="BG217" s="44"/>
      <c r="BH217" s="44"/>
      <c r="BI217" s="44"/>
      <c r="BJ217" s="44"/>
      <c r="BK217" s="44"/>
      <c r="BL217" s="44"/>
      <c r="BM217" s="44"/>
      <c r="BN217" s="44"/>
      <c r="BO217" s="44"/>
      <c r="BP217" s="44"/>
    </row>
    <row r="218" spans="4:68">
      <c r="D218" s="44"/>
      <c r="E218" s="44"/>
      <c r="F218" s="44"/>
      <c r="G218" s="44"/>
      <c r="H218" s="44"/>
      <c r="I218" s="44"/>
      <c r="J218" s="44"/>
      <c r="K218" s="44"/>
      <c r="L218" s="44"/>
      <c r="M218" s="44"/>
      <c r="N218" s="44"/>
      <c r="O218" s="44"/>
      <c r="P218" s="44"/>
      <c r="Q218" s="44"/>
      <c r="R218" s="44"/>
      <c r="S218" s="44"/>
      <c r="T218" s="44"/>
      <c r="U218" s="44"/>
      <c r="V218" s="44"/>
      <c r="W218" s="44"/>
      <c r="X218" s="44"/>
      <c r="Y218" s="44"/>
      <c r="Z218" s="44"/>
      <c r="AA218" s="44"/>
      <c r="AB218" s="44"/>
      <c r="AC218" s="44"/>
      <c r="AD218" s="44"/>
      <c r="AE218" s="44"/>
      <c r="AF218" s="44"/>
      <c r="AG218" s="44"/>
      <c r="AH218" s="44"/>
      <c r="AI218" s="44"/>
      <c r="AJ218" s="44"/>
      <c r="AK218" s="44"/>
      <c r="AL218" s="44"/>
      <c r="AM218" s="44"/>
      <c r="AN218" s="44"/>
      <c r="AO218" s="44"/>
      <c r="AP218" s="44"/>
      <c r="AQ218" s="44"/>
      <c r="AR218" s="44"/>
      <c r="AS218" s="44"/>
      <c r="AT218" s="44"/>
      <c r="AU218" s="44"/>
      <c r="AV218" s="44"/>
      <c r="AW218" s="44"/>
      <c r="AX218" s="44"/>
      <c r="AY218" s="44"/>
      <c r="AZ218" s="44"/>
      <c r="BA218" s="44"/>
      <c r="BB218" s="42"/>
      <c r="BC218" s="42"/>
      <c r="BD218" s="44"/>
      <c r="BE218" s="44"/>
      <c r="BF218" s="44"/>
      <c r="BG218" s="44"/>
      <c r="BH218" s="44"/>
      <c r="BI218" s="44"/>
      <c r="BJ218" s="44"/>
      <c r="BK218" s="44"/>
      <c r="BL218" s="44"/>
      <c r="BM218" s="44"/>
      <c r="BN218" s="44"/>
      <c r="BO218" s="44"/>
      <c r="BP218" s="44"/>
    </row>
    <row r="219" spans="4:68">
      <c r="D219" s="44"/>
      <c r="E219" s="44"/>
      <c r="F219" s="44"/>
      <c r="G219" s="44"/>
      <c r="H219" s="44"/>
      <c r="I219" s="44"/>
      <c r="J219" s="44"/>
      <c r="K219" s="44"/>
      <c r="L219" s="44"/>
      <c r="M219" s="44"/>
      <c r="N219" s="44"/>
      <c r="O219" s="44"/>
      <c r="P219" s="44"/>
      <c r="Q219" s="44"/>
      <c r="R219" s="44"/>
      <c r="S219" s="44"/>
      <c r="T219" s="44"/>
      <c r="U219" s="44"/>
      <c r="V219" s="44"/>
      <c r="W219" s="44"/>
      <c r="X219" s="44"/>
      <c r="Y219" s="44"/>
      <c r="Z219" s="44"/>
      <c r="AA219" s="44"/>
      <c r="AB219" s="44"/>
      <c r="AC219" s="44"/>
      <c r="AD219" s="44"/>
      <c r="AE219" s="44"/>
      <c r="AF219" s="44"/>
      <c r="AG219" s="44"/>
      <c r="AH219" s="44"/>
      <c r="AI219" s="44"/>
      <c r="AJ219" s="44"/>
      <c r="AK219" s="44"/>
      <c r="AL219" s="44"/>
      <c r="AM219" s="44"/>
      <c r="AN219" s="44"/>
      <c r="AO219" s="44"/>
      <c r="AP219" s="44"/>
      <c r="AQ219" s="44"/>
      <c r="AR219" s="44"/>
      <c r="AS219" s="44"/>
      <c r="AT219" s="44"/>
      <c r="AU219" s="44"/>
      <c r="AV219" s="44"/>
      <c r="AW219" s="44"/>
      <c r="AX219" s="44"/>
      <c r="AY219" s="44"/>
      <c r="AZ219" s="44"/>
      <c r="BA219" s="44"/>
      <c r="BB219" s="42"/>
      <c r="BC219" s="42"/>
      <c r="BD219" s="44"/>
      <c r="BE219" s="44"/>
      <c r="BF219" s="44"/>
      <c r="BG219" s="44"/>
      <c r="BH219" s="44"/>
      <c r="BI219" s="44"/>
      <c r="BJ219" s="44"/>
      <c r="BK219" s="44"/>
      <c r="BL219" s="44"/>
      <c r="BM219" s="44"/>
      <c r="BN219" s="44"/>
      <c r="BO219" s="44"/>
      <c r="BP219" s="44"/>
    </row>
    <row r="220" spans="4:68">
      <c r="D220" s="44"/>
      <c r="E220" s="44"/>
      <c r="F220" s="44"/>
      <c r="G220" s="44"/>
      <c r="H220" s="44"/>
      <c r="I220" s="44"/>
      <c r="J220" s="44"/>
      <c r="K220" s="44"/>
      <c r="L220" s="44"/>
      <c r="M220" s="44"/>
      <c r="N220" s="44"/>
      <c r="O220" s="44"/>
      <c r="P220" s="44"/>
      <c r="Q220" s="44"/>
      <c r="R220" s="44"/>
      <c r="S220" s="44"/>
      <c r="T220" s="44"/>
      <c r="U220" s="44"/>
      <c r="V220" s="44"/>
      <c r="W220" s="44"/>
      <c r="X220" s="44"/>
      <c r="Y220" s="44"/>
      <c r="Z220" s="44"/>
      <c r="AA220" s="44"/>
      <c r="AB220" s="44"/>
      <c r="AC220" s="44"/>
      <c r="AD220" s="44"/>
      <c r="AE220" s="44"/>
      <c r="AF220" s="44"/>
      <c r="AG220" s="44"/>
      <c r="AH220" s="44"/>
      <c r="AI220" s="44"/>
      <c r="AJ220" s="44"/>
      <c r="AK220" s="44"/>
      <c r="AL220" s="44"/>
      <c r="AM220" s="44"/>
      <c r="AN220" s="44"/>
      <c r="AO220" s="44"/>
      <c r="AP220" s="44"/>
      <c r="AQ220" s="44"/>
      <c r="AR220" s="44"/>
      <c r="AS220" s="44"/>
      <c r="AT220" s="44"/>
      <c r="AU220" s="44"/>
      <c r="AV220" s="44"/>
      <c r="AW220" s="44"/>
      <c r="AX220" s="44"/>
      <c r="AY220" s="44"/>
      <c r="AZ220" s="44"/>
      <c r="BA220" s="44"/>
      <c r="BB220" s="42"/>
      <c r="BC220" s="42"/>
      <c r="BD220" s="44"/>
      <c r="BE220" s="44"/>
      <c r="BF220" s="44"/>
      <c r="BG220" s="44"/>
      <c r="BH220" s="44"/>
      <c r="BI220" s="44"/>
      <c r="BJ220" s="44"/>
      <c r="BK220" s="44"/>
      <c r="BL220" s="44"/>
      <c r="BM220" s="44"/>
      <c r="BN220" s="44"/>
      <c r="BO220" s="44"/>
      <c r="BP220" s="44"/>
    </row>
    <row r="221" spans="4:68">
      <c r="D221" s="44"/>
      <c r="E221" s="44"/>
      <c r="F221" s="44"/>
      <c r="G221" s="44"/>
      <c r="H221" s="44"/>
      <c r="I221" s="44"/>
      <c r="J221" s="44"/>
      <c r="K221" s="44"/>
      <c r="L221" s="44"/>
      <c r="M221" s="44"/>
      <c r="N221" s="44"/>
      <c r="O221" s="44"/>
      <c r="P221" s="44"/>
      <c r="Q221" s="44"/>
      <c r="R221" s="44"/>
      <c r="S221" s="44"/>
      <c r="T221" s="44"/>
      <c r="U221" s="44"/>
      <c r="V221" s="44"/>
      <c r="W221" s="44"/>
      <c r="X221" s="44"/>
      <c r="Y221" s="44"/>
      <c r="Z221" s="44"/>
      <c r="AA221" s="44"/>
      <c r="AB221" s="44"/>
      <c r="AC221" s="44"/>
      <c r="AD221" s="44"/>
      <c r="AE221" s="44"/>
      <c r="AF221" s="44"/>
      <c r="AG221" s="44"/>
      <c r="AH221" s="44"/>
      <c r="AI221" s="44"/>
      <c r="AJ221" s="44"/>
      <c r="AK221" s="44"/>
      <c r="AL221" s="44"/>
      <c r="AM221" s="44"/>
      <c r="AN221" s="44"/>
      <c r="AO221" s="44"/>
      <c r="AP221" s="44"/>
      <c r="AQ221" s="44"/>
      <c r="AR221" s="44"/>
      <c r="AS221" s="44"/>
      <c r="AT221" s="44"/>
      <c r="AU221" s="44"/>
      <c r="AV221" s="44"/>
      <c r="AW221" s="44"/>
      <c r="AX221" s="44"/>
      <c r="AY221" s="44"/>
      <c r="AZ221" s="44"/>
      <c r="BA221" s="44"/>
      <c r="BB221" s="42"/>
      <c r="BC221" s="42"/>
      <c r="BD221" s="44"/>
      <c r="BE221" s="44"/>
      <c r="BF221" s="44"/>
      <c r="BG221" s="44"/>
      <c r="BH221" s="44"/>
      <c r="BI221" s="44"/>
      <c r="BJ221" s="44"/>
      <c r="BK221" s="44"/>
      <c r="BL221" s="44"/>
      <c r="BM221" s="44"/>
      <c r="BN221" s="44"/>
      <c r="BO221" s="44"/>
      <c r="BP221" s="44"/>
    </row>
    <row r="222" spans="4:68">
      <c r="D222" s="44"/>
      <c r="E222" s="44"/>
      <c r="F222" s="44"/>
      <c r="G222" s="44"/>
      <c r="H222" s="44"/>
      <c r="I222" s="44"/>
      <c r="J222" s="44"/>
      <c r="K222" s="44"/>
      <c r="L222" s="44"/>
      <c r="M222" s="44"/>
      <c r="N222" s="44"/>
      <c r="O222" s="44"/>
      <c r="P222" s="44"/>
      <c r="Q222" s="44"/>
      <c r="R222" s="44"/>
      <c r="S222" s="44"/>
      <c r="T222" s="44"/>
      <c r="U222" s="44"/>
      <c r="V222" s="44"/>
      <c r="W222" s="44"/>
      <c r="X222" s="44"/>
      <c r="Y222" s="44"/>
      <c r="Z222" s="44"/>
      <c r="AA222" s="44"/>
      <c r="AB222" s="44"/>
      <c r="AC222" s="44"/>
      <c r="AD222" s="44"/>
      <c r="AE222" s="44"/>
      <c r="AF222" s="44"/>
      <c r="AG222" s="44"/>
      <c r="AH222" s="44"/>
      <c r="AI222" s="44"/>
      <c r="AJ222" s="44"/>
      <c r="AK222" s="44"/>
      <c r="AL222" s="44"/>
      <c r="AM222" s="44"/>
      <c r="AN222" s="44"/>
      <c r="AO222" s="44"/>
      <c r="AP222" s="44"/>
      <c r="AQ222" s="44"/>
      <c r="AR222" s="44"/>
      <c r="AS222" s="44"/>
      <c r="AT222" s="44"/>
      <c r="AU222" s="44"/>
      <c r="AV222" s="44"/>
      <c r="AW222" s="44"/>
      <c r="AX222" s="44"/>
      <c r="AY222" s="44"/>
      <c r="AZ222" s="44"/>
      <c r="BA222" s="44"/>
      <c r="BB222" s="42"/>
      <c r="BC222" s="42"/>
      <c r="BD222" s="44"/>
      <c r="BE222" s="44"/>
      <c r="BF222" s="44"/>
      <c r="BG222" s="44"/>
      <c r="BH222" s="44"/>
      <c r="BI222" s="44"/>
      <c r="BJ222" s="44"/>
      <c r="BK222" s="44"/>
      <c r="BL222" s="44"/>
      <c r="BM222" s="44"/>
      <c r="BN222" s="44"/>
      <c r="BO222" s="44"/>
      <c r="BP222" s="44"/>
    </row>
    <row r="223" spans="4:68">
      <c r="D223" s="44"/>
      <c r="E223" s="44"/>
      <c r="F223" s="44"/>
      <c r="G223" s="44"/>
      <c r="H223" s="44"/>
      <c r="I223" s="44"/>
      <c r="J223" s="44"/>
      <c r="K223" s="44"/>
      <c r="L223" s="44"/>
      <c r="M223" s="44"/>
      <c r="N223" s="44"/>
      <c r="O223" s="44"/>
      <c r="P223" s="44"/>
      <c r="Q223" s="44"/>
      <c r="R223" s="44"/>
      <c r="S223" s="44"/>
      <c r="T223" s="44"/>
      <c r="U223" s="44"/>
      <c r="V223" s="44"/>
      <c r="W223" s="44"/>
      <c r="X223" s="44"/>
      <c r="Y223" s="44"/>
      <c r="Z223" s="44"/>
      <c r="AA223" s="44"/>
      <c r="AB223" s="44"/>
      <c r="AC223" s="44"/>
      <c r="AD223" s="44"/>
      <c r="AE223" s="44"/>
      <c r="AF223" s="44"/>
      <c r="AG223" s="44"/>
      <c r="AH223" s="44"/>
      <c r="AI223" s="44"/>
      <c r="AJ223" s="44"/>
      <c r="AK223" s="44"/>
      <c r="AL223" s="44"/>
      <c r="AM223" s="44"/>
      <c r="AN223" s="44"/>
      <c r="AO223" s="44"/>
      <c r="AP223" s="44"/>
      <c r="AQ223" s="44"/>
      <c r="AR223" s="44"/>
      <c r="AS223" s="44"/>
      <c r="AT223" s="44"/>
      <c r="AU223" s="44"/>
      <c r="AV223" s="44"/>
      <c r="AW223" s="44"/>
      <c r="AX223" s="44"/>
      <c r="AY223" s="44"/>
      <c r="AZ223" s="44"/>
      <c r="BA223" s="44"/>
      <c r="BB223" s="42"/>
      <c r="BC223" s="42"/>
      <c r="BD223" s="44"/>
      <c r="BE223" s="44"/>
      <c r="BF223" s="44"/>
      <c r="BG223" s="44"/>
      <c r="BH223" s="44"/>
      <c r="BI223" s="44"/>
      <c r="BJ223" s="44"/>
      <c r="BK223" s="44"/>
      <c r="BL223" s="44"/>
      <c r="BM223" s="44"/>
      <c r="BN223" s="44"/>
      <c r="BO223" s="44"/>
      <c r="BP223" s="44"/>
    </row>
    <row r="224" spans="4:68">
      <c r="D224" s="44"/>
      <c r="E224" s="44"/>
      <c r="F224" s="44"/>
      <c r="G224" s="44"/>
      <c r="H224" s="44"/>
      <c r="I224" s="44"/>
      <c r="J224" s="44"/>
      <c r="K224" s="44"/>
      <c r="L224" s="44"/>
      <c r="M224" s="44"/>
      <c r="N224" s="44"/>
      <c r="O224" s="44"/>
      <c r="P224" s="44"/>
      <c r="Q224" s="44"/>
      <c r="R224" s="44"/>
      <c r="S224" s="44"/>
      <c r="T224" s="44"/>
      <c r="U224" s="44"/>
      <c r="V224" s="44"/>
      <c r="W224" s="44"/>
      <c r="X224" s="44"/>
      <c r="Y224" s="44"/>
      <c r="Z224" s="44"/>
      <c r="AA224" s="44"/>
      <c r="AB224" s="44"/>
      <c r="AC224" s="44"/>
      <c r="AD224" s="44"/>
      <c r="AE224" s="44"/>
      <c r="AF224" s="44"/>
      <c r="AG224" s="44"/>
      <c r="AH224" s="44"/>
      <c r="AI224" s="44"/>
      <c r="AJ224" s="44"/>
      <c r="AK224" s="44"/>
      <c r="AL224" s="44"/>
      <c r="AM224" s="44"/>
      <c r="AN224" s="44"/>
      <c r="AO224" s="44"/>
      <c r="AP224" s="44"/>
      <c r="AQ224" s="44"/>
      <c r="AR224" s="44"/>
      <c r="AS224" s="44"/>
      <c r="AT224" s="44"/>
      <c r="AU224" s="44"/>
      <c r="AV224" s="44"/>
      <c r="AW224" s="44"/>
      <c r="AX224" s="44"/>
      <c r="AY224" s="44"/>
      <c r="AZ224" s="44"/>
      <c r="BA224" s="44"/>
      <c r="BB224" s="42"/>
      <c r="BC224" s="42"/>
      <c r="BD224" s="44"/>
      <c r="BE224" s="44"/>
      <c r="BF224" s="44"/>
      <c r="BG224" s="44"/>
      <c r="BH224" s="44"/>
      <c r="BI224" s="44"/>
      <c r="BJ224" s="44"/>
      <c r="BK224" s="44"/>
      <c r="BL224" s="44"/>
      <c r="BM224" s="44"/>
      <c r="BN224" s="44"/>
      <c r="BO224" s="44"/>
      <c r="BP224" s="44"/>
    </row>
    <row r="225" spans="4:68">
      <c r="D225" s="44"/>
      <c r="E225" s="44"/>
      <c r="F225" s="44"/>
      <c r="G225" s="44"/>
      <c r="H225" s="44"/>
      <c r="I225" s="44"/>
      <c r="J225" s="44"/>
      <c r="K225" s="44"/>
      <c r="L225" s="44"/>
      <c r="M225" s="44"/>
      <c r="N225" s="44"/>
      <c r="O225" s="44"/>
      <c r="P225" s="44"/>
      <c r="Q225" s="44"/>
      <c r="R225" s="44"/>
      <c r="S225" s="44"/>
      <c r="T225" s="44"/>
      <c r="U225" s="44"/>
      <c r="V225" s="44"/>
      <c r="W225" s="44"/>
      <c r="X225" s="44"/>
      <c r="Y225" s="44"/>
      <c r="Z225" s="44"/>
      <c r="AA225" s="44"/>
      <c r="AB225" s="44"/>
      <c r="AC225" s="44"/>
      <c r="AD225" s="44"/>
      <c r="AE225" s="44"/>
      <c r="AF225" s="44"/>
      <c r="AG225" s="44"/>
      <c r="AH225" s="44"/>
      <c r="AI225" s="44"/>
      <c r="AJ225" s="44"/>
      <c r="AK225" s="44"/>
      <c r="AL225" s="44"/>
      <c r="AM225" s="44"/>
      <c r="AN225" s="44"/>
      <c r="AO225" s="44"/>
      <c r="AP225" s="44"/>
      <c r="AQ225" s="44"/>
      <c r="AR225" s="44"/>
      <c r="AS225" s="44"/>
      <c r="AT225" s="44"/>
      <c r="AU225" s="44"/>
      <c r="AV225" s="44"/>
      <c r="AW225" s="44"/>
      <c r="AX225" s="44"/>
      <c r="AY225" s="44"/>
      <c r="AZ225" s="44"/>
      <c r="BA225" s="44"/>
      <c r="BB225" s="42"/>
      <c r="BC225" s="42"/>
      <c r="BD225" s="44"/>
      <c r="BE225" s="44"/>
      <c r="BF225" s="44"/>
      <c r="BG225" s="44"/>
      <c r="BH225" s="44"/>
      <c r="BI225" s="44"/>
      <c r="BJ225" s="44"/>
      <c r="BK225" s="44"/>
      <c r="BL225" s="44"/>
      <c r="BM225" s="44"/>
      <c r="BN225" s="44"/>
      <c r="BO225" s="44"/>
      <c r="BP225" s="44"/>
    </row>
    <row r="226" spans="4:68">
      <c r="D226" s="44"/>
      <c r="E226" s="44"/>
      <c r="F226" s="44"/>
      <c r="G226" s="44"/>
      <c r="H226" s="44"/>
      <c r="I226" s="44"/>
      <c r="J226" s="44"/>
      <c r="K226" s="44"/>
      <c r="L226" s="44"/>
      <c r="M226" s="44"/>
      <c r="N226" s="44"/>
      <c r="O226" s="44"/>
      <c r="P226" s="44"/>
      <c r="Q226" s="44"/>
      <c r="R226" s="44"/>
      <c r="S226" s="44"/>
      <c r="T226" s="44"/>
      <c r="U226" s="44"/>
      <c r="V226" s="44"/>
      <c r="W226" s="44"/>
      <c r="X226" s="44"/>
      <c r="Y226" s="44"/>
      <c r="Z226" s="44"/>
      <c r="AA226" s="44"/>
      <c r="AB226" s="44"/>
      <c r="AC226" s="44"/>
      <c r="AD226" s="44"/>
      <c r="AE226" s="44"/>
      <c r="AF226" s="44"/>
      <c r="AG226" s="44"/>
      <c r="AH226" s="44"/>
      <c r="AI226" s="44"/>
      <c r="AJ226" s="44"/>
      <c r="AK226" s="44"/>
      <c r="AL226" s="44"/>
      <c r="AM226" s="44"/>
      <c r="AN226" s="44"/>
      <c r="AO226" s="44"/>
      <c r="AP226" s="44"/>
      <c r="AQ226" s="44"/>
      <c r="AR226" s="44"/>
      <c r="AS226" s="44"/>
      <c r="AT226" s="44"/>
      <c r="AU226" s="44"/>
      <c r="AV226" s="44"/>
      <c r="AW226" s="44"/>
      <c r="AX226" s="44"/>
      <c r="AY226" s="44"/>
      <c r="AZ226" s="44"/>
      <c r="BA226" s="44"/>
      <c r="BB226" s="42"/>
      <c r="BC226" s="42"/>
      <c r="BD226" s="44"/>
      <c r="BE226" s="44"/>
      <c r="BF226" s="44"/>
      <c r="BG226" s="44"/>
      <c r="BH226" s="44"/>
      <c r="BI226" s="44"/>
      <c r="BJ226" s="44"/>
      <c r="BK226" s="44"/>
      <c r="BL226" s="44"/>
      <c r="BM226" s="44"/>
      <c r="BN226" s="44"/>
      <c r="BO226" s="44"/>
      <c r="BP226" s="44"/>
    </row>
    <row r="227" spans="4:68">
      <c r="D227" s="44"/>
      <c r="E227" s="44"/>
      <c r="F227" s="44"/>
      <c r="G227" s="44"/>
      <c r="H227" s="44"/>
      <c r="I227" s="44"/>
      <c r="J227" s="44"/>
      <c r="K227" s="44"/>
      <c r="L227" s="44"/>
      <c r="M227" s="44"/>
      <c r="N227" s="44"/>
      <c r="O227" s="44"/>
      <c r="P227" s="44"/>
      <c r="Q227" s="44"/>
      <c r="R227" s="44"/>
      <c r="S227" s="44"/>
      <c r="T227" s="44"/>
      <c r="U227" s="44"/>
      <c r="V227" s="44"/>
      <c r="W227" s="44"/>
      <c r="X227" s="44"/>
      <c r="Y227" s="44"/>
      <c r="Z227" s="44"/>
      <c r="AA227" s="44"/>
      <c r="AB227" s="44"/>
      <c r="AC227" s="44"/>
      <c r="AD227" s="44"/>
      <c r="AE227" s="44"/>
      <c r="AF227" s="44"/>
      <c r="AG227" s="44"/>
      <c r="AH227" s="44"/>
      <c r="AI227" s="44"/>
      <c r="AJ227" s="44"/>
      <c r="AK227" s="44"/>
      <c r="AL227" s="44"/>
      <c r="AM227" s="44"/>
      <c r="AN227" s="44"/>
      <c r="AO227" s="44"/>
      <c r="AP227" s="44"/>
      <c r="AQ227" s="44"/>
      <c r="AR227" s="44"/>
      <c r="AS227" s="44"/>
      <c r="AT227" s="44"/>
      <c r="AU227" s="44"/>
      <c r="AV227" s="44"/>
      <c r="AW227" s="44"/>
      <c r="AX227" s="44"/>
      <c r="AY227" s="44"/>
      <c r="AZ227" s="44"/>
      <c r="BA227" s="44"/>
      <c r="BB227" s="42"/>
      <c r="BC227" s="42"/>
      <c r="BD227" s="44"/>
      <c r="BE227" s="44"/>
      <c r="BF227" s="44"/>
      <c r="BG227" s="44"/>
      <c r="BH227" s="44"/>
      <c r="BI227" s="44"/>
      <c r="BJ227" s="44"/>
      <c r="BK227" s="44"/>
      <c r="BL227" s="44"/>
      <c r="BM227" s="44"/>
      <c r="BN227" s="44"/>
      <c r="BO227" s="44"/>
      <c r="BP227" s="44"/>
    </row>
    <row r="228" spans="4:68">
      <c r="D228" s="44"/>
      <c r="E228" s="44"/>
      <c r="F228" s="44"/>
      <c r="G228" s="44"/>
      <c r="H228" s="44"/>
      <c r="I228" s="44"/>
      <c r="J228" s="44"/>
      <c r="K228" s="44"/>
      <c r="L228" s="44"/>
      <c r="M228" s="44"/>
      <c r="N228" s="44"/>
      <c r="O228" s="44"/>
      <c r="P228" s="44"/>
      <c r="Q228" s="44"/>
      <c r="R228" s="44"/>
      <c r="S228" s="44"/>
      <c r="T228" s="44"/>
      <c r="U228" s="44"/>
      <c r="V228" s="44"/>
      <c r="W228" s="44"/>
      <c r="X228" s="44"/>
      <c r="Y228" s="44"/>
      <c r="Z228" s="44"/>
      <c r="AA228" s="44"/>
      <c r="AB228" s="44"/>
      <c r="AC228" s="44"/>
      <c r="AD228" s="44"/>
      <c r="AE228" s="44"/>
      <c r="AF228" s="44"/>
      <c r="AG228" s="44"/>
      <c r="AH228" s="44"/>
      <c r="AI228" s="44"/>
      <c r="AJ228" s="44"/>
      <c r="AK228" s="44"/>
      <c r="AL228" s="44"/>
      <c r="AM228" s="44"/>
      <c r="AN228" s="44"/>
      <c r="AO228" s="44"/>
      <c r="AP228" s="44"/>
      <c r="AQ228" s="44"/>
      <c r="AR228" s="44"/>
      <c r="AS228" s="44"/>
      <c r="AT228" s="44"/>
      <c r="AU228" s="44"/>
      <c r="AV228" s="44"/>
      <c r="AW228" s="44"/>
      <c r="AX228" s="44"/>
      <c r="AY228" s="44"/>
      <c r="AZ228" s="44"/>
      <c r="BA228" s="44"/>
      <c r="BB228" s="42"/>
      <c r="BC228" s="42"/>
      <c r="BD228" s="44"/>
      <c r="BE228" s="44"/>
      <c r="BF228" s="44"/>
      <c r="BG228" s="44"/>
      <c r="BH228" s="44"/>
      <c r="BI228" s="44"/>
      <c r="BJ228" s="44"/>
      <c r="BK228" s="44"/>
      <c r="BL228" s="44"/>
      <c r="BM228" s="44"/>
      <c r="BN228" s="44"/>
      <c r="BO228" s="44"/>
      <c r="BP228" s="44"/>
    </row>
    <row r="229" spans="4:68">
      <c r="D229" s="44"/>
      <c r="E229" s="44"/>
      <c r="F229" s="44"/>
      <c r="G229" s="44"/>
      <c r="H229" s="44"/>
      <c r="I229" s="44"/>
      <c r="J229" s="44"/>
      <c r="K229" s="44"/>
      <c r="L229" s="44"/>
      <c r="M229" s="44"/>
      <c r="N229" s="44"/>
      <c r="O229" s="44"/>
      <c r="P229" s="44"/>
      <c r="Q229" s="44"/>
      <c r="R229" s="44"/>
      <c r="S229" s="44"/>
      <c r="T229" s="44"/>
      <c r="U229" s="44"/>
      <c r="V229" s="44"/>
      <c r="W229" s="44"/>
      <c r="X229" s="44"/>
      <c r="Y229" s="44"/>
      <c r="Z229" s="44"/>
      <c r="AA229" s="44"/>
      <c r="AB229" s="44"/>
      <c r="AC229" s="44"/>
      <c r="AD229" s="44"/>
      <c r="AE229" s="44"/>
      <c r="AF229" s="44"/>
      <c r="AG229" s="44"/>
      <c r="AH229" s="44"/>
      <c r="AI229" s="44"/>
      <c r="AJ229" s="44"/>
      <c r="AK229" s="44"/>
      <c r="AL229" s="44"/>
      <c r="AM229" s="44"/>
      <c r="AN229" s="44"/>
      <c r="AO229" s="44"/>
      <c r="AP229" s="44"/>
      <c r="AQ229" s="44"/>
      <c r="AR229" s="44"/>
      <c r="AS229" s="44"/>
      <c r="AT229" s="44"/>
      <c r="AU229" s="44"/>
      <c r="AV229" s="44"/>
      <c r="AW229" s="44"/>
      <c r="AX229" s="44"/>
      <c r="AY229" s="44"/>
      <c r="AZ229" s="44"/>
      <c r="BA229" s="44"/>
      <c r="BB229" s="42"/>
      <c r="BC229" s="42"/>
      <c r="BD229" s="44"/>
      <c r="BE229" s="44"/>
      <c r="BF229" s="44"/>
      <c r="BG229" s="44"/>
      <c r="BH229" s="44"/>
      <c r="BI229" s="44"/>
      <c r="BJ229" s="44"/>
      <c r="BK229" s="44"/>
      <c r="BL229" s="44"/>
      <c r="BM229" s="44"/>
      <c r="BN229" s="44"/>
      <c r="BO229" s="44"/>
      <c r="BP229" s="44"/>
    </row>
    <row r="230" spans="4:68">
      <c r="D230" s="44"/>
      <c r="E230" s="44"/>
      <c r="F230" s="44"/>
      <c r="G230" s="44"/>
      <c r="H230" s="44"/>
      <c r="I230" s="44"/>
      <c r="J230" s="44"/>
      <c r="K230" s="44"/>
      <c r="L230" s="44"/>
      <c r="M230" s="44"/>
      <c r="N230" s="44"/>
      <c r="O230" s="44"/>
      <c r="P230" s="44"/>
      <c r="Q230" s="44"/>
      <c r="R230" s="44"/>
      <c r="S230" s="44"/>
      <c r="T230" s="44"/>
      <c r="U230" s="44"/>
      <c r="V230" s="44"/>
      <c r="W230" s="44"/>
      <c r="X230" s="44"/>
      <c r="Y230" s="44"/>
      <c r="Z230" s="44"/>
      <c r="AA230" s="44"/>
      <c r="AB230" s="44"/>
      <c r="AC230" s="44"/>
      <c r="AD230" s="44"/>
      <c r="AE230" s="44"/>
      <c r="AF230" s="44"/>
      <c r="AG230" s="44"/>
      <c r="AH230" s="44"/>
      <c r="AI230" s="44"/>
      <c r="AJ230" s="44"/>
      <c r="AK230" s="44"/>
      <c r="AL230" s="44"/>
      <c r="AM230" s="44"/>
      <c r="AN230" s="44"/>
      <c r="AO230" s="44"/>
      <c r="AP230" s="44"/>
      <c r="AQ230" s="44"/>
      <c r="AR230" s="44"/>
      <c r="AS230" s="44"/>
      <c r="AT230" s="44"/>
      <c r="AU230" s="44"/>
      <c r="AV230" s="44"/>
      <c r="AW230" s="44"/>
      <c r="AX230" s="44"/>
      <c r="AY230" s="44"/>
      <c r="AZ230" s="44"/>
      <c r="BA230" s="44"/>
      <c r="BB230" s="42"/>
      <c r="BC230" s="42"/>
      <c r="BD230" s="44"/>
      <c r="BE230" s="44"/>
      <c r="BF230" s="44"/>
      <c r="BG230" s="44"/>
      <c r="BH230" s="44"/>
      <c r="BI230" s="44"/>
      <c r="BJ230" s="44"/>
      <c r="BK230" s="44"/>
      <c r="BL230" s="44"/>
      <c r="BM230" s="44"/>
      <c r="BN230" s="44"/>
      <c r="BO230" s="44"/>
      <c r="BP230" s="44"/>
    </row>
    <row r="231" spans="4:68">
      <c r="D231" s="44"/>
      <c r="E231" s="44"/>
      <c r="F231" s="44"/>
      <c r="G231" s="44"/>
      <c r="H231" s="44"/>
      <c r="I231" s="44"/>
      <c r="J231" s="44"/>
      <c r="K231" s="44"/>
      <c r="L231" s="44"/>
      <c r="M231" s="44"/>
      <c r="N231" s="44"/>
      <c r="O231" s="44"/>
      <c r="P231" s="44"/>
      <c r="Q231" s="44"/>
      <c r="R231" s="44"/>
      <c r="S231" s="44"/>
      <c r="T231" s="44"/>
      <c r="U231" s="44"/>
      <c r="V231" s="44"/>
      <c r="W231" s="44"/>
      <c r="X231" s="44"/>
      <c r="Y231" s="44"/>
      <c r="Z231" s="44"/>
      <c r="AA231" s="44"/>
      <c r="AB231" s="44"/>
      <c r="AC231" s="44"/>
      <c r="AD231" s="44"/>
      <c r="AE231" s="44"/>
      <c r="AF231" s="44"/>
      <c r="AG231" s="44"/>
      <c r="AH231" s="44"/>
      <c r="AI231" s="44"/>
      <c r="AJ231" s="44"/>
      <c r="AK231" s="44"/>
      <c r="AL231" s="44"/>
      <c r="AM231" s="44"/>
      <c r="AN231" s="44"/>
      <c r="AO231" s="44"/>
      <c r="AP231" s="44"/>
      <c r="AQ231" s="44"/>
      <c r="AR231" s="44"/>
      <c r="AS231" s="44"/>
      <c r="AT231" s="44"/>
      <c r="AU231" s="44"/>
      <c r="AV231" s="44"/>
      <c r="AW231" s="44"/>
      <c r="AX231" s="44"/>
      <c r="AY231" s="44"/>
      <c r="AZ231" s="44"/>
      <c r="BA231" s="44"/>
      <c r="BB231" s="42"/>
      <c r="BC231" s="42"/>
      <c r="BD231" s="44"/>
      <c r="BE231" s="44"/>
      <c r="BF231" s="44"/>
      <c r="BG231" s="44"/>
      <c r="BH231" s="44"/>
      <c r="BI231" s="44"/>
      <c r="BJ231" s="44"/>
      <c r="BK231" s="44"/>
      <c r="BL231" s="44"/>
      <c r="BM231" s="44"/>
      <c r="BN231" s="44"/>
      <c r="BO231" s="44"/>
      <c r="BP231" s="44"/>
    </row>
    <row r="232" spans="4:68">
      <c r="D232" s="44"/>
      <c r="E232" s="44"/>
      <c r="F232" s="44"/>
      <c r="G232" s="44"/>
      <c r="H232" s="44"/>
      <c r="I232" s="44"/>
      <c r="J232" s="44"/>
      <c r="K232" s="44"/>
      <c r="L232" s="44"/>
      <c r="M232" s="44"/>
      <c r="N232" s="44"/>
      <c r="O232" s="44"/>
      <c r="P232" s="44"/>
      <c r="Q232" s="44"/>
      <c r="R232" s="44"/>
      <c r="S232" s="44"/>
      <c r="T232" s="44"/>
      <c r="U232" s="44"/>
      <c r="V232" s="44"/>
      <c r="W232" s="44"/>
      <c r="X232" s="44"/>
      <c r="Y232" s="44"/>
      <c r="Z232" s="44"/>
      <c r="AA232" s="44"/>
      <c r="AB232" s="44"/>
      <c r="AC232" s="44"/>
      <c r="AD232" s="44"/>
      <c r="AE232" s="44"/>
      <c r="AF232" s="44"/>
      <c r="AG232" s="44"/>
      <c r="AH232" s="44"/>
      <c r="AI232" s="44"/>
      <c r="AJ232" s="44"/>
      <c r="AK232" s="44"/>
      <c r="AL232" s="44"/>
      <c r="AM232" s="44"/>
      <c r="AN232" s="44"/>
      <c r="AO232" s="44"/>
      <c r="AP232" s="44"/>
      <c r="AQ232" s="44"/>
      <c r="AR232" s="44"/>
      <c r="AS232" s="44"/>
      <c r="AT232" s="44"/>
      <c r="AU232" s="44"/>
      <c r="AV232" s="44"/>
      <c r="AW232" s="44"/>
      <c r="AX232" s="44"/>
      <c r="AY232" s="44"/>
      <c r="AZ232" s="44"/>
      <c r="BA232" s="44"/>
      <c r="BB232" s="42"/>
      <c r="BC232" s="42"/>
      <c r="BD232" s="44"/>
      <c r="BE232" s="44"/>
      <c r="BF232" s="44"/>
      <c r="BG232" s="44"/>
      <c r="BH232" s="44"/>
      <c r="BI232" s="44"/>
      <c r="BJ232" s="44"/>
      <c r="BK232" s="44"/>
      <c r="BL232" s="44"/>
      <c r="BM232" s="44"/>
      <c r="BN232" s="44"/>
      <c r="BO232" s="44"/>
      <c r="BP232" s="44"/>
    </row>
    <row r="233" spans="4:68">
      <c r="D233" s="44"/>
      <c r="E233" s="44"/>
      <c r="F233" s="44"/>
      <c r="G233" s="44"/>
      <c r="H233" s="44"/>
      <c r="I233" s="44"/>
      <c r="J233" s="44"/>
      <c r="K233" s="44"/>
      <c r="L233" s="44"/>
      <c r="M233" s="44"/>
      <c r="N233" s="44"/>
      <c r="O233" s="44"/>
      <c r="P233" s="44"/>
      <c r="Q233" s="44"/>
      <c r="R233" s="44"/>
      <c r="S233" s="44"/>
      <c r="T233" s="44"/>
      <c r="U233" s="44"/>
      <c r="V233" s="44"/>
      <c r="W233" s="44"/>
      <c r="X233" s="44"/>
      <c r="Y233" s="44"/>
      <c r="Z233" s="44"/>
      <c r="AA233" s="44"/>
      <c r="AB233" s="44"/>
      <c r="AC233" s="44"/>
      <c r="AD233" s="44"/>
      <c r="AE233" s="44"/>
      <c r="AF233" s="44"/>
      <c r="AG233" s="44"/>
      <c r="AH233" s="44"/>
      <c r="AI233" s="44"/>
      <c r="AJ233" s="44"/>
      <c r="AK233" s="44"/>
      <c r="AL233" s="44"/>
      <c r="AM233" s="44"/>
      <c r="AN233" s="44"/>
      <c r="AO233" s="44"/>
      <c r="AP233" s="44"/>
      <c r="AQ233" s="44"/>
      <c r="AR233" s="44"/>
      <c r="AS233" s="44"/>
      <c r="AT233" s="44"/>
      <c r="AU233" s="44"/>
      <c r="AV233" s="44"/>
      <c r="AW233" s="44"/>
      <c r="AX233" s="44"/>
      <c r="AY233" s="44"/>
      <c r="AZ233" s="44"/>
      <c r="BA233" s="44"/>
      <c r="BB233" s="42"/>
      <c r="BC233" s="42"/>
      <c r="BD233" s="44"/>
      <c r="BE233" s="44"/>
      <c r="BF233" s="44"/>
      <c r="BG233" s="44"/>
      <c r="BH233" s="44"/>
      <c r="BI233" s="44"/>
      <c r="BJ233" s="44"/>
      <c r="BK233" s="44"/>
      <c r="BL233" s="44"/>
      <c r="BM233" s="44"/>
      <c r="BN233" s="44"/>
      <c r="BO233" s="44"/>
      <c r="BP233" s="44"/>
    </row>
    <row r="234" spans="4:68">
      <c r="D234" s="44"/>
      <c r="E234" s="44"/>
      <c r="F234" s="44"/>
      <c r="G234" s="44"/>
      <c r="H234" s="44"/>
      <c r="I234" s="44"/>
      <c r="J234" s="44"/>
      <c r="K234" s="44"/>
      <c r="L234" s="44"/>
      <c r="M234" s="44"/>
      <c r="N234" s="44"/>
      <c r="O234" s="44"/>
      <c r="P234" s="44"/>
      <c r="Q234" s="44"/>
      <c r="R234" s="44"/>
      <c r="S234" s="44"/>
      <c r="T234" s="44"/>
      <c r="U234" s="44"/>
      <c r="V234" s="44"/>
      <c r="W234" s="44"/>
      <c r="X234" s="44"/>
      <c r="Y234" s="44"/>
      <c r="Z234" s="44"/>
      <c r="AA234" s="44"/>
      <c r="AB234" s="44"/>
      <c r="AC234" s="44"/>
      <c r="AD234" s="44"/>
      <c r="AE234" s="44"/>
      <c r="AF234" s="44"/>
      <c r="AG234" s="44"/>
      <c r="AH234" s="44"/>
      <c r="AI234" s="44"/>
      <c r="AJ234" s="44"/>
      <c r="AK234" s="44"/>
      <c r="AL234" s="44"/>
      <c r="AM234" s="44"/>
      <c r="AN234" s="44"/>
      <c r="AO234" s="44"/>
      <c r="AP234" s="44"/>
      <c r="AQ234" s="44"/>
      <c r="AR234" s="44"/>
      <c r="AS234" s="44"/>
      <c r="AT234" s="44"/>
      <c r="AU234" s="44"/>
      <c r="AV234" s="44"/>
      <c r="AW234" s="44"/>
      <c r="AX234" s="44"/>
      <c r="AY234" s="44"/>
      <c r="AZ234" s="44"/>
      <c r="BA234" s="44"/>
      <c r="BB234" s="42"/>
      <c r="BC234" s="42"/>
      <c r="BD234" s="44"/>
      <c r="BE234" s="44"/>
      <c r="BF234" s="44"/>
      <c r="BG234" s="44"/>
      <c r="BH234" s="44"/>
      <c r="BI234" s="44"/>
      <c r="BJ234" s="44"/>
      <c r="BK234" s="44"/>
      <c r="BL234" s="44"/>
      <c r="BM234" s="44"/>
      <c r="BN234" s="44"/>
      <c r="BO234" s="44"/>
      <c r="BP234" s="44"/>
    </row>
    <row r="235" spans="4:68">
      <c r="D235" s="44"/>
      <c r="E235" s="44"/>
      <c r="F235" s="44"/>
      <c r="G235" s="44"/>
      <c r="H235" s="44"/>
      <c r="I235" s="44"/>
      <c r="J235" s="44"/>
      <c r="K235" s="44"/>
      <c r="L235" s="44"/>
      <c r="M235" s="44"/>
      <c r="N235" s="44"/>
      <c r="O235" s="44"/>
      <c r="P235" s="44"/>
      <c r="Q235" s="44"/>
      <c r="R235" s="44"/>
      <c r="S235" s="44"/>
      <c r="T235" s="44"/>
      <c r="U235" s="44"/>
      <c r="V235" s="44"/>
      <c r="W235" s="44"/>
      <c r="X235" s="44"/>
      <c r="Y235" s="44"/>
      <c r="Z235" s="44"/>
      <c r="AA235" s="44"/>
      <c r="AB235" s="44"/>
      <c r="AC235" s="44"/>
      <c r="AD235" s="44"/>
      <c r="AE235" s="44"/>
      <c r="AF235" s="44"/>
      <c r="AG235" s="44"/>
      <c r="AH235" s="44"/>
      <c r="AI235" s="44"/>
      <c r="AJ235" s="44"/>
      <c r="AK235" s="44"/>
      <c r="AL235" s="44"/>
      <c r="AM235" s="44"/>
      <c r="AN235" s="44"/>
      <c r="AO235" s="44"/>
      <c r="AP235" s="44"/>
      <c r="AQ235" s="44"/>
      <c r="AR235" s="44"/>
      <c r="AS235" s="44"/>
      <c r="AT235" s="44"/>
      <c r="AU235" s="44"/>
      <c r="AV235" s="44"/>
      <c r="AW235" s="44"/>
      <c r="AX235" s="44"/>
      <c r="AY235" s="44"/>
      <c r="AZ235" s="44"/>
      <c r="BA235" s="44"/>
      <c r="BB235" s="42"/>
      <c r="BC235" s="42"/>
      <c r="BD235" s="44"/>
      <c r="BE235" s="44"/>
      <c r="BF235" s="44"/>
      <c r="BG235" s="44"/>
      <c r="BH235" s="44"/>
      <c r="BI235" s="44"/>
      <c r="BJ235" s="44"/>
      <c r="BK235" s="44"/>
      <c r="BL235" s="44"/>
      <c r="BM235" s="44"/>
      <c r="BN235" s="44"/>
      <c r="BO235" s="44"/>
      <c r="BP235" s="44"/>
    </row>
    <row r="236" spans="4:68">
      <c r="D236" s="44"/>
      <c r="E236" s="44"/>
      <c r="F236" s="44"/>
      <c r="G236" s="44"/>
      <c r="H236" s="44"/>
      <c r="I236" s="44"/>
      <c r="J236" s="44"/>
      <c r="K236" s="44"/>
      <c r="L236" s="44"/>
      <c r="M236" s="44"/>
      <c r="N236" s="44"/>
      <c r="O236" s="44"/>
      <c r="P236" s="44"/>
      <c r="Q236" s="44"/>
      <c r="R236" s="44"/>
      <c r="S236" s="44"/>
      <c r="T236" s="44"/>
      <c r="U236" s="44"/>
      <c r="V236" s="44"/>
      <c r="W236" s="44"/>
      <c r="X236" s="44"/>
      <c r="Y236" s="44"/>
      <c r="Z236" s="44"/>
      <c r="AA236" s="44"/>
      <c r="AB236" s="44"/>
      <c r="AC236" s="44"/>
      <c r="AD236" s="44"/>
      <c r="AE236" s="44"/>
      <c r="AF236" s="44"/>
      <c r="AG236" s="44"/>
      <c r="AH236" s="44"/>
      <c r="AI236" s="44"/>
      <c r="AJ236" s="44"/>
      <c r="AK236" s="44"/>
      <c r="AL236" s="44"/>
      <c r="AM236" s="44"/>
      <c r="AN236" s="44"/>
      <c r="AO236" s="44"/>
      <c r="AP236" s="44"/>
      <c r="AQ236" s="44"/>
      <c r="AR236" s="44"/>
      <c r="AS236" s="44"/>
      <c r="AT236" s="44"/>
      <c r="AU236" s="44"/>
      <c r="AV236" s="44"/>
      <c r="AW236" s="44"/>
      <c r="AX236" s="44"/>
      <c r="AY236" s="44"/>
      <c r="AZ236" s="44"/>
      <c r="BA236" s="44"/>
      <c r="BB236" s="42"/>
      <c r="BC236" s="42"/>
      <c r="BD236" s="44"/>
      <c r="BE236" s="44"/>
      <c r="BF236" s="44"/>
      <c r="BG236" s="44"/>
      <c r="BH236" s="44"/>
      <c r="BI236" s="44"/>
      <c r="BJ236" s="44"/>
      <c r="BK236" s="44"/>
      <c r="BL236" s="44"/>
      <c r="BM236" s="44"/>
      <c r="BN236" s="44"/>
      <c r="BO236" s="44"/>
      <c r="BP236" s="44"/>
    </row>
    <row r="237" spans="4:68">
      <c r="D237" s="44"/>
      <c r="E237" s="44"/>
      <c r="F237" s="44"/>
      <c r="G237" s="44"/>
      <c r="H237" s="44"/>
      <c r="I237" s="44"/>
      <c r="J237" s="44"/>
      <c r="K237" s="44"/>
      <c r="L237" s="44"/>
      <c r="M237" s="44"/>
      <c r="N237" s="44"/>
      <c r="O237" s="44"/>
      <c r="P237" s="44"/>
      <c r="Q237" s="44"/>
      <c r="R237" s="44"/>
      <c r="S237" s="44"/>
      <c r="T237" s="44"/>
      <c r="U237" s="44"/>
      <c r="V237" s="44"/>
      <c r="W237" s="44"/>
      <c r="X237" s="44"/>
      <c r="Y237" s="44"/>
      <c r="Z237" s="44"/>
      <c r="AA237" s="44"/>
      <c r="AB237" s="44"/>
      <c r="AC237" s="44"/>
      <c r="AD237" s="44"/>
      <c r="AE237" s="44"/>
      <c r="AF237" s="44"/>
      <c r="AG237" s="44"/>
      <c r="AH237" s="44"/>
      <c r="AI237" s="44"/>
      <c r="AJ237" s="44"/>
      <c r="AK237" s="44"/>
      <c r="AL237" s="44"/>
      <c r="AM237" s="44"/>
      <c r="AN237" s="44"/>
      <c r="AO237" s="44"/>
      <c r="AP237" s="44"/>
      <c r="AQ237" s="44"/>
      <c r="AR237" s="44"/>
      <c r="AS237" s="44"/>
      <c r="AT237" s="44"/>
      <c r="AU237" s="44"/>
      <c r="AV237" s="44"/>
      <c r="AW237" s="44"/>
      <c r="AX237" s="44"/>
      <c r="AY237" s="44"/>
      <c r="AZ237" s="44"/>
      <c r="BA237" s="44"/>
      <c r="BB237" s="42"/>
      <c r="BC237" s="42"/>
      <c r="BD237" s="44"/>
      <c r="BE237" s="44"/>
      <c r="BF237" s="44"/>
      <c r="BG237" s="44"/>
      <c r="BH237" s="44"/>
      <c r="BI237" s="44"/>
      <c r="BJ237" s="44"/>
      <c r="BK237" s="44"/>
      <c r="BL237" s="44"/>
      <c r="BM237" s="44"/>
      <c r="BN237" s="44"/>
      <c r="BO237" s="44"/>
      <c r="BP237" s="44"/>
    </row>
    <row r="238" spans="4:68">
      <c r="D238" s="44"/>
      <c r="E238" s="44"/>
      <c r="F238" s="44"/>
      <c r="G238" s="44"/>
      <c r="H238" s="44"/>
      <c r="I238" s="44"/>
      <c r="J238" s="44"/>
      <c r="K238" s="44"/>
      <c r="L238" s="44"/>
      <c r="M238" s="44"/>
      <c r="N238" s="44"/>
      <c r="O238" s="44"/>
      <c r="P238" s="44"/>
      <c r="Q238" s="44"/>
      <c r="R238" s="44"/>
      <c r="S238" s="44"/>
      <c r="T238" s="44"/>
      <c r="U238" s="44"/>
      <c r="V238" s="44"/>
      <c r="W238" s="44"/>
      <c r="X238" s="44"/>
      <c r="Y238" s="44"/>
      <c r="Z238" s="44"/>
      <c r="AA238" s="44"/>
      <c r="AB238" s="44"/>
      <c r="AC238" s="44"/>
      <c r="AD238" s="44"/>
      <c r="AE238" s="44"/>
      <c r="AF238" s="44"/>
      <c r="AG238" s="44"/>
      <c r="AH238" s="44"/>
      <c r="AI238" s="44"/>
      <c r="AJ238" s="44"/>
      <c r="AK238" s="44"/>
      <c r="AL238" s="44"/>
      <c r="AM238" s="44"/>
      <c r="AN238" s="44"/>
      <c r="AO238" s="44"/>
      <c r="AP238" s="44"/>
      <c r="AQ238" s="44"/>
      <c r="AR238" s="44"/>
      <c r="AS238" s="44"/>
      <c r="AT238" s="44"/>
      <c r="AU238" s="44"/>
      <c r="AV238" s="44"/>
      <c r="AW238" s="44"/>
      <c r="AX238" s="44"/>
      <c r="AY238" s="44"/>
      <c r="AZ238" s="44"/>
      <c r="BA238" s="44"/>
      <c r="BB238" s="42"/>
      <c r="BC238" s="42"/>
      <c r="BD238" s="44"/>
      <c r="BE238" s="44"/>
      <c r="BF238" s="44"/>
      <c r="BG238" s="44"/>
      <c r="BH238" s="44"/>
      <c r="BI238" s="44"/>
      <c r="BJ238" s="44"/>
      <c r="BK238" s="44"/>
      <c r="BL238" s="44"/>
      <c r="BM238" s="44"/>
      <c r="BN238" s="44"/>
      <c r="BO238" s="44"/>
      <c r="BP238" s="44"/>
    </row>
    <row r="239" spans="4:68">
      <c r="D239" s="44"/>
      <c r="E239" s="44"/>
      <c r="F239" s="44"/>
      <c r="G239" s="44"/>
      <c r="H239" s="44"/>
      <c r="I239" s="44"/>
      <c r="J239" s="44"/>
      <c r="K239" s="44"/>
      <c r="L239" s="44"/>
      <c r="M239" s="44"/>
      <c r="N239" s="44"/>
      <c r="O239" s="44"/>
      <c r="P239" s="44"/>
      <c r="Q239" s="44"/>
      <c r="R239" s="44"/>
      <c r="S239" s="44"/>
      <c r="T239" s="44"/>
      <c r="U239" s="44"/>
      <c r="V239" s="44"/>
      <c r="W239" s="44"/>
      <c r="X239" s="44"/>
      <c r="Y239" s="44"/>
      <c r="Z239" s="44"/>
      <c r="AA239" s="44"/>
      <c r="AB239" s="44"/>
      <c r="AC239" s="44"/>
      <c r="AD239" s="44"/>
      <c r="AE239" s="44"/>
      <c r="AF239" s="44"/>
      <c r="AG239" s="44"/>
      <c r="AH239" s="44"/>
      <c r="AI239" s="44"/>
      <c r="AJ239" s="44"/>
      <c r="AK239" s="44"/>
      <c r="AL239" s="44"/>
      <c r="AM239" s="44"/>
      <c r="AN239" s="44"/>
      <c r="AO239" s="44"/>
      <c r="AP239" s="44"/>
      <c r="AQ239" s="44"/>
      <c r="AR239" s="44"/>
      <c r="AS239" s="44"/>
      <c r="AT239" s="44"/>
      <c r="AU239" s="44"/>
      <c r="AV239" s="44"/>
      <c r="AW239" s="44"/>
      <c r="AX239" s="44"/>
      <c r="AY239" s="44"/>
      <c r="AZ239" s="44"/>
      <c r="BA239" s="44"/>
      <c r="BB239" s="42"/>
      <c r="BC239" s="42"/>
      <c r="BD239" s="44"/>
      <c r="BE239" s="44"/>
      <c r="BF239" s="44"/>
      <c r="BG239" s="44"/>
      <c r="BH239" s="44"/>
      <c r="BI239" s="44"/>
      <c r="BJ239" s="44"/>
      <c r="BK239" s="44"/>
      <c r="BL239" s="44"/>
      <c r="BM239" s="44"/>
      <c r="BN239" s="44"/>
      <c r="BO239" s="44"/>
      <c r="BP239" s="44"/>
    </row>
    <row r="240" spans="4:68">
      <c r="D240" s="44"/>
      <c r="E240" s="44"/>
      <c r="F240" s="44"/>
      <c r="G240" s="44"/>
      <c r="H240" s="44"/>
      <c r="I240" s="44"/>
      <c r="J240" s="44"/>
      <c r="K240" s="44"/>
      <c r="L240" s="44"/>
      <c r="M240" s="44"/>
      <c r="N240" s="44"/>
      <c r="O240" s="44"/>
      <c r="P240" s="44"/>
      <c r="Q240" s="44"/>
      <c r="R240" s="44"/>
      <c r="S240" s="44"/>
      <c r="T240" s="44"/>
      <c r="U240" s="44"/>
      <c r="V240" s="44"/>
      <c r="W240" s="44"/>
      <c r="X240" s="44"/>
      <c r="Y240" s="44"/>
      <c r="Z240" s="44"/>
      <c r="AA240" s="44"/>
      <c r="AB240" s="44"/>
      <c r="AC240" s="44"/>
      <c r="AD240" s="44"/>
      <c r="AE240" s="44"/>
      <c r="AF240" s="44"/>
      <c r="AG240" s="44"/>
      <c r="AH240" s="44"/>
      <c r="AI240" s="44"/>
      <c r="AJ240" s="44"/>
      <c r="AK240" s="44"/>
      <c r="AL240" s="44"/>
      <c r="AM240" s="44"/>
      <c r="AN240" s="44"/>
      <c r="AO240" s="44"/>
      <c r="AP240" s="44"/>
      <c r="AQ240" s="44"/>
      <c r="AR240" s="44"/>
      <c r="AS240" s="44"/>
      <c r="AT240" s="44"/>
      <c r="AU240" s="44"/>
      <c r="AV240" s="44"/>
      <c r="AW240" s="44"/>
      <c r="AX240" s="44"/>
      <c r="AY240" s="44"/>
      <c r="AZ240" s="44"/>
      <c r="BA240" s="44"/>
      <c r="BB240" s="42"/>
      <c r="BC240" s="42"/>
      <c r="BD240" s="44"/>
      <c r="BE240" s="44"/>
      <c r="BF240" s="44"/>
      <c r="BG240" s="44"/>
      <c r="BH240" s="44"/>
      <c r="BI240" s="44"/>
      <c r="BJ240" s="44"/>
      <c r="BK240" s="44"/>
      <c r="BL240" s="44"/>
      <c r="BM240" s="44"/>
      <c r="BN240" s="44"/>
      <c r="BO240" s="44"/>
      <c r="BP240" s="44"/>
    </row>
    <row r="241" spans="4:68">
      <c r="D241" s="44"/>
      <c r="E241" s="44"/>
      <c r="F241" s="44"/>
      <c r="G241" s="44"/>
      <c r="H241" s="44"/>
      <c r="I241" s="44"/>
      <c r="J241" s="44"/>
      <c r="K241" s="44"/>
      <c r="L241" s="44"/>
      <c r="M241" s="44"/>
      <c r="N241" s="44"/>
      <c r="O241" s="44"/>
      <c r="P241" s="44"/>
      <c r="Q241" s="44"/>
      <c r="R241" s="44"/>
      <c r="S241" s="44"/>
      <c r="T241" s="44"/>
      <c r="U241" s="44"/>
      <c r="V241" s="44"/>
      <c r="W241" s="44"/>
      <c r="X241" s="44"/>
      <c r="Y241" s="44"/>
      <c r="Z241" s="44"/>
      <c r="AA241" s="44"/>
      <c r="AB241" s="44"/>
      <c r="AC241" s="44"/>
      <c r="AD241" s="44"/>
      <c r="AE241" s="44"/>
      <c r="AF241" s="44"/>
      <c r="AG241" s="44"/>
      <c r="AH241" s="44"/>
      <c r="AI241" s="44"/>
      <c r="AJ241" s="44"/>
      <c r="AK241" s="44"/>
      <c r="AL241" s="44"/>
      <c r="AM241" s="44"/>
      <c r="AN241" s="44"/>
      <c r="AO241" s="44"/>
      <c r="AP241" s="44"/>
      <c r="AQ241" s="44"/>
      <c r="AR241" s="44"/>
      <c r="AS241" s="44"/>
      <c r="AT241" s="44"/>
      <c r="AU241" s="44"/>
      <c r="AV241" s="44"/>
      <c r="AW241" s="44"/>
      <c r="AX241" s="44"/>
      <c r="AY241" s="44"/>
      <c r="AZ241" s="44"/>
      <c r="BA241" s="44"/>
      <c r="BB241" s="42"/>
      <c r="BC241" s="42"/>
      <c r="BD241" s="44"/>
      <c r="BE241" s="44"/>
      <c r="BF241" s="44"/>
      <c r="BG241" s="44"/>
      <c r="BH241" s="44"/>
      <c r="BI241" s="44"/>
      <c r="BJ241" s="44"/>
      <c r="BK241" s="44"/>
      <c r="BL241" s="44"/>
      <c r="BM241" s="44"/>
      <c r="BN241" s="44"/>
      <c r="BO241" s="44"/>
      <c r="BP241" s="44"/>
    </row>
    <row r="242" spans="4:68">
      <c r="D242" s="44"/>
      <c r="E242" s="44"/>
      <c r="F242" s="44"/>
      <c r="G242" s="44"/>
      <c r="H242" s="44"/>
      <c r="I242" s="44"/>
      <c r="J242" s="44"/>
      <c r="K242" s="44"/>
      <c r="L242" s="44"/>
      <c r="M242" s="44"/>
      <c r="N242" s="44"/>
      <c r="O242" s="44"/>
      <c r="P242" s="44"/>
      <c r="Q242" s="44"/>
      <c r="R242" s="44"/>
      <c r="S242" s="44"/>
      <c r="T242" s="44"/>
      <c r="U242" s="44"/>
      <c r="V242" s="44"/>
      <c r="W242" s="44"/>
      <c r="X242" s="44"/>
      <c r="Y242" s="44"/>
      <c r="Z242" s="44"/>
      <c r="AA242" s="44"/>
      <c r="AB242" s="44"/>
      <c r="AC242" s="44"/>
      <c r="AD242" s="44"/>
      <c r="AE242" s="44"/>
      <c r="AF242" s="44"/>
      <c r="AG242" s="44"/>
      <c r="AH242" s="44"/>
      <c r="AI242" s="44"/>
      <c r="AJ242" s="44"/>
      <c r="AK242" s="44"/>
      <c r="AL242" s="44"/>
      <c r="AM242" s="44"/>
      <c r="AN242" s="44"/>
      <c r="AO242" s="44"/>
      <c r="AP242" s="44"/>
      <c r="AQ242" s="44"/>
      <c r="AR242" s="44"/>
      <c r="AS242" s="44"/>
      <c r="AT242" s="44"/>
      <c r="AU242" s="44"/>
      <c r="AV242" s="44"/>
      <c r="AW242" s="44"/>
      <c r="AX242" s="44"/>
      <c r="AY242" s="44"/>
      <c r="AZ242" s="44"/>
      <c r="BA242" s="44"/>
      <c r="BB242" s="42"/>
      <c r="BC242" s="42"/>
      <c r="BD242" s="44"/>
      <c r="BE242" s="44"/>
      <c r="BF242" s="44"/>
      <c r="BG242" s="44"/>
      <c r="BH242" s="44"/>
      <c r="BI242" s="44"/>
      <c r="BJ242" s="44"/>
      <c r="BK242" s="44"/>
      <c r="BL242" s="44"/>
      <c r="BM242" s="44"/>
      <c r="BN242" s="44"/>
      <c r="BO242" s="44"/>
      <c r="BP242" s="44"/>
    </row>
    <row r="243" spans="4:68">
      <c r="D243" s="44"/>
      <c r="E243" s="44"/>
      <c r="F243" s="44"/>
      <c r="G243" s="44"/>
      <c r="H243" s="44"/>
      <c r="I243" s="44"/>
      <c r="J243" s="44"/>
      <c r="K243" s="44"/>
      <c r="L243" s="44"/>
      <c r="M243" s="44"/>
      <c r="N243" s="44"/>
      <c r="O243" s="44"/>
      <c r="P243" s="44"/>
      <c r="Q243" s="44"/>
      <c r="R243" s="44"/>
      <c r="S243" s="44"/>
      <c r="T243" s="44"/>
      <c r="U243" s="44"/>
      <c r="V243" s="44"/>
      <c r="W243" s="44"/>
      <c r="X243" s="44"/>
      <c r="Y243" s="44"/>
      <c r="Z243" s="44"/>
      <c r="AA243" s="44"/>
      <c r="AB243" s="44"/>
      <c r="AC243" s="44"/>
      <c r="AD243" s="44"/>
      <c r="AE243" s="44"/>
      <c r="AF243" s="44"/>
      <c r="AG243" s="44"/>
      <c r="AH243" s="44"/>
      <c r="AI243" s="44"/>
      <c r="AJ243" s="44"/>
      <c r="AK243" s="44"/>
      <c r="AL243" s="44"/>
      <c r="AM243" s="44"/>
      <c r="AN243" s="44"/>
      <c r="AO243" s="44"/>
      <c r="AP243" s="44"/>
      <c r="AQ243" s="44"/>
      <c r="AR243" s="44"/>
      <c r="AS243" s="44"/>
      <c r="AT243" s="44"/>
      <c r="AU243" s="44"/>
      <c r="AV243" s="44"/>
      <c r="AW243" s="44"/>
      <c r="AX243" s="44"/>
      <c r="AY243" s="44"/>
      <c r="AZ243" s="44"/>
      <c r="BA243" s="44"/>
      <c r="BB243" s="42"/>
      <c r="BC243" s="42"/>
      <c r="BD243" s="44"/>
      <c r="BE243" s="44"/>
      <c r="BF243" s="44"/>
      <c r="BG243" s="44"/>
      <c r="BH243" s="44"/>
      <c r="BI243" s="44"/>
      <c r="BJ243" s="44"/>
      <c r="BK243" s="44"/>
      <c r="BL243" s="44"/>
      <c r="BM243" s="44"/>
      <c r="BN243" s="44"/>
      <c r="BO243" s="44"/>
      <c r="BP243" s="44"/>
    </row>
    <row r="244" spans="4:68">
      <c r="D244" s="44"/>
      <c r="E244" s="44"/>
      <c r="F244" s="44"/>
      <c r="G244" s="44"/>
      <c r="H244" s="44"/>
      <c r="I244" s="44"/>
      <c r="J244" s="44"/>
      <c r="K244" s="44"/>
      <c r="L244" s="44"/>
      <c r="M244" s="44"/>
      <c r="N244" s="44"/>
      <c r="O244" s="44"/>
      <c r="P244" s="44"/>
      <c r="Q244" s="44"/>
      <c r="R244" s="44"/>
      <c r="S244" s="44"/>
      <c r="T244" s="44"/>
      <c r="U244" s="44"/>
      <c r="V244" s="44"/>
      <c r="W244" s="44"/>
      <c r="X244" s="44"/>
      <c r="Y244" s="44"/>
      <c r="Z244" s="44"/>
      <c r="AA244" s="44"/>
      <c r="AB244" s="44"/>
      <c r="AC244" s="44"/>
      <c r="AD244" s="44"/>
      <c r="AE244" s="44"/>
      <c r="AF244" s="44"/>
      <c r="AG244" s="44"/>
      <c r="AH244" s="44"/>
      <c r="AI244" s="44"/>
      <c r="AJ244" s="44"/>
      <c r="AK244" s="44"/>
      <c r="AL244" s="44"/>
      <c r="AM244" s="44"/>
      <c r="AN244" s="44"/>
      <c r="AO244" s="44"/>
      <c r="AP244" s="44"/>
      <c r="AQ244" s="44"/>
      <c r="AR244" s="44"/>
      <c r="AS244" s="44"/>
      <c r="AT244" s="44"/>
      <c r="AU244" s="44"/>
      <c r="AV244" s="44"/>
      <c r="AW244" s="44"/>
      <c r="AX244" s="44"/>
      <c r="AY244" s="44"/>
      <c r="AZ244" s="44"/>
      <c r="BA244" s="44"/>
      <c r="BB244" s="42"/>
      <c r="BC244" s="42"/>
      <c r="BD244" s="44"/>
      <c r="BE244" s="44"/>
      <c r="BF244" s="44"/>
      <c r="BG244" s="44"/>
      <c r="BH244" s="44"/>
      <c r="BI244" s="44"/>
      <c r="BJ244" s="44"/>
      <c r="BK244" s="44"/>
      <c r="BL244" s="44"/>
      <c r="BM244" s="44"/>
      <c r="BN244" s="44"/>
      <c r="BO244" s="44"/>
      <c r="BP244" s="44"/>
    </row>
    <row r="245" spans="4:68">
      <c r="D245" s="44"/>
      <c r="E245" s="44"/>
      <c r="F245" s="44"/>
      <c r="G245" s="44"/>
      <c r="H245" s="44"/>
      <c r="I245" s="44"/>
      <c r="J245" s="44"/>
      <c r="K245" s="44"/>
      <c r="L245" s="44"/>
      <c r="M245" s="44"/>
      <c r="N245" s="44"/>
      <c r="O245" s="44"/>
      <c r="P245" s="44"/>
      <c r="Q245" s="44"/>
      <c r="R245" s="44"/>
      <c r="S245" s="44"/>
      <c r="T245" s="44"/>
      <c r="U245" s="44"/>
      <c r="V245" s="44"/>
      <c r="W245" s="44"/>
      <c r="X245" s="44"/>
      <c r="Y245" s="44"/>
      <c r="Z245" s="44"/>
      <c r="AA245" s="44"/>
      <c r="AB245" s="44"/>
      <c r="AC245" s="44"/>
      <c r="AD245" s="44"/>
      <c r="AE245" s="44"/>
      <c r="AF245" s="44"/>
      <c r="AG245" s="44"/>
      <c r="AH245" s="44"/>
      <c r="AI245" s="44"/>
      <c r="AJ245" s="44"/>
      <c r="AK245" s="44"/>
      <c r="AL245" s="44"/>
      <c r="AM245" s="44"/>
      <c r="AN245" s="44"/>
      <c r="AO245" s="44"/>
      <c r="AP245" s="44"/>
      <c r="AQ245" s="44"/>
      <c r="AR245" s="44"/>
      <c r="AS245" s="44"/>
      <c r="AT245" s="44"/>
      <c r="AU245" s="44"/>
      <c r="AV245" s="44"/>
      <c r="AW245" s="44"/>
      <c r="AX245" s="44"/>
      <c r="AY245" s="44"/>
      <c r="AZ245" s="44"/>
      <c r="BA245" s="44"/>
      <c r="BB245" s="42"/>
      <c r="BC245" s="42"/>
      <c r="BD245" s="44"/>
      <c r="BE245" s="44"/>
      <c r="BF245" s="44"/>
      <c r="BG245" s="44"/>
      <c r="BH245" s="44"/>
      <c r="BI245" s="44"/>
      <c r="BJ245" s="44"/>
      <c r="BK245" s="44"/>
      <c r="BL245" s="44"/>
      <c r="BM245" s="44"/>
      <c r="BN245" s="44"/>
      <c r="BO245" s="44"/>
      <c r="BP245" s="44"/>
    </row>
    <row r="246" spans="4:68">
      <c r="D246" s="44"/>
      <c r="E246" s="44"/>
      <c r="F246" s="44"/>
      <c r="G246" s="44"/>
      <c r="H246" s="44"/>
      <c r="I246" s="44"/>
      <c r="J246" s="44"/>
      <c r="K246" s="44"/>
      <c r="L246" s="44"/>
      <c r="M246" s="44"/>
      <c r="N246" s="44"/>
      <c r="O246" s="44"/>
      <c r="P246" s="44"/>
      <c r="Q246" s="44"/>
      <c r="R246" s="44"/>
      <c r="S246" s="44"/>
      <c r="T246" s="44"/>
      <c r="U246" s="44"/>
      <c r="V246" s="44"/>
      <c r="W246" s="44"/>
      <c r="X246" s="44"/>
      <c r="Y246" s="44"/>
      <c r="Z246" s="44"/>
      <c r="AA246" s="44"/>
      <c r="AB246" s="44"/>
      <c r="AC246" s="44"/>
      <c r="AD246" s="44"/>
      <c r="AE246" s="44"/>
      <c r="AF246" s="44"/>
      <c r="AG246" s="44"/>
      <c r="AH246" s="44"/>
      <c r="AI246" s="44"/>
      <c r="AJ246" s="44"/>
      <c r="AK246" s="44"/>
      <c r="AL246" s="44"/>
      <c r="AM246" s="44"/>
      <c r="AN246" s="44"/>
      <c r="AO246" s="44"/>
      <c r="AP246" s="44"/>
      <c r="AQ246" s="44"/>
      <c r="AR246" s="44"/>
      <c r="AS246" s="44"/>
      <c r="AT246" s="44"/>
      <c r="AU246" s="44"/>
      <c r="AV246" s="44"/>
      <c r="AW246" s="44"/>
      <c r="AX246" s="44"/>
      <c r="AY246" s="44"/>
      <c r="AZ246" s="44"/>
      <c r="BA246" s="44"/>
      <c r="BB246" s="42"/>
      <c r="BC246" s="42"/>
      <c r="BD246" s="44"/>
      <c r="BE246" s="44"/>
      <c r="BF246" s="44"/>
      <c r="BG246" s="44"/>
      <c r="BH246" s="44"/>
      <c r="BI246" s="44"/>
      <c r="BJ246" s="44"/>
      <c r="BK246" s="44"/>
      <c r="BL246" s="44"/>
      <c r="BM246" s="44"/>
      <c r="BN246" s="44"/>
      <c r="BO246" s="44"/>
      <c r="BP246" s="44"/>
    </row>
    <row r="247" spans="4:68">
      <c r="D247" s="44"/>
      <c r="E247" s="44"/>
      <c r="F247" s="44"/>
      <c r="G247" s="44"/>
      <c r="H247" s="44"/>
      <c r="I247" s="44"/>
      <c r="J247" s="44"/>
      <c r="K247" s="44"/>
      <c r="L247" s="44"/>
      <c r="M247" s="44"/>
      <c r="N247" s="44"/>
      <c r="O247" s="44"/>
      <c r="P247" s="44"/>
      <c r="Q247" s="44"/>
      <c r="R247" s="44"/>
      <c r="S247" s="44"/>
      <c r="T247" s="44"/>
      <c r="U247" s="44"/>
      <c r="V247" s="44"/>
      <c r="W247" s="44"/>
      <c r="X247" s="44"/>
      <c r="Y247" s="44"/>
      <c r="Z247" s="44"/>
      <c r="AA247" s="44"/>
      <c r="AB247" s="44"/>
      <c r="AC247" s="44"/>
      <c r="AD247" s="44"/>
      <c r="AE247" s="44"/>
      <c r="AF247" s="44"/>
      <c r="AG247" s="44"/>
      <c r="AH247" s="44"/>
      <c r="AI247" s="44"/>
      <c r="AJ247" s="44"/>
      <c r="AK247" s="44"/>
      <c r="AL247" s="44"/>
      <c r="AM247" s="44"/>
      <c r="AN247" s="44"/>
      <c r="AO247" s="44"/>
      <c r="AP247" s="44"/>
      <c r="AQ247" s="44"/>
      <c r="AR247" s="44"/>
      <c r="AS247" s="44"/>
      <c r="AT247" s="44"/>
      <c r="AU247" s="44"/>
      <c r="AV247" s="44"/>
      <c r="AW247" s="44"/>
      <c r="AX247" s="44"/>
      <c r="AY247" s="44"/>
      <c r="AZ247" s="44"/>
      <c r="BA247" s="44"/>
      <c r="BB247" s="42"/>
      <c r="BC247" s="42"/>
      <c r="BD247" s="44"/>
      <c r="BE247" s="44"/>
      <c r="BF247" s="44"/>
      <c r="BG247" s="44"/>
      <c r="BH247" s="44"/>
      <c r="BI247" s="44"/>
      <c r="BJ247" s="44"/>
      <c r="BK247" s="44"/>
      <c r="BL247" s="44"/>
      <c r="BM247" s="44"/>
      <c r="BN247" s="44"/>
      <c r="BO247" s="44"/>
      <c r="BP247" s="44"/>
    </row>
    <row r="248" spans="4:68">
      <c r="D248" s="44"/>
      <c r="E248" s="44"/>
      <c r="F248" s="44"/>
      <c r="G248" s="44"/>
      <c r="H248" s="44"/>
      <c r="I248" s="44"/>
      <c r="J248" s="44"/>
      <c r="K248" s="44"/>
      <c r="L248" s="44"/>
      <c r="M248" s="44"/>
      <c r="N248" s="44"/>
      <c r="O248" s="44"/>
      <c r="P248" s="44"/>
      <c r="Q248" s="44"/>
      <c r="R248" s="44"/>
      <c r="S248" s="44"/>
      <c r="T248" s="44"/>
      <c r="U248" s="44"/>
      <c r="V248" s="44"/>
      <c r="W248" s="44"/>
      <c r="X248" s="44"/>
      <c r="Y248" s="44"/>
      <c r="Z248" s="44"/>
      <c r="AA248" s="44"/>
      <c r="AB248" s="44"/>
      <c r="AC248" s="44"/>
      <c r="AD248" s="44"/>
      <c r="AE248" s="44"/>
      <c r="AF248" s="44"/>
      <c r="AG248" s="44"/>
      <c r="AH248" s="44"/>
      <c r="AI248" s="44"/>
      <c r="AJ248" s="44"/>
      <c r="AK248" s="44"/>
      <c r="AL248" s="44"/>
      <c r="AM248" s="44"/>
      <c r="AN248" s="44"/>
      <c r="AO248" s="44"/>
      <c r="AP248" s="44"/>
      <c r="AQ248" s="44"/>
      <c r="AR248" s="44"/>
      <c r="AS248" s="44"/>
      <c r="AT248" s="44"/>
      <c r="AU248" s="44"/>
      <c r="AV248" s="44"/>
      <c r="AW248" s="44"/>
      <c r="AX248" s="44"/>
      <c r="AY248" s="44"/>
      <c r="AZ248" s="44"/>
      <c r="BA248" s="44"/>
      <c r="BB248" s="42"/>
      <c r="BC248" s="42"/>
      <c r="BD248" s="44"/>
      <c r="BE248" s="44"/>
      <c r="BF248" s="44"/>
      <c r="BG248" s="44"/>
      <c r="BH248" s="44"/>
      <c r="BI248" s="44"/>
      <c r="BJ248" s="44"/>
      <c r="BK248" s="44"/>
      <c r="BL248" s="44"/>
      <c r="BM248" s="44"/>
      <c r="BN248" s="44"/>
      <c r="BO248" s="44"/>
      <c r="BP248" s="44"/>
    </row>
    <row r="249" spans="4:68">
      <c r="D249" s="44"/>
      <c r="E249" s="44"/>
      <c r="F249" s="44"/>
      <c r="G249" s="44"/>
      <c r="H249" s="44"/>
      <c r="I249" s="44"/>
      <c r="J249" s="44"/>
      <c r="K249" s="44"/>
      <c r="L249" s="44"/>
      <c r="M249" s="44"/>
      <c r="N249" s="44"/>
      <c r="O249" s="44"/>
      <c r="P249" s="44"/>
      <c r="Q249" s="44"/>
      <c r="R249" s="44"/>
      <c r="S249" s="44"/>
      <c r="T249" s="44"/>
      <c r="U249" s="44"/>
      <c r="V249" s="44"/>
      <c r="W249" s="44"/>
      <c r="X249" s="44"/>
      <c r="Y249" s="44"/>
      <c r="Z249" s="44"/>
      <c r="AA249" s="44"/>
      <c r="AB249" s="44"/>
      <c r="AC249" s="44"/>
      <c r="AD249" s="44"/>
      <c r="AE249" s="44"/>
      <c r="AF249" s="44"/>
      <c r="AG249" s="44"/>
      <c r="AH249" s="44"/>
      <c r="AI249" s="44"/>
      <c r="AJ249" s="44"/>
      <c r="AK249" s="44"/>
      <c r="AL249" s="44"/>
      <c r="AM249" s="44"/>
      <c r="AN249" s="44"/>
      <c r="AO249" s="44"/>
      <c r="AP249" s="44"/>
      <c r="AQ249" s="44"/>
      <c r="AR249" s="44"/>
      <c r="AS249" s="44"/>
      <c r="AT249" s="44"/>
      <c r="AU249" s="44"/>
      <c r="AV249" s="44"/>
      <c r="AW249" s="44"/>
      <c r="AX249" s="44"/>
      <c r="AY249" s="44"/>
      <c r="AZ249" s="44"/>
      <c r="BA249" s="44"/>
      <c r="BB249" s="42"/>
      <c r="BC249" s="42"/>
      <c r="BD249" s="44"/>
      <c r="BE249" s="44"/>
      <c r="BF249" s="44"/>
      <c r="BG249" s="44"/>
      <c r="BH249" s="44"/>
      <c r="BI249" s="44"/>
      <c r="BJ249" s="44"/>
      <c r="BK249" s="44"/>
      <c r="BL249" s="44"/>
      <c r="BM249" s="44"/>
      <c r="BN249" s="44"/>
      <c r="BO249" s="44"/>
      <c r="BP249" s="44"/>
    </row>
    <row r="250" spans="4:68">
      <c r="D250" s="44"/>
      <c r="E250" s="44"/>
      <c r="F250" s="44"/>
      <c r="G250" s="44"/>
      <c r="H250" s="44"/>
      <c r="I250" s="44"/>
      <c r="J250" s="44"/>
      <c r="K250" s="44"/>
      <c r="L250" s="44"/>
      <c r="M250" s="44"/>
      <c r="N250" s="44"/>
      <c r="O250" s="44"/>
      <c r="P250" s="44"/>
      <c r="Q250" s="44"/>
      <c r="R250" s="44"/>
      <c r="S250" s="44"/>
      <c r="T250" s="44"/>
      <c r="U250" s="44"/>
      <c r="V250" s="44"/>
      <c r="W250" s="44"/>
      <c r="X250" s="44"/>
      <c r="Y250" s="44"/>
      <c r="Z250" s="44"/>
      <c r="AA250" s="44"/>
      <c r="AB250" s="44"/>
      <c r="AC250" s="44"/>
      <c r="AD250" s="44"/>
      <c r="AE250" s="44"/>
      <c r="AF250" s="44"/>
      <c r="AG250" s="44"/>
      <c r="AH250" s="44"/>
      <c r="AI250" s="44"/>
      <c r="AJ250" s="44"/>
      <c r="AK250" s="44"/>
      <c r="AL250" s="44"/>
      <c r="AM250" s="44"/>
      <c r="AN250" s="44"/>
      <c r="AO250" s="44"/>
      <c r="AP250" s="44"/>
      <c r="AQ250" s="44"/>
      <c r="AR250" s="44"/>
      <c r="AS250" s="44"/>
      <c r="AT250" s="44"/>
      <c r="AU250" s="44"/>
      <c r="AV250" s="44"/>
      <c r="AW250" s="44"/>
      <c r="AX250" s="44"/>
      <c r="AY250" s="44"/>
      <c r="AZ250" s="44"/>
      <c r="BA250" s="44"/>
      <c r="BB250" s="42"/>
      <c r="BC250" s="42"/>
      <c r="BD250" s="44"/>
      <c r="BE250" s="44"/>
      <c r="BF250" s="44"/>
      <c r="BG250" s="44"/>
      <c r="BH250" s="44"/>
      <c r="BI250" s="44"/>
      <c r="BJ250" s="44"/>
      <c r="BK250" s="44"/>
      <c r="BL250" s="44"/>
      <c r="BM250" s="44"/>
      <c r="BN250" s="44"/>
      <c r="BO250" s="44"/>
      <c r="BP250" s="44"/>
    </row>
    <row r="251" spans="4:68">
      <c r="D251" s="44"/>
      <c r="E251" s="44"/>
      <c r="F251" s="44"/>
      <c r="G251" s="44"/>
      <c r="H251" s="44"/>
      <c r="I251" s="44"/>
      <c r="J251" s="44"/>
      <c r="K251" s="44"/>
      <c r="L251" s="44"/>
      <c r="M251" s="44"/>
      <c r="N251" s="44"/>
      <c r="O251" s="44"/>
      <c r="P251" s="44"/>
      <c r="Q251" s="44"/>
      <c r="R251" s="44"/>
      <c r="S251" s="44"/>
      <c r="T251" s="44"/>
      <c r="U251" s="44"/>
      <c r="V251" s="44"/>
      <c r="W251" s="44"/>
      <c r="X251" s="44"/>
      <c r="Y251" s="44"/>
      <c r="Z251" s="44"/>
      <c r="AA251" s="44"/>
      <c r="AB251" s="44"/>
      <c r="AC251" s="44"/>
      <c r="AD251" s="44"/>
      <c r="AE251" s="44"/>
      <c r="AF251" s="44"/>
      <c r="AG251" s="44"/>
      <c r="AH251" s="44"/>
      <c r="AI251" s="44"/>
      <c r="AJ251" s="44"/>
      <c r="AK251" s="44"/>
      <c r="AL251" s="44"/>
      <c r="AM251" s="44"/>
      <c r="AN251" s="44"/>
      <c r="AO251" s="44"/>
      <c r="AP251" s="44"/>
      <c r="AQ251" s="44"/>
      <c r="AR251" s="44"/>
      <c r="AS251" s="44"/>
      <c r="AT251" s="44"/>
      <c r="AU251" s="44"/>
      <c r="AV251" s="44"/>
      <c r="AW251" s="44"/>
      <c r="AX251" s="44"/>
      <c r="AY251" s="44"/>
      <c r="AZ251" s="44"/>
      <c r="BA251" s="44"/>
      <c r="BB251" s="42"/>
      <c r="BC251" s="42"/>
      <c r="BD251" s="44"/>
      <c r="BE251" s="44"/>
      <c r="BF251" s="44"/>
      <c r="BG251" s="44"/>
      <c r="BH251" s="44"/>
      <c r="BI251" s="44"/>
      <c r="BJ251" s="44"/>
      <c r="BK251" s="44"/>
      <c r="BL251" s="44"/>
      <c r="BM251" s="44"/>
      <c r="BN251" s="44"/>
      <c r="BO251" s="44"/>
      <c r="BP251" s="44"/>
    </row>
    <row r="252" spans="4:68">
      <c r="D252" s="44"/>
      <c r="E252" s="44"/>
      <c r="F252" s="44"/>
      <c r="G252" s="44"/>
      <c r="H252" s="44"/>
      <c r="I252" s="44"/>
      <c r="J252" s="44"/>
      <c r="K252" s="44"/>
      <c r="L252" s="44"/>
      <c r="M252" s="44"/>
      <c r="N252" s="44"/>
      <c r="O252" s="44"/>
      <c r="P252" s="44"/>
      <c r="Q252" s="44"/>
      <c r="R252" s="44"/>
      <c r="S252" s="44"/>
      <c r="T252" s="44"/>
      <c r="U252" s="44"/>
      <c r="V252" s="44"/>
      <c r="W252" s="44"/>
      <c r="X252" s="44"/>
      <c r="Y252" s="44"/>
      <c r="Z252" s="44"/>
      <c r="AA252" s="44"/>
      <c r="AB252" s="44"/>
      <c r="AC252" s="44"/>
      <c r="AD252" s="44"/>
      <c r="AE252" s="44"/>
      <c r="AF252" s="44"/>
      <c r="AG252" s="44"/>
      <c r="AH252" s="44"/>
      <c r="AI252" s="44"/>
      <c r="AJ252" s="44"/>
      <c r="AK252" s="44"/>
      <c r="AL252" s="44"/>
      <c r="AM252" s="44"/>
      <c r="AN252" s="44"/>
      <c r="AO252" s="44"/>
      <c r="AP252" s="44"/>
      <c r="AQ252" s="44"/>
      <c r="AR252" s="44"/>
      <c r="AS252" s="44"/>
      <c r="AT252" s="44"/>
      <c r="AU252" s="44"/>
      <c r="AV252" s="44"/>
      <c r="AW252" s="44"/>
      <c r="AX252" s="44"/>
      <c r="AY252" s="44"/>
      <c r="AZ252" s="44"/>
      <c r="BA252" s="44"/>
      <c r="BB252" s="42"/>
      <c r="BC252" s="42"/>
      <c r="BD252" s="44"/>
      <c r="BE252" s="44"/>
      <c r="BF252" s="44"/>
      <c r="BG252" s="44"/>
      <c r="BH252" s="44"/>
      <c r="BI252" s="44"/>
      <c r="BJ252" s="44"/>
      <c r="BK252" s="44"/>
      <c r="BL252" s="44"/>
      <c r="BM252" s="44"/>
      <c r="BN252" s="44"/>
      <c r="BO252" s="44"/>
      <c r="BP252" s="44"/>
    </row>
    <row r="253" spans="4:68">
      <c r="D253" s="44"/>
      <c r="E253" s="44"/>
      <c r="F253" s="44"/>
      <c r="G253" s="44"/>
      <c r="H253" s="44"/>
      <c r="I253" s="44"/>
      <c r="J253" s="44"/>
      <c r="K253" s="44"/>
      <c r="L253" s="44"/>
      <c r="M253" s="44"/>
      <c r="N253" s="44"/>
      <c r="O253" s="44"/>
      <c r="P253" s="44"/>
      <c r="Q253" s="44"/>
      <c r="R253" s="44"/>
      <c r="S253" s="44"/>
      <c r="T253" s="44"/>
      <c r="U253" s="44"/>
      <c r="V253" s="44"/>
      <c r="W253" s="44"/>
      <c r="X253" s="44"/>
      <c r="Y253" s="44"/>
      <c r="Z253" s="44"/>
      <c r="AA253" s="44"/>
      <c r="AB253" s="44"/>
      <c r="AC253" s="44"/>
      <c r="AD253" s="44"/>
      <c r="AE253" s="44"/>
      <c r="AF253" s="44"/>
      <c r="AG253" s="44"/>
      <c r="AH253" s="44"/>
      <c r="AI253" s="44"/>
      <c r="AJ253" s="44"/>
      <c r="AK253" s="44"/>
      <c r="AL253" s="44"/>
      <c r="AM253" s="44"/>
      <c r="AN253" s="44"/>
      <c r="AO253" s="44"/>
      <c r="AP253" s="44"/>
      <c r="AQ253" s="44"/>
      <c r="AR253" s="44"/>
      <c r="AS253" s="44"/>
      <c r="AT253" s="44"/>
      <c r="AU253" s="44"/>
      <c r="AV253" s="44"/>
      <c r="AW253" s="44"/>
      <c r="AX253" s="44"/>
      <c r="AY253" s="44"/>
      <c r="AZ253" s="44"/>
      <c r="BA253" s="44"/>
      <c r="BB253" s="42"/>
      <c r="BC253" s="42"/>
      <c r="BD253" s="44"/>
      <c r="BE253" s="44"/>
      <c r="BF253" s="44"/>
      <c r="BG253" s="44"/>
      <c r="BH253" s="44"/>
      <c r="BI253" s="44"/>
      <c r="BJ253" s="44"/>
      <c r="BK253" s="44"/>
      <c r="BL253" s="44"/>
      <c r="BM253" s="44"/>
      <c r="BN253" s="44"/>
      <c r="BO253" s="44"/>
      <c r="BP253" s="44"/>
    </row>
    <row r="254" spans="4:68">
      <c r="D254" s="44"/>
      <c r="E254" s="44"/>
      <c r="F254" s="44"/>
      <c r="G254" s="44"/>
      <c r="H254" s="44"/>
      <c r="I254" s="44"/>
      <c r="J254" s="44"/>
      <c r="K254" s="44"/>
      <c r="L254" s="44"/>
      <c r="M254" s="44"/>
      <c r="N254" s="44"/>
      <c r="O254" s="44"/>
      <c r="P254" s="44"/>
      <c r="Q254" s="44"/>
      <c r="R254" s="44"/>
      <c r="S254" s="44"/>
      <c r="T254" s="44"/>
      <c r="U254" s="44"/>
      <c r="V254" s="44"/>
      <c r="W254" s="44"/>
      <c r="X254" s="44"/>
      <c r="Y254" s="44"/>
      <c r="Z254" s="44"/>
      <c r="AA254" s="44"/>
      <c r="AB254" s="44"/>
      <c r="AC254" s="44"/>
      <c r="AD254" s="44"/>
      <c r="AE254" s="44"/>
      <c r="AF254" s="44"/>
      <c r="AG254" s="44"/>
      <c r="AH254" s="44"/>
      <c r="AI254" s="44"/>
      <c r="AJ254" s="44"/>
      <c r="AK254" s="44"/>
      <c r="AL254" s="44"/>
      <c r="AM254" s="44"/>
      <c r="AN254" s="44"/>
      <c r="AO254" s="44"/>
      <c r="AP254" s="44"/>
      <c r="AQ254" s="44"/>
      <c r="AR254" s="44"/>
      <c r="AS254" s="44"/>
      <c r="AT254" s="44"/>
      <c r="AU254" s="44"/>
      <c r="AV254" s="44"/>
      <c r="AW254" s="44"/>
      <c r="AX254" s="44"/>
      <c r="AY254" s="44"/>
      <c r="AZ254" s="44"/>
      <c r="BA254" s="44"/>
      <c r="BB254" s="42"/>
      <c r="BC254" s="42"/>
      <c r="BD254" s="44"/>
      <c r="BE254" s="44"/>
      <c r="BF254" s="44"/>
      <c r="BG254" s="44"/>
      <c r="BH254" s="44"/>
      <c r="BI254" s="44"/>
      <c r="BJ254" s="44"/>
      <c r="BK254" s="44"/>
      <c r="BL254" s="44"/>
      <c r="BM254" s="44"/>
      <c r="BN254" s="44"/>
      <c r="BO254" s="44"/>
      <c r="BP254" s="44"/>
    </row>
    <row r="255" spans="4:68">
      <c r="D255" s="44"/>
      <c r="E255" s="44"/>
      <c r="F255" s="44"/>
      <c r="G255" s="44"/>
      <c r="H255" s="44"/>
      <c r="I255" s="44"/>
      <c r="J255" s="44"/>
      <c r="K255" s="44"/>
      <c r="L255" s="44"/>
      <c r="M255" s="44"/>
      <c r="N255" s="44"/>
      <c r="O255" s="44"/>
      <c r="P255" s="44"/>
      <c r="Q255" s="44"/>
      <c r="R255" s="44"/>
      <c r="S255" s="44"/>
      <c r="T255" s="44"/>
      <c r="U255" s="44"/>
      <c r="V255" s="44"/>
      <c r="W255" s="44"/>
      <c r="X255" s="44"/>
      <c r="Y255" s="44"/>
      <c r="Z255" s="44"/>
      <c r="AA255" s="44"/>
      <c r="AB255" s="44"/>
      <c r="AC255" s="44"/>
      <c r="AD255" s="44"/>
      <c r="AE255" s="44"/>
      <c r="AF255" s="44"/>
      <c r="AG255" s="44"/>
      <c r="AH255" s="44"/>
      <c r="AI255" s="44"/>
      <c r="AJ255" s="44"/>
      <c r="AK255" s="44"/>
      <c r="AL255" s="44"/>
      <c r="AM255" s="44"/>
      <c r="AN255" s="44"/>
      <c r="AO255" s="44"/>
      <c r="AP255" s="44"/>
      <c r="AQ255" s="44"/>
      <c r="AR255" s="44"/>
      <c r="AS255" s="44"/>
      <c r="AT255" s="44"/>
      <c r="AU255" s="44"/>
      <c r="AV255" s="44"/>
      <c r="AW255" s="44"/>
      <c r="AX255" s="44"/>
      <c r="AY255" s="44"/>
      <c r="AZ255" s="44"/>
      <c r="BA255" s="44"/>
      <c r="BB255" s="42"/>
      <c r="BC255" s="42"/>
      <c r="BD255" s="44"/>
      <c r="BE255" s="44"/>
      <c r="BF255" s="44"/>
      <c r="BG255" s="44"/>
      <c r="BH255" s="44"/>
      <c r="BI255" s="44"/>
      <c r="BJ255" s="44"/>
      <c r="BK255" s="44"/>
      <c r="BL255" s="44"/>
      <c r="BM255" s="44"/>
      <c r="BN255" s="44"/>
      <c r="BO255" s="44"/>
      <c r="BP255" s="44"/>
    </row>
    <row r="256" spans="4:68">
      <c r="D256" s="44"/>
      <c r="E256" s="44"/>
      <c r="F256" s="44"/>
      <c r="G256" s="44"/>
      <c r="H256" s="44"/>
      <c r="I256" s="44"/>
      <c r="J256" s="44"/>
      <c r="K256" s="44"/>
      <c r="L256" s="44"/>
      <c r="M256" s="44"/>
      <c r="N256" s="44"/>
      <c r="O256" s="44"/>
      <c r="P256" s="44"/>
      <c r="Q256" s="44"/>
      <c r="R256" s="44"/>
      <c r="S256" s="44"/>
      <c r="T256" s="44"/>
      <c r="U256" s="44"/>
      <c r="V256" s="44"/>
      <c r="W256" s="44"/>
      <c r="X256" s="44"/>
      <c r="Y256" s="44"/>
      <c r="Z256" s="44"/>
      <c r="AA256" s="44"/>
      <c r="AB256" s="44"/>
      <c r="AC256" s="44"/>
      <c r="AD256" s="44"/>
      <c r="AE256" s="44"/>
      <c r="AF256" s="44"/>
      <c r="AG256" s="44"/>
      <c r="AH256" s="44"/>
      <c r="AI256" s="44"/>
      <c r="AJ256" s="44"/>
      <c r="AK256" s="44"/>
      <c r="AL256" s="44"/>
      <c r="AM256" s="44"/>
      <c r="AN256" s="44"/>
      <c r="AO256" s="44"/>
      <c r="AP256" s="44"/>
      <c r="AQ256" s="44"/>
      <c r="AR256" s="44"/>
      <c r="AS256" s="44"/>
      <c r="AT256" s="44"/>
      <c r="AU256" s="44"/>
      <c r="AV256" s="44"/>
      <c r="AW256" s="44"/>
      <c r="AX256" s="44"/>
      <c r="AY256" s="44"/>
      <c r="AZ256" s="44"/>
      <c r="BA256" s="44"/>
      <c r="BB256" s="42"/>
      <c r="BC256" s="42"/>
      <c r="BD256" s="44"/>
      <c r="BE256" s="44"/>
      <c r="BF256" s="44"/>
      <c r="BG256" s="44"/>
      <c r="BH256" s="44"/>
      <c r="BI256" s="44"/>
      <c r="BJ256" s="44"/>
      <c r="BK256" s="44"/>
      <c r="BL256" s="44"/>
      <c r="BM256" s="44"/>
      <c r="BN256" s="44"/>
      <c r="BO256" s="44"/>
      <c r="BP256" s="44"/>
    </row>
    <row r="257" spans="4:68">
      <c r="D257" s="44"/>
      <c r="E257" s="44"/>
      <c r="F257" s="44"/>
      <c r="G257" s="44"/>
      <c r="H257" s="44"/>
      <c r="I257" s="44"/>
      <c r="J257" s="44"/>
      <c r="K257" s="44"/>
      <c r="L257" s="44"/>
      <c r="M257" s="44"/>
      <c r="N257" s="44"/>
      <c r="O257" s="44"/>
      <c r="P257" s="44"/>
      <c r="Q257" s="44"/>
      <c r="R257" s="44"/>
      <c r="S257" s="44"/>
      <c r="T257" s="44"/>
      <c r="U257" s="44"/>
      <c r="V257" s="44"/>
      <c r="W257" s="44"/>
      <c r="X257" s="44"/>
      <c r="Y257" s="44"/>
      <c r="Z257" s="44"/>
      <c r="AA257" s="44"/>
      <c r="AB257" s="44"/>
      <c r="AC257" s="44"/>
      <c r="AD257" s="44"/>
      <c r="AE257" s="44"/>
      <c r="AF257" s="44"/>
      <c r="AG257" s="44"/>
      <c r="AH257" s="44"/>
      <c r="AI257" s="44"/>
      <c r="AJ257" s="44"/>
      <c r="AK257" s="44"/>
      <c r="AL257" s="44"/>
      <c r="AM257" s="44"/>
      <c r="AN257" s="44"/>
      <c r="AO257" s="44"/>
      <c r="AP257" s="44"/>
      <c r="AQ257" s="44"/>
      <c r="AR257" s="44"/>
      <c r="AS257" s="44"/>
      <c r="AT257" s="44"/>
      <c r="AU257" s="44"/>
      <c r="AV257" s="44"/>
      <c r="AW257" s="44"/>
      <c r="AX257" s="44"/>
      <c r="AY257" s="44"/>
      <c r="AZ257" s="44"/>
      <c r="BA257" s="44"/>
      <c r="BB257" s="42"/>
      <c r="BC257" s="42"/>
      <c r="BD257" s="44"/>
      <c r="BE257" s="44"/>
      <c r="BF257" s="44"/>
      <c r="BG257" s="44"/>
      <c r="BH257" s="44"/>
      <c r="BI257" s="44"/>
      <c r="BJ257" s="44"/>
      <c r="BK257" s="44"/>
      <c r="BL257" s="44"/>
      <c r="BM257" s="44"/>
      <c r="BN257" s="44"/>
      <c r="BO257" s="44"/>
      <c r="BP257" s="44"/>
    </row>
    <row r="258" spans="4:68">
      <c r="D258" s="44"/>
      <c r="E258" s="44"/>
      <c r="F258" s="44"/>
      <c r="G258" s="44"/>
      <c r="H258" s="44"/>
      <c r="I258" s="44"/>
      <c r="J258" s="44"/>
      <c r="K258" s="44"/>
      <c r="L258" s="44"/>
      <c r="M258" s="44"/>
      <c r="N258" s="44"/>
      <c r="O258" s="44"/>
      <c r="P258" s="44"/>
      <c r="Q258" s="44"/>
      <c r="R258" s="44"/>
      <c r="S258" s="44"/>
      <c r="T258" s="44"/>
      <c r="U258" s="44"/>
      <c r="V258" s="44"/>
      <c r="W258" s="44"/>
      <c r="X258" s="44"/>
      <c r="Y258" s="44"/>
      <c r="Z258" s="44"/>
      <c r="AA258" s="44"/>
      <c r="AB258" s="44"/>
      <c r="AC258" s="44"/>
      <c r="AD258" s="44"/>
      <c r="AE258" s="44"/>
      <c r="AF258" s="44"/>
      <c r="AG258" s="44"/>
      <c r="AH258" s="44"/>
      <c r="AI258" s="44"/>
      <c r="AJ258" s="44"/>
      <c r="AK258" s="44"/>
      <c r="AL258" s="44"/>
      <c r="AM258" s="44"/>
      <c r="AN258" s="44"/>
      <c r="AO258" s="44"/>
      <c r="AP258" s="44"/>
      <c r="AQ258" s="44"/>
      <c r="AR258" s="44"/>
      <c r="AS258" s="44"/>
      <c r="AT258" s="44"/>
      <c r="AU258" s="44"/>
      <c r="AV258" s="44"/>
      <c r="AW258" s="44"/>
      <c r="AX258" s="44"/>
      <c r="AY258" s="44"/>
      <c r="AZ258" s="44"/>
      <c r="BA258" s="44"/>
      <c r="BB258" s="42"/>
      <c r="BC258" s="42"/>
      <c r="BD258" s="44"/>
      <c r="BE258" s="44"/>
      <c r="BF258" s="44"/>
      <c r="BG258" s="44"/>
      <c r="BH258" s="44"/>
      <c r="BI258" s="44"/>
      <c r="BJ258" s="44"/>
      <c r="BK258" s="44"/>
      <c r="BL258" s="44"/>
      <c r="BM258" s="44"/>
      <c r="BN258" s="44"/>
      <c r="BO258" s="44"/>
      <c r="BP258" s="44"/>
    </row>
    <row r="259" spans="4:68">
      <c r="D259" s="44"/>
      <c r="E259" s="44"/>
      <c r="F259" s="44"/>
      <c r="G259" s="44"/>
      <c r="H259" s="44"/>
      <c r="I259" s="44"/>
      <c r="J259" s="44"/>
      <c r="K259" s="44"/>
      <c r="L259" s="44"/>
      <c r="M259" s="44"/>
      <c r="N259" s="44"/>
      <c r="O259" s="44"/>
      <c r="P259" s="44"/>
      <c r="Q259" s="44"/>
      <c r="R259" s="44"/>
      <c r="S259" s="44"/>
      <c r="T259" s="44"/>
      <c r="U259" s="44"/>
      <c r="V259" s="44"/>
      <c r="W259" s="44"/>
      <c r="X259" s="44"/>
      <c r="Y259" s="44"/>
      <c r="Z259" s="44"/>
      <c r="AA259" s="44"/>
      <c r="AB259" s="44"/>
      <c r="AC259" s="44"/>
      <c r="AD259" s="44"/>
      <c r="AE259" s="44"/>
      <c r="AF259" s="44"/>
      <c r="AG259" s="44"/>
      <c r="AH259" s="44"/>
      <c r="AI259" s="44"/>
      <c r="AJ259" s="44"/>
      <c r="AK259" s="44"/>
      <c r="AL259" s="44"/>
      <c r="AM259" s="44"/>
      <c r="AN259" s="44"/>
      <c r="AO259" s="44"/>
      <c r="AP259" s="44"/>
      <c r="AQ259" s="44"/>
      <c r="AR259" s="44"/>
      <c r="AS259" s="44"/>
      <c r="AT259" s="44"/>
      <c r="AU259" s="44"/>
      <c r="AV259" s="44"/>
      <c r="AW259" s="44"/>
      <c r="AX259" s="44"/>
      <c r="AY259" s="44"/>
      <c r="AZ259" s="44"/>
      <c r="BA259" s="44"/>
      <c r="BB259" s="42"/>
      <c r="BC259" s="42"/>
      <c r="BD259" s="44"/>
      <c r="BE259" s="44"/>
      <c r="BF259" s="44"/>
      <c r="BG259" s="44"/>
      <c r="BH259" s="44"/>
      <c r="BI259" s="44"/>
      <c r="BJ259" s="44"/>
      <c r="BK259" s="44"/>
      <c r="BL259" s="44"/>
      <c r="BM259" s="44"/>
      <c r="BN259" s="44"/>
      <c r="BO259" s="44"/>
      <c r="BP259" s="44"/>
    </row>
    <row r="260" spans="4:68">
      <c r="D260" s="44"/>
      <c r="E260" s="44"/>
      <c r="F260" s="44"/>
      <c r="G260" s="44"/>
      <c r="H260" s="44"/>
      <c r="I260" s="44"/>
      <c r="J260" s="44"/>
      <c r="K260" s="44"/>
      <c r="L260" s="44"/>
      <c r="M260" s="44"/>
      <c r="N260" s="44"/>
      <c r="O260" s="44"/>
      <c r="P260" s="44"/>
      <c r="Q260" s="44"/>
      <c r="R260" s="44"/>
      <c r="S260" s="44"/>
      <c r="T260" s="44"/>
      <c r="U260" s="44"/>
      <c r="V260" s="44"/>
      <c r="W260" s="44"/>
      <c r="X260" s="44"/>
      <c r="Y260" s="44"/>
      <c r="Z260" s="44"/>
      <c r="AA260" s="44"/>
      <c r="AB260" s="44"/>
      <c r="AC260" s="44"/>
      <c r="AD260" s="44"/>
      <c r="AE260" s="44"/>
      <c r="AF260" s="44"/>
      <c r="AG260" s="44"/>
      <c r="AH260" s="44"/>
      <c r="AI260" s="44"/>
      <c r="AJ260" s="44"/>
      <c r="AK260" s="44"/>
      <c r="AL260" s="44"/>
      <c r="AM260" s="44"/>
      <c r="AN260" s="44"/>
      <c r="AO260" s="44"/>
      <c r="AP260" s="44"/>
      <c r="AQ260" s="44"/>
      <c r="AR260" s="44"/>
      <c r="AS260" s="44"/>
      <c r="AT260" s="44"/>
      <c r="AU260" s="44"/>
      <c r="AV260" s="44"/>
      <c r="AW260" s="44"/>
      <c r="AX260" s="44"/>
      <c r="AY260" s="44"/>
      <c r="AZ260" s="44"/>
      <c r="BA260" s="44"/>
      <c r="BB260" s="42"/>
      <c r="BC260" s="42"/>
      <c r="BD260" s="44"/>
      <c r="BE260" s="44"/>
      <c r="BF260" s="44"/>
      <c r="BG260" s="44"/>
      <c r="BH260" s="44"/>
      <c r="BI260" s="44"/>
      <c r="BJ260" s="44"/>
      <c r="BK260" s="44"/>
      <c r="BL260" s="44"/>
      <c r="BM260" s="44"/>
      <c r="BN260" s="44"/>
      <c r="BO260" s="44"/>
      <c r="BP260" s="44"/>
    </row>
    <row r="261" spans="4:68">
      <c r="D261" s="44"/>
      <c r="E261" s="44"/>
      <c r="F261" s="44"/>
      <c r="G261" s="44"/>
      <c r="H261" s="44"/>
      <c r="I261" s="44"/>
      <c r="J261" s="44"/>
      <c r="K261" s="44"/>
      <c r="L261" s="44"/>
      <c r="M261" s="44"/>
      <c r="N261" s="44"/>
      <c r="O261" s="44"/>
      <c r="P261" s="44"/>
      <c r="Q261" s="44"/>
      <c r="R261" s="44"/>
      <c r="S261" s="44"/>
      <c r="T261" s="44"/>
      <c r="U261" s="44"/>
      <c r="V261" s="44"/>
      <c r="W261" s="44"/>
      <c r="X261" s="44"/>
      <c r="Y261" s="44"/>
      <c r="Z261" s="44"/>
      <c r="AA261" s="44"/>
      <c r="AB261" s="44"/>
      <c r="AC261" s="44"/>
      <c r="AD261" s="44"/>
      <c r="AE261" s="44"/>
      <c r="AF261" s="44"/>
      <c r="AG261" s="44"/>
      <c r="AH261" s="44"/>
      <c r="AI261" s="44"/>
      <c r="AJ261" s="44"/>
      <c r="AK261" s="44"/>
      <c r="AL261" s="44"/>
      <c r="AM261" s="44"/>
      <c r="AN261" s="44"/>
      <c r="AO261" s="44"/>
      <c r="AP261" s="44"/>
      <c r="AQ261" s="44"/>
      <c r="AR261" s="44"/>
      <c r="AS261" s="44"/>
      <c r="AT261" s="44"/>
      <c r="AU261" s="44"/>
      <c r="AV261" s="44"/>
      <c r="AW261" s="44"/>
      <c r="AX261" s="44"/>
      <c r="AY261" s="44"/>
      <c r="AZ261" s="44"/>
      <c r="BA261" s="44"/>
      <c r="BB261" s="42"/>
      <c r="BC261" s="42"/>
      <c r="BD261" s="44"/>
      <c r="BE261" s="44"/>
      <c r="BF261" s="44"/>
      <c r="BG261" s="44"/>
      <c r="BH261" s="44"/>
      <c r="BI261" s="44"/>
      <c r="BJ261" s="44"/>
      <c r="BK261" s="44"/>
      <c r="BL261" s="44"/>
      <c r="BM261" s="44"/>
      <c r="BN261" s="44"/>
      <c r="BO261" s="44"/>
      <c r="BP261" s="44"/>
    </row>
    <row r="262" spans="4:68">
      <c r="D262" s="44"/>
      <c r="E262" s="44"/>
      <c r="F262" s="44"/>
      <c r="G262" s="44"/>
      <c r="H262" s="44"/>
      <c r="I262" s="44"/>
      <c r="J262" s="44"/>
      <c r="K262" s="44"/>
      <c r="L262" s="44"/>
      <c r="M262" s="44"/>
      <c r="N262" s="44"/>
      <c r="O262" s="44"/>
      <c r="P262" s="44"/>
      <c r="Q262" s="44"/>
      <c r="R262" s="44"/>
      <c r="S262" s="44"/>
      <c r="T262" s="44"/>
      <c r="U262" s="44"/>
      <c r="V262" s="44"/>
      <c r="W262" s="44"/>
      <c r="X262" s="44"/>
      <c r="Y262" s="44"/>
      <c r="Z262" s="44"/>
      <c r="AA262" s="44"/>
      <c r="AB262" s="44"/>
      <c r="AC262" s="44"/>
      <c r="AD262" s="44"/>
      <c r="AE262" s="44"/>
      <c r="AF262" s="44"/>
      <c r="AG262" s="44"/>
      <c r="AH262" s="44"/>
      <c r="AI262" s="44"/>
      <c r="AJ262" s="44"/>
      <c r="AK262" s="44"/>
      <c r="AL262" s="44"/>
      <c r="AM262" s="44"/>
      <c r="AN262" s="44"/>
      <c r="AO262" s="44"/>
      <c r="AP262" s="44"/>
      <c r="AQ262" s="44"/>
      <c r="AR262" s="44"/>
      <c r="AS262" s="44"/>
      <c r="AT262" s="44"/>
      <c r="AU262" s="44"/>
      <c r="AV262" s="44"/>
      <c r="AW262" s="44"/>
      <c r="AX262" s="44"/>
      <c r="AY262" s="44"/>
      <c r="AZ262" s="44"/>
      <c r="BA262" s="44"/>
      <c r="BB262" s="42"/>
      <c r="BC262" s="42"/>
      <c r="BD262" s="44"/>
      <c r="BE262" s="44"/>
      <c r="BF262" s="44"/>
      <c r="BG262" s="44"/>
      <c r="BH262" s="44"/>
      <c r="BI262" s="44"/>
      <c r="BJ262" s="44"/>
      <c r="BK262" s="44"/>
      <c r="BL262" s="44"/>
      <c r="BM262" s="44"/>
      <c r="BN262" s="44"/>
      <c r="BO262" s="44"/>
      <c r="BP262" s="44"/>
    </row>
    <row r="263" spans="4:68">
      <c r="D263" s="44"/>
      <c r="E263" s="44"/>
      <c r="F263" s="44"/>
      <c r="G263" s="44"/>
      <c r="H263" s="44"/>
      <c r="I263" s="44"/>
      <c r="J263" s="44"/>
      <c r="K263" s="44"/>
      <c r="L263" s="44"/>
      <c r="M263" s="44"/>
      <c r="N263" s="44"/>
      <c r="O263" s="44"/>
      <c r="P263" s="44"/>
      <c r="Q263" s="44"/>
      <c r="R263" s="44"/>
      <c r="S263" s="44"/>
      <c r="T263" s="44"/>
      <c r="U263" s="44"/>
      <c r="V263" s="44"/>
      <c r="W263" s="44"/>
      <c r="X263" s="44"/>
      <c r="Y263" s="44"/>
      <c r="Z263" s="44"/>
      <c r="AA263" s="44"/>
      <c r="AB263" s="44"/>
      <c r="AC263" s="44"/>
      <c r="AD263" s="44"/>
      <c r="AE263" s="44"/>
      <c r="AF263" s="44"/>
      <c r="AG263" s="44"/>
      <c r="AH263" s="44"/>
      <c r="AI263" s="44"/>
      <c r="AJ263" s="44"/>
      <c r="AK263" s="44"/>
      <c r="AL263" s="44"/>
      <c r="AM263" s="44"/>
      <c r="AN263" s="44"/>
      <c r="AO263" s="44"/>
      <c r="AP263" s="44"/>
      <c r="AQ263" s="44"/>
      <c r="AR263" s="44"/>
      <c r="AS263" s="44"/>
      <c r="AT263" s="44"/>
      <c r="AU263" s="44"/>
      <c r="AV263" s="44"/>
      <c r="AW263" s="44"/>
      <c r="AX263" s="44"/>
      <c r="AY263" s="44"/>
      <c r="AZ263" s="44"/>
      <c r="BA263" s="44"/>
      <c r="BB263" s="42"/>
      <c r="BC263" s="42"/>
      <c r="BD263" s="44"/>
      <c r="BE263" s="44"/>
      <c r="BF263" s="44"/>
      <c r="BG263" s="44"/>
      <c r="BH263" s="44"/>
      <c r="BI263" s="44"/>
      <c r="BJ263" s="44"/>
      <c r="BK263" s="44"/>
      <c r="BL263" s="44"/>
      <c r="BM263" s="44"/>
      <c r="BN263" s="44"/>
      <c r="BO263" s="44"/>
      <c r="BP263" s="44"/>
    </row>
    <row r="264" spans="4:68">
      <c r="D264" s="44"/>
      <c r="E264" s="44"/>
      <c r="F264" s="44"/>
      <c r="G264" s="44"/>
      <c r="H264" s="44"/>
      <c r="I264" s="44"/>
      <c r="J264" s="44"/>
      <c r="K264" s="44"/>
      <c r="L264" s="44"/>
      <c r="M264" s="44"/>
      <c r="N264" s="44"/>
      <c r="O264" s="44"/>
      <c r="P264" s="44"/>
      <c r="Q264" s="44"/>
      <c r="R264" s="44"/>
      <c r="S264" s="44"/>
      <c r="T264" s="44"/>
      <c r="U264" s="44"/>
      <c r="V264" s="44"/>
      <c r="W264" s="44"/>
      <c r="X264" s="44"/>
      <c r="Y264" s="44"/>
      <c r="Z264" s="44"/>
      <c r="AA264" s="44"/>
      <c r="AB264" s="44"/>
      <c r="AC264" s="44"/>
      <c r="AD264" s="44"/>
      <c r="AE264" s="44"/>
      <c r="AF264" s="44"/>
      <c r="AG264" s="44"/>
      <c r="AH264" s="44"/>
      <c r="AI264" s="44"/>
      <c r="AJ264" s="44"/>
      <c r="AK264" s="44"/>
      <c r="AL264" s="44"/>
      <c r="AM264" s="44"/>
      <c r="AN264" s="44"/>
      <c r="AO264" s="44"/>
      <c r="AP264" s="44"/>
      <c r="AQ264" s="44"/>
      <c r="AR264" s="44"/>
      <c r="AS264" s="44"/>
      <c r="AT264" s="44"/>
      <c r="AU264" s="44"/>
      <c r="AV264" s="44"/>
      <c r="AW264" s="44"/>
      <c r="AX264" s="44"/>
      <c r="AY264" s="44"/>
      <c r="AZ264" s="44"/>
      <c r="BA264" s="44"/>
      <c r="BB264" s="42"/>
      <c r="BC264" s="42"/>
      <c r="BD264" s="44"/>
      <c r="BE264" s="44"/>
      <c r="BF264" s="44"/>
      <c r="BG264" s="44"/>
      <c r="BH264" s="44"/>
      <c r="BI264" s="44"/>
      <c r="BJ264" s="44"/>
      <c r="BK264" s="44"/>
      <c r="BL264" s="44"/>
      <c r="BM264" s="44"/>
      <c r="BN264" s="44"/>
      <c r="BO264" s="44"/>
      <c r="BP264" s="44"/>
    </row>
    <row r="265" spans="4:68">
      <c r="D265" s="44"/>
      <c r="E265" s="44"/>
      <c r="F265" s="44"/>
      <c r="G265" s="44"/>
      <c r="H265" s="44"/>
      <c r="I265" s="44"/>
      <c r="J265" s="44"/>
      <c r="K265" s="44"/>
      <c r="L265" s="44"/>
      <c r="M265" s="44"/>
      <c r="N265" s="44"/>
      <c r="O265" s="44"/>
      <c r="P265" s="44"/>
      <c r="Q265" s="44"/>
      <c r="R265" s="44"/>
      <c r="S265" s="44"/>
      <c r="T265" s="44"/>
      <c r="U265" s="44"/>
      <c r="V265" s="44"/>
      <c r="W265" s="44"/>
      <c r="X265" s="44"/>
      <c r="Y265" s="44"/>
      <c r="Z265" s="44"/>
      <c r="AA265" s="44"/>
      <c r="AB265" s="44"/>
      <c r="AC265" s="44"/>
      <c r="AD265" s="44"/>
      <c r="AE265" s="44"/>
      <c r="AF265" s="44"/>
      <c r="AG265" s="44"/>
      <c r="AH265" s="44"/>
      <c r="AI265" s="44"/>
      <c r="AJ265" s="44"/>
      <c r="AK265" s="44"/>
      <c r="AL265" s="44"/>
      <c r="AM265" s="44"/>
      <c r="AN265" s="44"/>
      <c r="AO265" s="44"/>
      <c r="AP265" s="44"/>
      <c r="AQ265" s="44"/>
      <c r="AR265" s="44"/>
      <c r="AS265" s="44"/>
      <c r="AT265" s="44"/>
      <c r="AU265" s="44"/>
      <c r="AV265" s="44"/>
      <c r="AW265" s="44"/>
      <c r="AX265" s="44"/>
      <c r="AY265" s="44"/>
      <c r="AZ265" s="44"/>
      <c r="BA265" s="44"/>
      <c r="BB265" s="42"/>
      <c r="BC265" s="42"/>
      <c r="BD265" s="44"/>
      <c r="BE265" s="44"/>
      <c r="BF265" s="44"/>
      <c r="BG265" s="44"/>
      <c r="BH265" s="44"/>
      <c r="BI265" s="44"/>
      <c r="BJ265" s="44"/>
      <c r="BK265" s="44"/>
      <c r="BL265" s="44"/>
      <c r="BM265" s="44"/>
      <c r="BN265" s="44"/>
      <c r="BO265" s="44"/>
      <c r="BP265" s="44"/>
    </row>
    <row r="266" spans="4:68">
      <c r="D266" s="44"/>
      <c r="E266" s="44"/>
      <c r="F266" s="44"/>
      <c r="G266" s="44"/>
      <c r="H266" s="44"/>
      <c r="I266" s="44"/>
      <c r="J266" s="44"/>
      <c r="K266" s="44"/>
      <c r="L266" s="44"/>
      <c r="M266" s="44"/>
      <c r="N266" s="44"/>
      <c r="O266" s="44"/>
      <c r="P266" s="44"/>
      <c r="Q266" s="44"/>
      <c r="R266" s="44"/>
      <c r="S266" s="44"/>
      <c r="T266" s="44"/>
      <c r="U266" s="44"/>
      <c r="V266" s="44"/>
      <c r="W266" s="44"/>
      <c r="X266" s="44"/>
      <c r="Y266" s="44"/>
      <c r="Z266" s="44"/>
      <c r="AA266" s="44"/>
      <c r="AB266" s="44"/>
      <c r="AC266" s="44"/>
      <c r="AD266" s="44"/>
      <c r="AE266" s="44"/>
      <c r="AF266" s="44"/>
      <c r="AG266" s="44"/>
      <c r="AH266" s="44"/>
      <c r="AI266" s="44"/>
      <c r="AJ266" s="44"/>
      <c r="AK266" s="44"/>
      <c r="AL266" s="44"/>
      <c r="AM266" s="44"/>
      <c r="AN266" s="44"/>
      <c r="AO266" s="44"/>
      <c r="AP266" s="44"/>
      <c r="AQ266" s="44"/>
      <c r="AR266" s="44"/>
      <c r="AS266" s="44"/>
      <c r="AT266" s="44"/>
      <c r="AU266" s="44"/>
      <c r="AV266" s="44"/>
      <c r="AW266" s="44"/>
      <c r="AX266" s="44"/>
      <c r="AY266" s="44"/>
      <c r="AZ266" s="44"/>
      <c r="BA266" s="44"/>
      <c r="BB266" s="42"/>
      <c r="BC266" s="42"/>
      <c r="BD266" s="44"/>
      <c r="BE266" s="44"/>
      <c r="BF266" s="44"/>
      <c r="BG266" s="44"/>
      <c r="BH266" s="44"/>
      <c r="BI266" s="44"/>
      <c r="BJ266" s="44"/>
      <c r="BK266" s="44"/>
      <c r="BL266" s="44"/>
      <c r="BM266" s="44"/>
      <c r="BN266" s="44"/>
      <c r="BO266" s="44"/>
      <c r="BP266" s="44"/>
    </row>
  </sheetData>
  <mergeCells count="117">
    <mergeCell ref="BR4:BX4"/>
    <mergeCell ref="BZ5:BZ6"/>
    <mergeCell ref="CA5:CA6"/>
    <mergeCell ref="CB5:CB6"/>
    <mergeCell ref="BR29:BX29"/>
    <mergeCell ref="AA59:AG59"/>
    <mergeCell ref="AA60:AG60"/>
    <mergeCell ref="AA47:AG47"/>
    <mergeCell ref="AA48:AG48"/>
    <mergeCell ref="AA49:AG49"/>
    <mergeCell ref="AA50:AG50"/>
    <mergeCell ref="AA51:AG51"/>
    <mergeCell ref="AA52:AG52"/>
    <mergeCell ref="AA53:AG53"/>
    <mergeCell ref="AA44:AG44"/>
    <mergeCell ref="BH27:BH29"/>
    <mergeCell ref="BE4:BE6"/>
    <mergeCell ref="BG4:BG6"/>
    <mergeCell ref="AA45:AG45"/>
    <mergeCell ref="AA46:AG46"/>
    <mergeCell ref="AA43:AG43"/>
    <mergeCell ref="W4:AB4"/>
    <mergeCell ref="AF4:AN4"/>
    <mergeCell ref="AI5:AI6"/>
    <mergeCell ref="AA76:AG76"/>
    <mergeCell ref="AA77:AG77"/>
    <mergeCell ref="AA78:AG78"/>
    <mergeCell ref="AA71:AG71"/>
    <mergeCell ref="AA72:AG72"/>
    <mergeCell ref="AA73:AG73"/>
    <mergeCell ref="AA74:AG74"/>
    <mergeCell ref="AA75:AG75"/>
    <mergeCell ref="AA66:AG66"/>
    <mergeCell ref="AA67:AG67"/>
    <mergeCell ref="AA68:AG68"/>
    <mergeCell ref="AA69:AG69"/>
    <mergeCell ref="AA70:AG70"/>
    <mergeCell ref="AA61:AG61"/>
    <mergeCell ref="AA62:AG62"/>
    <mergeCell ref="AA63:AG63"/>
    <mergeCell ref="AA64:AG64"/>
    <mergeCell ref="AA65:AG65"/>
    <mergeCell ref="AA54:AG54"/>
    <mergeCell ref="AA57:AG57"/>
    <mergeCell ref="AA58:AG58"/>
    <mergeCell ref="AA29:AG29"/>
    <mergeCell ref="AA56:AG56"/>
    <mergeCell ref="AA30:AG30"/>
    <mergeCell ref="AA31:AG31"/>
    <mergeCell ref="AA32:AG32"/>
    <mergeCell ref="AA33:AG33"/>
    <mergeCell ref="AA34:AG34"/>
    <mergeCell ref="AA35:AG35"/>
    <mergeCell ref="AA36:AG36"/>
    <mergeCell ref="AA37:AG37"/>
    <mergeCell ref="AA38:AG38"/>
    <mergeCell ref="AA39:AG39"/>
    <mergeCell ref="AA40:AG40"/>
    <mergeCell ref="AA41:AG41"/>
    <mergeCell ref="AA42:AG42"/>
    <mergeCell ref="L29:M29"/>
    <mergeCell ref="D4:D6"/>
    <mergeCell ref="E4:E6"/>
    <mergeCell ref="F4:F5"/>
    <mergeCell ref="G4:G6"/>
    <mergeCell ref="I4:I6"/>
    <mergeCell ref="L56:M56"/>
    <mergeCell ref="BH4:BH6"/>
    <mergeCell ref="T4:T6"/>
    <mergeCell ref="V4:V6"/>
    <mergeCell ref="AK5:AK6"/>
    <mergeCell ref="AF5:AF6"/>
    <mergeCell ref="AG5:AG6"/>
    <mergeCell ref="P5:P6"/>
    <mergeCell ref="Q5:Q6"/>
    <mergeCell ref="R5:R6"/>
    <mergeCell ref="W5:W6"/>
    <mergeCell ref="X5:X6"/>
    <mergeCell ref="S5:S6"/>
    <mergeCell ref="Y5:Y6"/>
    <mergeCell ref="AB5:AB6"/>
    <mergeCell ref="AH5:AH6"/>
    <mergeCell ref="N4:N5"/>
    <mergeCell ref="BJ4:BP4"/>
    <mergeCell ref="AR5:AR6"/>
    <mergeCell ref="AS5:AS6"/>
    <mergeCell ref="AT5:AT6"/>
    <mergeCell ref="AU5:AU6"/>
    <mergeCell ref="AV5:AV6"/>
    <mergeCell ref="AR4:AV4"/>
    <mergeCell ref="BA4:BA6"/>
    <mergeCell ref="BB4:BC5"/>
    <mergeCell ref="AY4:AY6"/>
    <mergeCell ref="BI4:BI6"/>
    <mergeCell ref="B2:C2"/>
    <mergeCell ref="M4:M6"/>
    <mergeCell ref="O4:O6"/>
    <mergeCell ref="Z5:Z6"/>
    <mergeCell ref="AA5:AA6"/>
    <mergeCell ref="AC4:AC6"/>
    <mergeCell ref="AD4:AD5"/>
    <mergeCell ref="AZ4:AZ6"/>
    <mergeCell ref="AE4:AE6"/>
    <mergeCell ref="AO4:AO6"/>
    <mergeCell ref="AP4:AP5"/>
    <mergeCell ref="AQ4:AQ6"/>
    <mergeCell ref="AX4:AX5"/>
    <mergeCell ref="AW4:AW6"/>
    <mergeCell ref="AL5:AL6"/>
    <mergeCell ref="AM5:AM6"/>
    <mergeCell ref="AN5:AN6"/>
    <mergeCell ref="H4:H5"/>
    <mergeCell ref="U4:U5"/>
    <mergeCell ref="B4:B6"/>
    <mergeCell ref="J4:L4"/>
    <mergeCell ref="P4:S4"/>
    <mergeCell ref="AJ5:AJ6"/>
  </mergeCells>
  <hyperlinks>
    <hyperlink ref="K83" r:id="rId1"/>
    <hyperlink ref="B2" location="Navigation!A1" display="Return to Navigation Page"/>
  </hyperlinks>
  <pageMargins left="0.75" right="0.75" top="1" bottom="1" header="0.5" footer="0.5"/>
  <pageSetup scale="10" orientation="landscape" horizontalDpi="4294967292" verticalDpi="4294967292" r:id="rId2"/>
  <drawing r:id="rId3"/>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DB158"/>
  <sheetViews>
    <sheetView zoomScale="60" zoomScaleNormal="60" workbookViewId="0">
      <pane xSplit="5" ySplit="1" topLeftCell="F84" activePane="bottomRight" state="frozenSplit"/>
      <selection pane="topRight" activeCell="B1" sqref="B1"/>
      <selection pane="bottomLeft" activeCell="A2" sqref="A2"/>
      <selection pane="bottomRight" activeCell="B140" sqref="B140"/>
    </sheetView>
  </sheetViews>
  <sheetFormatPr defaultColWidth="11" defaultRowHeight="15.75"/>
  <cols>
    <col min="1" max="1" width="1.5" style="13" customWidth="1"/>
    <col min="2" max="2" width="26.875" style="13" customWidth="1"/>
    <col min="3" max="3" width="42.875" style="13" customWidth="1"/>
    <col min="4" max="4" width="42.625" style="14" customWidth="1"/>
    <col min="5" max="5" width="10.875" style="15" customWidth="1"/>
    <col min="6" max="6" width="14.875" style="15" customWidth="1"/>
    <col min="7" max="7" width="14.5" style="15" customWidth="1"/>
    <col min="8" max="8" width="10.875" style="15" customWidth="1"/>
    <col min="9" max="9" width="12" style="15" customWidth="1"/>
    <col min="10" max="12" width="12.875" style="15" customWidth="1"/>
    <col min="13" max="13" width="10.125" style="15" customWidth="1"/>
    <col min="14" max="14" width="19.5" style="15" customWidth="1"/>
    <col min="15" max="15" width="17.375" style="15" customWidth="1"/>
    <col min="16" max="18" width="12.875" style="15" customWidth="1"/>
    <col min="19" max="19" width="12.875" style="17" customWidth="1"/>
    <col min="20" max="20" width="1.875" style="15" customWidth="1"/>
    <col min="21" max="21" width="10.875" style="15" customWidth="1"/>
    <col min="22" max="22" width="1.875" style="15" customWidth="1"/>
    <col min="23" max="28" width="12.875" style="15" customWidth="1"/>
    <col min="29" max="29" width="1.875" style="15" customWidth="1"/>
    <col min="30" max="30" width="10.875" style="15" customWidth="1"/>
    <col min="31" max="31" width="1.875" style="15" customWidth="1"/>
    <col min="32" max="32" width="12.875" style="15" customWidth="1"/>
    <col min="33" max="33" width="10.875" style="15" customWidth="1"/>
    <col min="34" max="34" width="14.875" style="15" customWidth="1"/>
    <col min="35" max="38" width="10.875" style="15" customWidth="1"/>
    <col min="39" max="39" width="13.875" style="15" customWidth="1"/>
    <col min="40" max="40" width="16.875" style="15" customWidth="1"/>
    <col min="41" max="41" width="1.875" style="15" customWidth="1"/>
    <col min="42" max="42" width="10.875" style="15" customWidth="1"/>
    <col min="43" max="43" width="1.875" style="15" customWidth="1"/>
    <col min="44" max="48" width="10.875" style="15" customWidth="1"/>
    <col min="49" max="49" width="1.875" style="15" customWidth="1"/>
    <col min="50" max="50" width="10.875" style="15" customWidth="1"/>
    <col min="51" max="51" width="1.875" style="15" customWidth="1"/>
    <col min="52" max="52" width="15.875" style="15" customWidth="1"/>
    <col min="53" max="54" width="1.875" style="15" customWidth="1"/>
    <col min="55" max="55" width="60.875" style="15" customWidth="1"/>
    <col min="56" max="57" width="1.875" style="15" customWidth="1"/>
    <col min="58" max="58" width="13.875" style="15" customWidth="1"/>
    <col min="59" max="64" width="10.875" style="15" customWidth="1"/>
    <col min="65" max="66" width="11" style="13"/>
    <col min="67" max="67" width="17.5" style="13" customWidth="1"/>
    <col min="68" max="68" width="18.375" style="13" customWidth="1"/>
    <col min="69" max="16384" width="11" style="13"/>
  </cols>
  <sheetData>
    <row r="1" spans="2:106" s="228" customFormat="1" ht="9.9499999999999993" customHeight="1" thickBo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41"/>
      <c r="BC1" s="239"/>
      <c r="BD1" s="241"/>
      <c r="BE1" s="241"/>
      <c r="BF1" s="239"/>
      <c r="BG1" s="239"/>
      <c r="BH1" s="239"/>
      <c r="BI1" s="239"/>
      <c r="BJ1" s="239"/>
      <c r="BK1" s="239"/>
      <c r="BL1" s="239"/>
      <c r="BM1" s="239"/>
    </row>
    <row r="2" spans="2:106" s="228" customFormat="1" ht="29.1" customHeight="1" thickBot="1">
      <c r="B2" s="943" t="s">
        <v>149</v>
      </c>
      <c r="C2" s="1074"/>
      <c r="D2" s="398"/>
      <c r="E2" s="239"/>
      <c r="F2" s="239"/>
      <c r="G2" s="239"/>
      <c r="H2" s="239"/>
      <c r="I2" s="239"/>
      <c r="J2" s="239"/>
      <c r="K2" s="239"/>
      <c r="L2" s="239"/>
      <c r="M2" s="239"/>
      <c r="N2" s="239"/>
      <c r="O2" s="239"/>
      <c r="P2" s="239"/>
      <c r="Q2" s="239"/>
      <c r="R2" s="239"/>
      <c r="S2" s="239"/>
      <c r="T2" s="239"/>
      <c r="U2" s="239"/>
      <c r="V2" s="240"/>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41"/>
      <c r="AW2" s="239"/>
      <c r="AX2" s="241"/>
      <c r="AY2" s="239"/>
      <c r="AZ2" s="241"/>
      <c r="BA2" s="239"/>
      <c r="BB2" s="239"/>
      <c r="BC2" s="241"/>
      <c r="BD2" s="239"/>
      <c r="BE2" s="239"/>
      <c r="BF2" s="239"/>
      <c r="BG2" s="239"/>
      <c r="BH2" s="239"/>
      <c r="BI2" s="239"/>
      <c r="BJ2" s="239"/>
      <c r="BK2" s="239"/>
      <c r="BL2" s="239"/>
      <c r="BM2" s="239"/>
    </row>
    <row r="3" spans="2:106" ht="12" customHeight="1" thickBot="1">
      <c r="B3" s="12"/>
      <c r="C3" s="12"/>
      <c r="D3" s="11"/>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16"/>
      <c r="BD3" s="4"/>
      <c r="BE3" s="4"/>
      <c r="BF3" s="4"/>
      <c r="BG3" s="4"/>
      <c r="BH3" s="4"/>
      <c r="BI3" s="4"/>
      <c r="BJ3" s="4"/>
      <c r="BK3" s="4"/>
      <c r="BL3" s="4"/>
      <c r="BM3" s="12"/>
    </row>
    <row r="4" spans="2:106" ht="35.1" customHeight="1" thickBot="1">
      <c r="B4" s="1159" t="s">
        <v>512</v>
      </c>
      <c r="C4" s="245" t="s">
        <v>216</v>
      </c>
      <c r="D4" s="1112" t="s">
        <v>173</v>
      </c>
      <c r="E4" s="1084" t="s">
        <v>71</v>
      </c>
      <c r="F4" s="1114" t="s">
        <v>54</v>
      </c>
      <c r="G4" s="1079"/>
      <c r="H4" s="1084" t="s">
        <v>0</v>
      </c>
      <c r="I4" s="1116"/>
      <c r="J4" s="1095" t="s">
        <v>194</v>
      </c>
      <c r="K4" s="1096"/>
      <c r="L4" s="1097"/>
      <c r="M4" s="1077"/>
      <c r="N4" s="1084" t="s">
        <v>1</v>
      </c>
      <c r="O4" s="1079"/>
      <c r="P4" s="1098" t="s">
        <v>195</v>
      </c>
      <c r="Q4" s="1099"/>
      <c r="R4" s="1099"/>
      <c r="S4" s="1100"/>
      <c r="T4" s="1082"/>
      <c r="U4" s="1084" t="s">
        <v>2</v>
      </c>
      <c r="V4" s="1079"/>
      <c r="W4" s="1098" t="s">
        <v>196</v>
      </c>
      <c r="X4" s="1099"/>
      <c r="Y4" s="1099"/>
      <c r="Z4" s="1099"/>
      <c r="AA4" s="1099"/>
      <c r="AB4" s="1100"/>
      <c r="AC4" s="1082"/>
      <c r="AD4" s="1084" t="s">
        <v>3</v>
      </c>
      <c r="AE4" s="1079"/>
      <c r="AF4" s="1155" t="s">
        <v>197</v>
      </c>
      <c r="AG4" s="1156"/>
      <c r="AH4" s="1156"/>
      <c r="AI4" s="1156"/>
      <c r="AJ4" s="1156"/>
      <c r="AK4" s="1156"/>
      <c r="AL4" s="1156"/>
      <c r="AM4" s="1156"/>
      <c r="AN4" s="1157"/>
      <c r="AO4" s="1082"/>
      <c r="AP4" s="1084" t="s">
        <v>4</v>
      </c>
      <c r="AQ4" s="1079"/>
      <c r="AR4" s="1098" t="s">
        <v>198</v>
      </c>
      <c r="AS4" s="1099"/>
      <c r="AT4" s="1099"/>
      <c r="AU4" s="1099"/>
      <c r="AV4" s="1100"/>
      <c r="AW4" s="1088"/>
      <c r="AX4" s="1084" t="s">
        <v>68</v>
      </c>
      <c r="AY4" s="1104"/>
      <c r="AZ4" s="1086" t="s">
        <v>199</v>
      </c>
      <c r="BA4" s="1104"/>
      <c r="BB4" s="591"/>
      <c r="BC4" s="1151" t="s">
        <v>12</v>
      </c>
      <c r="BD4" s="594"/>
      <c r="BE4" s="1109"/>
      <c r="BF4" s="1101" t="s">
        <v>200</v>
      </c>
      <c r="BG4" s="1101"/>
      <c r="BH4" s="1101"/>
      <c r="BI4" s="1101"/>
      <c r="BJ4" s="1101"/>
      <c r="BK4" s="1101"/>
      <c r="BL4" s="1102"/>
      <c r="BM4" s="160"/>
    </row>
    <row r="5" spans="2:106" s="33" customFormat="1" ht="33.950000000000003" customHeight="1" thickBot="1">
      <c r="B5" s="1160"/>
      <c r="C5" s="244" t="s">
        <v>137</v>
      </c>
      <c r="D5" s="1113"/>
      <c r="E5" s="1085"/>
      <c r="F5" s="1115"/>
      <c r="G5" s="1080"/>
      <c r="H5" s="1085"/>
      <c r="I5" s="1117"/>
      <c r="J5" s="586" t="s">
        <v>57</v>
      </c>
      <c r="K5" s="584" t="s">
        <v>53</v>
      </c>
      <c r="L5" s="585" t="s">
        <v>58</v>
      </c>
      <c r="M5" s="1078"/>
      <c r="N5" s="1085"/>
      <c r="O5" s="1080"/>
      <c r="P5" s="1103" t="s">
        <v>56</v>
      </c>
      <c r="Q5" s="1081" t="s">
        <v>126</v>
      </c>
      <c r="R5" s="1081" t="s">
        <v>127</v>
      </c>
      <c r="S5" s="1081" t="s">
        <v>128</v>
      </c>
      <c r="T5" s="1083"/>
      <c r="U5" s="1085"/>
      <c r="V5" s="1080"/>
      <c r="W5" s="1103" t="s">
        <v>55</v>
      </c>
      <c r="X5" s="1081" t="s">
        <v>122</v>
      </c>
      <c r="Y5" s="1090" t="s">
        <v>201</v>
      </c>
      <c r="Z5" s="1081" t="s">
        <v>123</v>
      </c>
      <c r="AA5" s="1081" t="s">
        <v>124</v>
      </c>
      <c r="AB5" s="1092" t="s">
        <v>129</v>
      </c>
      <c r="AC5" s="1083"/>
      <c r="AD5" s="1085"/>
      <c r="AE5" s="1080"/>
      <c r="AF5" s="1120" t="s">
        <v>66</v>
      </c>
      <c r="AG5" s="1090" t="s">
        <v>67</v>
      </c>
      <c r="AH5" s="1090" t="s">
        <v>64</v>
      </c>
      <c r="AI5" s="1090" t="s">
        <v>131</v>
      </c>
      <c r="AJ5" s="1090" t="s">
        <v>125</v>
      </c>
      <c r="AK5" s="1090" t="s">
        <v>65</v>
      </c>
      <c r="AL5" s="1090" t="s">
        <v>132</v>
      </c>
      <c r="AM5" s="1090" t="s">
        <v>130</v>
      </c>
      <c r="AN5" s="1091" t="s">
        <v>69</v>
      </c>
      <c r="AO5" s="1083"/>
      <c r="AP5" s="1085"/>
      <c r="AQ5" s="1080"/>
      <c r="AR5" s="1103" t="s">
        <v>59</v>
      </c>
      <c r="AS5" s="1081" t="s">
        <v>60</v>
      </c>
      <c r="AT5" s="1081" t="s">
        <v>61</v>
      </c>
      <c r="AU5" s="1081" t="s">
        <v>62</v>
      </c>
      <c r="AV5" s="1092" t="s">
        <v>63</v>
      </c>
      <c r="AW5" s="1089"/>
      <c r="AX5" s="1085"/>
      <c r="AY5" s="1105"/>
      <c r="AZ5" s="1087"/>
      <c r="BA5" s="1105"/>
      <c r="BB5" s="592"/>
      <c r="BC5" s="1152"/>
      <c r="BD5" s="595"/>
      <c r="BE5" s="1110"/>
      <c r="BF5" s="327" t="s">
        <v>117</v>
      </c>
      <c r="BG5" s="327" t="s">
        <v>118</v>
      </c>
      <c r="BH5" s="327" t="s">
        <v>119</v>
      </c>
      <c r="BI5" s="327" t="s">
        <v>120</v>
      </c>
      <c r="BJ5" s="327" t="s">
        <v>8</v>
      </c>
      <c r="BK5" s="327" t="s">
        <v>86</v>
      </c>
      <c r="BL5" s="588" t="s">
        <v>121</v>
      </c>
      <c r="BM5" s="99"/>
    </row>
    <row r="6" spans="2:106" s="33" customFormat="1" ht="58.5" customHeight="1" thickBot="1">
      <c r="B6" s="1160"/>
      <c r="C6" s="247" t="s">
        <v>164</v>
      </c>
      <c r="D6" s="1113"/>
      <c r="E6" s="1085"/>
      <c r="F6" s="581" t="s">
        <v>202</v>
      </c>
      <c r="G6" s="1080"/>
      <c r="H6" s="581" t="s">
        <v>202</v>
      </c>
      <c r="I6" s="1117"/>
      <c r="J6" s="581" t="s">
        <v>0</v>
      </c>
      <c r="K6" s="582" t="s">
        <v>0</v>
      </c>
      <c r="L6" s="583" t="s">
        <v>0</v>
      </c>
      <c r="M6" s="1078"/>
      <c r="N6" s="581" t="s">
        <v>202</v>
      </c>
      <c r="O6" s="1080"/>
      <c r="P6" s="1103"/>
      <c r="Q6" s="1081"/>
      <c r="R6" s="1081"/>
      <c r="S6" s="1081"/>
      <c r="T6" s="1083"/>
      <c r="U6" s="581" t="s">
        <v>202</v>
      </c>
      <c r="V6" s="1080"/>
      <c r="W6" s="1103"/>
      <c r="X6" s="1081"/>
      <c r="Y6" s="1121"/>
      <c r="Z6" s="1081"/>
      <c r="AA6" s="1081"/>
      <c r="AB6" s="1092"/>
      <c r="AC6" s="1083"/>
      <c r="AD6" s="581" t="s">
        <v>202</v>
      </c>
      <c r="AE6" s="1080"/>
      <c r="AF6" s="1103"/>
      <c r="AG6" s="1081"/>
      <c r="AH6" s="1081"/>
      <c r="AI6" s="1081"/>
      <c r="AJ6" s="1081"/>
      <c r="AK6" s="1081"/>
      <c r="AL6" s="1081"/>
      <c r="AM6" s="1081"/>
      <c r="AN6" s="1092"/>
      <c r="AO6" s="1083"/>
      <c r="AP6" s="581" t="s">
        <v>202</v>
      </c>
      <c r="AQ6" s="1080"/>
      <c r="AR6" s="1103"/>
      <c r="AS6" s="1081"/>
      <c r="AT6" s="1081"/>
      <c r="AU6" s="1081"/>
      <c r="AV6" s="1092"/>
      <c r="AW6" s="1089"/>
      <c r="AX6" s="581" t="s">
        <v>202</v>
      </c>
      <c r="AY6" s="1105"/>
      <c r="AZ6" s="1087"/>
      <c r="BA6" s="1105"/>
      <c r="BB6" s="592"/>
      <c r="BC6" s="1152"/>
      <c r="BD6" s="595"/>
      <c r="BE6" s="1110"/>
      <c r="BF6" s="158" t="s">
        <v>202</v>
      </c>
      <c r="BG6" s="158" t="s">
        <v>202</v>
      </c>
      <c r="BH6" s="158" t="s">
        <v>202</v>
      </c>
      <c r="BI6" s="158" t="s">
        <v>202</v>
      </c>
      <c r="BJ6" s="158" t="s">
        <v>202</v>
      </c>
      <c r="BK6" s="158" t="s">
        <v>202</v>
      </c>
      <c r="BL6" s="590" t="s">
        <v>202</v>
      </c>
      <c r="BM6" s="32"/>
      <c r="BN6" s="31"/>
      <c r="BO6" s="31"/>
      <c r="BP6" s="31"/>
      <c r="BQ6" s="31"/>
      <c r="BR6" s="31"/>
      <c r="BS6" s="31"/>
      <c r="BT6" s="31"/>
      <c r="BU6" s="31"/>
      <c r="BV6" s="31"/>
      <c r="BW6" s="31"/>
      <c r="BX6" s="31"/>
      <c r="BY6" s="31"/>
      <c r="BZ6" s="31"/>
      <c r="CA6" s="31"/>
      <c r="CB6" s="31"/>
      <c r="CC6" s="31"/>
      <c r="CD6" s="31"/>
      <c r="CE6" s="31"/>
      <c r="CF6" s="31"/>
      <c r="CG6" s="31"/>
      <c r="CH6" s="31"/>
      <c r="CI6" s="31"/>
      <c r="CJ6" s="31"/>
      <c r="CK6" s="31"/>
      <c r="CL6" s="31"/>
      <c r="CM6" s="31"/>
      <c r="CN6" s="31"/>
      <c r="CO6" s="31"/>
      <c r="CP6" s="31"/>
      <c r="CQ6" s="31"/>
      <c r="CR6" s="31"/>
      <c r="CS6" s="31"/>
      <c r="CT6" s="31"/>
      <c r="CU6" s="31"/>
      <c r="CV6" s="31"/>
      <c r="CW6" s="31"/>
      <c r="CX6" s="31"/>
      <c r="CY6" s="31"/>
      <c r="CZ6" s="31"/>
      <c r="DA6" s="31"/>
      <c r="DB6" s="31"/>
    </row>
    <row r="7" spans="2:106" s="31" customFormat="1" ht="95.25" thickBot="1">
      <c r="B7" s="183" t="s">
        <v>513</v>
      </c>
      <c r="C7" s="760" t="s">
        <v>240</v>
      </c>
      <c r="D7" s="382" t="s">
        <v>316</v>
      </c>
      <c r="E7" s="125">
        <v>41</v>
      </c>
      <c r="F7" s="164">
        <v>0</v>
      </c>
      <c r="G7" s="189" t="s">
        <v>27</v>
      </c>
      <c r="H7" s="120">
        <f t="shared" ref="H7:H15" si="0">SUM(I7:M7)</f>
        <v>0</v>
      </c>
      <c r="I7" s="198" t="s">
        <v>27</v>
      </c>
      <c r="J7" s="116">
        <v>0</v>
      </c>
      <c r="K7" s="107">
        <v>0</v>
      </c>
      <c r="L7" s="112">
        <v>0</v>
      </c>
      <c r="M7" s="198" t="s">
        <v>27</v>
      </c>
      <c r="N7" s="120">
        <f t="shared" ref="N7:N15" si="1">SUM(O7:T7)</f>
        <v>250</v>
      </c>
      <c r="O7" s="198" t="s">
        <v>27</v>
      </c>
      <c r="P7" s="133">
        <v>250</v>
      </c>
      <c r="Q7" s="107">
        <v>0</v>
      </c>
      <c r="R7" s="107">
        <v>0</v>
      </c>
      <c r="S7" s="134">
        <v>0</v>
      </c>
      <c r="T7" s="199" t="s">
        <v>27</v>
      </c>
      <c r="U7" s="125">
        <f t="shared" ref="U7:U15" si="2">SUM(V7:AC7)</f>
        <v>328</v>
      </c>
      <c r="V7" s="199" t="s">
        <v>27</v>
      </c>
      <c r="W7" s="133">
        <v>164</v>
      </c>
      <c r="X7" s="107">
        <v>0</v>
      </c>
      <c r="Y7" s="107">
        <v>0</v>
      </c>
      <c r="Z7" s="107">
        <v>164</v>
      </c>
      <c r="AA7" s="106">
        <v>0</v>
      </c>
      <c r="AB7" s="134">
        <v>0</v>
      </c>
      <c r="AC7" s="199" t="s">
        <v>27</v>
      </c>
      <c r="AD7" s="125">
        <f t="shared" ref="AD7:AD15" si="3">SUM(AE7:AO7)</f>
        <v>0</v>
      </c>
      <c r="AE7" s="199" t="s">
        <v>27</v>
      </c>
      <c r="AF7" s="133">
        <v>0</v>
      </c>
      <c r="AG7" s="107">
        <v>0</v>
      </c>
      <c r="AH7" s="107">
        <v>0</v>
      </c>
      <c r="AI7" s="107">
        <v>0</v>
      </c>
      <c r="AJ7" s="107">
        <v>0</v>
      </c>
      <c r="AK7" s="107">
        <v>0</v>
      </c>
      <c r="AL7" s="107">
        <v>0</v>
      </c>
      <c r="AM7" s="107">
        <v>0</v>
      </c>
      <c r="AN7" s="134">
        <v>0</v>
      </c>
      <c r="AO7" s="199" t="s">
        <v>27</v>
      </c>
      <c r="AP7" s="125">
        <f t="shared" ref="AP7:AP15" si="4">SUM(AQ7:AW7)</f>
        <v>0</v>
      </c>
      <c r="AQ7" s="199" t="s">
        <v>27</v>
      </c>
      <c r="AR7" s="129">
        <v>0</v>
      </c>
      <c r="AS7" s="106">
        <v>0</v>
      </c>
      <c r="AT7" s="106">
        <v>0</v>
      </c>
      <c r="AU7" s="106">
        <v>0</v>
      </c>
      <c r="AV7" s="134">
        <v>0</v>
      </c>
      <c r="AW7" s="199" t="s">
        <v>27</v>
      </c>
      <c r="AX7" s="139">
        <v>0</v>
      </c>
      <c r="AY7" s="204" t="s">
        <v>27</v>
      </c>
      <c r="AZ7" s="214">
        <v>0</v>
      </c>
      <c r="BA7" s="143" t="s">
        <v>27</v>
      </c>
      <c r="BB7" s="435"/>
      <c r="BC7" s="436" t="s">
        <v>27</v>
      </c>
      <c r="BD7" s="435" t="s">
        <v>27</v>
      </c>
      <c r="BE7" s="207" t="s">
        <v>27</v>
      </c>
      <c r="BF7" s="156">
        <f t="shared" ref="BF7:BF16" si="5">F7</f>
        <v>0</v>
      </c>
      <c r="BG7" s="108">
        <f t="shared" ref="BG7:BG16" si="6">H7</f>
        <v>0</v>
      </c>
      <c r="BH7" s="108">
        <f t="shared" ref="BH7:BH16" si="7">N7</f>
        <v>250</v>
      </c>
      <c r="BI7" s="108">
        <f t="shared" ref="BI7:BI16" si="8">U7</f>
        <v>328</v>
      </c>
      <c r="BJ7" s="108">
        <f t="shared" ref="BJ7:BJ16" si="9">AD7</f>
        <v>0</v>
      </c>
      <c r="BK7" s="108">
        <f t="shared" ref="BK7:BK16" si="10">AP7</f>
        <v>0</v>
      </c>
      <c r="BL7" s="109">
        <f t="shared" ref="BL7:BL16" si="11">AX7</f>
        <v>0</v>
      </c>
    </row>
    <row r="8" spans="2:106" s="31" customFormat="1" ht="95.25" thickBot="1">
      <c r="B8" s="184" t="s">
        <v>514</v>
      </c>
      <c r="C8" s="760" t="s">
        <v>241</v>
      </c>
      <c r="D8" s="382" t="s">
        <v>317</v>
      </c>
      <c r="E8" s="126">
        <v>186</v>
      </c>
      <c r="F8" s="165">
        <v>0</v>
      </c>
      <c r="G8" s="190" t="s">
        <v>27</v>
      </c>
      <c r="H8" s="121">
        <f t="shared" si="0"/>
        <v>0</v>
      </c>
      <c r="I8" s="197" t="s">
        <v>27</v>
      </c>
      <c r="J8" s="117">
        <v>0</v>
      </c>
      <c r="K8" s="103">
        <v>0</v>
      </c>
      <c r="L8" s="113">
        <v>0</v>
      </c>
      <c r="M8" s="197" t="s">
        <v>27</v>
      </c>
      <c r="N8" s="121">
        <f t="shared" si="1"/>
        <v>440</v>
      </c>
      <c r="O8" s="197"/>
      <c r="P8" s="135">
        <v>440</v>
      </c>
      <c r="Q8" s="103">
        <v>0</v>
      </c>
      <c r="R8" s="103">
        <v>0</v>
      </c>
      <c r="S8" s="136">
        <v>0</v>
      </c>
      <c r="T8" s="188" t="s">
        <v>27</v>
      </c>
      <c r="U8" s="126">
        <f t="shared" si="2"/>
        <v>960</v>
      </c>
      <c r="V8" s="188" t="s">
        <v>27</v>
      </c>
      <c r="W8" s="135">
        <v>480</v>
      </c>
      <c r="X8" s="103">
        <v>0</v>
      </c>
      <c r="Y8" s="103">
        <v>0</v>
      </c>
      <c r="Z8" s="103">
        <v>480</v>
      </c>
      <c r="AA8" s="102">
        <v>0</v>
      </c>
      <c r="AB8" s="136">
        <v>0</v>
      </c>
      <c r="AC8" s="188" t="s">
        <v>27</v>
      </c>
      <c r="AD8" s="126">
        <f t="shared" si="3"/>
        <v>64</v>
      </c>
      <c r="AE8" s="188" t="s">
        <v>27</v>
      </c>
      <c r="AF8" s="135">
        <v>64</v>
      </c>
      <c r="AG8" s="103">
        <v>0</v>
      </c>
      <c r="AH8" s="103">
        <v>0</v>
      </c>
      <c r="AI8" s="103">
        <v>0</v>
      </c>
      <c r="AJ8" s="103">
        <v>0</v>
      </c>
      <c r="AK8" s="103">
        <v>0</v>
      </c>
      <c r="AL8" s="103">
        <v>0</v>
      </c>
      <c r="AM8" s="103">
        <v>0</v>
      </c>
      <c r="AN8" s="136">
        <v>0</v>
      </c>
      <c r="AO8" s="188" t="s">
        <v>27</v>
      </c>
      <c r="AP8" s="126">
        <f t="shared" si="4"/>
        <v>0</v>
      </c>
      <c r="AQ8" s="188" t="s">
        <v>27</v>
      </c>
      <c r="AR8" s="130">
        <v>0</v>
      </c>
      <c r="AS8" s="102">
        <v>0</v>
      </c>
      <c r="AT8" s="102">
        <v>0</v>
      </c>
      <c r="AU8" s="102">
        <v>0</v>
      </c>
      <c r="AV8" s="136">
        <v>0</v>
      </c>
      <c r="AW8" s="188" t="s">
        <v>27</v>
      </c>
      <c r="AX8" s="140">
        <v>0</v>
      </c>
      <c r="AY8" s="203" t="s">
        <v>27</v>
      </c>
      <c r="AZ8" s="205">
        <v>0</v>
      </c>
      <c r="BA8" s="144" t="s">
        <v>27</v>
      </c>
      <c r="BB8" s="144"/>
      <c r="BC8" s="151" t="s">
        <v>27</v>
      </c>
      <c r="BD8" s="150" t="s">
        <v>27</v>
      </c>
      <c r="BE8" s="150" t="s">
        <v>27</v>
      </c>
      <c r="BF8" s="157">
        <f t="shared" si="5"/>
        <v>0</v>
      </c>
      <c r="BG8" s="104">
        <f t="shared" si="6"/>
        <v>0</v>
      </c>
      <c r="BH8" s="104">
        <f t="shared" si="7"/>
        <v>440</v>
      </c>
      <c r="BI8" s="104">
        <f t="shared" si="8"/>
        <v>960</v>
      </c>
      <c r="BJ8" s="104">
        <f t="shared" si="9"/>
        <v>64</v>
      </c>
      <c r="BK8" s="104">
        <f t="shared" si="10"/>
        <v>0</v>
      </c>
      <c r="BL8" s="110">
        <f t="shared" si="11"/>
        <v>0</v>
      </c>
    </row>
    <row r="9" spans="2:106" s="31" customFormat="1" ht="79.5" thickBot="1">
      <c r="B9" s="184" t="s">
        <v>515</v>
      </c>
      <c r="C9" s="760" t="s">
        <v>242</v>
      </c>
      <c r="D9" s="382" t="s">
        <v>352</v>
      </c>
      <c r="E9" s="126">
        <v>10</v>
      </c>
      <c r="F9" s="165">
        <v>0</v>
      </c>
      <c r="G9" s="190" t="s">
        <v>27</v>
      </c>
      <c r="H9" s="121">
        <f t="shared" si="0"/>
        <v>8</v>
      </c>
      <c r="I9" s="197" t="s">
        <v>27</v>
      </c>
      <c r="J9" s="117">
        <v>0</v>
      </c>
      <c r="K9" s="103">
        <v>8</v>
      </c>
      <c r="L9" s="113">
        <v>0</v>
      </c>
      <c r="M9" s="197" t="s">
        <v>27</v>
      </c>
      <c r="N9" s="121">
        <f t="shared" si="1"/>
        <v>120</v>
      </c>
      <c r="O9" s="197" t="s">
        <v>27</v>
      </c>
      <c r="P9" s="135">
        <v>120</v>
      </c>
      <c r="Q9" s="103">
        <v>0</v>
      </c>
      <c r="R9" s="103">
        <v>0</v>
      </c>
      <c r="S9" s="136">
        <v>0</v>
      </c>
      <c r="T9" s="188" t="s">
        <v>27</v>
      </c>
      <c r="U9" s="126">
        <f t="shared" si="2"/>
        <v>80</v>
      </c>
      <c r="V9" s="188" t="s">
        <v>27</v>
      </c>
      <c r="W9" s="135">
        <v>40</v>
      </c>
      <c r="X9" s="103">
        <v>0</v>
      </c>
      <c r="Y9" s="103">
        <v>0</v>
      </c>
      <c r="Z9" s="103">
        <v>40</v>
      </c>
      <c r="AA9" s="102">
        <v>0</v>
      </c>
      <c r="AB9" s="136">
        <v>0</v>
      </c>
      <c r="AC9" s="188" t="s">
        <v>27</v>
      </c>
      <c r="AD9" s="126">
        <f t="shared" si="3"/>
        <v>8</v>
      </c>
      <c r="AE9" s="188" t="s">
        <v>27</v>
      </c>
      <c r="AF9" s="135">
        <v>8</v>
      </c>
      <c r="AG9" s="103">
        <v>0</v>
      </c>
      <c r="AH9" s="103">
        <v>0</v>
      </c>
      <c r="AI9" s="103">
        <v>0</v>
      </c>
      <c r="AJ9" s="103">
        <v>0</v>
      </c>
      <c r="AK9" s="103">
        <v>0</v>
      </c>
      <c r="AL9" s="103">
        <v>0</v>
      </c>
      <c r="AM9" s="103">
        <v>0</v>
      </c>
      <c r="AN9" s="136">
        <v>0</v>
      </c>
      <c r="AO9" s="188" t="s">
        <v>27</v>
      </c>
      <c r="AP9" s="126">
        <f t="shared" si="4"/>
        <v>0</v>
      </c>
      <c r="AQ9" s="188" t="s">
        <v>27</v>
      </c>
      <c r="AR9" s="130">
        <v>0</v>
      </c>
      <c r="AS9" s="102">
        <v>0</v>
      </c>
      <c r="AT9" s="102">
        <v>0</v>
      </c>
      <c r="AU9" s="102">
        <v>0</v>
      </c>
      <c r="AV9" s="136">
        <v>0</v>
      </c>
      <c r="AW9" s="188" t="s">
        <v>27</v>
      </c>
      <c r="AX9" s="140">
        <v>0</v>
      </c>
      <c r="AY9" s="203" t="s">
        <v>27</v>
      </c>
      <c r="AZ9" s="205">
        <v>0</v>
      </c>
      <c r="BA9" s="144" t="s">
        <v>27</v>
      </c>
      <c r="BB9" s="144"/>
      <c r="BC9" s="151" t="s">
        <v>27</v>
      </c>
      <c r="BD9" s="150" t="s">
        <v>27</v>
      </c>
      <c r="BE9" s="150" t="s">
        <v>27</v>
      </c>
      <c r="BF9" s="157">
        <f t="shared" si="5"/>
        <v>0</v>
      </c>
      <c r="BG9" s="104">
        <f t="shared" si="6"/>
        <v>8</v>
      </c>
      <c r="BH9" s="104">
        <f t="shared" si="7"/>
        <v>120</v>
      </c>
      <c r="BI9" s="104">
        <f t="shared" si="8"/>
        <v>80</v>
      </c>
      <c r="BJ9" s="104">
        <f t="shared" si="9"/>
        <v>8</v>
      </c>
      <c r="BK9" s="104">
        <f t="shared" si="10"/>
        <v>0</v>
      </c>
      <c r="BL9" s="110">
        <f t="shared" si="11"/>
        <v>0</v>
      </c>
    </row>
    <row r="10" spans="2:106" s="31" customFormat="1" ht="126.75" thickBot="1">
      <c r="B10" s="184" t="s">
        <v>516</v>
      </c>
      <c r="C10" s="760" t="s">
        <v>243</v>
      </c>
      <c r="D10" s="382" t="s">
        <v>363</v>
      </c>
      <c r="E10" s="126">
        <v>15</v>
      </c>
      <c r="F10" s="165">
        <v>0</v>
      </c>
      <c r="G10" s="190" t="s">
        <v>27</v>
      </c>
      <c r="H10" s="121">
        <f t="shared" si="0"/>
        <v>8</v>
      </c>
      <c r="I10" s="197" t="s">
        <v>27</v>
      </c>
      <c r="J10" s="117">
        <v>0</v>
      </c>
      <c r="K10" s="103">
        <v>8</v>
      </c>
      <c r="L10" s="113">
        <v>0</v>
      </c>
      <c r="M10" s="197" t="s">
        <v>27</v>
      </c>
      <c r="N10" s="121">
        <f t="shared" si="1"/>
        <v>120</v>
      </c>
      <c r="O10" s="197" t="s">
        <v>27</v>
      </c>
      <c r="P10" s="135">
        <v>120</v>
      </c>
      <c r="Q10" s="103">
        <v>0</v>
      </c>
      <c r="R10" s="103">
        <v>0</v>
      </c>
      <c r="S10" s="136">
        <v>0</v>
      </c>
      <c r="T10" s="188" t="s">
        <v>27</v>
      </c>
      <c r="U10" s="126">
        <f t="shared" si="2"/>
        <v>120</v>
      </c>
      <c r="V10" s="188" t="s">
        <v>27</v>
      </c>
      <c r="W10" s="135">
        <v>60</v>
      </c>
      <c r="X10" s="103">
        <v>0</v>
      </c>
      <c r="Y10" s="103">
        <v>0</v>
      </c>
      <c r="Z10" s="103">
        <v>60</v>
      </c>
      <c r="AA10" s="102">
        <v>0</v>
      </c>
      <c r="AB10" s="136">
        <v>0</v>
      </c>
      <c r="AC10" s="188" t="s">
        <v>27</v>
      </c>
      <c r="AD10" s="126">
        <f t="shared" si="3"/>
        <v>8</v>
      </c>
      <c r="AE10" s="188" t="s">
        <v>27</v>
      </c>
      <c r="AF10" s="135">
        <v>8</v>
      </c>
      <c r="AG10" s="103">
        <v>0</v>
      </c>
      <c r="AH10" s="103">
        <v>0</v>
      </c>
      <c r="AI10" s="103">
        <v>0</v>
      </c>
      <c r="AJ10" s="103">
        <v>0</v>
      </c>
      <c r="AK10" s="103">
        <v>0</v>
      </c>
      <c r="AL10" s="103">
        <v>0</v>
      </c>
      <c r="AM10" s="103">
        <v>0</v>
      </c>
      <c r="AN10" s="136">
        <v>0</v>
      </c>
      <c r="AO10" s="188" t="s">
        <v>27</v>
      </c>
      <c r="AP10" s="126">
        <f t="shared" si="4"/>
        <v>0</v>
      </c>
      <c r="AQ10" s="188" t="s">
        <v>27</v>
      </c>
      <c r="AR10" s="130">
        <v>0</v>
      </c>
      <c r="AS10" s="102">
        <v>0</v>
      </c>
      <c r="AT10" s="102">
        <v>0</v>
      </c>
      <c r="AU10" s="102">
        <v>0</v>
      </c>
      <c r="AV10" s="136">
        <v>0</v>
      </c>
      <c r="AW10" s="188" t="s">
        <v>27</v>
      </c>
      <c r="AX10" s="140">
        <v>0</v>
      </c>
      <c r="AY10" s="203" t="s">
        <v>27</v>
      </c>
      <c r="AZ10" s="205">
        <v>0</v>
      </c>
      <c r="BA10" s="144" t="s">
        <v>27</v>
      </c>
      <c r="BB10" s="144"/>
      <c r="BC10" s="151" t="s">
        <v>27</v>
      </c>
      <c r="BD10" s="150" t="s">
        <v>27</v>
      </c>
      <c r="BE10" s="150" t="s">
        <v>27</v>
      </c>
      <c r="BF10" s="157">
        <f t="shared" si="5"/>
        <v>0</v>
      </c>
      <c r="BG10" s="104">
        <f t="shared" si="6"/>
        <v>8</v>
      </c>
      <c r="BH10" s="104">
        <f t="shared" si="7"/>
        <v>120</v>
      </c>
      <c r="BI10" s="104">
        <f t="shared" si="8"/>
        <v>120</v>
      </c>
      <c r="BJ10" s="104">
        <f t="shared" si="9"/>
        <v>8</v>
      </c>
      <c r="BK10" s="104">
        <f t="shared" si="10"/>
        <v>0</v>
      </c>
      <c r="BL10" s="110">
        <f t="shared" si="11"/>
        <v>0</v>
      </c>
    </row>
    <row r="11" spans="2:106" s="31" customFormat="1" ht="110.25">
      <c r="B11" s="184" t="s">
        <v>517</v>
      </c>
      <c r="C11" s="760" t="s">
        <v>244</v>
      </c>
      <c r="D11" s="382" t="s">
        <v>318</v>
      </c>
      <c r="E11" s="126">
        <v>20</v>
      </c>
      <c r="F11" s="165">
        <v>0</v>
      </c>
      <c r="G11" s="190" t="s">
        <v>27</v>
      </c>
      <c r="H11" s="121">
        <f t="shared" si="0"/>
        <v>0</v>
      </c>
      <c r="I11" s="197" t="s">
        <v>27</v>
      </c>
      <c r="J11" s="117">
        <v>0</v>
      </c>
      <c r="K11" s="103">
        <v>0</v>
      </c>
      <c r="L11" s="113">
        <v>0</v>
      </c>
      <c r="M11" s="197" t="s">
        <v>27</v>
      </c>
      <c r="N11" s="121">
        <f t="shared" si="1"/>
        <v>44</v>
      </c>
      <c r="O11" s="197" t="s">
        <v>27</v>
      </c>
      <c r="P11" s="135">
        <v>44</v>
      </c>
      <c r="Q11" s="103">
        <v>0</v>
      </c>
      <c r="R11" s="103">
        <v>0</v>
      </c>
      <c r="S11" s="136">
        <v>0</v>
      </c>
      <c r="T11" s="188" t="s">
        <v>27</v>
      </c>
      <c r="U11" s="126">
        <f t="shared" si="2"/>
        <v>48</v>
      </c>
      <c r="V11" s="188" t="s">
        <v>27</v>
      </c>
      <c r="W11" s="135">
        <v>24</v>
      </c>
      <c r="X11" s="103">
        <v>0</v>
      </c>
      <c r="Y11" s="103">
        <v>0</v>
      </c>
      <c r="Z11" s="103">
        <v>24</v>
      </c>
      <c r="AA11" s="102">
        <v>0</v>
      </c>
      <c r="AB11" s="136">
        <v>0</v>
      </c>
      <c r="AC11" s="188" t="s">
        <v>27</v>
      </c>
      <c r="AD11" s="126">
        <f t="shared" si="3"/>
        <v>24</v>
      </c>
      <c r="AE11" s="188" t="s">
        <v>27</v>
      </c>
      <c r="AF11" s="135">
        <v>24</v>
      </c>
      <c r="AG11" s="103">
        <v>0</v>
      </c>
      <c r="AH11" s="103">
        <v>0</v>
      </c>
      <c r="AI11" s="103">
        <v>0</v>
      </c>
      <c r="AJ11" s="103">
        <v>0</v>
      </c>
      <c r="AK11" s="103">
        <v>0</v>
      </c>
      <c r="AL11" s="103">
        <v>0</v>
      </c>
      <c r="AM11" s="103">
        <v>0</v>
      </c>
      <c r="AN11" s="136">
        <v>0</v>
      </c>
      <c r="AO11" s="188" t="s">
        <v>27</v>
      </c>
      <c r="AP11" s="126">
        <f t="shared" si="4"/>
        <v>0</v>
      </c>
      <c r="AQ11" s="188" t="s">
        <v>27</v>
      </c>
      <c r="AR11" s="130">
        <v>0</v>
      </c>
      <c r="AS11" s="102">
        <v>0</v>
      </c>
      <c r="AT11" s="102">
        <v>0</v>
      </c>
      <c r="AU11" s="102">
        <v>0</v>
      </c>
      <c r="AV11" s="136">
        <v>0</v>
      </c>
      <c r="AW11" s="188" t="s">
        <v>27</v>
      </c>
      <c r="AX11" s="140">
        <v>0</v>
      </c>
      <c r="AY11" s="203" t="s">
        <v>27</v>
      </c>
      <c r="AZ11" s="205">
        <v>0</v>
      </c>
      <c r="BA11" s="144" t="s">
        <v>27</v>
      </c>
      <c r="BB11" s="144"/>
      <c r="BC11" s="151" t="s">
        <v>27</v>
      </c>
      <c r="BD11" s="150" t="s">
        <v>27</v>
      </c>
      <c r="BE11" s="150" t="s">
        <v>27</v>
      </c>
      <c r="BF11" s="157">
        <f t="shared" si="5"/>
        <v>0</v>
      </c>
      <c r="BG11" s="104">
        <f t="shared" si="6"/>
        <v>0</v>
      </c>
      <c r="BH11" s="104">
        <f t="shared" si="7"/>
        <v>44</v>
      </c>
      <c r="BI11" s="104">
        <f t="shared" si="8"/>
        <v>48</v>
      </c>
      <c r="BJ11" s="104">
        <f t="shared" si="9"/>
        <v>24</v>
      </c>
      <c r="BK11" s="104">
        <f t="shared" si="10"/>
        <v>0</v>
      </c>
      <c r="BL11" s="110">
        <f t="shared" si="11"/>
        <v>0</v>
      </c>
    </row>
    <row r="12" spans="2:106" s="31" customFormat="1" ht="78.75">
      <c r="B12" s="184" t="s">
        <v>520</v>
      </c>
      <c r="C12" s="760" t="s">
        <v>245</v>
      </c>
      <c r="D12" s="383" t="s">
        <v>319</v>
      </c>
      <c r="E12" s="126">
        <v>40</v>
      </c>
      <c r="F12" s="165">
        <v>0</v>
      </c>
      <c r="G12" s="190" t="s">
        <v>27</v>
      </c>
      <c r="H12" s="121">
        <f t="shared" si="0"/>
        <v>0</v>
      </c>
      <c r="I12" s="197" t="s">
        <v>27</v>
      </c>
      <c r="J12" s="117">
        <v>0</v>
      </c>
      <c r="K12" s="103">
        <v>0</v>
      </c>
      <c r="L12" s="113">
        <v>0</v>
      </c>
      <c r="M12" s="197" t="s">
        <v>27</v>
      </c>
      <c r="N12" s="121">
        <f t="shared" si="1"/>
        <v>40</v>
      </c>
      <c r="O12" s="197" t="s">
        <v>27</v>
      </c>
      <c r="P12" s="135">
        <v>40</v>
      </c>
      <c r="Q12" s="103">
        <v>0</v>
      </c>
      <c r="R12" s="103">
        <v>0</v>
      </c>
      <c r="S12" s="136">
        <v>0</v>
      </c>
      <c r="T12" s="188" t="s">
        <v>27</v>
      </c>
      <c r="U12" s="126">
        <f t="shared" si="2"/>
        <v>72</v>
      </c>
      <c r="V12" s="188" t="s">
        <v>27</v>
      </c>
      <c r="W12" s="135">
        <v>36</v>
      </c>
      <c r="X12" s="103">
        <v>0</v>
      </c>
      <c r="Y12" s="103">
        <v>0</v>
      </c>
      <c r="Z12" s="103">
        <v>36</v>
      </c>
      <c r="AA12" s="102">
        <v>0</v>
      </c>
      <c r="AB12" s="136">
        <v>0</v>
      </c>
      <c r="AC12" s="188" t="s">
        <v>27</v>
      </c>
      <c r="AD12" s="126">
        <f t="shared" si="3"/>
        <v>72</v>
      </c>
      <c r="AE12" s="188" t="s">
        <v>27</v>
      </c>
      <c r="AF12" s="135">
        <v>72</v>
      </c>
      <c r="AG12" s="103">
        <v>0</v>
      </c>
      <c r="AH12" s="103">
        <v>0</v>
      </c>
      <c r="AI12" s="103">
        <v>0</v>
      </c>
      <c r="AJ12" s="103">
        <v>0</v>
      </c>
      <c r="AK12" s="103">
        <v>0</v>
      </c>
      <c r="AL12" s="103">
        <v>0</v>
      </c>
      <c r="AM12" s="103">
        <v>0</v>
      </c>
      <c r="AN12" s="136">
        <v>0</v>
      </c>
      <c r="AO12" s="188" t="s">
        <v>27</v>
      </c>
      <c r="AP12" s="126">
        <f t="shared" si="4"/>
        <v>0</v>
      </c>
      <c r="AQ12" s="188" t="s">
        <v>27</v>
      </c>
      <c r="AR12" s="130">
        <v>0</v>
      </c>
      <c r="AS12" s="102">
        <v>0</v>
      </c>
      <c r="AT12" s="102">
        <v>0</v>
      </c>
      <c r="AU12" s="102">
        <v>0</v>
      </c>
      <c r="AV12" s="136">
        <v>0</v>
      </c>
      <c r="AW12" s="188" t="s">
        <v>27</v>
      </c>
      <c r="AX12" s="140">
        <v>0</v>
      </c>
      <c r="AY12" s="203" t="s">
        <v>27</v>
      </c>
      <c r="AZ12" s="205">
        <v>0</v>
      </c>
      <c r="BA12" s="144" t="s">
        <v>27</v>
      </c>
      <c r="BB12" s="144"/>
      <c r="BC12" s="151" t="s">
        <v>27</v>
      </c>
      <c r="BD12" s="150" t="s">
        <v>27</v>
      </c>
      <c r="BE12" s="150" t="s">
        <v>27</v>
      </c>
      <c r="BF12" s="157">
        <f t="shared" si="5"/>
        <v>0</v>
      </c>
      <c r="BG12" s="104">
        <f t="shared" si="6"/>
        <v>0</v>
      </c>
      <c r="BH12" s="104">
        <f t="shared" si="7"/>
        <v>40</v>
      </c>
      <c r="BI12" s="104">
        <f t="shared" si="8"/>
        <v>72</v>
      </c>
      <c r="BJ12" s="104">
        <f t="shared" si="9"/>
        <v>72</v>
      </c>
      <c r="BK12" s="104">
        <f t="shared" si="10"/>
        <v>0</v>
      </c>
      <c r="BL12" s="110">
        <f t="shared" si="11"/>
        <v>0</v>
      </c>
    </row>
    <row r="13" spans="2:106" s="31" customFormat="1" ht="126">
      <c r="B13" s="184" t="s">
        <v>521</v>
      </c>
      <c r="C13" s="760" t="s">
        <v>246</v>
      </c>
      <c r="D13" s="383" t="s">
        <v>320</v>
      </c>
      <c r="E13" s="126">
        <v>180</v>
      </c>
      <c r="F13" s="165">
        <v>0</v>
      </c>
      <c r="G13" s="190" t="s">
        <v>27</v>
      </c>
      <c r="H13" s="121">
        <f t="shared" si="0"/>
        <v>0</v>
      </c>
      <c r="I13" s="197" t="s">
        <v>27</v>
      </c>
      <c r="J13" s="117">
        <v>0</v>
      </c>
      <c r="K13" s="103">
        <v>0</v>
      </c>
      <c r="L13" s="113">
        <v>0</v>
      </c>
      <c r="M13" s="197" t="s">
        <v>27</v>
      </c>
      <c r="N13" s="121">
        <f t="shared" si="1"/>
        <v>80</v>
      </c>
      <c r="O13" s="197" t="s">
        <v>27</v>
      </c>
      <c r="P13" s="135">
        <v>80</v>
      </c>
      <c r="Q13" s="103">
        <v>0</v>
      </c>
      <c r="R13" s="103">
        <v>0</v>
      </c>
      <c r="S13" s="136">
        <v>0</v>
      </c>
      <c r="T13" s="188" t="s">
        <v>27</v>
      </c>
      <c r="U13" s="126">
        <f t="shared" si="2"/>
        <v>20</v>
      </c>
      <c r="V13" s="188" t="s">
        <v>27</v>
      </c>
      <c r="W13" s="135">
        <v>10</v>
      </c>
      <c r="X13" s="103">
        <v>0</v>
      </c>
      <c r="Y13" s="103">
        <v>0</v>
      </c>
      <c r="Z13" s="103">
        <v>10</v>
      </c>
      <c r="AA13" s="102">
        <v>0</v>
      </c>
      <c r="AB13" s="136">
        <v>0</v>
      </c>
      <c r="AC13" s="188" t="s">
        <v>27</v>
      </c>
      <c r="AD13" s="126">
        <f t="shared" si="3"/>
        <v>40</v>
      </c>
      <c r="AE13" s="188" t="s">
        <v>27</v>
      </c>
      <c r="AF13" s="135">
        <v>40</v>
      </c>
      <c r="AG13" s="103">
        <v>0</v>
      </c>
      <c r="AH13" s="103">
        <v>0</v>
      </c>
      <c r="AI13" s="103">
        <v>0</v>
      </c>
      <c r="AJ13" s="103">
        <v>0</v>
      </c>
      <c r="AK13" s="103">
        <v>0</v>
      </c>
      <c r="AL13" s="103">
        <v>0</v>
      </c>
      <c r="AM13" s="103">
        <v>0</v>
      </c>
      <c r="AN13" s="136">
        <v>0</v>
      </c>
      <c r="AO13" s="188" t="s">
        <v>27</v>
      </c>
      <c r="AP13" s="126">
        <f t="shared" si="4"/>
        <v>0</v>
      </c>
      <c r="AQ13" s="188" t="s">
        <v>27</v>
      </c>
      <c r="AR13" s="130">
        <v>0</v>
      </c>
      <c r="AS13" s="102">
        <v>0</v>
      </c>
      <c r="AT13" s="102">
        <v>0</v>
      </c>
      <c r="AU13" s="102">
        <v>0</v>
      </c>
      <c r="AV13" s="136">
        <v>0</v>
      </c>
      <c r="AW13" s="188" t="s">
        <v>27</v>
      </c>
      <c r="AX13" s="140">
        <v>0</v>
      </c>
      <c r="AY13" s="203" t="s">
        <v>27</v>
      </c>
      <c r="AZ13" s="205">
        <v>0</v>
      </c>
      <c r="BA13" s="144" t="s">
        <v>27</v>
      </c>
      <c r="BB13" s="144"/>
      <c r="BC13" s="151" t="s">
        <v>27</v>
      </c>
      <c r="BD13" s="150" t="s">
        <v>27</v>
      </c>
      <c r="BE13" s="150" t="s">
        <v>27</v>
      </c>
      <c r="BF13" s="157">
        <f t="shared" si="5"/>
        <v>0</v>
      </c>
      <c r="BG13" s="104">
        <f t="shared" si="6"/>
        <v>0</v>
      </c>
      <c r="BH13" s="104">
        <f t="shared" si="7"/>
        <v>80</v>
      </c>
      <c r="BI13" s="104">
        <f t="shared" si="8"/>
        <v>20</v>
      </c>
      <c r="BJ13" s="104">
        <f t="shared" si="9"/>
        <v>40</v>
      </c>
      <c r="BK13" s="104">
        <f t="shared" si="10"/>
        <v>0</v>
      </c>
      <c r="BL13" s="110">
        <f t="shared" si="11"/>
        <v>0</v>
      </c>
    </row>
    <row r="14" spans="2:106" s="31" customFormat="1" ht="78.75">
      <c r="B14" s="184" t="s">
        <v>585</v>
      </c>
      <c r="C14" s="760" t="s">
        <v>247</v>
      </c>
      <c r="D14" s="384" t="s">
        <v>321</v>
      </c>
      <c r="E14" s="126">
        <v>20</v>
      </c>
      <c r="F14" s="165">
        <v>0</v>
      </c>
      <c r="G14" s="190" t="s">
        <v>27</v>
      </c>
      <c r="H14" s="121">
        <f t="shared" ref="H14" si="12">SUM(I14:M14)</f>
        <v>0</v>
      </c>
      <c r="I14" s="197" t="s">
        <v>27</v>
      </c>
      <c r="J14" s="117">
        <v>0</v>
      </c>
      <c r="K14" s="103">
        <v>0</v>
      </c>
      <c r="L14" s="113">
        <v>0</v>
      </c>
      <c r="M14" s="197" t="s">
        <v>27</v>
      </c>
      <c r="N14" s="121">
        <f t="shared" ref="N14" si="13">SUM(O14:T14)</f>
        <v>40</v>
      </c>
      <c r="O14" s="197" t="s">
        <v>27</v>
      </c>
      <c r="P14" s="135">
        <v>40</v>
      </c>
      <c r="Q14" s="103">
        <v>0</v>
      </c>
      <c r="R14" s="103">
        <v>0</v>
      </c>
      <c r="S14" s="136">
        <v>0</v>
      </c>
      <c r="T14" s="188" t="s">
        <v>27</v>
      </c>
      <c r="U14" s="126">
        <f t="shared" ref="U14" si="14">SUM(V14:AC14)</f>
        <v>32</v>
      </c>
      <c r="V14" s="188" t="s">
        <v>27</v>
      </c>
      <c r="W14" s="135">
        <v>16</v>
      </c>
      <c r="X14" s="103">
        <v>0</v>
      </c>
      <c r="Y14" s="103">
        <v>0</v>
      </c>
      <c r="Z14" s="103">
        <v>16</v>
      </c>
      <c r="AA14" s="102">
        <v>0</v>
      </c>
      <c r="AB14" s="136">
        <v>0</v>
      </c>
      <c r="AC14" s="188" t="s">
        <v>27</v>
      </c>
      <c r="AD14" s="126">
        <f t="shared" ref="AD14" si="15">SUM(AE14:AO14)</f>
        <v>80</v>
      </c>
      <c r="AE14" s="188" t="s">
        <v>27</v>
      </c>
      <c r="AF14" s="135">
        <v>80</v>
      </c>
      <c r="AG14" s="103">
        <v>0</v>
      </c>
      <c r="AH14" s="103">
        <v>0</v>
      </c>
      <c r="AI14" s="103">
        <v>0</v>
      </c>
      <c r="AJ14" s="103">
        <v>0</v>
      </c>
      <c r="AK14" s="103">
        <v>0</v>
      </c>
      <c r="AL14" s="103">
        <v>0</v>
      </c>
      <c r="AM14" s="103">
        <v>0</v>
      </c>
      <c r="AN14" s="136">
        <v>0</v>
      </c>
      <c r="AO14" s="188" t="s">
        <v>27</v>
      </c>
      <c r="AP14" s="126">
        <f t="shared" ref="AP14" si="16">SUM(AQ14:AW14)</f>
        <v>0</v>
      </c>
      <c r="AQ14" s="188" t="s">
        <v>27</v>
      </c>
      <c r="AR14" s="130">
        <v>0</v>
      </c>
      <c r="AS14" s="102">
        <v>0</v>
      </c>
      <c r="AT14" s="102">
        <v>0</v>
      </c>
      <c r="AU14" s="102">
        <v>0</v>
      </c>
      <c r="AV14" s="136">
        <v>0</v>
      </c>
      <c r="AW14" s="188" t="s">
        <v>27</v>
      </c>
      <c r="AX14" s="140">
        <v>0</v>
      </c>
      <c r="AY14" s="203" t="s">
        <v>27</v>
      </c>
      <c r="AZ14" s="651">
        <v>1077530</v>
      </c>
      <c r="BA14" s="144" t="s">
        <v>27</v>
      </c>
      <c r="BB14" s="144"/>
      <c r="BC14" s="151" t="s">
        <v>27</v>
      </c>
      <c r="BD14" s="150" t="s">
        <v>27</v>
      </c>
      <c r="BE14" s="150" t="s">
        <v>27</v>
      </c>
      <c r="BF14" s="157">
        <f t="shared" si="5"/>
        <v>0</v>
      </c>
      <c r="BG14" s="104">
        <f t="shared" si="6"/>
        <v>0</v>
      </c>
      <c r="BH14" s="104">
        <f t="shared" si="7"/>
        <v>40</v>
      </c>
      <c r="BI14" s="104">
        <f t="shared" si="8"/>
        <v>32</v>
      </c>
      <c r="BJ14" s="104">
        <f t="shared" si="9"/>
        <v>80</v>
      </c>
      <c r="BK14" s="104">
        <f t="shared" si="10"/>
        <v>0</v>
      </c>
      <c r="BL14" s="110">
        <f t="shared" si="11"/>
        <v>0</v>
      </c>
    </row>
    <row r="15" spans="2:106" s="31" customFormat="1" ht="95.25" thickBot="1">
      <c r="B15" s="184" t="s">
        <v>522</v>
      </c>
      <c r="C15" s="760" t="s">
        <v>248</v>
      </c>
      <c r="D15" s="384" t="s">
        <v>326</v>
      </c>
      <c r="E15" s="126">
        <v>15</v>
      </c>
      <c r="F15" s="166">
        <v>0</v>
      </c>
      <c r="G15" s="191" t="s">
        <v>27</v>
      </c>
      <c r="H15" s="121">
        <f t="shared" si="0"/>
        <v>0</v>
      </c>
      <c r="I15" s="196" t="s">
        <v>27</v>
      </c>
      <c r="J15" s="118">
        <v>0</v>
      </c>
      <c r="K15" s="105">
        <v>0</v>
      </c>
      <c r="L15" s="114">
        <v>0</v>
      </c>
      <c r="M15" s="196" t="s">
        <v>27</v>
      </c>
      <c r="N15" s="121">
        <f t="shared" si="1"/>
        <v>180</v>
      </c>
      <c r="O15" s="196" t="s">
        <v>27</v>
      </c>
      <c r="P15" s="131">
        <v>180</v>
      </c>
      <c r="Q15" s="105">
        <v>0</v>
      </c>
      <c r="R15" s="105">
        <v>0</v>
      </c>
      <c r="S15" s="137">
        <v>0</v>
      </c>
      <c r="T15" s="150" t="s">
        <v>27</v>
      </c>
      <c r="U15" s="126">
        <f t="shared" si="2"/>
        <v>120</v>
      </c>
      <c r="V15" s="150" t="s">
        <v>27</v>
      </c>
      <c r="W15" s="131">
        <v>60</v>
      </c>
      <c r="X15" s="105">
        <v>0</v>
      </c>
      <c r="Y15" s="105">
        <v>0</v>
      </c>
      <c r="Z15" s="105">
        <v>60</v>
      </c>
      <c r="AA15" s="105">
        <v>0</v>
      </c>
      <c r="AB15" s="137">
        <v>0</v>
      </c>
      <c r="AC15" s="150" t="s">
        <v>27</v>
      </c>
      <c r="AD15" s="126">
        <f t="shared" si="3"/>
        <v>0</v>
      </c>
      <c r="AE15" s="150" t="s">
        <v>27</v>
      </c>
      <c r="AF15" s="131">
        <v>0</v>
      </c>
      <c r="AG15" s="105">
        <v>0</v>
      </c>
      <c r="AH15" s="105">
        <v>0</v>
      </c>
      <c r="AI15" s="105">
        <v>0</v>
      </c>
      <c r="AJ15" s="105">
        <v>0</v>
      </c>
      <c r="AK15" s="105">
        <v>0</v>
      </c>
      <c r="AL15" s="105">
        <v>0</v>
      </c>
      <c r="AM15" s="105">
        <v>0</v>
      </c>
      <c r="AN15" s="137">
        <v>0</v>
      </c>
      <c r="AO15" s="150" t="s">
        <v>27</v>
      </c>
      <c r="AP15" s="126">
        <f t="shared" si="4"/>
        <v>0</v>
      </c>
      <c r="AQ15" s="150" t="s">
        <v>27</v>
      </c>
      <c r="AR15" s="131">
        <v>0</v>
      </c>
      <c r="AS15" s="105">
        <v>0</v>
      </c>
      <c r="AT15" s="105">
        <v>0</v>
      </c>
      <c r="AU15" s="105">
        <v>0</v>
      </c>
      <c r="AV15" s="137">
        <v>0</v>
      </c>
      <c r="AW15" s="150" t="s">
        <v>27</v>
      </c>
      <c r="AX15" s="140">
        <v>0</v>
      </c>
      <c r="AY15" s="203" t="s">
        <v>27</v>
      </c>
      <c r="AZ15" s="152">
        <v>0</v>
      </c>
      <c r="BA15" s="145" t="s">
        <v>27</v>
      </c>
      <c r="BB15" s="148"/>
      <c r="BC15" s="154" t="s">
        <v>27</v>
      </c>
      <c r="BD15" s="150" t="s">
        <v>27</v>
      </c>
      <c r="BE15" s="150" t="s">
        <v>27</v>
      </c>
      <c r="BF15" s="157">
        <f t="shared" si="5"/>
        <v>0</v>
      </c>
      <c r="BG15" s="104">
        <f t="shared" si="6"/>
        <v>0</v>
      </c>
      <c r="BH15" s="104">
        <f t="shared" si="7"/>
        <v>180</v>
      </c>
      <c r="BI15" s="104">
        <f t="shared" si="8"/>
        <v>120</v>
      </c>
      <c r="BJ15" s="104">
        <f t="shared" si="9"/>
        <v>0</v>
      </c>
      <c r="BK15" s="104">
        <f t="shared" si="10"/>
        <v>0</v>
      </c>
      <c r="BL15" s="110">
        <f t="shared" si="11"/>
        <v>0</v>
      </c>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50"/>
      <c r="CP15" s="50"/>
      <c r="CQ15" s="50"/>
      <c r="CR15" s="50"/>
      <c r="CS15" s="50"/>
      <c r="CT15" s="50"/>
      <c r="CU15" s="50"/>
      <c r="CV15" s="50"/>
      <c r="CW15" s="50"/>
      <c r="CX15" s="50"/>
      <c r="CY15" s="50"/>
      <c r="CZ15" s="50"/>
      <c r="DA15" s="50"/>
      <c r="DB15" s="50"/>
    </row>
    <row r="16" spans="2:106" s="50" customFormat="1" ht="95.25" thickBot="1">
      <c r="B16" s="184" t="s">
        <v>518</v>
      </c>
      <c r="C16" s="761" t="s">
        <v>249</v>
      </c>
      <c r="D16" s="382" t="s">
        <v>359</v>
      </c>
      <c r="E16" s="127">
        <v>5</v>
      </c>
      <c r="F16" s="166">
        <f>SUM(G16:G16)</f>
        <v>0</v>
      </c>
      <c r="G16" s="192" t="s">
        <v>27</v>
      </c>
      <c r="H16" s="122">
        <f>SUM(I16:M16)</f>
        <v>0</v>
      </c>
      <c r="I16" s="195" t="s">
        <v>27</v>
      </c>
      <c r="J16" s="118">
        <v>0</v>
      </c>
      <c r="K16" s="105">
        <v>0</v>
      </c>
      <c r="L16" s="114">
        <v>0</v>
      </c>
      <c r="M16" s="195" t="s">
        <v>27</v>
      </c>
      <c r="N16" s="122">
        <f>SUM(O16:T16)</f>
        <v>24</v>
      </c>
      <c r="O16" s="195" t="s">
        <v>27</v>
      </c>
      <c r="P16" s="131">
        <v>24</v>
      </c>
      <c r="Q16" s="105">
        <v>0</v>
      </c>
      <c r="R16" s="105">
        <v>0</v>
      </c>
      <c r="S16" s="137">
        <v>0</v>
      </c>
      <c r="T16" s="200" t="s">
        <v>27</v>
      </c>
      <c r="U16" s="127">
        <f>SUM(V16:AC16)</f>
        <v>24</v>
      </c>
      <c r="V16" s="200" t="s">
        <v>27</v>
      </c>
      <c r="W16" s="131">
        <v>12</v>
      </c>
      <c r="X16" s="105">
        <v>0</v>
      </c>
      <c r="Y16" s="105">
        <v>0</v>
      </c>
      <c r="Z16" s="105">
        <v>12</v>
      </c>
      <c r="AA16" s="105">
        <v>0</v>
      </c>
      <c r="AB16" s="137">
        <v>0</v>
      </c>
      <c r="AC16" s="200" t="s">
        <v>27</v>
      </c>
      <c r="AD16" s="127">
        <f>SUM(AE16:AO16)</f>
        <v>24</v>
      </c>
      <c r="AE16" s="200" t="s">
        <v>27</v>
      </c>
      <c r="AF16" s="131">
        <v>24</v>
      </c>
      <c r="AG16" s="105">
        <v>0</v>
      </c>
      <c r="AH16" s="105">
        <v>0</v>
      </c>
      <c r="AI16" s="105">
        <v>0</v>
      </c>
      <c r="AJ16" s="105">
        <v>0</v>
      </c>
      <c r="AK16" s="105">
        <v>0</v>
      </c>
      <c r="AL16" s="105">
        <v>0</v>
      </c>
      <c r="AM16" s="105">
        <v>0</v>
      </c>
      <c r="AN16" s="137">
        <v>0</v>
      </c>
      <c r="AO16" s="200" t="s">
        <v>27</v>
      </c>
      <c r="AP16" s="127">
        <f>SUM(AQ16:AW16)</f>
        <v>0</v>
      </c>
      <c r="AQ16" s="200" t="s">
        <v>27</v>
      </c>
      <c r="AR16" s="131">
        <v>0</v>
      </c>
      <c r="AS16" s="105">
        <v>0</v>
      </c>
      <c r="AT16" s="105">
        <v>0</v>
      </c>
      <c r="AU16" s="105">
        <v>0</v>
      </c>
      <c r="AV16" s="137">
        <v>0</v>
      </c>
      <c r="AW16" s="200" t="s">
        <v>27</v>
      </c>
      <c r="AX16" s="127">
        <v>0</v>
      </c>
      <c r="AY16" s="200" t="s">
        <v>27</v>
      </c>
      <c r="AZ16" s="205">
        <v>0</v>
      </c>
      <c r="BA16" s="209" t="s">
        <v>27</v>
      </c>
      <c r="BB16" s="148"/>
      <c r="BC16" s="154" t="s">
        <v>27</v>
      </c>
      <c r="BD16" s="148" t="s">
        <v>27</v>
      </c>
      <c r="BE16" s="200" t="s">
        <v>27</v>
      </c>
      <c r="BF16" s="157">
        <f t="shared" si="5"/>
        <v>0</v>
      </c>
      <c r="BG16" s="104">
        <f t="shared" si="6"/>
        <v>0</v>
      </c>
      <c r="BH16" s="104">
        <f t="shared" si="7"/>
        <v>24</v>
      </c>
      <c r="BI16" s="104">
        <f t="shared" si="8"/>
        <v>24</v>
      </c>
      <c r="BJ16" s="104">
        <f t="shared" si="9"/>
        <v>24</v>
      </c>
      <c r="BK16" s="104">
        <f t="shared" si="10"/>
        <v>0</v>
      </c>
      <c r="BL16" s="110">
        <f t="shared" si="11"/>
        <v>0</v>
      </c>
    </row>
    <row r="17" spans="2:65" s="649" customFormat="1" ht="93.75" customHeight="1">
      <c r="B17" s="765" t="s">
        <v>542</v>
      </c>
      <c r="C17" s="761" t="s">
        <v>268</v>
      </c>
      <c r="D17" s="391" t="s">
        <v>338</v>
      </c>
      <c r="E17" s="127">
        <v>5</v>
      </c>
      <c r="F17" s="166"/>
      <c r="G17" s="192"/>
      <c r="H17" s="122"/>
      <c r="I17" s="195"/>
      <c r="J17" s="118"/>
      <c r="K17" s="105"/>
      <c r="L17" s="114"/>
      <c r="M17" s="195"/>
      <c r="N17" s="122">
        <f>SUM(O17:T17)</f>
        <v>8</v>
      </c>
      <c r="O17" s="195"/>
      <c r="P17" s="131">
        <v>8</v>
      </c>
      <c r="Q17" s="105"/>
      <c r="R17" s="105"/>
      <c r="S17" s="137"/>
      <c r="T17" s="200"/>
      <c r="U17" s="127"/>
      <c r="V17" s="200"/>
      <c r="W17" s="131"/>
      <c r="X17" s="105"/>
      <c r="Y17" s="105"/>
      <c r="Z17" s="105"/>
      <c r="AA17" s="105"/>
      <c r="AB17" s="137"/>
      <c r="AC17" s="200"/>
      <c r="AD17" s="127"/>
      <c r="AE17" s="200"/>
      <c r="AF17" s="131"/>
      <c r="AG17" s="105"/>
      <c r="AH17" s="105"/>
      <c r="AI17" s="105"/>
      <c r="AJ17" s="105"/>
      <c r="AK17" s="105"/>
      <c r="AL17" s="105"/>
      <c r="AM17" s="105"/>
      <c r="AN17" s="137"/>
      <c r="AO17" s="200"/>
      <c r="AP17" s="127"/>
      <c r="AQ17" s="200"/>
      <c r="AR17" s="131"/>
      <c r="AS17" s="105"/>
      <c r="AT17" s="105"/>
      <c r="AU17" s="105"/>
      <c r="AV17" s="137"/>
      <c r="AW17" s="200"/>
      <c r="AX17" s="127"/>
      <c r="AY17" s="200"/>
      <c r="AZ17" s="205"/>
      <c r="BA17" s="209"/>
      <c r="BB17" s="148"/>
      <c r="BC17" s="154"/>
      <c r="BD17" s="148"/>
      <c r="BE17" s="200"/>
      <c r="BF17" s="157"/>
      <c r="BG17" s="104"/>
      <c r="BH17" s="104"/>
      <c r="BI17" s="104"/>
      <c r="BJ17" s="104"/>
      <c r="BK17" s="104"/>
      <c r="BL17" s="110"/>
      <c r="BM17" s="50"/>
    </row>
    <row r="18" spans="2:65" s="50" customFormat="1" ht="94.5">
      <c r="B18" s="184" t="s">
        <v>523</v>
      </c>
      <c r="C18" s="761" t="s">
        <v>250</v>
      </c>
      <c r="D18" s="385" t="s">
        <v>323</v>
      </c>
      <c r="E18" s="127">
        <v>20</v>
      </c>
      <c r="F18" s="166">
        <f>SUM(G18:G18)</f>
        <v>0</v>
      </c>
      <c r="G18" s="192" t="s">
        <v>27</v>
      </c>
      <c r="H18" s="122">
        <f>SUM(I18:M18)</f>
        <v>0</v>
      </c>
      <c r="I18" s="195" t="s">
        <v>27</v>
      </c>
      <c r="J18" s="118">
        <v>0</v>
      </c>
      <c r="K18" s="105">
        <v>0</v>
      </c>
      <c r="L18" s="114">
        <v>0</v>
      </c>
      <c r="M18" s="195" t="s">
        <v>27</v>
      </c>
      <c r="N18" s="122">
        <f>SUM(O18:T18)</f>
        <v>240</v>
      </c>
      <c r="O18" s="195" t="s">
        <v>27</v>
      </c>
      <c r="P18" s="131">
        <v>240</v>
      </c>
      <c r="Q18" s="105">
        <v>0</v>
      </c>
      <c r="R18" s="105">
        <v>0</v>
      </c>
      <c r="S18" s="137">
        <v>0</v>
      </c>
      <c r="T18" s="200" t="s">
        <v>27</v>
      </c>
      <c r="U18" s="127">
        <f>SUM(V18:AC18)</f>
        <v>160</v>
      </c>
      <c r="V18" s="200" t="s">
        <v>27</v>
      </c>
      <c r="W18" s="131">
        <v>80</v>
      </c>
      <c r="X18" s="105">
        <v>0</v>
      </c>
      <c r="Y18" s="105">
        <v>0</v>
      </c>
      <c r="Z18" s="105">
        <v>80</v>
      </c>
      <c r="AA18" s="105">
        <v>0</v>
      </c>
      <c r="AB18" s="137">
        <v>0</v>
      </c>
      <c r="AC18" s="200" t="s">
        <v>27</v>
      </c>
      <c r="AD18" s="127">
        <f>SUM(AE18:AO18)</f>
        <v>0</v>
      </c>
      <c r="AE18" s="200" t="s">
        <v>27</v>
      </c>
      <c r="AF18" s="131">
        <v>0</v>
      </c>
      <c r="AG18" s="105">
        <v>0</v>
      </c>
      <c r="AH18" s="105">
        <v>0</v>
      </c>
      <c r="AI18" s="105">
        <v>0</v>
      </c>
      <c r="AJ18" s="105">
        <v>0</v>
      </c>
      <c r="AK18" s="105">
        <v>0</v>
      </c>
      <c r="AL18" s="105">
        <v>0</v>
      </c>
      <c r="AM18" s="105">
        <v>0</v>
      </c>
      <c r="AN18" s="137">
        <v>0</v>
      </c>
      <c r="AO18" s="200" t="s">
        <v>27</v>
      </c>
      <c r="AP18" s="127">
        <f>SUM(AQ18:AW18)</f>
        <v>0</v>
      </c>
      <c r="AQ18" s="200" t="s">
        <v>27</v>
      </c>
      <c r="AR18" s="131">
        <v>0</v>
      </c>
      <c r="AS18" s="105">
        <v>0</v>
      </c>
      <c r="AT18" s="105">
        <v>0</v>
      </c>
      <c r="AU18" s="105">
        <v>0</v>
      </c>
      <c r="AV18" s="137">
        <v>0</v>
      </c>
      <c r="AW18" s="200" t="s">
        <v>27</v>
      </c>
      <c r="AX18" s="127">
        <v>0</v>
      </c>
      <c r="AY18" s="200" t="s">
        <v>27</v>
      </c>
      <c r="AZ18" s="205">
        <v>0</v>
      </c>
      <c r="BA18" s="209" t="s">
        <v>27</v>
      </c>
      <c r="BB18" s="148"/>
      <c r="BC18" s="154" t="s">
        <v>27</v>
      </c>
      <c r="BD18" s="148" t="s">
        <v>27</v>
      </c>
      <c r="BE18" s="200" t="s">
        <v>27</v>
      </c>
      <c r="BF18" s="157">
        <f t="shared" ref="BF18:BF58" si="17">F18</f>
        <v>0</v>
      </c>
      <c r="BG18" s="104">
        <f t="shared" ref="BG18:BG58" si="18">H18</f>
        <v>0</v>
      </c>
      <c r="BH18" s="104">
        <f t="shared" ref="BH18:BH58" si="19">N18</f>
        <v>240</v>
      </c>
      <c r="BI18" s="104">
        <f t="shared" ref="BI18:BI58" si="20">U18</f>
        <v>160</v>
      </c>
      <c r="BJ18" s="104">
        <f t="shared" ref="BJ18:BJ58" si="21">AD18</f>
        <v>0</v>
      </c>
      <c r="BK18" s="104">
        <f t="shared" ref="BK18:BK58" si="22">AP18</f>
        <v>0</v>
      </c>
      <c r="BL18" s="110">
        <f t="shared" ref="BL18:BL58" si="23">AX18</f>
        <v>0</v>
      </c>
    </row>
    <row r="19" spans="2:65" s="50" customFormat="1" ht="110.25">
      <c r="B19" s="184" t="s">
        <v>524</v>
      </c>
      <c r="C19" s="761" t="s">
        <v>251</v>
      </c>
      <c r="D19" s="385" t="s">
        <v>322</v>
      </c>
      <c r="E19" s="127">
        <v>20</v>
      </c>
      <c r="F19" s="166">
        <f>SUM(G19:G19)</f>
        <v>0</v>
      </c>
      <c r="G19" s="192" t="s">
        <v>27</v>
      </c>
      <c r="H19" s="122">
        <f>SUM(I19:M19)</f>
        <v>0</v>
      </c>
      <c r="I19" s="195" t="s">
        <v>27</v>
      </c>
      <c r="J19" s="118">
        <v>0</v>
      </c>
      <c r="K19" s="105">
        <v>0</v>
      </c>
      <c r="L19" s="114">
        <v>0</v>
      </c>
      <c r="M19" s="195" t="s">
        <v>27</v>
      </c>
      <c r="N19" s="122">
        <f>SUM(O19:T19)</f>
        <v>240</v>
      </c>
      <c r="O19" s="195" t="s">
        <v>27</v>
      </c>
      <c r="P19" s="131">
        <v>240</v>
      </c>
      <c r="Q19" s="105">
        <v>0</v>
      </c>
      <c r="R19" s="105">
        <v>0</v>
      </c>
      <c r="S19" s="137">
        <v>0</v>
      </c>
      <c r="T19" s="200" t="s">
        <v>27</v>
      </c>
      <c r="U19" s="127">
        <f>SUM(V19:AC19)</f>
        <v>160</v>
      </c>
      <c r="V19" s="200" t="s">
        <v>27</v>
      </c>
      <c r="W19" s="131">
        <v>80</v>
      </c>
      <c r="X19" s="105">
        <v>0</v>
      </c>
      <c r="Y19" s="105">
        <v>0</v>
      </c>
      <c r="Z19" s="105">
        <v>80</v>
      </c>
      <c r="AA19" s="105">
        <v>0</v>
      </c>
      <c r="AB19" s="137">
        <v>0</v>
      </c>
      <c r="AC19" s="200" t="s">
        <v>27</v>
      </c>
      <c r="AD19" s="127">
        <f>SUM(AE19:AO19)</f>
        <v>0</v>
      </c>
      <c r="AE19" s="200" t="s">
        <v>27</v>
      </c>
      <c r="AF19" s="131">
        <v>0</v>
      </c>
      <c r="AG19" s="105">
        <v>0</v>
      </c>
      <c r="AH19" s="105">
        <v>0</v>
      </c>
      <c r="AI19" s="105">
        <v>0</v>
      </c>
      <c r="AJ19" s="105">
        <v>0</v>
      </c>
      <c r="AK19" s="105">
        <v>0</v>
      </c>
      <c r="AL19" s="105">
        <v>0</v>
      </c>
      <c r="AM19" s="105">
        <v>0</v>
      </c>
      <c r="AN19" s="137">
        <v>0</v>
      </c>
      <c r="AO19" s="200" t="s">
        <v>27</v>
      </c>
      <c r="AP19" s="127">
        <f>SUM(AQ19:AW19)</f>
        <v>0</v>
      </c>
      <c r="AQ19" s="200" t="s">
        <v>27</v>
      </c>
      <c r="AR19" s="131">
        <v>0</v>
      </c>
      <c r="AS19" s="105">
        <v>0</v>
      </c>
      <c r="AT19" s="105">
        <v>0</v>
      </c>
      <c r="AU19" s="105">
        <v>0</v>
      </c>
      <c r="AV19" s="137">
        <v>0</v>
      </c>
      <c r="AW19" s="200" t="s">
        <v>27</v>
      </c>
      <c r="AX19" s="127">
        <v>0</v>
      </c>
      <c r="AY19" s="200" t="s">
        <v>27</v>
      </c>
      <c r="AZ19" s="153">
        <v>0</v>
      </c>
      <c r="BA19" s="209" t="s">
        <v>27</v>
      </c>
      <c r="BB19" s="148"/>
      <c r="BC19" s="154" t="s">
        <v>27</v>
      </c>
      <c r="BD19" s="148" t="s">
        <v>27</v>
      </c>
      <c r="BE19" s="200" t="s">
        <v>27</v>
      </c>
      <c r="BF19" s="157">
        <f t="shared" si="17"/>
        <v>0</v>
      </c>
      <c r="BG19" s="104">
        <f t="shared" si="18"/>
        <v>0</v>
      </c>
      <c r="BH19" s="104">
        <f t="shared" si="19"/>
        <v>240</v>
      </c>
      <c r="BI19" s="104">
        <f t="shared" si="20"/>
        <v>160</v>
      </c>
      <c r="BJ19" s="104">
        <f t="shared" si="21"/>
        <v>0</v>
      </c>
      <c r="BK19" s="104">
        <f t="shared" si="22"/>
        <v>0</v>
      </c>
      <c r="BL19" s="110">
        <f t="shared" si="23"/>
        <v>0</v>
      </c>
    </row>
    <row r="20" spans="2:65" s="649" customFormat="1" ht="63">
      <c r="B20" s="650" t="s">
        <v>374</v>
      </c>
      <c r="C20" s="762" t="s">
        <v>252</v>
      </c>
      <c r="D20" s="630" t="s">
        <v>324</v>
      </c>
      <c r="E20" s="631">
        <v>40</v>
      </c>
      <c r="F20" s="632">
        <f>SUM(G20:G20)</f>
        <v>0</v>
      </c>
      <c r="G20" s="633" t="s">
        <v>27</v>
      </c>
      <c r="H20" s="634">
        <f>SUM(I20:M20)</f>
        <v>0</v>
      </c>
      <c r="I20" s="635" t="s">
        <v>27</v>
      </c>
      <c r="J20" s="636">
        <v>0</v>
      </c>
      <c r="K20" s="637">
        <v>0</v>
      </c>
      <c r="L20" s="638">
        <v>0</v>
      </c>
      <c r="M20" s="635" t="s">
        <v>27</v>
      </c>
      <c r="N20" s="634">
        <f>SUM(O20:T20)</f>
        <v>0</v>
      </c>
      <c r="O20" s="635" t="s">
        <v>27</v>
      </c>
      <c r="P20" s="639">
        <v>0</v>
      </c>
      <c r="Q20" s="637">
        <v>0</v>
      </c>
      <c r="R20" s="637">
        <v>0</v>
      </c>
      <c r="S20" s="640">
        <v>0</v>
      </c>
      <c r="T20" s="641" t="s">
        <v>27</v>
      </c>
      <c r="U20" s="631">
        <f>SUM(V20:AC20)</f>
        <v>0</v>
      </c>
      <c r="V20" s="641" t="s">
        <v>27</v>
      </c>
      <c r="W20" s="639">
        <v>0</v>
      </c>
      <c r="X20" s="637">
        <v>0</v>
      </c>
      <c r="Y20" s="637">
        <v>0</v>
      </c>
      <c r="Z20" s="637">
        <v>0</v>
      </c>
      <c r="AA20" s="637">
        <v>0</v>
      </c>
      <c r="AB20" s="640">
        <v>0</v>
      </c>
      <c r="AC20" s="641" t="s">
        <v>27</v>
      </c>
      <c r="AD20" s="631">
        <f>SUM(AE20:AO20)</f>
        <v>0</v>
      </c>
      <c r="AE20" s="641" t="s">
        <v>27</v>
      </c>
      <c r="AF20" s="639">
        <v>0</v>
      </c>
      <c r="AG20" s="637">
        <v>0</v>
      </c>
      <c r="AH20" s="637">
        <v>0</v>
      </c>
      <c r="AI20" s="637">
        <v>0</v>
      </c>
      <c r="AJ20" s="637">
        <v>0</v>
      </c>
      <c r="AK20" s="637">
        <v>0</v>
      </c>
      <c r="AL20" s="637">
        <v>0</v>
      </c>
      <c r="AM20" s="637">
        <v>0</v>
      </c>
      <c r="AN20" s="640">
        <v>0</v>
      </c>
      <c r="AO20" s="641" t="s">
        <v>27</v>
      </c>
      <c r="AP20" s="631">
        <f>SUM(AQ20:AW20)</f>
        <v>0</v>
      </c>
      <c r="AQ20" s="641" t="s">
        <v>27</v>
      </c>
      <c r="AR20" s="639">
        <v>0</v>
      </c>
      <c r="AS20" s="637">
        <v>0</v>
      </c>
      <c r="AT20" s="637">
        <v>0</v>
      </c>
      <c r="AU20" s="637">
        <v>0</v>
      </c>
      <c r="AV20" s="640">
        <v>0</v>
      </c>
      <c r="AW20" s="641" t="s">
        <v>27</v>
      </c>
      <c r="AX20" s="631">
        <v>0</v>
      </c>
      <c r="AY20" s="641" t="s">
        <v>27</v>
      </c>
      <c r="AZ20" s="642">
        <v>0</v>
      </c>
      <c r="BA20" s="643" t="s">
        <v>27</v>
      </c>
      <c r="BB20" s="644"/>
      <c r="BC20" s="645" t="s">
        <v>27</v>
      </c>
      <c r="BD20" s="644" t="s">
        <v>27</v>
      </c>
      <c r="BE20" s="641" t="s">
        <v>27</v>
      </c>
      <c r="BF20" s="646">
        <f t="shared" si="17"/>
        <v>0</v>
      </c>
      <c r="BG20" s="647">
        <f t="shared" si="18"/>
        <v>0</v>
      </c>
      <c r="BH20" s="647">
        <f t="shared" si="19"/>
        <v>0</v>
      </c>
      <c r="BI20" s="647">
        <f t="shared" si="20"/>
        <v>0</v>
      </c>
      <c r="BJ20" s="647">
        <f t="shared" si="21"/>
        <v>0</v>
      </c>
      <c r="BK20" s="647">
        <f t="shared" si="22"/>
        <v>0</v>
      </c>
      <c r="BL20" s="648">
        <f t="shared" si="23"/>
        <v>0</v>
      </c>
    </row>
    <row r="21" spans="2:65" s="50" customFormat="1" ht="79.5" thickBot="1">
      <c r="B21" s="184" t="s">
        <v>525</v>
      </c>
      <c r="C21" s="763" t="s">
        <v>253</v>
      </c>
      <c r="D21" s="385" t="s">
        <v>325</v>
      </c>
      <c r="E21" s="619">
        <v>60</v>
      </c>
      <c r="F21" s="166">
        <f t="shared" ref="F21:F57" si="24">SUM(G21:G21)</f>
        <v>0</v>
      </c>
      <c r="G21" s="192" t="s">
        <v>27</v>
      </c>
      <c r="H21" s="122">
        <f t="shared" ref="H21:H57" si="25">SUM(I21:M21)</f>
        <v>0</v>
      </c>
      <c r="I21" s="195" t="s">
        <v>27</v>
      </c>
      <c r="J21" s="118">
        <v>0</v>
      </c>
      <c r="K21" s="105">
        <v>0</v>
      </c>
      <c r="L21" s="114">
        <v>0</v>
      </c>
      <c r="M21" s="195" t="s">
        <v>27</v>
      </c>
      <c r="N21" s="122">
        <f t="shared" ref="N21:N57" si="26">SUM(O21:T21)</f>
        <v>94</v>
      </c>
      <c r="O21" s="195" t="s">
        <v>27</v>
      </c>
      <c r="P21" s="131">
        <v>94</v>
      </c>
      <c r="Q21" s="105">
        <v>0</v>
      </c>
      <c r="R21" s="105">
        <v>0</v>
      </c>
      <c r="S21" s="137">
        <v>0</v>
      </c>
      <c r="T21" s="200" t="s">
        <v>27</v>
      </c>
      <c r="U21" s="127">
        <f t="shared" ref="U21:U57" si="27">SUM(V21:AC21)</f>
        <v>30</v>
      </c>
      <c r="V21" s="200" t="s">
        <v>27</v>
      </c>
      <c r="W21" s="131">
        <v>15</v>
      </c>
      <c r="X21" s="105">
        <v>0</v>
      </c>
      <c r="Y21" s="105">
        <v>0</v>
      </c>
      <c r="Z21" s="105">
        <v>15</v>
      </c>
      <c r="AA21" s="105">
        <v>0</v>
      </c>
      <c r="AB21" s="137">
        <v>0</v>
      </c>
      <c r="AC21" s="200" t="s">
        <v>27</v>
      </c>
      <c r="AD21" s="127">
        <f t="shared" ref="AD21:AD57" si="28">SUM(AE21:AO21)</f>
        <v>0</v>
      </c>
      <c r="AE21" s="200" t="s">
        <v>27</v>
      </c>
      <c r="AF21" s="131">
        <v>0</v>
      </c>
      <c r="AG21" s="105">
        <v>0</v>
      </c>
      <c r="AH21" s="105">
        <v>0</v>
      </c>
      <c r="AI21" s="105">
        <v>0</v>
      </c>
      <c r="AJ21" s="105">
        <v>0</v>
      </c>
      <c r="AK21" s="105">
        <v>0</v>
      </c>
      <c r="AL21" s="105">
        <v>0</v>
      </c>
      <c r="AM21" s="105">
        <v>0</v>
      </c>
      <c r="AN21" s="137">
        <v>0</v>
      </c>
      <c r="AO21" s="200" t="s">
        <v>27</v>
      </c>
      <c r="AP21" s="127">
        <f t="shared" ref="AP21:AP57" si="29">SUM(AQ21:AW21)</f>
        <v>0</v>
      </c>
      <c r="AQ21" s="200" t="s">
        <v>27</v>
      </c>
      <c r="AR21" s="131">
        <v>0</v>
      </c>
      <c r="AS21" s="105">
        <v>0</v>
      </c>
      <c r="AT21" s="105">
        <v>0</v>
      </c>
      <c r="AU21" s="105">
        <v>0</v>
      </c>
      <c r="AV21" s="137">
        <v>0</v>
      </c>
      <c r="AW21" s="200" t="s">
        <v>27</v>
      </c>
      <c r="AX21" s="127">
        <v>0</v>
      </c>
      <c r="AY21" s="200" t="s">
        <v>27</v>
      </c>
      <c r="AZ21" s="205">
        <v>0</v>
      </c>
      <c r="BA21" s="620"/>
      <c r="BB21" s="148"/>
      <c r="BC21" s="154" t="s">
        <v>27</v>
      </c>
      <c r="BD21" s="148" t="s">
        <v>27</v>
      </c>
      <c r="BE21" s="200" t="s">
        <v>27</v>
      </c>
      <c r="BF21" s="157">
        <f t="shared" si="17"/>
        <v>0</v>
      </c>
      <c r="BG21" s="104">
        <f t="shared" si="18"/>
        <v>0</v>
      </c>
      <c r="BH21" s="104">
        <f t="shared" si="19"/>
        <v>94</v>
      </c>
      <c r="BI21" s="104">
        <f t="shared" si="20"/>
        <v>30</v>
      </c>
      <c r="BJ21" s="104">
        <f t="shared" si="21"/>
        <v>0</v>
      </c>
      <c r="BK21" s="104">
        <f t="shared" si="22"/>
        <v>0</v>
      </c>
      <c r="BL21" s="110">
        <f t="shared" si="23"/>
        <v>0</v>
      </c>
    </row>
    <row r="22" spans="2:65" s="50" customFormat="1" ht="111" thickBot="1">
      <c r="B22" s="184" t="s">
        <v>526</v>
      </c>
      <c r="C22" s="763" t="s">
        <v>254</v>
      </c>
      <c r="D22" s="382" t="s">
        <v>348</v>
      </c>
      <c r="E22" s="619">
        <v>60</v>
      </c>
      <c r="F22" s="166">
        <f t="shared" si="24"/>
        <v>0</v>
      </c>
      <c r="G22" s="192" t="s">
        <v>27</v>
      </c>
      <c r="H22" s="122">
        <f t="shared" si="25"/>
        <v>0</v>
      </c>
      <c r="I22" s="195" t="s">
        <v>27</v>
      </c>
      <c r="J22" s="118">
        <v>0</v>
      </c>
      <c r="K22" s="105">
        <v>0</v>
      </c>
      <c r="L22" s="114">
        <v>0</v>
      </c>
      <c r="M22" s="195" t="s">
        <v>27</v>
      </c>
      <c r="N22" s="122">
        <f t="shared" si="26"/>
        <v>200</v>
      </c>
      <c r="O22" s="195" t="s">
        <v>27</v>
      </c>
      <c r="P22" s="131">
        <v>200</v>
      </c>
      <c r="Q22" s="105">
        <v>0</v>
      </c>
      <c r="R22" s="105">
        <v>0</v>
      </c>
      <c r="S22" s="137">
        <v>0</v>
      </c>
      <c r="T22" s="200" t="s">
        <v>27</v>
      </c>
      <c r="U22" s="127">
        <f t="shared" si="27"/>
        <v>480</v>
      </c>
      <c r="V22" s="200" t="s">
        <v>27</v>
      </c>
      <c r="W22" s="131">
        <v>240</v>
      </c>
      <c r="X22" s="105">
        <v>0</v>
      </c>
      <c r="Y22" s="105">
        <v>0</v>
      </c>
      <c r="Z22" s="105">
        <v>240</v>
      </c>
      <c r="AA22" s="105">
        <v>0</v>
      </c>
      <c r="AB22" s="137">
        <v>0</v>
      </c>
      <c r="AC22" s="200" t="s">
        <v>27</v>
      </c>
      <c r="AD22" s="127">
        <f t="shared" si="28"/>
        <v>0</v>
      </c>
      <c r="AE22" s="200" t="s">
        <v>27</v>
      </c>
      <c r="AF22" s="131">
        <v>0</v>
      </c>
      <c r="AG22" s="105">
        <v>0</v>
      </c>
      <c r="AH22" s="105">
        <v>0</v>
      </c>
      <c r="AI22" s="105">
        <v>0</v>
      </c>
      <c r="AJ22" s="105">
        <v>0</v>
      </c>
      <c r="AK22" s="105">
        <v>0</v>
      </c>
      <c r="AL22" s="105">
        <v>0</v>
      </c>
      <c r="AM22" s="105">
        <v>0</v>
      </c>
      <c r="AN22" s="137">
        <v>0</v>
      </c>
      <c r="AO22" s="200" t="s">
        <v>27</v>
      </c>
      <c r="AP22" s="127">
        <f t="shared" si="29"/>
        <v>0</v>
      </c>
      <c r="AQ22" s="200" t="s">
        <v>27</v>
      </c>
      <c r="AR22" s="131">
        <v>0</v>
      </c>
      <c r="AS22" s="105">
        <v>0</v>
      </c>
      <c r="AT22" s="105">
        <v>0</v>
      </c>
      <c r="AU22" s="105">
        <v>0</v>
      </c>
      <c r="AV22" s="137">
        <v>0</v>
      </c>
      <c r="AW22" s="200" t="s">
        <v>27</v>
      </c>
      <c r="AX22" s="127">
        <v>0</v>
      </c>
      <c r="AY22" s="200" t="s">
        <v>27</v>
      </c>
      <c r="AZ22" s="205">
        <v>0</v>
      </c>
      <c r="BA22" s="620"/>
      <c r="BB22" s="148"/>
      <c r="BC22" s="154" t="s">
        <v>27</v>
      </c>
      <c r="BD22" s="148" t="s">
        <v>27</v>
      </c>
      <c r="BE22" s="200" t="s">
        <v>27</v>
      </c>
      <c r="BF22" s="157">
        <f t="shared" si="17"/>
        <v>0</v>
      </c>
      <c r="BG22" s="104">
        <f t="shared" si="18"/>
        <v>0</v>
      </c>
      <c r="BH22" s="104">
        <f t="shared" si="19"/>
        <v>200</v>
      </c>
      <c r="BI22" s="104">
        <f t="shared" si="20"/>
        <v>480</v>
      </c>
      <c r="BJ22" s="104">
        <f t="shared" si="21"/>
        <v>0</v>
      </c>
      <c r="BK22" s="104">
        <f t="shared" si="22"/>
        <v>0</v>
      </c>
      <c r="BL22" s="110">
        <f t="shared" si="23"/>
        <v>0</v>
      </c>
    </row>
    <row r="23" spans="2:65" s="50" customFormat="1" ht="95.25" thickBot="1">
      <c r="B23" s="184" t="s">
        <v>543</v>
      </c>
      <c r="C23" s="763" t="s">
        <v>255</v>
      </c>
      <c r="D23" s="382" t="s">
        <v>349</v>
      </c>
      <c r="E23" s="619">
        <v>60</v>
      </c>
      <c r="F23" s="166">
        <f t="shared" si="24"/>
        <v>0</v>
      </c>
      <c r="G23" s="192" t="s">
        <v>27</v>
      </c>
      <c r="H23" s="122">
        <f t="shared" si="25"/>
        <v>0</v>
      </c>
      <c r="I23" s="195" t="s">
        <v>27</v>
      </c>
      <c r="J23" s="118">
        <v>0</v>
      </c>
      <c r="K23" s="105">
        <v>0</v>
      </c>
      <c r="L23" s="114">
        <v>0</v>
      </c>
      <c r="M23" s="195" t="s">
        <v>27</v>
      </c>
      <c r="N23" s="122">
        <f t="shared" si="26"/>
        <v>360</v>
      </c>
      <c r="O23" s="195" t="s">
        <v>27</v>
      </c>
      <c r="P23" s="131">
        <v>360</v>
      </c>
      <c r="Q23" s="105">
        <v>0</v>
      </c>
      <c r="R23" s="105">
        <v>0</v>
      </c>
      <c r="S23" s="137">
        <v>0</v>
      </c>
      <c r="T23" s="200" t="s">
        <v>27</v>
      </c>
      <c r="U23" s="127">
        <f t="shared" si="27"/>
        <v>240</v>
      </c>
      <c r="V23" s="200" t="s">
        <v>27</v>
      </c>
      <c r="W23" s="131">
        <v>120</v>
      </c>
      <c r="X23" s="105">
        <v>0</v>
      </c>
      <c r="Y23" s="105">
        <v>0</v>
      </c>
      <c r="Z23" s="105">
        <v>120</v>
      </c>
      <c r="AA23" s="105">
        <v>0</v>
      </c>
      <c r="AB23" s="137">
        <v>0</v>
      </c>
      <c r="AC23" s="200" t="s">
        <v>27</v>
      </c>
      <c r="AD23" s="127">
        <f t="shared" si="28"/>
        <v>0</v>
      </c>
      <c r="AE23" s="200" t="s">
        <v>27</v>
      </c>
      <c r="AF23" s="131">
        <v>0</v>
      </c>
      <c r="AG23" s="105">
        <v>0</v>
      </c>
      <c r="AH23" s="105">
        <v>0</v>
      </c>
      <c r="AI23" s="105">
        <v>0</v>
      </c>
      <c r="AJ23" s="105">
        <v>0</v>
      </c>
      <c r="AK23" s="105">
        <v>0</v>
      </c>
      <c r="AL23" s="105">
        <v>0</v>
      </c>
      <c r="AM23" s="105">
        <v>0</v>
      </c>
      <c r="AN23" s="137">
        <v>0</v>
      </c>
      <c r="AO23" s="200" t="s">
        <v>27</v>
      </c>
      <c r="AP23" s="127">
        <f t="shared" si="29"/>
        <v>0</v>
      </c>
      <c r="AQ23" s="200" t="s">
        <v>27</v>
      </c>
      <c r="AR23" s="131">
        <v>0</v>
      </c>
      <c r="AS23" s="105">
        <v>0</v>
      </c>
      <c r="AT23" s="105">
        <v>0</v>
      </c>
      <c r="AU23" s="105">
        <v>0</v>
      </c>
      <c r="AV23" s="137">
        <v>0</v>
      </c>
      <c r="AW23" s="200" t="s">
        <v>27</v>
      </c>
      <c r="AX23" s="127">
        <v>0</v>
      </c>
      <c r="AY23" s="200" t="s">
        <v>27</v>
      </c>
      <c r="AZ23" s="205">
        <v>0</v>
      </c>
      <c r="BA23" s="620"/>
      <c r="BB23" s="148"/>
      <c r="BC23" s="154" t="s">
        <v>27</v>
      </c>
      <c r="BD23" s="148" t="s">
        <v>27</v>
      </c>
      <c r="BE23" s="200" t="s">
        <v>27</v>
      </c>
      <c r="BF23" s="157">
        <f t="shared" si="17"/>
        <v>0</v>
      </c>
      <c r="BG23" s="104">
        <f t="shared" si="18"/>
        <v>0</v>
      </c>
      <c r="BH23" s="104">
        <f t="shared" si="19"/>
        <v>360</v>
      </c>
      <c r="BI23" s="104">
        <f t="shared" si="20"/>
        <v>240</v>
      </c>
      <c r="BJ23" s="104">
        <f t="shared" si="21"/>
        <v>0</v>
      </c>
      <c r="BK23" s="104">
        <f t="shared" si="22"/>
        <v>0</v>
      </c>
      <c r="BL23" s="110">
        <f t="shared" si="23"/>
        <v>0</v>
      </c>
    </row>
    <row r="24" spans="2:65" s="50" customFormat="1" ht="95.25" thickBot="1">
      <c r="B24" s="184" t="s">
        <v>544</v>
      </c>
      <c r="C24" s="763" t="s">
        <v>256</v>
      </c>
      <c r="D24" s="382" t="s">
        <v>350</v>
      </c>
      <c r="E24" s="619">
        <v>50</v>
      </c>
      <c r="F24" s="166">
        <f t="shared" si="24"/>
        <v>0</v>
      </c>
      <c r="G24" s="192" t="s">
        <v>27</v>
      </c>
      <c r="H24" s="122">
        <f t="shared" si="25"/>
        <v>0</v>
      </c>
      <c r="I24" s="195" t="s">
        <v>27</v>
      </c>
      <c r="J24" s="118">
        <v>0</v>
      </c>
      <c r="K24" s="105">
        <v>0</v>
      </c>
      <c r="L24" s="114">
        <v>0</v>
      </c>
      <c r="M24" s="195" t="s">
        <v>27</v>
      </c>
      <c r="N24" s="122">
        <f t="shared" si="26"/>
        <v>140</v>
      </c>
      <c r="O24" s="195" t="s">
        <v>27</v>
      </c>
      <c r="P24" s="131">
        <v>140</v>
      </c>
      <c r="Q24" s="105">
        <v>0</v>
      </c>
      <c r="R24" s="105">
        <v>0</v>
      </c>
      <c r="S24" s="137">
        <v>0</v>
      </c>
      <c r="T24" s="200" t="s">
        <v>27</v>
      </c>
      <c r="U24" s="127">
        <f t="shared" si="27"/>
        <v>400</v>
      </c>
      <c r="V24" s="200" t="s">
        <v>27</v>
      </c>
      <c r="W24" s="131">
        <v>200</v>
      </c>
      <c r="X24" s="105">
        <v>0</v>
      </c>
      <c r="Y24" s="105">
        <v>0</v>
      </c>
      <c r="Z24" s="105">
        <v>200</v>
      </c>
      <c r="AA24" s="105">
        <v>0</v>
      </c>
      <c r="AB24" s="137">
        <v>0</v>
      </c>
      <c r="AC24" s="200" t="s">
        <v>27</v>
      </c>
      <c r="AD24" s="127">
        <f t="shared" si="28"/>
        <v>0</v>
      </c>
      <c r="AE24" s="200" t="s">
        <v>27</v>
      </c>
      <c r="AF24" s="131">
        <v>0</v>
      </c>
      <c r="AG24" s="105">
        <v>0</v>
      </c>
      <c r="AH24" s="105">
        <v>0</v>
      </c>
      <c r="AI24" s="105">
        <v>0</v>
      </c>
      <c r="AJ24" s="105">
        <v>0</v>
      </c>
      <c r="AK24" s="105">
        <v>0</v>
      </c>
      <c r="AL24" s="105">
        <v>0</v>
      </c>
      <c r="AM24" s="105">
        <v>0</v>
      </c>
      <c r="AN24" s="137">
        <v>0</v>
      </c>
      <c r="AO24" s="200" t="s">
        <v>27</v>
      </c>
      <c r="AP24" s="127">
        <f t="shared" si="29"/>
        <v>0</v>
      </c>
      <c r="AQ24" s="200" t="s">
        <v>27</v>
      </c>
      <c r="AR24" s="131">
        <v>0</v>
      </c>
      <c r="AS24" s="105">
        <v>0</v>
      </c>
      <c r="AT24" s="105">
        <v>0</v>
      </c>
      <c r="AU24" s="105">
        <v>0</v>
      </c>
      <c r="AV24" s="137">
        <v>0</v>
      </c>
      <c r="AW24" s="200" t="s">
        <v>27</v>
      </c>
      <c r="AX24" s="127">
        <v>0</v>
      </c>
      <c r="AY24" s="200" t="s">
        <v>27</v>
      </c>
      <c r="AZ24" s="205">
        <v>0</v>
      </c>
      <c r="BA24" s="620"/>
      <c r="BB24" s="148"/>
      <c r="BC24" s="154" t="s">
        <v>27</v>
      </c>
      <c r="BD24" s="148" t="s">
        <v>27</v>
      </c>
      <c r="BE24" s="200" t="s">
        <v>27</v>
      </c>
      <c r="BF24" s="157">
        <f t="shared" si="17"/>
        <v>0</v>
      </c>
      <c r="BG24" s="104">
        <f t="shared" si="18"/>
        <v>0</v>
      </c>
      <c r="BH24" s="104">
        <f t="shared" si="19"/>
        <v>140</v>
      </c>
      <c r="BI24" s="104">
        <f t="shared" si="20"/>
        <v>400</v>
      </c>
      <c r="BJ24" s="104">
        <f t="shared" si="21"/>
        <v>0</v>
      </c>
      <c r="BK24" s="104">
        <f t="shared" si="22"/>
        <v>0</v>
      </c>
      <c r="BL24" s="110">
        <f t="shared" si="23"/>
        <v>0</v>
      </c>
    </row>
    <row r="25" spans="2:65" s="50" customFormat="1" ht="79.5" thickBot="1">
      <c r="B25" s="184" t="s">
        <v>545</v>
      </c>
      <c r="C25" s="763" t="s">
        <v>257</v>
      </c>
      <c r="D25" s="382" t="s">
        <v>351</v>
      </c>
      <c r="E25" s="619">
        <v>10</v>
      </c>
      <c r="F25" s="166">
        <f t="shared" si="24"/>
        <v>0</v>
      </c>
      <c r="G25" s="192" t="s">
        <v>27</v>
      </c>
      <c r="H25" s="122">
        <f t="shared" si="25"/>
        <v>0</v>
      </c>
      <c r="I25" s="195" t="s">
        <v>27</v>
      </c>
      <c r="J25" s="118">
        <v>0</v>
      </c>
      <c r="K25" s="105">
        <v>0</v>
      </c>
      <c r="L25" s="114">
        <v>0</v>
      </c>
      <c r="M25" s="195" t="s">
        <v>27</v>
      </c>
      <c r="N25" s="122">
        <f t="shared" si="26"/>
        <v>120</v>
      </c>
      <c r="O25" s="195" t="s">
        <v>27</v>
      </c>
      <c r="P25" s="131">
        <v>120</v>
      </c>
      <c r="Q25" s="105">
        <v>0</v>
      </c>
      <c r="R25" s="105">
        <v>0</v>
      </c>
      <c r="S25" s="137">
        <v>0</v>
      </c>
      <c r="T25" s="200" t="s">
        <v>27</v>
      </c>
      <c r="U25" s="127">
        <f t="shared" si="27"/>
        <v>80</v>
      </c>
      <c r="V25" s="200" t="s">
        <v>27</v>
      </c>
      <c r="W25" s="131">
        <v>40</v>
      </c>
      <c r="X25" s="105">
        <v>0</v>
      </c>
      <c r="Y25" s="105">
        <v>0</v>
      </c>
      <c r="Z25" s="105">
        <v>40</v>
      </c>
      <c r="AA25" s="105">
        <v>0</v>
      </c>
      <c r="AB25" s="137">
        <v>0</v>
      </c>
      <c r="AC25" s="200" t="s">
        <v>27</v>
      </c>
      <c r="AD25" s="127">
        <f t="shared" si="28"/>
        <v>0</v>
      </c>
      <c r="AE25" s="200" t="s">
        <v>27</v>
      </c>
      <c r="AF25" s="131">
        <v>0</v>
      </c>
      <c r="AG25" s="105">
        <v>0</v>
      </c>
      <c r="AH25" s="105">
        <v>0</v>
      </c>
      <c r="AI25" s="105">
        <v>0</v>
      </c>
      <c r="AJ25" s="105">
        <v>0</v>
      </c>
      <c r="AK25" s="105">
        <v>0</v>
      </c>
      <c r="AL25" s="105">
        <v>0</v>
      </c>
      <c r="AM25" s="105">
        <v>0</v>
      </c>
      <c r="AN25" s="137">
        <v>0</v>
      </c>
      <c r="AO25" s="200" t="s">
        <v>27</v>
      </c>
      <c r="AP25" s="127">
        <f t="shared" si="29"/>
        <v>0</v>
      </c>
      <c r="AQ25" s="200" t="s">
        <v>27</v>
      </c>
      <c r="AR25" s="131">
        <v>0</v>
      </c>
      <c r="AS25" s="105">
        <v>0</v>
      </c>
      <c r="AT25" s="105">
        <v>0</v>
      </c>
      <c r="AU25" s="105">
        <v>0</v>
      </c>
      <c r="AV25" s="137">
        <v>0</v>
      </c>
      <c r="AW25" s="200" t="s">
        <v>27</v>
      </c>
      <c r="AX25" s="127">
        <v>0</v>
      </c>
      <c r="AY25" s="200" t="s">
        <v>27</v>
      </c>
      <c r="AZ25" s="205">
        <v>0</v>
      </c>
      <c r="BA25" s="620"/>
      <c r="BB25" s="148"/>
      <c r="BC25" s="154" t="s">
        <v>27</v>
      </c>
      <c r="BD25" s="148" t="s">
        <v>27</v>
      </c>
      <c r="BE25" s="200" t="s">
        <v>27</v>
      </c>
      <c r="BF25" s="157">
        <f t="shared" si="17"/>
        <v>0</v>
      </c>
      <c r="BG25" s="104">
        <f t="shared" si="18"/>
        <v>0</v>
      </c>
      <c r="BH25" s="104">
        <f t="shared" si="19"/>
        <v>120</v>
      </c>
      <c r="BI25" s="104">
        <f t="shared" si="20"/>
        <v>80</v>
      </c>
      <c r="BJ25" s="104">
        <f t="shared" si="21"/>
        <v>0</v>
      </c>
      <c r="BK25" s="104">
        <f t="shared" si="22"/>
        <v>0</v>
      </c>
      <c r="BL25" s="110">
        <f t="shared" si="23"/>
        <v>0</v>
      </c>
    </row>
    <row r="26" spans="2:65" s="50" customFormat="1" ht="111" thickBot="1">
      <c r="B26" s="184" t="s">
        <v>546</v>
      </c>
      <c r="C26" s="763" t="s">
        <v>258</v>
      </c>
      <c r="D26" s="382" t="s">
        <v>355</v>
      </c>
      <c r="E26" s="619">
        <v>10</v>
      </c>
      <c r="F26" s="166">
        <f t="shared" si="24"/>
        <v>0</v>
      </c>
      <c r="G26" s="192" t="s">
        <v>27</v>
      </c>
      <c r="H26" s="122">
        <f t="shared" si="25"/>
        <v>0</v>
      </c>
      <c r="I26" s="195" t="s">
        <v>27</v>
      </c>
      <c r="J26" s="118">
        <v>0</v>
      </c>
      <c r="K26" s="105">
        <v>0</v>
      </c>
      <c r="L26" s="114">
        <v>0</v>
      </c>
      <c r="M26" s="195" t="s">
        <v>27</v>
      </c>
      <c r="N26" s="122">
        <f t="shared" si="26"/>
        <v>48</v>
      </c>
      <c r="O26" s="195" t="s">
        <v>27</v>
      </c>
      <c r="P26" s="131">
        <v>48</v>
      </c>
      <c r="Q26" s="105">
        <v>0</v>
      </c>
      <c r="R26" s="105">
        <v>0</v>
      </c>
      <c r="S26" s="137">
        <v>0</v>
      </c>
      <c r="T26" s="200" t="s">
        <v>27</v>
      </c>
      <c r="U26" s="127">
        <f t="shared" si="27"/>
        <v>80</v>
      </c>
      <c r="V26" s="200" t="s">
        <v>27</v>
      </c>
      <c r="W26" s="131">
        <v>40</v>
      </c>
      <c r="X26" s="105">
        <v>0</v>
      </c>
      <c r="Y26" s="105">
        <v>0</v>
      </c>
      <c r="Z26" s="105">
        <v>40</v>
      </c>
      <c r="AA26" s="105">
        <v>0</v>
      </c>
      <c r="AB26" s="137">
        <v>0</v>
      </c>
      <c r="AC26" s="200" t="s">
        <v>27</v>
      </c>
      <c r="AD26" s="127">
        <f t="shared" si="28"/>
        <v>0</v>
      </c>
      <c r="AE26" s="200" t="s">
        <v>27</v>
      </c>
      <c r="AF26" s="131">
        <v>0</v>
      </c>
      <c r="AG26" s="105">
        <v>0</v>
      </c>
      <c r="AH26" s="105">
        <v>0</v>
      </c>
      <c r="AI26" s="105">
        <v>0</v>
      </c>
      <c r="AJ26" s="105">
        <v>0</v>
      </c>
      <c r="AK26" s="105">
        <v>0</v>
      </c>
      <c r="AL26" s="105">
        <v>0</v>
      </c>
      <c r="AM26" s="105">
        <v>0</v>
      </c>
      <c r="AN26" s="137">
        <v>0</v>
      </c>
      <c r="AO26" s="200" t="s">
        <v>27</v>
      </c>
      <c r="AP26" s="127">
        <f t="shared" si="29"/>
        <v>0</v>
      </c>
      <c r="AQ26" s="200" t="s">
        <v>27</v>
      </c>
      <c r="AR26" s="131">
        <v>0</v>
      </c>
      <c r="AS26" s="105">
        <v>0</v>
      </c>
      <c r="AT26" s="105">
        <v>0</v>
      </c>
      <c r="AU26" s="105">
        <v>0</v>
      </c>
      <c r="AV26" s="137">
        <v>0</v>
      </c>
      <c r="AW26" s="200" t="s">
        <v>27</v>
      </c>
      <c r="AX26" s="127">
        <v>0</v>
      </c>
      <c r="AY26" s="200" t="s">
        <v>27</v>
      </c>
      <c r="AZ26" s="205">
        <v>0</v>
      </c>
      <c r="BA26" s="620"/>
      <c r="BB26" s="148"/>
      <c r="BC26" s="154" t="s">
        <v>27</v>
      </c>
      <c r="BD26" s="148" t="s">
        <v>27</v>
      </c>
      <c r="BE26" s="200" t="s">
        <v>27</v>
      </c>
      <c r="BF26" s="157">
        <f t="shared" si="17"/>
        <v>0</v>
      </c>
      <c r="BG26" s="104">
        <f t="shared" si="18"/>
        <v>0</v>
      </c>
      <c r="BH26" s="104">
        <f t="shared" si="19"/>
        <v>48</v>
      </c>
      <c r="BI26" s="104">
        <f t="shared" si="20"/>
        <v>80</v>
      </c>
      <c r="BJ26" s="104">
        <f t="shared" si="21"/>
        <v>0</v>
      </c>
      <c r="BK26" s="104">
        <f t="shared" si="22"/>
        <v>0</v>
      </c>
      <c r="BL26" s="110">
        <f t="shared" si="23"/>
        <v>0</v>
      </c>
    </row>
    <row r="27" spans="2:65" s="50" customFormat="1" ht="111" thickBot="1">
      <c r="B27" s="184" t="s">
        <v>547</v>
      </c>
      <c r="C27" s="763" t="s">
        <v>259</v>
      </c>
      <c r="D27" s="629" t="s">
        <v>362</v>
      </c>
      <c r="E27" s="619">
        <v>5</v>
      </c>
      <c r="F27" s="166">
        <f t="shared" si="24"/>
        <v>0</v>
      </c>
      <c r="G27" s="192" t="s">
        <v>27</v>
      </c>
      <c r="H27" s="122">
        <f t="shared" si="25"/>
        <v>0</v>
      </c>
      <c r="I27" s="195" t="s">
        <v>27</v>
      </c>
      <c r="J27" s="118">
        <v>0</v>
      </c>
      <c r="K27" s="105">
        <v>0</v>
      </c>
      <c r="L27" s="114">
        <v>0</v>
      </c>
      <c r="M27" s="195" t="s">
        <v>27</v>
      </c>
      <c r="N27" s="122">
        <f t="shared" si="26"/>
        <v>24</v>
      </c>
      <c r="O27" s="195" t="s">
        <v>27</v>
      </c>
      <c r="P27" s="131">
        <v>24</v>
      </c>
      <c r="Q27" s="105">
        <v>0</v>
      </c>
      <c r="R27" s="105">
        <v>0</v>
      </c>
      <c r="S27" s="137">
        <v>0</v>
      </c>
      <c r="T27" s="200" t="s">
        <v>27</v>
      </c>
      <c r="U27" s="127">
        <f t="shared" si="27"/>
        <v>40</v>
      </c>
      <c r="V27" s="200" t="s">
        <v>27</v>
      </c>
      <c r="W27" s="131">
        <v>20</v>
      </c>
      <c r="X27" s="105">
        <v>0</v>
      </c>
      <c r="Y27" s="105">
        <v>0</v>
      </c>
      <c r="Z27" s="105">
        <v>20</v>
      </c>
      <c r="AA27" s="105">
        <v>0</v>
      </c>
      <c r="AB27" s="137">
        <v>0</v>
      </c>
      <c r="AC27" s="200" t="s">
        <v>27</v>
      </c>
      <c r="AD27" s="127">
        <f t="shared" si="28"/>
        <v>0</v>
      </c>
      <c r="AE27" s="200" t="s">
        <v>27</v>
      </c>
      <c r="AF27" s="131">
        <v>0</v>
      </c>
      <c r="AG27" s="105">
        <v>0</v>
      </c>
      <c r="AH27" s="105">
        <v>0</v>
      </c>
      <c r="AI27" s="105">
        <v>0</v>
      </c>
      <c r="AJ27" s="105">
        <v>0</v>
      </c>
      <c r="AK27" s="105">
        <v>0</v>
      </c>
      <c r="AL27" s="105">
        <v>0</v>
      </c>
      <c r="AM27" s="105">
        <v>0</v>
      </c>
      <c r="AN27" s="137">
        <v>0</v>
      </c>
      <c r="AO27" s="200" t="s">
        <v>27</v>
      </c>
      <c r="AP27" s="127">
        <f t="shared" si="29"/>
        <v>0</v>
      </c>
      <c r="AQ27" s="200" t="s">
        <v>27</v>
      </c>
      <c r="AR27" s="131">
        <v>0</v>
      </c>
      <c r="AS27" s="105">
        <v>0</v>
      </c>
      <c r="AT27" s="105">
        <v>0</v>
      </c>
      <c r="AU27" s="105">
        <v>0</v>
      </c>
      <c r="AV27" s="137">
        <v>0</v>
      </c>
      <c r="AW27" s="200" t="s">
        <v>27</v>
      </c>
      <c r="AX27" s="127">
        <v>0</v>
      </c>
      <c r="AY27" s="200" t="s">
        <v>27</v>
      </c>
      <c r="AZ27" s="205">
        <v>0</v>
      </c>
      <c r="BA27" s="620"/>
      <c r="BB27" s="148"/>
      <c r="BC27" s="154" t="s">
        <v>27</v>
      </c>
      <c r="BD27" s="148" t="s">
        <v>27</v>
      </c>
      <c r="BE27" s="200" t="s">
        <v>27</v>
      </c>
      <c r="BF27" s="157">
        <f t="shared" si="17"/>
        <v>0</v>
      </c>
      <c r="BG27" s="104">
        <f t="shared" si="18"/>
        <v>0</v>
      </c>
      <c r="BH27" s="104">
        <f t="shared" si="19"/>
        <v>24</v>
      </c>
      <c r="BI27" s="104">
        <f t="shared" si="20"/>
        <v>40</v>
      </c>
      <c r="BJ27" s="104">
        <f t="shared" si="21"/>
        <v>0</v>
      </c>
      <c r="BK27" s="104">
        <f t="shared" si="22"/>
        <v>0</v>
      </c>
      <c r="BL27" s="110">
        <f t="shared" si="23"/>
        <v>0</v>
      </c>
    </row>
    <row r="28" spans="2:65" s="50" customFormat="1" ht="126.75" thickBot="1">
      <c r="B28" s="184" t="s">
        <v>548</v>
      </c>
      <c r="C28" s="763" t="s">
        <v>260</v>
      </c>
      <c r="D28" s="382" t="s">
        <v>363</v>
      </c>
      <c r="E28" s="619">
        <v>10</v>
      </c>
      <c r="F28" s="166">
        <f t="shared" si="24"/>
        <v>0</v>
      </c>
      <c r="G28" s="192" t="s">
        <v>27</v>
      </c>
      <c r="H28" s="122">
        <f t="shared" si="25"/>
        <v>0</v>
      </c>
      <c r="I28" s="195" t="s">
        <v>27</v>
      </c>
      <c r="J28" s="118">
        <v>0</v>
      </c>
      <c r="K28" s="105">
        <v>0</v>
      </c>
      <c r="L28" s="114">
        <v>0</v>
      </c>
      <c r="M28" s="195" t="s">
        <v>27</v>
      </c>
      <c r="N28" s="122">
        <f t="shared" si="26"/>
        <v>80</v>
      </c>
      <c r="O28" s="195" t="s">
        <v>27</v>
      </c>
      <c r="P28" s="131">
        <v>80</v>
      </c>
      <c r="Q28" s="105">
        <v>0</v>
      </c>
      <c r="R28" s="105">
        <v>0</v>
      </c>
      <c r="S28" s="137">
        <v>0</v>
      </c>
      <c r="T28" s="200" t="s">
        <v>27</v>
      </c>
      <c r="U28" s="127">
        <f t="shared" si="27"/>
        <v>80</v>
      </c>
      <c r="V28" s="200" t="s">
        <v>27</v>
      </c>
      <c r="W28" s="131">
        <v>40</v>
      </c>
      <c r="X28" s="105">
        <v>0</v>
      </c>
      <c r="Y28" s="105">
        <v>0</v>
      </c>
      <c r="Z28" s="105">
        <v>40</v>
      </c>
      <c r="AA28" s="105">
        <v>0</v>
      </c>
      <c r="AB28" s="137">
        <v>0</v>
      </c>
      <c r="AC28" s="200" t="s">
        <v>27</v>
      </c>
      <c r="AD28" s="127">
        <f t="shared" si="28"/>
        <v>0</v>
      </c>
      <c r="AE28" s="200" t="s">
        <v>27</v>
      </c>
      <c r="AF28" s="131">
        <v>0</v>
      </c>
      <c r="AG28" s="105">
        <v>0</v>
      </c>
      <c r="AH28" s="105">
        <v>0</v>
      </c>
      <c r="AI28" s="105">
        <v>0</v>
      </c>
      <c r="AJ28" s="105">
        <v>0</v>
      </c>
      <c r="AK28" s="105">
        <v>0</v>
      </c>
      <c r="AL28" s="105">
        <v>0</v>
      </c>
      <c r="AM28" s="105">
        <v>0</v>
      </c>
      <c r="AN28" s="137">
        <v>0</v>
      </c>
      <c r="AO28" s="200" t="s">
        <v>27</v>
      </c>
      <c r="AP28" s="127">
        <f t="shared" si="29"/>
        <v>0</v>
      </c>
      <c r="AQ28" s="200" t="s">
        <v>27</v>
      </c>
      <c r="AR28" s="131">
        <v>0</v>
      </c>
      <c r="AS28" s="105">
        <v>0</v>
      </c>
      <c r="AT28" s="105">
        <v>0</v>
      </c>
      <c r="AU28" s="105">
        <v>0</v>
      </c>
      <c r="AV28" s="137">
        <v>0</v>
      </c>
      <c r="AW28" s="200" t="s">
        <v>27</v>
      </c>
      <c r="AX28" s="127">
        <v>0</v>
      </c>
      <c r="AY28" s="200" t="s">
        <v>27</v>
      </c>
      <c r="AZ28" s="205">
        <v>0</v>
      </c>
      <c r="BA28" s="620"/>
      <c r="BB28" s="148"/>
      <c r="BC28" s="154" t="s">
        <v>27</v>
      </c>
      <c r="BD28" s="148" t="s">
        <v>27</v>
      </c>
      <c r="BE28" s="200" t="s">
        <v>27</v>
      </c>
      <c r="BF28" s="157">
        <f t="shared" si="17"/>
        <v>0</v>
      </c>
      <c r="BG28" s="104">
        <f t="shared" si="18"/>
        <v>0</v>
      </c>
      <c r="BH28" s="104">
        <f t="shared" si="19"/>
        <v>80</v>
      </c>
      <c r="BI28" s="104">
        <f t="shared" si="20"/>
        <v>80</v>
      </c>
      <c r="BJ28" s="104">
        <f t="shared" si="21"/>
        <v>0</v>
      </c>
      <c r="BK28" s="104">
        <f t="shared" si="22"/>
        <v>0</v>
      </c>
      <c r="BL28" s="110">
        <f t="shared" si="23"/>
        <v>0</v>
      </c>
    </row>
    <row r="29" spans="2:65" s="50" customFormat="1" ht="142.5" thickBot="1">
      <c r="B29" s="184" t="s">
        <v>527</v>
      </c>
      <c r="C29" s="763" t="s">
        <v>261</v>
      </c>
      <c r="D29" s="391" t="s">
        <v>369</v>
      </c>
      <c r="E29" s="619">
        <v>30</v>
      </c>
      <c r="F29" s="166">
        <f t="shared" si="24"/>
        <v>0</v>
      </c>
      <c r="G29" s="192" t="s">
        <v>27</v>
      </c>
      <c r="H29" s="122">
        <f t="shared" si="25"/>
        <v>0</v>
      </c>
      <c r="I29" s="195" t="s">
        <v>27</v>
      </c>
      <c r="J29" s="118">
        <v>0</v>
      </c>
      <c r="K29" s="105">
        <v>0</v>
      </c>
      <c r="L29" s="114">
        <v>0</v>
      </c>
      <c r="M29" s="195" t="s">
        <v>27</v>
      </c>
      <c r="N29" s="122">
        <f t="shared" si="26"/>
        <v>120</v>
      </c>
      <c r="O29" s="195" t="s">
        <v>27</v>
      </c>
      <c r="P29" s="131">
        <v>120</v>
      </c>
      <c r="Q29" s="105">
        <v>0</v>
      </c>
      <c r="R29" s="105">
        <v>0</v>
      </c>
      <c r="S29" s="137">
        <v>0</v>
      </c>
      <c r="T29" s="200" t="s">
        <v>27</v>
      </c>
      <c r="U29" s="127">
        <f t="shared" si="27"/>
        <v>0</v>
      </c>
      <c r="V29" s="200" t="s">
        <v>27</v>
      </c>
      <c r="W29" s="131">
        <v>0</v>
      </c>
      <c r="X29" s="105">
        <v>0</v>
      </c>
      <c r="Y29" s="105">
        <v>0</v>
      </c>
      <c r="Z29" s="105">
        <v>0</v>
      </c>
      <c r="AA29" s="105">
        <v>0</v>
      </c>
      <c r="AB29" s="137">
        <v>0</v>
      </c>
      <c r="AC29" s="200" t="s">
        <v>27</v>
      </c>
      <c r="AD29" s="127">
        <f t="shared" si="28"/>
        <v>0</v>
      </c>
      <c r="AE29" s="200" t="s">
        <v>27</v>
      </c>
      <c r="AF29" s="131">
        <v>0</v>
      </c>
      <c r="AG29" s="105">
        <v>0</v>
      </c>
      <c r="AH29" s="105">
        <v>0</v>
      </c>
      <c r="AI29" s="105">
        <v>0</v>
      </c>
      <c r="AJ29" s="105">
        <v>0</v>
      </c>
      <c r="AK29" s="105">
        <v>0</v>
      </c>
      <c r="AL29" s="105">
        <v>0</v>
      </c>
      <c r="AM29" s="105">
        <v>0</v>
      </c>
      <c r="AN29" s="137">
        <v>0</v>
      </c>
      <c r="AO29" s="200" t="s">
        <v>27</v>
      </c>
      <c r="AP29" s="127">
        <f t="shared" si="29"/>
        <v>0</v>
      </c>
      <c r="AQ29" s="200" t="s">
        <v>27</v>
      </c>
      <c r="AR29" s="131">
        <v>0</v>
      </c>
      <c r="AS29" s="105">
        <v>0</v>
      </c>
      <c r="AT29" s="105">
        <v>0</v>
      </c>
      <c r="AU29" s="105">
        <v>0</v>
      </c>
      <c r="AV29" s="137">
        <v>0</v>
      </c>
      <c r="AW29" s="200" t="s">
        <v>27</v>
      </c>
      <c r="AX29" s="127">
        <v>0</v>
      </c>
      <c r="AY29" s="200" t="s">
        <v>27</v>
      </c>
      <c r="AZ29" s="205">
        <v>0</v>
      </c>
      <c r="BA29" s="620"/>
      <c r="BB29" s="148"/>
      <c r="BC29" s="154" t="s">
        <v>27</v>
      </c>
      <c r="BD29" s="148" t="s">
        <v>27</v>
      </c>
      <c r="BE29" s="200" t="s">
        <v>27</v>
      </c>
      <c r="BF29" s="157">
        <f t="shared" si="17"/>
        <v>0</v>
      </c>
      <c r="BG29" s="104">
        <f t="shared" si="18"/>
        <v>0</v>
      </c>
      <c r="BH29" s="104">
        <f t="shared" si="19"/>
        <v>120</v>
      </c>
      <c r="BI29" s="104">
        <f t="shared" si="20"/>
        <v>0</v>
      </c>
      <c r="BJ29" s="104">
        <f t="shared" si="21"/>
        <v>0</v>
      </c>
      <c r="BK29" s="104">
        <f t="shared" si="22"/>
        <v>0</v>
      </c>
      <c r="BL29" s="110">
        <f t="shared" si="23"/>
        <v>0</v>
      </c>
    </row>
    <row r="30" spans="2:65" s="50" customFormat="1" ht="95.25" thickBot="1">
      <c r="B30" s="184" t="s">
        <v>555</v>
      </c>
      <c r="C30" s="763" t="s">
        <v>262</v>
      </c>
      <c r="D30" s="382" t="s">
        <v>368</v>
      </c>
      <c r="E30" s="619">
        <v>30</v>
      </c>
      <c r="F30" s="166">
        <f t="shared" si="24"/>
        <v>0</v>
      </c>
      <c r="G30" s="192" t="s">
        <v>27</v>
      </c>
      <c r="H30" s="122">
        <f t="shared" si="25"/>
        <v>0</v>
      </c>
      <c r="I30" s="195" t="s">
        <v>27</v>
      </c>
      <c r="J30" s="118">
        <v>0</v>
      </c>
      <c r="K30" s="105">
        <v>0</v>
      </c>
      <c r="L30" s="114">
        <v>0</v>
      </c>
      <c r="M30" s="195" t="s">
        <v>27</v>
      </c>
      <c r="N30" s="122">
        <f t="shared" si="26"/>
        <v>360</v>
      </c>
      <c r="O30" s="195" t="s">
        <v>27</v>
      </c>
      <c r="P30" s="131">
        <v>360</v>
      </c>
      <c r="Q30" s="105">
        <v>0</v>
      </c>
      <c r="R30" s="105">
        <v>0</v>
      </c>
      <c r="S30" s="137">
        <v>0</v>
      </c>
      <c r="T30" s="200" t="s">
        <v>27</v>
      </c>
      <c r="U30" s="127">
        <f t="shared" si="27"/>
        <v>0</v>
      </c>
      <c r="V30" s="200" t="s">
        <v>27</v>
      </c>
      <c r="W30" s="131">
        <v>0</v>
      </c>
      <c r="X30" s="105">
        <v>0</v>
      </c>
      <c r="Y30" s="105">
        <v>0</v>
      </c>
      <c r="Z30" s="105">
        <v>0</v>
      </c>
      <c r="AA30" s="105">
        <v>0</v>
      </c>
      <c r="AB30" s="137">
        <v>0</v>
      </c>
      <c r="AC30" s="200" t="s">
        <v>27</v>
      </c>
      <c r="AD30" s="127">
        <f t="shared" si="28"/>
        <v>0</v>
      </c>
      <c r="AE30" s="200" t="s">
        <v>27</v>
      </c>
      <c r="AF30" s="131">
        <v>0</v>
      </c>
      <c r="AG30" s="105">
        <v>0</v>
      </c>
      <c r="AH30" s="105">
        <v>0</v>
      </c>
      <c r="AI30" s="105">
        <v>0</v>
      </c>
      <c r="AJ30" s="105">
        <v>0</v>
      </c>
      <c r="AK30" s="105">
        <v>0</v>
      </c>
      <c r="AL30" s="105">
        <v>0</v>
      </c>
      <c r="AM30" s="105">
        <v>0</v>
      </c>
      <c r="AN30" s="137">
        <v>0</v>
      </c>
      <c r="AO30" s="200" t="s">
        <v>27</v>
      </c>
      <c r="AP30" s="127">
        <f t="shared" si="29"/>
        <v>0</v>
      </c>
      <c r="AQ30" s="200" t="s">
        <v>27</v>
      </c>
      <c r="AR30" s="131">
        <v>0</v>
      </c>
      <c r="AS30" s="105">
        <v>0</v>
      </c>
      <c r="AT30" s="105">
        <v>0</v>
      </c>
      <c r="AU30" s="105">
        <v>0</v>
      </c>
      <c r="AV30" s="137">
        <v>0</v>
      </c>
      <c r="AW30" s="200" t="s">
        <v>27</v>
      </c>
      <c r="AX30" s="127">
        <v>0</v>
      </c>
      <c r="AY30" s="200" t="s">
        <v>27</v>
      </c>
      <c r="AZ30" s="205">
        <v>0</v>
      </c>
      <c r="BA30" s="620"/>
      <c r="BB30" s="148"/>
      <c r="BC30" s="154" t="s">
        <v>27</v>
      </c>
      <c r="BD30" s="148" t="s">
        <v>27</v>
      </c>
      <c r="BE30" s="200" t="s">
        <v>27</v>
      </c>
      <c r="BF30" s="157">
        <f t="shared" si="17"/>
        <v>0</v>
      </c>
      <c r="BG30" s="104">
        <f t="shared" si="18"/>
        <v>0</v>
      </c>
      <c r="BH30" s="104">
        <f t="shared" si="19"/>
        <v>360</v>
      </c>
      <c r="BI30" s="104">
        <f t="shared" si="20"/>
        <v>0</v>
      </c>
      <c r="BJ30" s="104">
        <f t="shared" si="21"/>
        <v>0</v>
      </c>
      <c r="BK30" s="104">
        <f t="shared" si="22"/>
        <v>0</v>
      </c>
      <c r="BL30" s="110">
        <f t="shared" si="23"/>
        <v>0</v>
      </c>
    </row>
    <row r="31" spans="2:65" s="50" customFormat="1" ht="158.25" thickBot="1">
      <c r="B31" s="184" t="s">
        <v>536</v>
      </c>
      <c r="C31" s="763" t="s">
        <v>263</v>
      </c>
      <c r="D31" s="382" t="s">
        <v>370</v>
      </c>
      <c r="E31" s="619">
        <v>30</v>
      </c>
      <c r="F31" s="166">
        <f t="shared" si="24"/>
        <v>0</v>
      </c>
      <c r="G31" s="192" t="s">
        <v>27</v>
      </c>
      <c r="H31" s="122">
        <f t="shared" si="25"/>
        <v>0</v>
      </c>
      <c r="I31" s="195" t="s">
        <v>27</v>
      </c>
      <c r="J31" s="118">
        <v>0</v>
      </c>
      <c r="K31" s="105">
        <v>0</v>
      </c>
      <c r="L31" s="114">
        <v>0</v>
      </c>
      <c r="M31" s="195" t="s">
        <v>27</v>
      </c>
      <c r="N31" s="122">
        <f t="shared" si="26"/>
        <v>120</v>
      </c>
      <c r="O31" s="195" t="s">
        <v>27</v>
      </c>
      <c r="P31" s="131">
        <v>120</v>
      </c>
      <c r="Q31" s="105">
        <v>0</v>
      </c>
      <c r="R31" s="105">
        <v>0</v>
      </c>
      <c r="S31" s="137">
        <v>0</v>
      </c>
      <c r="T31" s="200" t="s">
        <v>27</v>
      </c>
      <c r="U31" s="127">
        <f t="shared" si="27"/>
        <v>240</v>
      </c>
      <c r="V31" s="200" t="s">
        <v>27</v>
      </c>
      <c r="W31" s="131">
        <v>120</v>
      </c>
      <c r="X31" s="105">
        <v>0</v>
      </c>
      <c r="Y31" s="105">
        <v>0</v>
      </c>
      <c r="Z31" s="105">
        <v>120</v>
      </c>
      <c r="AA31" s="105">
        <v>0</v>
      </c>
      <c r="AB31" s="137">
        <v>0</v>
      </c>
      <c r="AC31" s="200" t="s">
        <v>27</v>
      </c>
      <c r="AD31" s="127">
        <f t="shared" si="28"/>
        <v>0</v>
      </c>
      <c r="AE31" s="200" t="s">
        <v>27</v>
      </c>
      <c r="AF31" s="131">
        <v>0</v>
      </c>
      <c r="AG31" s="105">
        <v>0</v>
      </c>
      <c r="AH31" s="105">
        <v>0</v>
      </c>
      <c r="AI31" s="105">
        <v>0</v>
      </c>
      <c r="AJ31" s="105">
        <v>0</v>
      </c>
      <c r="AK31" s="105">
        <v>0</v>
      </c>
      <c r="AL31" s="105">
        <v>0</v>
      </c>
      <c r="AM31" s="105">
        <v>0</v>
      </c>
      <c r="AN31" s="137">
        <v>0</v>
      </c>
      <c r="AO31" s="200" t="s">
        <v>27</v>
      </c>
      <c r="AP31" s="127">
        <f t="shared" si="29"/>
        <v>0</v>
      </c>
      <c r="AQ31" s="200" t="s">
        <v>27</v>
      </c>
      <c r="AR31" s="131">
        <v>0</v>
      </c>
      <c r="AS31" s="105">
        <v>0</v>
      </c>
      <c r="AT31" s="105">
        <v>0</v>
      </c>
      <c r="AU31" s="105">
        <v>0</v>
      </c>
      <c r="AV31" s="137">
        <v>0</v>
      </c>
      <c r="AW31" s="200" t="s">
        <v>27</v>
      </c>
      <c r="AX31" s="127">
        <v>0</v>
      </c>
      <c r="AY31" s="200" t="s">
        <v>27</v>
      </c>
      <c r="AZ31" s="205">
        <v>0</v>
      </c>
      <c r="BA31" s="620"/>
      <c r="BB31" s="148"/>
      <c r="BC31" s="154" t="s">
        <v>27</v>
      </c>
      <c r="BD31" s="148" t="s">
        <v>27</v>
      </c>
      <c r="BE31" s="200" t="s">
        <v>27</v>
      </c>
      <c r="BF31" s="157">
        <f t="shared" si="17"/>
        <v>0</v>
      </c>
      <c r="BG31" s="104">
        <f t="shared" si="18"/>
        <v>0</v>
      </c>
      <c r="BH31" s="104">
        <f t="shared" si="19"/>
        <v>120</v>
      </c>
      <c r="BI31" s="104">
        <f t="shared" si="20"/>
        <v>240</v>
      </c>
      <c r="BJ31" s="104">
        <f t="shared" si="21"/>
        <v>0</v>
      </c>
      <c r="BK31" s="104">
        <f t="shared" si="22"/>
        <v>0</v>
      </c>
      <c r="BL31" s="110">
        <f t="shared" si="23"/>
        <v>0</v>
      </c>
    </row>
    <row r="32" spans="2:65" s="50" customFormat="1" ht="111" thickBot="1">
      <c r="B32" s="184" t="s">
        <v>537</v>
      </c>
      <c r="C32" s="763" t="s">
        <v>264</v>
      </c>
      <c r="D32" s="629" t="s">
        <v>353</v>
      </c>
      <c r="E32" s="619">
        <v>5</v>
      </c>
      <c r="F32" s="166">
        <f t="shared" si="24"/>
        <v>0</v>
      </c>
      <c r="G32" s="192" t="s">
        <v>27</v>
      </c>
      <c r="H32" s="122">
        <f t="shared" si="25"/>
        <v>0</v>
      </c>
      <c r="I32" s="195" t="s">
        <v>27</v>
      </c>
      <c r="J32" s="118">
        <v>0</v>
      </c>
      <c r="K32" s="105">
        <v>0</v>
      </c>
      <c r="L32" s="114">
        <v>0</v>
      </c>
      <c r="M32" s="195" t="s">
        <v>27</v>
      </c>
      <c r="N32" s="122">
        <f t="shared" si="26"/>
        <v>40</v>
      </c>
      <c r="O32" s="195" t="s">
        <v>27</v>
      </c>
      <c r="P32" s="131">
        <v>40</v>
      </c>
      <c r="Q32" s="105">
        <v>0</v>
      </c>
      <c r="R32" s="105">
        <v>0</v>
      </c>
      <c r="S32" s="137">
        <v>0</v>
      </c>
      <c r="T32" s="200" t="s">
        <v>27</v>
      </c>
      <c r="U32" s="127">
        <f t="shared" si="27"/>
        <v>40</v>
      </c>
      <c r="V32" s="200" t="s">
        <v>27</v>
      </c>
      <c r="W32" s="131">
        <v>20</v>
      </c>
      <c r="X32" s="105">
        <v>0</v>
      </c>
      <c r="Y32" s="105">
        <v>0</v>
      </c>
      <c r="Z32" s="105">
        <v>20</v>
      </c>
      <c r="AA32" s="105">
        <v>0</v>
      </c>
      <c r="AB32" s="137">
        <v>0</v>
      </c>
      <c r="AC32" s="200" t="s">
        <v>27</v>
      </c>
      <c r="AD32" s="127">
        <f t="shared" si="28"/>
        <v>0</v>
      </c>
      <c r="AE32" s="200" t="s">
        <v>27</v>
      </c>
      <c r="AF32" s="131">
        <v>0</v>
      </c>
      <c r="AG32" s="105">
        <v>0</v>
      </c>
      <c r="AH32" s="105">
        <v>0</v>
      </c>
      <c r="AI32" s="105">
        <v>0</v>
      </c>
      <c r="AJ32" s="105">
        <v>0</v>
      </c>
      <c r="AK32" s="105">
        <v>0</v>
      </c>
      <c r="AL32" s="105">
        <v>0</v>
      </c>
      <c r="AM32" s="105">
        <v>0</v>
      </c>
      <c r="AN32" s="137">
        <v>0</v>
      </c>
      <c r="AO32" s="200" t="s">
        <v>27</v>
      </c>
      <c r="AP32" s="127">
        <f t="shared" si="29"/>
        <v>0</v>
      </c>
      <c r="AQ32" s="200" t="s">
        <v>27</v>
      </c>
      <c r="AR32" s="131">
        <v>0</v>
      </c>
      <c r="AS32" s="105">
        <v>0</v>
      </c>
      <c r="AT32" s="105">
        <v>0</v>
      </c>
      <c r="AU32" s="105">
        <v>0</v>
      </c>
      <c r="AV32" s="137">
        <v>0</v>
      </c>
      <c r="AW32" s="200" t="s">
        <v>27</v>
      </c>
      <c r="AX32" s="127">
        <v>0</v>
      </c>
      <c r="AY32" s="200" t="s">
        <v>27</v>
      </c>
      <c r="AZ32" s="205">
        <v>0</v>
      </c>
      <c r="BA32" s="620"/>
      <c r="BB32" s="148"/>
      <c r="BC32" s="154" t="s">
        <v>27</v>
      </c>
      <c r="BD32" s="148" t="s">
        <v>27</v>
      </c>
      <c r="BE32" s="200" t="s">
        <v>27</v>
      </c>
      <c r="BF32" s="157">
        <f t="shared" si="17"/>
        <v>0</v>
      </c>
      <c r="BG32" s="104">
        <f t="shared" si="18"/>
        <v>0</v>
      </c>
      <c r="BH32" s="104">
        <f t="shared" si="19"/>
        <v>40</v>
      </c>
      <c r="BI32" s="104">
        <f t="shared" si="20"/>
        <v>40</v>
      </c>
      <c r="BJ32" s="104">
        <f t="shared" si="21"/>
        <v>0</v>
      </c>
      <c r="BK32" s="104">
        <f t="shared" si="22"/>
        <v>0</v>
      </c>
      <c r="BL32" s="110">
        <f t="shared" si="23"/>
        <v>0</v>
      </c>
    </row>
    <row r="33" spans="2:64" s="50" customFormat="1" ht="126.75" thickBot="1">
      <c r="B33" s="184" t="s">
        <v>538</v>
      </c>
      <c r="C33" s="763" t="s">
        <v>265</v>
      </c>
      <c r="D33" s="382" t="s">
        <v>363</v>
      </c>
      <c r="E33" s="619">
        <v>5</v>
      </c>
      <c r="F33" s="166">
        <f t="shared" si="24"/>
        <v>0</v>
      </c>
      <c r="G33" s="192" t="s">
        <v>27</v>
      </c>
      <c r="H33" s="122">
        <f t="shared" si="25"/>
        <v>0</v>
      </c>
      <c r="I33" s="195" t="s">
        <v>27</v>
      </c>
      <c r="J33" s="118">
        <v>0</v>
      </c>
      <c r="K33" s="105">
        <v>0</v>
      </c>
      <c r="L33" s="114">
        <v>0</v>
      </c>
      <c r="M33" s="195" t="s">
        <v>27</v>
      </c>
      <c r="N33" s="122">
        <f t="shared" si="26"/>
        <v>60</v>
      </c>
      <c r="O33" s="195" t="s">
        <v>27</v>
      </c>
      <c r="P33" s="131">
        <v>60</v>
      </c>
      <c r="Q33" s="105">
        <v>0</v>
      </c>
      <c r="R33" s="105">
        <v>0</v>
      </c>
      <c r="S33" s="137">
        <v>0</v>
      </c>
      <c r="T33" s="200" t="s">
        <v>27</v>
      </c>
      <c r="U33" s="127">
        <f t="shared" si="27"/>
        <v>40</v>
      </c>
      <c r="V33" s="200" t="s">
        <v>27</v>
      </c>
      <c r="W33" s="131">
        <v>20</v>
      </c>
      <c r="X33" s="105">
        <v>0</v>
      </c>
      <c r="Y33" s="105">
        <v>0</v>
      </c>
      <c r="Z33" s="105">
        <v>20</v>
      </c>
      <c r="AA33" s="105">
        <v>0</v>
      </c>
      <c r="AB33" s="137">
        <v>0</v>
      </c>
      <c r="AC33" s="200" t="s">
        <v>27</v>
      </c>
      <c r="AD33" s="127">
        <f t="shared" si="28"/>
        <v>0</v>
      </c>
      <c r="AE33" s="200" t="s">
        <v>27</v>
      </c>
      <c r="AF33" s="131">
        <v>0</v>
      </c>
      <c r="AG33" s="105">
        <v>0</v>
      </c>
      <c r="AH33" s="105">
        <v>0</v>
      </c>
      <c r="AI33" s="105">
        <v>0</v>
      </c>
      <c r="AJ33" s="105">
        <v>0</v>
      </c>
      <c r="AK33" s="105">
        <v>0</v>
      </c>
      <c r="AL33" s="105">
        <v>0</v>
      </c>
      <c r="AM33" s="105">
        <v>0</v>
      </c>
      <c r="AN33" s="137">
        <v>0</v>
      </c>
      <c r="AO33" s="200" t="s">
        <v>27</v>
      </c>
      <c r="AP33" s="127">
        <f t="shared" si="29"/>
        <v>0</v>
      </c>
      <c r="AQ33" s="200" t="s">
        <v>27</v>
      </c>
      <c r="AR33" s="131">
        <v>0</v>
      </c>
      <c r="AS33" s="105">
        <v>0</v>
      </c>
      <c r="AT33" s="105">
        <v>0</v>
      </c>
      <c r="AU33" s="105">
        <v>0</v>
      </c>
      <c r="AV33" s="137">
        <v>0</v>
      </c>
      <c r="AW33" s="200" t="s">
        <v>27</v>
      </c>
      <c r="AX33" s="127">
        <v>0</v>
      </c>
      <c r="AY33" s="200" t="s">
        <v>27</v>
      </c>
      <c r="AZ33" s="205">
        <v>0</v>
      </c>
      <c r="BA33" s="620"/>
      <c r="BB33" s="148"/>
      <c r="BC33" s="154" t="s">
        <v>27</v>
      </c>
      <c r="BD33" s="148" t="s">
        <v>27</v>
      </c>
      <c r="BE33" s="200" t="s">
        <v>27</v>
      </c>
      <c r="BF33" s="157">
        <f t="shared" si="17"/>
        <v>0</v>
      </c>
      <c r="BG33" s="104">
        <f t="shared" si="18"/>
        <v>0</v>
      </c>
      <c r="BH33" s="104">
        <f t="shared" si="19"/>
        <v>60</v>
      </c>
      <c r="BI33" s="104">
        <f t="shared" si="20"/>
        <v>40</v>
      </c>
      <c r="BJ33" s="104">
        <f t="shared" si="21"/>
        <v>0</v>
      </c>
      <c r="BK33" s="104">
        <f t="shared" si="22"/>
        <v>0</v>
      </c>
      <c r="BL33" s="110">
        <f t="shared" si="23"/>
        <v>0</v>
      </c>
    </row>
    <row r="34" spans="2:64" s="50" customFormat="1" ht="111" thickBot="1">
      <c r="B34" s="184" t="s">
        <v>539</v>
      </c>
      <c r="C34" s="763" t="s">
        <v>266</v>
      </c>
      <c r="D34" s="629" t="s">
        <v>356</v>
      </c>
      <c r="E34" s="619">
        <v>5</v>
      </c>
      <c r="F34" s="166">
        <f t="shared" si="24"/>
        <v>0</v>
      </c>
      <c r="G34" s="192" t="s">
        <v>27</v>
      </c>
      <c r="H34" s="122">
        <f t="shared" si="25"/>
        <v>0</v>
      </c>
      <c r="I34" s="195" t="s">
        <v>27</v>
      </c>
      <c r="J34" s="118">
        <v>0</v>
      </c>
      <c r="K34" s="105">
        <v>0</v>
      </c>
      <c r="L34" s="114">
        <v>0</v>
      </c>
      <c r="M34" s="195" t="s">
        <v>27</v>
      </c>
      <c r="N34" s="122">
        <f t="shared" si="26"/>
        <v>28</v>
      </c>
      <c r="O34" s="195" t="s">
        <v>27</v>
      </c>
      <c r="P34" s="131">
        <v>28</v>
      </c>
      <c r="Q34" s="105">
        <v>0</v>
      </c>
      <c r="R34" s="105">
        <v>0</v>
      </c>
      <c r="S34" s="137">
        <v>0</v>
      </c>
      <c r="T34" s="200" t="s">
        <v>27</v>
      </c>
      <c r="U34" s="127">
        <f t="shared" si="27"/>
        <v>40</v>
      </c>
      <c r="V34" s="200" t="s">
        <v>27</v>
      </c>
      <c r="W34" s="131">
        <v>20</v>
      </c>
      <c r="X34" s="105">
        <v>0</v>
      </c>
      <c r="Y34" s="105">
        <v>0</v>
      </c>
      <c r="Z34" s="105">
        <v>20</v>
      </c>
      <c r="AA34" s="105">
        <v>0</v>
      </c>
      <c r="AB34" s="137">
        <v>0</v>
      </c>
      <c r="AC34" s="200" t="s">
        <v>27</v>
      </c>
      <c r="AD34" s="127">
        <f t="shared" si="28"/>
        <v>0</v>
      </c>
      <c r="AE34" s="200" t="s">
        <v>27</v>
      </c>
      <c r="AF34" s="131">
        <v>0</v>
      </c>
      <c r="AG34" s="105">
        <v>0</v>
      </c>
      <c r="AH34" s="105">
        <v>0</v>
      </c>
      <c r="AI34" s="105">
        <v>0</v>
      </c>
      <c r="AJ34" s="105">
        <v>0</v>
      </c>
      <c r="AK34" s="105">
        <v>0</v>
      </c>
      <c r="AL34" s="105">
        <v>0</v>
      </c>
      <c r="AM34" s="105">
        <v>0</v>
      </c>
      <c r="AN34" s="137">
        <v>0</v>
      </c>
      <c r="AO34" s="200" t="s">
        <v>27</v>
      </c>
      <c r="AP34" s="127">
        <f t="shared" si="29"/>
        <v>0</v>
      </c>
      <c r="AQ34" s="200" t="s">
        <v>27</v>
      </c>
      <c r="AR34" s="131">
        <v>0</v>
      </c>
      <c r="AS34" s="105">
        <v>0</v>
      </c>
      <c r="AT34" s="105">
        <v>0</v>
      </c>
      <c r="AU34" s="105">
        <v>0</v>
      </c>
      <c r="AV34" s="137">
        <v>0</v>
      </c>
      <c r="AW34" s="200" t="s">
        <v>27</v>
      </c>
      <c r="AX34" s="127">
        <v>0</v>
      </c>
      <c r="AY34" s="200" t="s">
        <v>27</v>
      </c>
      <c r="AZ34" s="205">
        <v>0</v>
      </c>
      <c r="BA34" s="620"/>
      <c r="BB34" s="148"/>
      <c r="BC34" s="154" t="s">
        <v>27</v>
      </c>
      <c r="BD34" s="148" t="s">
        <v>27</v>
      </c>
      <c r="BE34" s="200" t="s">
        <v>27</v>
      </c>
      <c r="BF34" s="157">
        <f t="shared" si="17"/>
        <v>0</v>
      </c>
      <c r="BG34" s="104">
        <f t="shared" si="18"/>
        <v>0</v>
      </c>
      <c r="BH34" s="104">
        <f t="shared" si="19"/>
        <v>28</v>
      </c>
      <c r="BI34" s="104">
        <f t="shared" si="20"/>
        <v>40</v>
      </c>
      <c r="BJ34" s="104">
        <f t="shared" si="21"/>
        <v>0</v>
      </c>
      <c r="BK34" s="104">
        <f t="shared" si="22"/>
        <v>0</v>
      </c>
      <c r="BL34" s="110">
        <f t="shared" si="23"/>
        <v>0</v>
      </c>
    </row>
    <row r="35" spans="2:64" s="50" customFormat="1" ht="111" thickBot="1">
      <c r="B35" s="184" t="s">
        <v>540</v>
      </c>
      <c r="C35" s="763" t="s">
        <v>267</v>
      </c>
      <c r="D35" s="382" t="s">
        <v>361</v>
      </c>
      <c r="E35" s="619">
        <v>5</v>
      </c>
      <c r="F35" s="166">
        <f t="shared" si="24"/>
        <v>0</v>
      </c>
      <c r="G35" s="192" t="s">
        <v>27</v>
      </c>
      <c r="H35" s="122">
        <f t="shared" si="25"/>
        <v>0</v>
      </c>
      <c r="I35" s="195" t="s">
        <v>27</v>
      </c>
      <c r="J35" s="118">
        <v>0</v>
      </c>
      <c r="K35" s="105">
        <v>0</v>
      </c>
      <c r="L35" s="114">
        <v>0</v>
      </c>
      <c r="M35" s="195" t="s">
        <v>27</v>
      </c>
      <c r="N35" s="122">
        <f t="shared" si="26"/>
        <v>28</v>
      </c>
      <c r="O35" s="195" t="s">
        <v>27</v>
      </c>
      <c r="P35" s="131">
        <v>28</v>
      </c>
      <c r="Q35" s="105">
        <v>0</v>
      </c>
      <c r="R35" s="105">
        <v>0</v>
      </c>
      <c r="S35" s="137">
        <v>0</v>
      </c>
      <c r="T35" s="200" t="s">
        <v>27</v>
      </c>
      <c r="U35" s="127">
        <f t="shared" si="27"/>
        <v>40</v>
      </c>
      <c r="V35" s="200" t="s">
        <v>27</v>
      </c>
      <c r="W35" s="131">
        <v>20</v>
      </c>
      <c r="X35" s="105">
        <v>0</v>
      </c>
      <c r="Y35" s="105">
        <v>0</v>
      </c>
      <c r="Z35" s="105">
        <v>20</v>
      </c>
      <c r="AA35" s="105">
        <v>0</v>
      </c>
      <c r="AB35" s="137">
        <v>0</v>
      </c>
      <c r="AC35" s="200" t="s">
        <v>27</v>
      </c>
      <c r="AD35" s="127">
        <f t="shared" si="28"/>
        <v>0</v>
      </c>
      <c r="AE35" s="200" t="s">
        <v>27</v>
      </c>
      <c r="AF35" s="131">
        <v>0</v>
      </c>
      <c r="AG35" s="105">
        <v>0</v>
      </c>
      <c r="AH35" s="105">
        <v>0</v>
      </c>
      <c r="AI35" s="105">
        <v>0</v>
      </c>
      <c r="AJ35" s="105">
        <v>0</v>
      </c>
      <c r="AK35" s="105">
        <v>0</v>
      </c>
      <c r="AL35" s="105">
        <v>0</v>
      </c>
      <c r="AM35" s="105">
        <v>0</v>
      </c>
      <c r="AN35" s="137">
        <v>0</v>
      </c>
      <c r="AO35" s="200" t="s">
        <v>27</v>
      </c>
      <c r="AP35" s="127">
        <f t="shared" si="29"/>
        <v>0</v>
      </c>
      <c r="AQ35" s="200" t="s">
        <v>27</v>
      </c>
      <c r="AR35" s="131">
        <v>0</v>
      </c>
      <c r="AS35" s="105">
        <v>0</v>
      </c>
      <c r="AT35" s="105">
        <v>0</v>
      </c>
      <c r="AU35" s="105">
        <v>0</v>
      </c>
      <c r="AV35" s="137">
        <v>0</v>
      </c>
      <c r="AW35" s="200" t="s">
        <v>27</v>
      </c>
      <c r="AX35" s="127">
        <v>0</v>
      </c>
      <c r="AY35" s="200" t="s">
        <v>27</v>
      </c>
      <c r="AZ35" s="205">
        <v>0</v>
      </c>
      <c r="BA35" s="620"/>
      <c r="BB35" s="148"/>
      <c r="BC35" s="154" t="s">
        <v>27</v>
      </c>
      <c r="BD35" s="148" t="s">
        <v>27</v>
      </c>
      <c r="BE35" s="200" t="s">
        <v>27</v>
      </c>
      <c r="BF35" s="157">
        <f t="shared" si="17"/>
        <v>0</v>
      </c>
      <c r="BG35" s="104">
        <f t="shared" si="18"/>
        <v>0</v>
      </c>
      <c r="BH35" s="104">
        <f t="shared" si="19"/>
        <v>28</v>
      </c>
      <c r="BI35" s="104">
        <f t="shared" si="20"/>
        <v>40</v>
      </c>
      <c r="BJ35" s="104">
        <f t="shared" si="21"/>
        <v>0</v>
      </c>
      <c r="BK35" s="104">
        <f t="shared" si="22"/>
        <v>0</v>
      </c>
      <c r="BL35" s="110">
        <f t="shared" si="23"/>
        <v>0</v>
      </c>
    </row>
    <row r="36" spans="2:64" s="50" customFormat="1" ht="79.5" thickBot="1">
      <c r="B36" s="862" t="s">
        <v>542</v>
      </c>
      <c r="C36" s="763" t="s">
        <v>268</v>
      </c>
      <c r="D36" s="391" t="s">
        <v>338</v>
      </c>
      <c r="E36" s="619">
        <v>5</v>
      </c>
      <c r="F36" s="166">
        <f t="shared" si="24"/>
        <v>0</v>
      </c>
      <c r="G36" s="192" t="s">
        <v>27</v>
      </c>
      <c r="H36" s="122">
        <f t="shared" si="25"/>
        <v>0</v>
      </c>
      <c r="I36" s="195" t="s">
        <v>27</v>
      </c>
      <c r="J36" s="118">
        <v>0</v>
      </c>
      <c r="K36" s="105">
        <v>0</v>
      </c>
      <c r="L36" s="114">
        <v>0</v>
      </c>
      <c r="M36" s="195" t="s">
        <v>27</v>
      </c>
      <c r="N36" s="122">
        <f t="shared" si="26"/>
        <v>8</v>
      </c>
      <c r="O36" s="195" t="s">
        <v>27</v>
      </c>
      <c r="P36" s="131">
        <v>8</v>
      </c>
      <c r="Q36" s="105">
        <v>0</v>
      </c>
      <c r="R36" s="105">
        <v>0</v>
      </c>
      <c r="S36" s="137">
        <v>0</v>
      </c>
      <c r="T36" s="200" t="s">
        <v>27</v>
      </c>
      <c r="U36" s="127">
        <f t="shared" si="27"/>
        <v>0</v>
      </c>
      <c r="V36" s="200" t="s">
        <v>27</v>
      </c>
      <c r="W36" s="131">
        <v>0</v>
      </c>
      <c r="X36" s="105">
        <v>0</v>
      </c>
      <c r="Y36" s="105">
        <v>0</v>
      </c>
      <c r="Z36" s="105">
        <v>0</v>
      </c>
      <c r="AA36" s="105">
        <v>0</v>
      </c>
      <c r="AB36" s="137">
        <v>0</v>
      </c>
      <c r="AC36" s="200" t="s">
        <v>27</v>
      </c>
      <c r="AD36" s="127">
        <f t="shared" si="28"/>
        <v>0</v>
      </c>
      <c r="AE36" s="200" t="s">
        <v>27</v>
      </c>
      <c r="AF36" s="131">
        <v>0</v>
      </c>
      <c r="AG36" s="105">
        <v>0</v>
      </c>
      <c r="AH36" s="105">
        <v>0</v>
      </c>
      <c r="AI36" s="105">
        <v>0</v>
      </c>
      <c r="AJ36" s="105">
        <v>0</v>
      </c>
      <c r="AK36" s="105">
        <v>0</v>
      </c>
      <c r="AL36" s="105">
        <v>0</v>
      </c>
      <c r="AM36" s="105">
        <v>0</v>
      </c>
      <c r="AN36" s="137">
        <v>0</v>
      </c>
      <c r="AO36" s="200" t="s">
        <v>27</v>
      </c>
      <c r="AP36" s="127">
        <f t="shared" si="29"/>
        <v>0</v>
      </c>
      <c r="AQ36" s="200" t="s">
        <v>27</v>
      </c>
      <c r="AR36" s="131">
        <v>0</v>
      </c>
      <c r="AS36" s="105">
        <v>0</v>
      </c>
      <c r="AT36" s="105">
        <v>0</v>
      </c>
      <c r="AU36" s="105">
        <v>0</v>
      </c>
      <c r="AV36" s="137">
        <v>0</v>
      </c>
      <c r="AW36" s="200" t="s">
        <v>27</v>
      </c>
      <c r="AX36" s="127">
        <v>0</v>
      </c>
      <c r="AY36" s="200" t="s">
        <v>27</v>
      </c>
      <c r="AZ36" s="205">
        <v>0</v>
      </c>
      <c r="BA36" s="620"/>
      <c r="BB36" s="148"/>
      <c r="BC36" s="154" t="s">
        <v>27</v>
      </c>
      <c r="BD36" s="148" t="s">
        <v>27</v>
      </c>
      <c r="BE36" s="200" t="s">
        <v>27</v>
      </c>
      <c r="BF36" s="157">
        <f t="shared" si="17"/>
        <v>0</v>
      </c>
      <c r="BG36" s="104">
        <f t="shared" si="18"/>
        <v>0</v>
      </c>
      <c r="BH36" s="104">
        <f t="shared" si="19"/>
        <v>8</v>
      </c>
      <c r="BI36" s="104">
        <f t="shared" si="20"/>
        <v>0</v>
      </c>
      <c r="BJ36" s="104">
        <f t="shared" si="21"/>
        <v>0</v>
      </c>
      <c r="BK36" s="104">
        <f t="shared" si="22"/>
        <v>0</v>
      </c>
      <c r="BL36" s="110">
        <f t="shared" si="23"/>
        <v>0</v>
      </c>
    </row>
    <row r="37" spans="2:64" s="50" customFormat="1" ht="142.5" thickBot="1">
      <c r="B37" s="184" t="s">
        <v>519</v>
      </c>
      <c r="C37" s="763" t="s">
        <v>269</v>
      </c>
      <c r="D37" s="391" t="s">
        <v>340</v>
      </c>
      <c r="E37" s="619">
        <v>60</v>
      </c>
      <c r="F37" s="166">
        <f t="shared" si="24"/>
        <v>0</v>
      </c>
      <c r="G37" s="192" t="s">
        <v>27</v>
      </c>
      <c r="H37" s="122">
        <f t="shared" si="25"/>
        <v>0</v>
      </c>
      <c r="I37" s="195" t="s">
        <v>27</v>
      </c>
      <c r="J37" s="118">
        <v>0</v>
      </c>
      <c r="K37" s="105">
        <v>0</v>
      </c>
      <c r="L37" s="114">
        <v>0</v>
      </c>
      <c r="M37" s="195" t="s">
        <v>27</v>
      </c>
      <c r="N37" s="122">
        <f t="shared" si="26"/>
        <v>72</v>
      </c>
      <c r="O37" s="195" t="s">
        <v>27</v>
      </c>
      <c r="P37" s="131">
        <v>72</v>
      </c>
      <c r="Q37" s="105">
        <v>0</v>
      </c>
      <c r="R37" s="105">
        <v>0</v>
      </c>
      <c r="S37" s="137">
        <v>0</v>
      </c>
      <c r="T37" s="200" t="s">
        <v>27</v>
      </c>
      <c r="U37" s="127">
        <f t="shared" si="27"/>
        <v>72</v>
      </c>
      <c r="V37" s="200" t="s">
        <v>27</v>
      </c>
      <c r="W37" s="131">
        <v>36</v>
      </c>
      <c r="X37" s="105">
        <v>0</v>
      </c>
      <c r="Y37" s="105">
        <v>0</v>
      </c>
      <c r="Z37" s="105">
        <v>36</v>
      </c>
      <c r="AA37" s="105">
        <v>0</v>
      </c>
      <c r="AB37" s="137">
        <v>0</v>
      </c>
      <c r="AC37" s="200" t="s">
        <v>27</v>
      </c>
      <c r="AD37" s="127">
        <f t="shared" si="28"/>
        <v>0</v>
      </c>
      <c r="AE37" s="200" t="s">
        <v>27</v>
      </c>
      <c r="AF37" s="131">
        <v>0</v>
      </c>
      <c r="AG37" s="105">
        <v>0</v>
      </c>
      <c r="AH37" s="105">
        <v>0</v>
      </c>
      <c r="AI37" s="105">
        <v>0</v>
      </c>
      <c r="AJ37" s="105">
        <v>0</v>
      </c>
      <c r="AK37" s="105">
        <v>0</v>
      </c>
      <c r="AL37" s="105">
        <v>0</v>
      </c>
      <c r="AM37" s="105">
        <v>0</v>
      </c>
      <c r="AN37" s="137">
        <v>0</v>
      </c>
      <c r="AO37" s="200" t="s">
        <v>27</v>
      </c>
      <c r="AP37" s="127">
        <f t="shared" si="29"/>
        <v>0</v>
      </c>
      <c r="AQ37" s="200" t="s">
        <v>27</v>
      </c>
      <c r="AR37" s="131">
        <v>0</v>
      </c>
      <c r="AS37" s="105">
        <v>0</v>
      </c>
      <c r="AT37" s="105">
        <v>0</v>
      </c>
      <c r="AU37" s="105">
        <v>0</v>
      </c>
      <c r="AV37" s="137">
        <v>0</v>
      </c>
      <c r="AW37" s="200" t="s">
        <v>27</v>
      </c>
      <c r="AX37" s="127">
        <v>0</v>
      </c>
      <c r="AY37" s="200" t="s">
        <v>27</v>
      </c>
      <c r="AZ37" s="205">
        <v>0</v>
      </c>
      <c r="BA37" s="620"/>
      <c r="BB37" s="148"/>
      <c r="BC37" s="154" t="s">
        <v>27</v>
      </c>
      <c r="BD37" s="148" t="s">
        <v>27</v>
      </c>
      <c r="BE37" s="200" t="s">
        <v>27</v>
      </c>
      <c r="BF37" s="157">
        <f t="shared" si="17"/>
        <v>0</v>
      </c>
      <c r="BG37" s="104">
        <f t="shared" si="18"/>
        <v>0</v>
      </c>
      <c r="BH37" s="104">
        <f t="shared" si="19"/>
        <v>72</v>
      </c>
      <c r="BI37" s="104">
        <f t="shared" si="20"/>
        <v>72</v>
      </c>
      <c r="BJ37" s="104">
        <f t="shared" si="21"/>
        <v>0</v>
      </c>
      <c r="BK37" s="104">
        <f t="shared" si="22"/>
        <v>0</v>
      </c>
      <c r="BL37" s="110">
        <f t="shared" si="23"/>
        <v>0</v>
      </c>
    </row>
    <row r="38" spans="2:64" s="50" customFormat="1" ht="126">
      <c r="B38" s="184" t="s">
        <v>553</v>
      </c>
      <c r="C38" s="763" t="s">
        <v>270</v>
      </c>
      <c r="D38" s="391" t="s">
        <v>364</v>
      </c>
      <c r="E38" s="619">
        <v>10</v>
      </c>
      <c r="F38" s="166">
        <f t="shared" si="24"/>
        <v>0</v>
      </c>
      <c r="G38" s="192" t="s">
        <v>27</v>
      </c>
      <c r="H38" s="122">
        <f t="shared" si="25"/>
        <v>0</v>
      </c>
      <c r="I38" s="195" t="s">
        <v>27</v>
      </c>
      <c r="J38" s="118">
        <v>0</v>
      </c>
      <c r="K38" s="105">
        <v>0</v>
      </c>
      <c r="L38" s="114">
        <v>0</v>
      </c>
      <c r="M38" s="195" t="s">
        <v>27</v>
      </c>
      <c r="N38" s="122">
        <f t="shared" si="26"/>
        <v>80</v>
      </c>
      <c r="O38" s="195" t="s">
        <v>27</v>
      </c>
      <c r="P38" s="131">
        <v>80</v>
      </c>
      <c r="Q38" s="105">
        <v>0</v>
      </c>
      <c r="R38" s="105">
        <v>0</v>
      </c>
      <c r="S38" s="137">
        <v>0</v>
      </c>
      <c r="T38" s="200" t="s">
        <v>27</v>
      </c>
      <c r="U38" s="127">
        <f t="shared" si="27"/>
        <v>80</v>
      </c>
      <c r="V38" s="200" t="s">
        <v>27</v>
      </c>
      <c r="W38" s="131">
        <v>40</v>
      </c>
      <c r="X38" s="105">
        <v>0</v>
      </c>
      <c r="Y38" s="105">
        <v>0</v>
      </c>
      <c r="Z38" s="105">
        <v>40</v>
      </c>
      <c r="AA38" s="105">
        <v>0</v>
      </c>
      <c r="AB38" s="137">
        <v>0</v>
      </c>
      <c r="AC38" s="200" t="s">
        <v>27</v>
      </c>
      <c r="AD38" s="127">
        <f t="shared" si="28"/>
        <v>0</v>
      </c>
      <c r="AE38" s="200" t="s">
        <v>27</v>
      </c>
      <c r="AF38" s="131">
        <v>0</v>
      </c>
      <c r="AG38" s="105">
        <v>0</v>
      </c>
      <c r="AH38" s="105">
        <v>0</v>
      </c>
      <c r="AI38" s="105">
        <v>0</v>
      </c>
      <c r="AJ38" s="105">
        <v>0</v>
      </c>
      <c r="AK38" s="105">
        <v>0</v>
      </c>
      <c r="AL38" s="105">
        <v>0</v>
      </c>
      <c r="AM38" s="105">
        <v>0</v>
      </c>
      <c r="AN38" s="137">
        <v>0</v>
      </c>
      <c r="AO38" s="200" t="s">
        <v>27</v>
      </c>
      <c r="AP38" s="127">
        <f t="shared" si="29"/>
        <v>0</v>
      </c>
      <c r="AQ38" s="200" t="s">
        <v>27</v>
      </c>
      <c r="AR38" s="131">
        <v>0</v>
      </c>
      <c r="AS38" s="105">
        <v>0</v>
      </c>
      <c r="AT38" s="105">
        <v>0</v>
      </c>
      <c r="AU38" s="105">
        <v>0</v>
      </c>
      <c r="AV38" s="137">
        <v>0</v>
      </c>
      <c r="AW38" s="200" t="s">
        <v>27</v>
      </c>
      <c r="AX38" s="127">
        <v>0</v>
      </c>
      <c r="AY38" s="200" t="s">
        <v>27</v>
      </c>
      <c r="AZ38" s="205">
        <v>0</v>
      </c>
      <c r="BA38" s="620"/>
      <c r="BB38" s="148"/>
      <c r="BC38" s="154" t="s">
        <v>27</v>
      </c>
      <c r="BD38" s="148" t="s">
        <v>27</v>
      </c>
      <c r="BE38" s="200" t="s">
        <v>27</v>
      </c>
      <c r="BF38" s="157">
        <f t="shared" si="17"/>
        <v>0</v>
      </c>
      <c r="BG38" s="104">
        <f t="shared" si="18"/>
        <v>0</v>
      </c>
      <c r="BH38" s="104">
        <f t="shared" si="19"/>
        <v>80</v>
      </c>
      <c r="BI38" s="104">
        <f t="shared" si="20"/>
        <v>80</v>
      </c>
      <c r="BJ38" s="104">
        <f t="shared" si="21"/>
        <v>0</v>
      </c>
      <c r="BK38" s="104">
        <f t="shared" si="22"/>
        <v>0</v>
      </c>
      <c r="BL38" s="110">
        <f t="shared" si="23"/>
        <v>0</v>
      </c>
    </row>
    <row r="39" spans="2:64" s="50" customFormat="1" ht="111" thickBot="1">
      <c r="B39" s="184" t="s">
        <v>554</v>
      </c>
      <c r="C39" s="763" t="s">
        <v>271</v>
      </c>
      <c r="D39" s="618" t="s">
        <v>365</v>
      </c>
      <c r="E39" s="619">
        <v>30</v>
      </c>
      <c r="F39" s="166">
        <f t="shared" si="24"/>
        <v>0</v>
      </c>
      <c r="G39" s="192" t="s">
        <v>27</v>
      </c>
      <c r="H39" s="122">
        <f t="shared" si="25"/>
        <v>0</v>
      </c>
      <c r="I39" s="195" t="s">
        <v>27</v>
      </c>
      <c r="J39" s="118">
        <v>0</v>
      </c>
      <c r="K39" s="105">
        <v>0</v>
      </c>
      <c r="L39" s="114">
        <v>0</v>
      </c>
      <c r="M39" s="195" t="s">
        <v>27</v>
      </c>
      <c r="N39" s="122">
        <f t="shared" si="26"/>
        <v>32</v>
      </c>
      <c r="O39" s="195" t="s">
        <v>27</v>
      </c>
      <c r="P39" s="131">
        <v>32</v>
      </c>
      <c r="Q39" s="105">
        <v>0</v>
      </c>
      <c r="R39" s="105">
        <v>0</v>
      </c>
      <c r="S39" s="137">
        <v>0</v>
      </c>
      <c r="T39" s="200" t="s">
        <v>27</v>
      </c>
      <c r="U39" s="127">
        <f t="shared" si="27"/>
        <v>16</v>
      </c>
      <c r="V39" s="200" t="s">
        <v>27</v>
      </c>
      <c r="W39" s="131">
        <v>8</v>
      </c>
      <c r="X39" s="105">
        <v>0</v>
      </c>
      <c r="Y39" s="105">
        <v>0</v>
      </c>
      <c r="Z39" s="105">
        <v>8</v>
      </c>
      <c r="AA39" s="105">
        <v>0</v>
      </c>
      <c r="AB39" s="137">
        <v>0</v>
      </c>
      <c r="AC39" s="200" t="s">
        <v>27</v>
      </c>
      <c r="AD39" s="127">
        <f t="shared" si="28"/>
        <v>120</v>
      </c>
      <c r="AE39" s="200" t="s">
        <v>27</v>
      </c>
      <c r="AF39" s="131">
        <v>120</v>
      </c>
      <c r="AG39" s="105">
        <v>0</v>
      </c>
      <c r="AH39" s="105">
        <v>0</v>
      </c>
      <c r="AI39" s="105">
        <v>0</v>
      </c>
      <c r="AJ39" s="105">
        <v>0</v>
      </c>
      <c r="AK39" s="105">
        <v>0</v>
      </c>
      <c r="AL39" s="105">
        <v>0</v>
      </c>
      <c r="AM39" s="105">
        <v>0</v>
      </c>
      <c r="AN39" s="137">
        <v>0</v>
      </c>
      <c r="AO39" s="200" t="s">
        <v>27</v>
      </c>
      <c r="AP39" s="127">
        <f t="shared" si="29"/>
        <v>120</v>
      </c>
      <c r="AQ39" s="200" t="s">
        <v>27</v>
      </c>
      <c r="AR39" s="131">
        <v>0</v>
      </c>
      <c r="AS39" s="105">
        <v>0</v>
      </c>
      <c r="AT39" s="105">
        <v>120</v>
      </c>
      <c r="AU39" s="105">
        <v>0</v>
      </c>
      <c r="AV39" s="137">
        <v>0</v>
      </c>
      <c r="AW39" s="200" t="s">
        <v>27</v>
      </c>
      <c r="AX39" s="127">
        <v>0</v>
      </c>
      <c r="AY39" s="200" t="s">
        <v>27</v>
      </c>
      <c r="AZ39" s="205">
        <v>0</v>
      </c>
      <c r="BA39" s="620"/>
      <c r="BB39" s="148"/>
      <c r="BC39" s="154" t="s">
        <v>27</v>
      </c>
      <c r="BD39" s="148" t="s">
        <v>27</v>
      </c>
      <c r="BE39" s="200" t="s">
        <v>27</v>
      </c>
      <c r="BF39" s="157">
        <f t="shared" si="17"/>
        <v>0</v>
      </c>
      <c r="BG39" s="104">
        <f t="shared" si="18"/>
        <v>0</v>
      </c>
      <c r="BH39" s="104">
        <f t="shared" si="19"/>
        <v>32</v>
      </c>
      <c r="BI39" s="104">
        <f t="shared" si="20"/>
        <v>16</v>
      </c>
      <c r="BJ39" s="104">
        <f t="shared" si="21"/>
        <v>120</v>
      </c>
      <c r="BK39" s="104">
        <f t="shared" si="22"/>
        <v>120</v>
      </c>
      <c r="BL39" s="110">
        <f t="shared" si="23"/>
        <v>0</v>
      </c>
    </row>
    <row r="40" spans="2:64" s="50" customFormat="1" ht="111" thickBot="1">
      <c r="B40" s="184" t="s">
        <v>528</v>
      </c>
      <c r="C40" s="763" t="s">
        <v>272</v>
      </c>
      <c r="D40" s="629" t="s">
        <v>354</v>
      </c>
      <c r="E40" s="619">
        <v>10</v>
      </c>
      <c r="F40" s="166">
        <f t="shared" si="24"/>
        <v>0</v>
      </c>
      <c r="G40" s="192" t="s">
        <v>27</v>
      </c>
      <c r="H40" s="122">
        <f t="shared" si="25"/>
        <v>0</v>
      </c>
      <c r="I40" s="195" t="s">
        <v>27</v>
      </c>
      <c r="J40" s="118">
        <v>0</v>
      </c>
      <c r="K40" s="105">
        <v>0</v>
      </c>
      <c r="L40" s="114">
        <v>0</v>
      </c>
      <c r="M40" s="195" t="s">
        <v>27</v>
      </c>
      <c r="N40" s="122">
        <f t="shared" si="26"/>
        <v>120</v>
      </c>
      <c r="O40" s="195" t="s">
        <v>27</v>
      </c>
      <c r="P40" s="131">
        <v>120</v>
      </c>
      <c r="Q40" s="105">
        <v>0</v>
      </c>
      <c r="R40" s="105">
        <v>0</v>
      </c>
      <c r="S40" s="137">
        <v>0</v>
      </c>
      <c r="T40" s="200" t="s">
        <v>27</v>
      </c>
      <c r="U40" s="127">
        <f t="shared" si="27"/>
        <v>80</v>
      </c>
      <c r="V40" s="200" t="s">
        <v>27</v>
      </c>
      <c r="W40" s="131">
        <v>40</v>
      </c>
      <c r="X40" s="105">
        <v>0</v>
      </c>
      <c r="Y40" s="105">
        <v>0</v>
      </c>
      <c r="Z40" s="105">
        <v>40</v>
      </c>
      <c r="AA40" s="105">
        <v>0</v>
      </c>
      <c r="AB40" s="137">
        <v>0</v>
      </c>
      <c r="AC40" s="200" t="s">
        <v>27</v>
      </c>
      <c r="AD40" s="127">
        <f t="shared" si="28"/>
        <v>0</v>
      </c>
      <c r="AE40" s="200" t="s">
        <v>27</v>
      </c>
      <c r="AF40" s="131">
        <v>0</v>
      </c>
      <c r="AG40" s="105">
        <v>0</v>
      </c>
      <c r="AH40" s="105">
        <v>0</v>
      </c>
      <c r="AI40" s="105">
        <v>0</v>
      </c>
      <c r="AJ40" s="105">
        <v>0</v>
      </c>
      <c r="AK40" s="105">
        <v>0</v>
      </c>
      <c r="AL40" s="105">
        <v>0</v>
      </c>
      <c r="AM40" s="105">
        <v>0</v>
      </c>
      <c r="AN40" s="137">
        <v>0</v>
      </c>
      <c r="AO40" s="200" t="s">
        <v>27</v>
      </c>
      <c r="AP40" s="127">
        <f t="shared" si="29"/>
        <v>0</v>
      </c>
      <c r="AQ40" s="200" t="s">
        <v>27</v>
      </c>
      <c r="AR40" s="131">
        <v>0</v>
      </c>
      <c r="AS40" s="105">
        <v>0</v>
      </c>
      <c r="AT40" s="105">
        <v>0</v>
      </c>
      <c r="AU40" s="105">
        <v>0</v>
      </c>
      <c r="AV40" s="137">
        <v>0</v>
      </c>
      <c r="AW40" s="200" t="s">
        <v>27</v>
      </c>
      <c r="AX40" s="127">
        <v>0</v>
      </c>
      <c r="AY40" s="200" t="s">
        <v>27</v>
      </c>
      <c r="AZ40" s="205">
        <v>0</v>
      </c>
      <c r="BA40" s="620"/>
      <c r="BB40" s="148"/>
      <c r="BC40" s="154" t="s">
        <v>27</v>
      </c>
      <c r="BD40" s="148" t="s">
        <v>27</v>
      </c>
      <c r="BE40" s="200" t="s">
        <v>27</v>
      </c>
      <c r="BF40" s="157">
        <f t="shared" si="17"/>
        <v>0</v>
      </c>
      <c r="BG40" s="104">
        <f t="shared" si="18"/>
        <v>0</v>
      </c>
      <c r="BH40" s="104">
        <f t="shared" si="19"/>
        <v>120</v>
      </c>
      <c r="BI40" s="104">
        <f t="shared" si="20"/>
        <v>80</v>
      </c>
      <c r="BJ40" s="104">
        <f t="shared" si="21"/>
        <v>0</v>
      </c>
      <c r="BK40" s="104">
        <f t="shared" si="22"/>
        <v>0</v>
      </c>
      <c r="BL40" s="110">
        <f t="shared" si="23"/>
        <v>0</v>
      </c>
    </row>
    <row r="41" spans="2:64" s="50" customFormat="1" ht="111" thickBot="1">
      <c r="B41" s="184" t="s">
        <v>529</v>
      </c>
      <c r="C41" s="763" t="s">
        <v>357</v>
      </c>
      <c r="D41" s="629" t="s">
        <v>358</v>
      </c>
      <c r="E41" s="619">
        <v>5</v>
      </c>
      <c r="F41" s="166">
        <f t="shared" si="24"/>
        <v>0</v>
      </c>
      <c r="G41" s="192" t="s">
        <v>27</v>
      </c>
      <c r="H41" s="122">
        <f t="shared" si="25"/>
        <v>0</v>
      </c>
      <c r="I41" s="195" t="s">
        <v>27</v>
      </c>
      <c r="J41" s="118">
        <v>0</v>
      </c>
      <c r="K41" s="105">
        <v>0</v>
      </c>
      <c r="L41" s="114">
        <v>0</v>
      </c>
      <c r="M41" s="195" t="s">
        <v>27</v>
      </c>
      <c r="N41" s="122">
        <f t="shared" si="26"/>
        <v>28</v>
      </c>
      <c r="O41" s="195" t="s">
        <v>27</v>
      </c>
      <c r="P41" s="131">
        <v>28</v>
      </c>
      <c r="Q41" s="105">
        <v>0</v>
      </c>
      <c r="R41" s="105">
        <v>0</v>
      </c>
      <c r="S41" s="137">
        <v>0</v>
      </c>
      <c r="T41" s="200" t="s">
        <v>27</v>
      </c>
      <c r="U41" s="127">
        <f t="shared" si="27"/>
        <v>40</v>
      </c>
      <c r="V41" s="200" t="s">
        <v>27</v>
      </c>
      <c r="W41" s="131">
        <v>20</v>
      </c>
      <c r="X41" s="105">
        <v>0</v>
      </c>
      <c r="Y41" s="105">
        <v>0</v>
      </c>
      <c r="Z41" s="105">
        <v>20</v>
      </c>
      <c r="AA41" s="105">
        <v>0</v>
      </c>
      <c r="AB41" s="137">
        <v>0</v>
      </c>
      <c r="AC41" s="200" t="s">
        <v>27</v>
      </c>
      <c r="AD41" s="127">
        <f t="shared" si="28"/>
        <v>0</v>
      </c>
      <c r="AE41" s="200" t="s">
        <v>27</v>
      </c>
      <c r="AF41" s="131">
        <v>0</v>
      </c>
      <c r="AG41" s="105">
        <v>0</v>
      </c>
      <c r="AH41" s="105">
        <v>0</v>
      </c>
      <c r="AI41" s="105">
        <v>0</v>
      </c>
      <c r="AJ41" s="105">
        <v>0</v>
      </c>
      <c r="AK41" s="105">
        <v>0</v>
      </c>
      <c r="AL41" s="105">
        <v>0</v>
      </c>
      <c r="AM41" s="105">
        <v>0</v>
      </c>
      <c r="AN41" s="137">
        <v>0</v>
      </c>
      <c r="AO41" s="200" t="s">
        <v>27</v>
      </c>
      <c r="AP41" s="127">
        <f t="shared" si="29"/>
        <v>0</v>
      </c>
      <c r="AQ41" s="200" t="s">
        <v>27</v>
      </c>
      <c r="AR41" s="131">
        <v>0</v>
      </c>
      <c r="AS41" s="105">
        <v>0</v>
      </c>
      <c r="AT41" s="105">
        <v>0</v>
      </c>
      <c r="AU41" s="105">
        <v>0</v>
      </c>
      <c r="AV41" s="137">
        <v>0</v>
      </c>
      <c r="AW41" s="200" t="s">
        <v>27</v>
      </c>
      <c r="AX41" s="127">
        <v>0</v>
      </c>
      <c r="AY41" s="200" t="s">
        <v>27</v>
      </c>
      <c r="AZ41" s="205">
        <v>0</v>
      </c>
      <c r="BA41" s="620"/>
      <c r="BB41" s="148"/>
      <c r="BC41" s="154" t="s">
        <v>27</v>
      </c>
      <c r="BD41" s="148" t="s">
        <v>27</v>
      </c>
      <c r="BE41" s="200" t="s">
        <v>27</v>
      </c>
      <c r="BF41" s="157">
        <f t="shared" si="17"/>
        <v>0</v>
      </c>
      <c r="BG41" s="104">
        <f t="shared" si="18"/>
        <v>0</v>
      </c>
      <c r="BH41" s="104">
        <f t="shared" si="19"/>
        <v>28</v>
      </c>
      <c r="BI41" s="104">
        <f t="shared" si="20"/>
        <v>40</v>
      </c>
      <c r="BJ41" s="104">
        <f t="shared" si="21"/>
        <v>0</v>
      </c>
      <c r="BK41" s="104">
        <f t="shared" si="22"/>
        <v>0</v>
      </c>
      <c r="BL41" s="110">
        <f t="shared" si="23"/>
        <v>0</v>
      </c>
    </row>
    <row r="42" spans="2:64" s="50" customFormat="1" ht="111" thickBot="1">
      <c r="B42" s="184" t="s">
        <v>530</v>
      </c>
      <c r="C42" s="763" t="s">
        <v>273</v>
      </c>
      <c r="D42" s="382" t="s">
        <v>360</v>
      </c>
      <c r="E42" s="619">
        <v>5</v>
      </c>
      <c r="F42" s="166">
        <f t="shared" si="24"/>
        <v>0</v>
      </c>
      <c r="G42" s="192" t="s">
        <v>27</v>
      </c>
      <c r="H42" s="122">
        <f t="shared" si="25"/>
        <v>0</v>
      </c>
      <c r="I42" s="195" t="s">
        <v>27</v>
      </c>
      <c r="J42" s="118">
        <v>0</v>
      </c>
      <c r="K42" s="105">
        <v>0</v>
      </c>
      <c r="L42" s="114">
        <v>0</v>
      </c>
      <c r="M42" s="195" t="s">
        <v>27</v>
      </c>
      <c r="N42" s="122">
        <f t="shared" si="26"/>
        <v>28</v>
      </c>
      <c r="O42" s="195" t="s">
        <v>27</v>
      </c>
      <c r="P42" s="131">
        <v>28</v>
      </c>
      <c r="Q42" s="105">
        <v>0</v>
      </c>
      <c r="R42" s="105">
        <v>0</v>
      </c>
      <c r="S42" s="137">
        <v>0</v>
      </c>
      <c r="T42" s="200" t="s">
        <v>27</v>
      </c>
      <c r="U42" s="127">
        <f t="shared" si="27"/>
        <v>40</v>
      </c>
      <c r="V42" s="200" t="s">
        <v>27</v>
      </c>
      <c r="W42" s="131">
        <v>20</v>
      </c>
      <c r="X42" s="105">
        <v>0</v>
      </c>
      <c r="Y42" s="105">
        <v>0</v>
      </c>
      <c r="Z42" s="105">
        <v>20</v>
      </c>
      <c r="AA42" s="105">
        <v>0</v>
      </c>
      <c r="AB42" s="137">
        <v>0</v>
      </c>
      <c r="AC42" s="200" t="s">
        <v>27</v>
      </c>
      <c r="AD42" s="127">
        <f t="shared" si="28"/>
        <v>0</v>
      </c>
      <c r="AE42" s="200" t="s">
        <v>27</v>
      </c>
      <c r="AF42" s="131">
        <v>0</v>
      </c>
      <c r="AG42" s="105">
        <v>0</v>
      </c>
      <c r="AH42" s="105">
        <v>0</v>
      </c>
      <c r="AI42" s="105">
        <v>0</v>
      </c>
      <c r="AJ42" s="105">
        <v>0</v>
      </c>
      <c r="AK42" s="105">
        <v>0</v>
      </c>
      <c r="AL42" s="105">
        <v>0</v>
      </c>
      <c r="AM42" s="105">
        <v>0</v>
      </c>
      <c r="AN42" s="137">
        <v>0</v>
      </c>
      <c r="AO42" s="200" t="s">
        <v>27</v>
      </c>
      <c r="AP42" s="127">
        <f t="shared" si="29"/>
        <v>0</v>
      </c>
      <c r="AQ42" s="200" t="s">
        <v>27</v>
      </c>
      <c r="AR42" s="131">
        <v>0</v>
      </c>
      <c r="AS42" s="105">
        <v>0</v>
      </c>
      <c r="AT42" s="105">
        <v>0</v>
      </c>
      <c r="AU42" s="105">
        <v>0</v>
      </c>
      <c r="AV42" s="137">
        <v>0</v>
      </c>
      <c r="AW42" s="200" t="s">
        <v>27</v>
      </c>
      <c r="AX42" s="127">
        <v>0</v>
      </c>
      <c r="AY42" s="200" t="s">
        <v>27</v>
      </c>
      <c r="AZ42" s="205">
        <v>0</v>
      </c>
      <c r="BA42" s="620"/>
      <c r="BB42" s="148"/>
      <c r="BC42" s="154" t="s">
        <v>27</v>
      </c>
      <c r="BD42" s="148" t="s">
        <v>27</v>
      </c>
      <c r="BE42" s="200" t="s">
        <v>27</v>
      </c>
      <c r="BF42" s="157">
        <f t="shared" si="17"/>
        <v>0</v>
      </c>
      <c r="BG42" s="104">
        <f t="shared" si="18"/>
        <v>0</v>
      </c>
      <c r="BH42" s="104">
        <f t="shared" si="19"/>
        <v>28</v>
      </c>
      <c r="BI42" s="104">
        <f t="shared" si="20"/>
        <v>40</v>
      </c>
      <c r="BJ42" s="104">
        <f t="shared" si="21"/>
        <v>0</v>
      </c>
      <c r="BK42" s="104">
        <f t="shared" si="22"/>
        <v>0</v>
      </c>
      <c r="BL42" s="110">
        <f t="shared" si="23"/>
        <v>0</v>
      </c>
    </row>
    <row r="43" spans="2:64" s="50" customFormat="1" ht="126.75" thickBot="1">
      <c r="B43" s="184" t="s">
        <v>531</v>
      </c>
      <c r="C43" s="763" t="s">
        <v>274</v>
      </c>
      <c r="D43" s="382" t="s">
        <v>363</v>
      </c>
      <c r="E43" s="619">
        <v>10</v>
      </c>
      <c r="F43" s="166">
        <f t="shared" si="24"/>
        <v>0</v>
      </c>
      <c r="G43" s="192" t="s">
        <v>27</v>
      </c>
      <c r="H43" s="122">
        <f t="shared" si="25"/>
        <v>0</v>
      </c>
      <c r="I43" s="195" t="s">
        <v>27</v>
      </c>
      <c r="J43" s="118">
        <v>0</v>
      </c>
      <c r="K43" s="105">
        <v>0</v>
      </c>
      <c r="L43" s="114">
        <v>0</v>
      </c>
      <c r="M43" s="195" t="s">
        <v>27</v>
      </c>
      <c r="N43" s="122">
        <f t="shared" si="26"/>
        <v>120</v>
      </c>
      <c r="O43" s="195" t="s">
        <v>27</v>
      </c>
      <c r="P43" s="131">
        <v>120</v>
      </c>
      <c r="Q43" s="105">
        <v>0</v>
      </c>
      <c r="R43" s="105">
        <v>0</v>
      </c>
      <c r="S43" s="137">
        <v>0</v>
      </c>
      <c r="T43" s="200" t="s">
        <v>27</v>
      </c>
      <c r="U43" s="127">
        <f t="shared" si="27"/>
        <v>80</v>
      </c>
      <c r="V43" s="200" t="s">
        <v>27</v>
      </c>
      <c r="W43" s="131">
        <v>40</v>
      </c>
      <c r="X43" s="105">
        <v>0</v>
      </c>
      <c r="Y43" s="105">
        <v>0</v>
      </c>
      <c r="Z43" s="105">
        <v>40</v>
      </c>
      <c r="AA43" s="105">
        <v>0</v>
      </c>
      <c r="AB43" s="137">
        <v>0</v>
      </c>
      <c r="AC43" s="200" t="s">
        <v>27</v>
      </c>
      <c r="AD43" s="127">
        <f t="shared" si="28"/>
        <v>0</v>
      </c>
      <c r="AE43" s="200" t="s">
        <v>27</v>
      </c>
      <c r="AF43" s="131">
        <v>0</v>
      </c>
      <c r="AG43" s="105">
        <v>0</v>
      </c>
      <c r="AH43" s="105">
        <v>0</v>
      </c>
      <c r="AI43" s="105">
        <v>0</v>
      </c>
      <c r="AJ43" s="105">
        <v>0</v>
      </c>
      <c r="AK43" s="105">
        <v>0</v>
      </c>
      <c r="AL43" s="105">
        <v>0</v>
      </c>
      <c r="AM43" s="105">
        <v>0</v>
      </c>
      <c r="AN43" s="137">
        <v>0</v>
      </c>
      <c r="AO43" s="200" t="s">
        <v>27</v>
      </c>
      <c r="AP43" s="127">
        <f t="shared" si="29"/>
        <v>0</v>
      </c>
      <c r="AQ43" s="200" t="s">
        <v>27</v>
      </c>
      <c r="AR43" s="131">
        <v>0</v>
      </c>
      <c r="AS43" s="105">
        <v>0</v>
      </c>
      <c r="AT43" s="105">
        <v>0</v>
      </c>
      <c r="AU43" s="105">
        <v>0</v>
      </c>
      <c r="AV43" s="137">
        <v>0</v>
      </c>
      <c r="AW43" s="200" t="s">
        <v>27</v>
      </c>
      <c r="AX43" s="127">
        <v>0</v>
      </c>
      <c r="AY43" s="200" t="s">
        <v>27</v>
      </c>
      <c r="AZ43" s="205">
        <v>0</v>
      </c>
      <c r="BA43" s="620"/>
      <c r="BB43" s="148"/>
      <c r="BC43" s="154" t="s">
        <v>27</v>
      </c>
      <c r="BD43" s="148" t="s">
        <v>27</v>
      </c>
      <c r="BE43" s="200" t="s">
        <v>27</v>
      </c>
      <c r="BF43" s="157">
        <f t="shared" si="17"/>
        <v>0</v>
      </c>
      <c r="BG43" s="104">
        <f t="shared" si="18"/>
        <v>0</v>
      </c>
      <c r="BH43" s="104">
        <f t="shared" si="19"/>
        <v>120</v>
      </c>
      <c r="BI43" s="104">
        <f t="shared" si="20"/>
        <v>80</v>
      </c>
      <c r="BJ43" s="104">
        <f t="shared" si="21"/>
        <v>0</v>
      </c>
      <c r="BK43" s="104">
        <f t="shared" si="22"/>
        <v>0</v>
      </c>
      <c r="BL43" s="110">
        <f t="shared" si="23"/>
        <v>0</v>
      </c>
    </row>
    <row r="44" spans="2:64" s="50" customFormat="1" ht="126.75" thickBot="1">
      <c r="B44" s="184" t="s">
        <v>532</v>
      </c>
      <c r="C44" s="763" t="s">
        <v>275</v>
      </c>
      <c r="D44" s="391" t="s">
        <v>366</v>
      </c>
      <c r="E44" s="619">
        <v>25</v>
      </c>
      <c r="F44" s="166">
        <f t="shared" si="24"/>
        <v>0</v>
      </c>
      <c r="G44" s="192" t="s">
        <v>27</v>
      </c>
      <c r="H44" s="122">
        <f t="shared" si="25"/>
        <v>0</v>
      </c>
      <c r="I44" s="195" t="s">
        <v>27</v>
      </c>
      <c r="J44" s="118">
        <v>0</v>
      </c>
      <c r="K44" s="105">
        <v>0</v>
      </c>
      <c r="L44" s="114">
        <v>0</v>
      </c>
      <c r="M44" s="195" t="s">
        <v>27</v>
      </c>
      <c r="N44" s="122">
        <f t="shared" si="26"/>
        <v>26</v>
      </c>
      <c r="O44" s="195" t="s">
        <v>27</v>
      </c>
      <c r="P44" s="131">
        <v>26</v>
      </c>
      <c r="Q44" s="105">
        <v>0</v>
      </c>
      <c r="R44" s="105">
        <v>0</v>
      </c>
      <c r="S44" s="137">
        <v>0</v>
      </c>
      <c r="T44" s="200" t="s">
        <v>27</v>
      </c>
      <c r="U44" s="127">
        <f t="shared" si="27"/>
        <v>36</v>
      </c>
      <c r="V44" s="200" t="s">
        <v>27</v>
      </c>
      <c r="W44" s="131">
        <v>18</v>
      </c>
      <c r="X44" s="105">
        <v>0</v>
      </c>
      <c r="Y44" s="105">
        <v>0</v>
      </c>
      <c r="Z44" s="105">
        <v>18</v>
      </c>
      <c r="AA44" s="105">
        <v>0</v>
      </c>
      <c r="AB44" s="137">
        <v>0</v>
      </c>
      <c r="AC44" s="200" t="s">
        <v>27</v>
      </c>
      <c r="AD44" s="127">
        <f t="shared" si="28"/>
        <v>36</v>
      </c>
      <c r="AE44" s="200" t="s">
        <v>27</v>
      </c>
      <c r="AF44" s="131">
        <v>36</v>
      </c>
      <c r="AG44" s="105">
        <v>0</v>
      </c>
      <c r="AH44" s="105">
        <v>0</v>
      </c>
      <c r="AI44" s="105">
        <v>0</v>
      </c>
      <c r="AJ44" s="105">
        <v>0</v>
      </c>
      <c r="AK44" s="105">
        <v>0</v>
      </c>
      <c r="AL44" s="105">
        <v>0</v>
      </c>
      <c r="AM44" s="105">
        <v>0</v>
      </c>
      <c r="AN44" s="137">
        <v>0</v>
      </c>
      <c r="AO44" s="200" t="s">
        <v>27</v>
      </c>
      <c r="AP44" s="127">
        <f t="shared" si="29"/>
        <v>0</v>
      </c>
      <c r="AQ44" s="200" t="s">
        <v>27</v>
      </c>
      <c r="AR44" s="131">
        <v>0</v>
      </c>
      <c r="AS44" s="105">
        <v>0</v>
      </c>
      <c r="AT44" s="105">
        <v>0</v>
      </c>
      <c r="AU44" s="105">
        <v>0</v>
      </c>
      <c r="AV44" s="137">
        <v>0</v>
      </c>
      <c r="AW44" s="200" t="s">
        <v>27</v>
      </c>
      <c r="AX44" s="127">
        <v>0</v>
      </c>
      <c r="AY44" s="200" t="s">
        <v>27</v>
      </c>
      <c r="AZ44" s="205">
        <v>0</v>
      </c>
      <c r="BA44" s="620"/>
      <c r="BB44" s="148"/>
      <c r="BC44" s="154" t="s">
        <v>27</v>
      </c>
      <c r="BD44" s="148" t="s">
        <v>27</v>
      </c>
      <c r="BE44" s="200" t="s">
        <v>27</v>
      </c>
      <c r="BF44" s="157">
        <f t="shared" si="17"/>
        <v>0</v>
      </c>
      <c r="BG44" s="104">
        <f t="shared" si="18"/>
        <v>0</v>
      </c>
      <c r="BH44" s="104">
        <f t="shared" si="19"/>
        <v>26</v>
      </c>
      <c r="BI44" s="104">
        <f t="shared" si="20"/>
        <v>36</v>
      </c>
      <c r="BJ44" s="104">
        <f t="shared" si="21"/>
        <v>36</v>
      </c>
      <c r="BK44" s="104">
        <f t="shared" si="22"/>
        <v>0</v>
      </c>
      <c r="BL44" s="110">
        <f t="shared" si="23"/>
        <v>0</v>
      </c>
    </row>
    <row r="45" spans="2:64" s="50" customFormat="1" ht="126.75" thickBot="1">
      <c r="B45" s="184" t="s">
        <v>533</v>
      </c>
      <c r="C45" s="763" t="s">
        <v>276</v>
      </c>
      <c r="D45" s="391" t="s">
        <v>339</v>
      </c>
      <c r="E45" s="619">
        <v>84</v>
      </c>
      <c r="F45" s="166">
        <f t="shared" si="24"/>
        <v>0</v>
      </c>
      <c r="G45" s="192" t="s">
        <v>27</v>
      </c>
      <c r="H45" s="122">
        <f t="shared" si="25"/>
        <v>0</v>
      </c>
      <c r="I45" s="195" t="s">
        <v>27</v>
      </c>
      <c r="J45" s="118">
        <v>0</v>
      </c>
      <c r="K45" s="105">
        <v>0</v>
      </c>
      <c r="L45" s="114">
        <v>0</v>
      </c>
      <c r="M45" s="195" t="s">
        <v>27</v>
      </c>
      <c r="N45" s="122">
        <f t="shared" si="26"/>
        <v>40</v>
      </c>
      <c r="O45" s="195" t="s">
        <v>27</v>
      </c>
      <c r="P45" s="131">
        <v>40</v>
      </c>
      <c r="Q45" s="105">
        <v>0</v>
      </c>
      <c r="R45" s="105">
        <v>0</v>
      </c>
      <c r="S45" s="137">
        <v>0</v>
      </c>
      <c r="T45" s="200" t="s">
        <v>27</v>
      </c>
      <c r="U45" s="127">
        <f t="shared" si="27"/>
        <v>20</v>
      </c>
      <c r="V45" s="200" t="s">
        <v>27</v>
      </c>
      <c r="W45" s="131">
        <v>10</v>
      </c>
      <c r="X45" s="105">
        <v>0</v>
      </c>
      <c r="Y45" s="105">
        <v>0</v>
      </c>
      <c r="Z45" s="105">
        <v>10</v>
      </c>
      <c r="AA45" s="105">
        <v>0</v>
      </c>
      <c r="AB45" s="137">
        <v>0</v>
      </c>
      <c r="AC45" s="200" t="s">
        <v>27</v>
      </c>
      <c r="AD45" s="127">
        <f t="shared" si="28"/>
        <v>40</v>
      </c>
      <c r="AE45" s="200" t="s">
        <v>27</v>
      </c>
      <c r="AF45" s="131">
        <v>40</v>
      </c>
      <c r="AG45" s="105">
        <v>0</v>
      </c>
      <c r="AH45" s="105">
        <v>0</v>
      </c>
      <c r="AI45" s="105">
        <v>0</v>
      </c>
      <c r="AJ45" s="105">
        <v>0</v>
      </c>
      <c r="AK45" s="105">
        <v>0</v>
      </c>
      <c r="AL45" s="105">
        <v>0</v>
      </c>
      <c r="AM45" s="105">
        <v>0</v>
      </c>
      <c r="AN45" s="137">
        <v>0</v>
      </c>
      <c r="AO45" s="200" t="s">
        <v>27</v>
      </c>
      <c r="AP45" s="127">
        <f t="shared" si="29"/>
        <v>0</v>
      </c>
      <c r="AQ45" s="200" t="s">
        <v>27</v>
      </c>
      <c r="AR45" s="131">
        <v>0</v>
      </c>
      <c r="AS45" s="105">
        <v>0</v>
      </c>
      <c r="AT45" s="105">
        <v>0</v>
      </c>
      <c r="AU45" s="105">
        <v>0</v>
      </c>
      <c r="AV45" s="137">
        <v>0</v>
      </c>
      <c r="AW45" s="200" t="s">
        <v>27</v>
      </c>
      <c r="AX45" s="127">
        <v>0</v>
      </c>
      <c r="AY45" s="200" t="s">
        <v>27</v>
      </c>
      <c r="AZ45" s="205">
        <v>0</v>
      </c>
      <c r="BA45" s="620"/>
      <c r="BB45" s="148"/>
      <c r="BC45" s="154" t="s">
        <v>27</v>
      </c>
      <c r="BD45" s="148" t="s">
        <v>27</v>
      </c>
      <c r="BE45" s="200" t="s">
        <v>27</v>
      </c>
      <c r="BF45" s="157">
        <f t="shared" si="17"/>
        <v>0</v>
      </c>
      <c r="BG45" s="104">
        <f t="shared" si="18"/>
        <v>0</v>
      </c>
      <c r="BH45" s="104">
        <f t="shared" si="19"/>
        <v>40</v>
      </c>
      <c r="BI45" s="104">
        <f t="shared" si="20"/>
        <v>20</v>
      </c>
      <c r="BJ45" s="104">
        <f t="shared" si="21"/>
        <v>40</v>
      </c>
      <c r="BK45" s="104">
        <f t="shared" si="22"/>
        <v>0</v>
      </c>
      <c r="BL45" s="110">
        <f t="shared" si="23"/>
        <v>0</v>
      </c>
    </row>
    <row r="46" spans="2:64" s="50" customFormat="1" ht="142.5" thickBot="1">
      <c r="B46" s="184" t="s">
        <v>582</v>
      </c>
      <c r="C46" s="763" t="s">
        <v>277</v>
      </c>
      <c r="D46" s="391" t="s">
        <v>371</v>
      </c>
      <c r="E46" s="619">
        <v>5</v>
      </c>
      <c r="F46" s="166">
        <f t="shared" si="24"/>
        <v>0</v>
      </c>
      <c r="G46" s="192" t="s">
        <v>27</v>
      </c>
      <c r="H46" s="122">
        <f t="shared" si="25"/>
        <v>0</v>
      </c>
      <c r="I46" s="195" t="s">
        <v>27</v>
      </c>
      <c r="J46" s="118">
        <v>0</v>
      </c>
      <c r="K46" s="105">
        <v>0</v>
      </c>
      <c r="L46" s="114">
        <v>0</v>
      </c>
      <c r="M46" s="195" t="s">
        <v>27</v>
      </c>
      <c r="N46" s="122">
        <f t="shared" si="26"/>
        <v>36</v>
      </c>
      <c r="O46" s="195" t="s">
        <v>27</v>
      </c>
      <c r="P46" s="131">
        <v>36</v>
      </c>
      <c r="Q46" s="105">
        <v>0</v>
      </c>
      <c r="R46" s="105">
        <v>0</v>
      </c>
      <c r="S46" s="137">
        <v>0</v>
      </c>
      <c r="T46" s="200" t="s">
        <v>27</v>
      </c>
      <c r="U46" s="127">
        <f t="shared" si="27"/>
        <v>32</v>
      </c>
      <c r="V46" s="200" t="s">
        <v>27</v>
      </c>
      <c r="W46" s="131">
        <v>16</v>
      </c>
      <c r="X46" s="105">
        <v>0</v>
      </c>
      <c r="Y46" s="105">
        <v>0</v>
      </c>
      <c r="Z46" s="105">
        <v>16</v>
      </c>
      <c r="AA46" s="105">
        <v>0</v>
      </c>
      <c r="AB46" s="137">
        <v>0</v>
      </c>
      <c r="AC46" s="200" t="s">
        <v>27</v>
      </c>
      <c r="AD46" s="127">
        <f t="shared" si="28"/>
        <v>80</v>
      </c>
      <c r="AE46" s="200" t="s">
        <v>27</v>
      </c>
      <c r="AF46" s="131">
        <v>80</v>
      </c>
      <c r="AG46" s="105">
        <v>0</v>
      </c>
      <c r="AH46" s="105">
        <v>0</v>
      </c>
      <c r="AI46" s="105">
        <v>0</v>
      </c>
      <c r="AJ46" s="105">
        <v>0</v>
      </c>
      <c r="AK46" s="105">
        <v>0</v>
      </c>
      <c r="AL46" s="105">
        <v>0</v>
      </c>
      <c r="AM46" s="105">
        <v>0</v>
      </c>
      <c r="AN46" s="137">
        <v>0</v>
      </c>
      <c r="AO46" s="200" t="s">
        <v>27</v>
      </c>
      <c r="AP46" s="127">
        <f t="shared" si="29"/>
        <v>0</v>
      </c>
      <c r="AQ46" s="200" t="s">
        <v>27</v>
      </c>
      <c r="AR46" s="131">
        <v>0</v>
      </c>
      <c r="AS46" s="105">
        <v>0</v>
      </c>
      <c r="AT46" s="105">
        <v>0</v>
      </c>
      <c r="AU46" s="105">
        <v>0</v>
      </c>
      <c r="AV46" s="137">
        <v>0</v>
      </c>
      <c r="AW46" s="200" t="s">
        <v>27</v>
      </c>
      <c r="AX46" s="127">
        <v>0</v>
      </c>
      <c r="AY46" s="200" t="s">
        <v>27</v>
      </c>
      <c r="AZ46" s="651">
        <v>56580</v>
      </c>
      <c r="BA46" s="620"/>
      <c r="BB46" s="148"/>
      <c r="BC46" s="154" t="s">
        <v>27</v>
      </c>
      <c r="BD46" s="148" t="s">
        <v>27</v>
      </c>
      <c r="BE46" s="200" t="s">
        <v>27</v>
      </c>
      <c r="BF46" s="157">
        <f t="shared" si="17"/>
        <v>0</v>
      </c>
      <c r="BG46" s="104">
        <f t="shared" si="18"/>
        <v>0</v>
      </c>
      <c r="BH46" s="104">
        <f t="shared" si="19"/>
        <v>36</v>
      </c>
      <c r="BI46" s="104">
        <f t="shared" si="20"/>
        <v>32</v>
      </c>
      <c r="BJ46" s="104">
        <f t="shared" si="21"/>
        <v>80</v>
      </c>
      <c r="BK46" s="104">
        <f t="shared" si="22"/>
        <v>0</v>
      </c>
      <c r="BL46" s="110">
        <f t="shared" si="23"/>
        <v>0</v>
      </c>
    </row>
    <row r="47" spans="2:64" s="50" customFormat="1" ht="79.5" thickBot="1">
      <c r="B47" s="184" t="s">
        <v>534</v>
      </c>
      <c r="C47" s="763" t="s">
        <v>278</v>
      </c>
      <c r="D47" s="391" t="s">
        <v>338</v>
      </c>
      <c r="E47" s="619">
        <v>5</v>
      </c>
      <c r="F47" s="166">
        <f t="shared" si="24"/>
        <v>0</v>
      </c>
      <c r="G47" s="192" t="s">
        <v>27</v>
      </c>
      <c r="H47" s="122">
        <f t="shared" si="25"/>
        <v>0</v>
      </c>
      <c r="I47" s="195" t="s">
        <v>27</v>
      </c>
      <c r="J47" s="118">
        <v>0</v>
      </c>
      <c r="K47" s="105">
        <v>0</v>
      </c>
      <c r="L47" s="114">
        <v>0</v>
      </c>
      <c r="M47" s="195" t="s">
        <v>27</v>
      </c>
      <c r="N47" s="122">
        <f t="shared" si="26"/>
        <v>8</v>
      </c>
      <c r="O47" s="195" t="s">
        <v>27</v>
      </c>
      <c r="P47" s="131">
        <v>8</v>
      </c>
      <c r="Q47" s="105">
        <v>0</v>
      </c>
      <c r="R47" s="105">
        <v>0</v>
      </c>
      <c r="S47" s="137">
        <v>0</v>
      </c>
      <c r="T47" s="200" t="s">
        <v>27</v>
      </c>
      <c r="U47" s="127">
        <f t="shared" si="27"/>
        <v>0</v>
      </c>
      <c r="V47" s="200" t="s">
        <v>27</v>
      </c>
      <c r="W47" s="131">
        <v>0</v>
      </c>
      <c r="X47" s="105">
        <v>0</v>
      </c>
      <c r="Y47" s="105">
        <v>0</v>
      </c>
      <c r="Z47" s="105">
        <v>0</v>
      </c>
      <c r="AA47" s="105">
        <v>0</v>
      </c>
      <c r="AB47" s="137">
        <v>0</v>
      </c>
      <c r="AC47" s="200" t="s">
        <v>27</v>
      </c>
      <c r="AD47" s="127">
        <f t="shared" si="28"/>
        <v>0</v>
      </c>
      <c r="AE47" s="200" t="s">
        <v>27</v>
      </c>
      <c r="AF47" s="131">
        <v>0</v>
      </c>
      <c r="AG47" s="105">
        <v>0</v>
      </c>
      <c r="AH47" s="105">
        <v>0</v>
      </c>
      <c r="AI47" s="105">
        <v>0</v>
      </c>
      <c r="AJ47" s="105">
        <v>0</v>
      </c>
      <c r="AK47" s="105">
        <v>0</v>
      </c>
      <c r="AL47" s="105">
        <v>0</v>
      </c>
      <c r="AM47" s="105">
        <v>0</v>
      </c>
      <c r="AN47" s="137">
        <v>0</v>
      </c>
      <c r="AO47" s="200" t="s">
        <v>27</v>
      </c>
      <c r="AP47" s="127">
        <f t="shared" si="29"/>
        <v>0</v>
      </c>
      <c r="AQ47" s="200" t="s">
        <v>27</v>
      </c>
      <c r="AR47" s="131">
        <v>0</v>
      </c>
      <c r="AS47" s="105">
        <v>0</v>
      </c>
      <c r="AT47" s="105">
        <v>0</v>
      </c>
      <c r="AU47" s="105">
        <v>0</v>
      </c>
      <c r="AV47" s="137">
        <v>0</v>
      </c>
      <c r="AW47" s="200" t="s">
        <v>27</v>
      </c>
      <c r="AX47" s="127">
        <v>0</v>
      </c>
      <c r="AY47" s="200" t="s">
        <v>27</v>
      </c>
      <c r="AZ47" s="205">
        <v>0</v>
      </c>
      <c r="BA47" s="620"/>
      <c r="BB47" s="148"/>
      <c r="BC47" s="154" t="s">
        <v>27</v>
      </c>
      <c r="BD47" s="148" t="s">
        <v>27</v>
      </c>
      <c r="BE47" s="200" t="s">
        <v>27</v>
      </c>
      <c r="BF47" s="157">
        <f t="shared" si="17"/>
        <v>0</v>
      </c>
      <c r="BG47" s="104">
        <f t="shared" si="18"/>
        <v>0</v>
      </c>
      <c r="BH47" s="104">
        <f t="shared" si="19"/>
        <v>8</v>
      </c>
      <c r="BI47" s="104">
        <f t="shared" si="20"/>
        <v>0</v>
      </c>
      <c r="BJ47" s="104">
        <f t="shared" si="21"/>
        <v>0</v>
      </c>
      <c r="BK47" s="104">
        <f t="shared" si="22"/>
        <v>0</v>
      </c>
      <c r="BL47" s="110">
        <f t="shared" si="23"/>
        <v>0</v>
      </c>
    </row>
    <row r="48" spans="2:64" s="50" customFormat="1" ht="142.5" thickBot="1">
      <c r="B48" s="184" t="s">
        <v>535</v>
      </c>
      <c r="C48" s="763" t="s">
        <v>279</v>
      </c>
      <c r="D48" s="391" t="s">
        <v>340</v>
      </c>
      <c r="E48" s="619">
        <v>25</v>
      </c>
      <c r="F48" s="166">
        <f t="shared" si="24"/>
        <v>0</v>
      </c>
      <c r="G48" s="192" t="s">
        <v>27</v>
      </c>
      <c r="H48" s="122">
        <f t="shared" si="25"/>
        <v>0</v>
      </c>
      <c r="I48" s="195" t="s">
        <v>27</v>
      </c>
      <c r="J48" s="118">
        <v>0</v>
      </c>
      <c r="K48" s="105">
        <v>0</v>
      </c>
      <c r="L48" s="114">
        <v>0</v>
      </c>
      <c r="M48" s="195" t="s">
        <v>27</v>
      </c>
      <c r="N48" s="122">
        <f t="shared" si="26"/>
        <v>26</v>
      </c>
      <c r="O48" s="195" t="s">
        <v>27</v>
      </c>
      <c r="P48" s="131">
        <v>26</v>
      </c>
      <c r="Q48" s="105">
        <v>0</v>
      </c>
      <c r="R48" s="105">
        <v>0</v>
      </c>
      <c r="S48" s="137">
        <v>0</v>
      </c>
      <c r="T48" s="200" t="s">
        <v>27</v>
      </c>
      <c r="U48" s="127">
        <f t="shared" si="27"/>
        <v>36</v>
      </c>
      <c r="V48" s="200" t="s">
        <v>27</v>
      </c>
      <c r="W48" s="131">
        <v>18</v>
      </c>
      <c r="X48" s="105">
        <v>0</v>
      </c>
      <c r="Y48" s="105">
        <v>0</v>
      </c>
      <c r="Z48" s="105">
        <v>18</v>
      </c>
      <c r="AA48" s="105">
        <v>0</v>
      </c>
      <c r="AB48" s="137">
        <v>0</v>
      </c>
      <c r="AC48" s="200" t="s">
        <v>27</v>
      </c>
      <c r="AD48" s="127">
        <f t="shared" si="28"/>
        <v>0</v>
      </c>
      <c r="AE48" s="200" t="s">
        <v>27</v>
      </c>
      <c r="AF48" s="131">
        <v>0</v>
      </c>
      <c r="AG48" s="105">
        <v>0</v>
      </c>
      <c r="AH48" s="105">
        <v>0</v>
      </c>
      <c r="AI48" s="105">
        <v>0</v>
      </c>
      <c r="AJ48" s="105">
        <v>0</v>
      </c>
      <c r="AK48" s="105">
        <v>0</v>
      </c>
      <c r="AL48" s="105">
        <v>0</v>
      </c>
      <c r="AM48" s="105">
        <v>0</v>
      </c>
      <c r="AN48" s="137">
        <v>0</v>
      </c>
      <c r="AO48" s="200" t="s">
        <v>27</v>
      </c>
      <c r="AP48" s="127">
        <f t="shared" si="29"/>
        <v>0</v>
      </c>
      <c r="AQ48" s="200" t="s">
        <v>27</v>
      </c>
      <c r="AR48" s="131">
        <v>0</v>
      </c>
      <c r="AS48" s="105">
        <v>0</v>
      </c>
      <c r="AT48" s="105">
        <v>0</v>
      </c>
      <c r="AU48" s="105">
        <v>0</v>
      </c>
      <c r="AV48" s="137">
        <v>0</v>
      </c>
      <c r="AW48" s="200" t="s">
        <v>27</v>
      </c>
      <c r="AX48" s="127">
        <v>0</v>
      </c>
      <c r="AY48" s="200" t="s">
        <v>27</v>
      </c>
      <c r="AZ48" s="205">
        <v>0</v>
      </c>
      <c r="BA48" s="620"/>
      <c r="BB48" s="148"/>
      <c r="BC48" s="154" t="s">
        <v>27</v>
      </c>
      <c r="BD48" s="148" t="s">
        <v>27</v>
      </c>
      <c r="BE48" s="200" t="s">
        <v>27</v>
      </c>
      <c r="BF48" s="157">
        <f t="shared" si="17"/>
        <v>0</v>
      </c>
      <c r="BG48" s="104">
        <f t="shared" si="18"/>
        <v>0</v>
      </c>
      <c r="BH48" s="104">
        <f t="shared" si="19"/>
        <v>26</v>
      </c>
      <c r="BI48" s="104">
        <f t="shared" si="20"/>
        <v>36</v>
      </c>
      <c r="BJ48" s="104">
        <f t="shared" si="21"/>
        <v>0</v>
      </c>
      <c r="BK48" s="104">
        <f t="shared" si="22"/>
        <v>0</v>
      </c>
      <c r="BL48" s="110">
        <f t="shared" si="23"/>
        <v>0</v>
      </c>
    </row>
    <row r="49" spans="1:106" s="50" customFormat="1" ht="126.75" thickBot="1">
      <c r="B49" s="184" t="s">
        <v>556</v>
      </c>
      <c r="C49" s="763" t="s">
        <v>280</v>
      </c>
      <c r="D49" s="391" t="s">
        <v>366</v>
      </c>
      <c r="E49" s="619">
        <v>30</v>
      </c>
      <c r="F49" s="166">
        <f t="shared" si="24"/>
        <v>0</v>
      </c>
      <c r="G49" s="192" t="s">
        <v>27</v>
      </c>
      <c r="H49" s="122">
        <f t="shared" si="25"/>
        <v>0</v>
      </c>
      <c r="I49" s="195" t="s">
        <v>27</v>
      </c>
      <c r="J49" s="118">
        <v>0</v>
      </c>
      <c r="K49" s="105">
        <v>0</v>
      </c>
      <c r="L49" s="114">
        <v>0</v>
      </c>
      <c r="M49" s="195" t="s">
        <v>27</v>
      </c>
      <c r="N49" s="122">
        <f t="shared" si="26"/>
        <v>26</v>
      </c>
      <c r="O49" s="195" t="s">
        <v>27</v>
      </c>
      <c r="P49" s="131">
        <v>26</v>
      </c>
      <c r="Q49" s="105">
        <v>0</v>
      </c>
      <c r="R49" s="105">
        <v>0</v>
      </c>
      <c r="S49" s="137">
        <v>0</v>
      </c>
      <c r="T49" s="200" t="s">
        <v>27</v>
      </c>
      <c r="U49" s="127">
        <f t="shared" si="27"/>
        <v>36</v>
      </c>
      <c r="V49" s="200" t="s">
        <v>27</v>
      </c>
      <c r="W49" s="131">
        <v>18</v>
      </c>
      <c r="X49" s="105">
        <v>0</v>
      </c>
      <c r="Y49" s="105">
        <v>0</v>
      </c>
      <c r="Z49" s="105">
        <v>18</v>
      </c>
      <c r="AA49" s="105">
        <v>0</v>
      </c>
      <c r="AB49" s="137">
        <v>0</v>
      </c>
      <c r="AC49" s="200" t="s">
        <v>27</v>
      </c>
      <c r="AD49" s="127">
        <f t="shared" si="28"/>
        <v>36</v>
      </c>
      <c r="AE49" s="200" t="s">
        <v>27</v>
      </c>
      <c r="AF49" s="131">
        <v>36</v>
      </c>
      <c r="AG49" s="105">
        <v>0</v>
      </c>
      <c r="AH49" s="105">
        <v>0</v>
      </c>
      <c r="AI49" s="105">
        <v>0</v>
      </c>
      <c r="AJ49" s="105">
        <v>0</v>
      </c>
      <c r="AK49" s="105">
        <v>0</v>
      </c>
      <c r="AL49" s="105">
        <v>0</v>
      </c>
      <c r="AM49" s="105">
        <v>0</v>
      </c>
      <c r="AN49" s="137">
        <v>0</v>
      </c>
      <c r="AO49" s="200" t="s">
        <v>27</v>
      </c>
      <c r="AP49" s="127">
        <f t="shared" si="29"/>
        <v>0</v>
      </c>
      <c r="AQ49" s="200" t="s">
        <v>27</v>
      </c>
      <c r="AR49" s="131">
        <v>0</v>
      </c>
      <c r="AS49" s="105">
        <v>0</v>
      </c>
      <c r="AT49" s="105">
        <v>0</v>
      </c>
      <c r="AU49" s="105">
        <v>0</v>
      </c>
      <c r="AV49" s="137">
        <v>0</v>
      </c>
      <c r="AW49" s="200" t="s">
        <v>27</v>
      </c>
      <c r="AX49" s="127">
        <v>0</v>
      </c>
      <c r="AY49" s="200" t="s">
        <v>27</v>
      </c>
      <c r="AZ49" s="205">
        <v>0</v>
      </c>
      <c r="BA49" s="620"/>
      <c r="BB49" s="148"/>
      <c r="BC49" s="154" t="s">
        <v>27</v>
      </c>
      <c r="BD49" s="148" t="s">
        <v>27</v>
      </c>
      <c r="BE49" s="200" t="s">
        <v>27</v>
      </c>
      <c r="BF49" s="157">
        <f t="shared" si="17"/>
        <v>0</v>
      </c>
      <c r="BG49" s="104">
        <f t="shared" si="18"/>
        <v>0</v>
      </c>
      <c r="BH49" s="104">
        <f t="shared" si="19"/>
        <v>26</v>
      </c>
      <c r="BI49" s="104">
        <f t="shared" si="20"/>
        <v>36</v>
      </c>
      <c r="BJ49" s="104">
        <f t="shared" si="21"/>
        <v>36</v>
      </c>
      <c r="BK49" s="104">
        <f t="shared" si="22"/>
        <v>0</v>
      </c>
      <c r="BL49" s="110">
        <f t="shared" si="23"/>
        <v>0</v>
      </c>
    </row>
    <row r="50" spans="1:106" s="50" customFormat="1" ht="126.75" thickBot="1">
      <c r="B50" s="184" t="s">
        <v>557</v>
      </c>
      <c r="C50" s="763" t="s">
        <v>281</v>
      </c>
      <c r="D50" s="391" t="s">
        <v>339</v>
      </c>
      <c r="E50" s="619">
        <v>60</v>
      </c>
      <c r="F50" s="166">
        <f t="shared" si="24"/>
        <v>0</v>
      </c>
      <c r="G50" s="192" t="s">
        <v>27</v>
      </c>
      <c r="H50" s="122">
        <f t="shared" si="25"/>
        <v>0</v>
      </c>
      <c r="I50" s="195" t="s">
        <v>27</v>
      </c>
      <c r="J50" s="118">
        <v>0</v>
      </c>
      <c r="K50" s="105">
        <v>0</v>
      </c>
      <c r="L50" s="114">
        <v>0</v>
      </c>
      <c r="M50" s="195" t="s">
        <v>27</v>
      </c>
      <c r="N50" s="122">
        <f t="shared" si="26"/>
        <v>48</v>
      </c>
      <c r="O50" s="195" t="s">
        <v>27</v>
      </c>
      <c r="P50" s="131">
        <v>48</v>
      </c>
      <c r="Q50" s="105">
        <v>0</v>
      </c>
      <c r="R50" s="105">
        <v>0</v>
      </c>
      <c r="S50" s="137">
        <v>0</v>
      </c>
      <c r="T50" s="200" t="s">
        <v>27</v>
      </c>
      <c r="U50" s="127">
        <f t="shared" si="27"/>
        <v>20</v>
      </c>
      <c r="V50" s="200" t="s">
        <v>27</v>
      </c>
      <c r="W50" s="131">
        <v>10</v>
      </c>
      <c r="X50" s="105">
        <v>0</v>
      </c>
      <c r="Y50" s="105">
        <v>0</v>
      </c>
      <c r="Z50" s="105">
        <v>10</v>
      </c>
      <c r="AA50" s="105">
        <v>0</v>
      </c>
      <c r="AB50" s="137">
        <v>0</v>
      </c>
      <c r="AC50" s="200" t="s">
        <v>27</v>
      </c>
      <c r="AD50" s="127">
        <f t="shared" si="28"/>
        <v>40</v>
      </c>
      <c r="AE50" s="200" t="s">
        <v>27</v>
      </c>
      <c r="AF50" s="131">
        <v>40</v>
      </c>
      <c r="AG50" s="105">
        <v>0</v>
      </c>
      <c r="AH50" s="105">
        <v>0</v>
      </c>
      <c r="AI50" s="105">
        <v>0</v>
      </c>
      <c r="AJ50" s="105">
        <v>0</v>
      </c>
      <c r="AK50" s="105">
        <v>0</v>
      </c>
      <c r="AL50" s="105">
        <v>0</v>
      </c>
      <c r="AM50" s="105">
        <v>0</v>
      </c>
      <c r="AN50" s="137">
        <v>0</v>
      </c>
      <c r="AO50" s="200" t="s">
        <v>27</v>
      </c>
      <c r="AP50" s="127">
        <f t="shared" si="29"/>
        <v>0</v>
      </c>
      <c r="AQ50" s="200" t="s">
        <v>27</v>
      </c>
      <c r="AR50" s="131">
        <v>0</v>
      </c>
      <c r="AS50" s="105">
        <v>0</v>
      </c>
      <c r="AT50" s="105">
        <v>0</v>
      </c>
      <c r="AU50" s="105">
        <v>0</v>
      </c>
      <c r="AV50" s="137">
        <v>0</v>
      </c>
      <c r="AW50" s="200" t="s">
        <v>27</v>
      </c>
      <c r="AX50" s="127">
        <v>0</v>
      </c>
      <c r="AY50" s="200" t="s">
        <v>27</v>
      </c>
      <c r="AZ50" s="205">
        <v>0</v>
      </c>
      <c r="BA50" s="620"/>
      <c r="BB50" s="148"/>
      <c r="BC50" s="154" t="s">
        <v>27</v>
      </c>
      <c r="BD50" s="148" t="s">
        <v>27</v>
      </c>
      <c r="BE50" s="200" t="s">
        <v>27</v>
      </c>
      <c r="BF50" s="157">
        <f t="shared" si="17"/>
        <v>0</v>
      </c>
      <c r="BG50" s="104">
        <f t="shared" si="18"/>
        <v>0</v>
      </c>
      <c r="BH50" s="104">
        <f t="shared" si="19"/>
        <v>48</v>
      </c>
      <c r="BI50" s="104">
        <f t="shared" si="20"/>
        <v>20</v>
      </c>
      <c r="BJ50" s="104">
        <f t="shared" si="21"/>
        <v>40</v>
      </c>
      <c r="BK50" s="104">
        <f t="shared" si="22"/>
        <v>0</v>
      </c>
      <c r="BL50" s="110">
        <f t="shared" si="23"/>
        <v>0</v>
      </c>
    </row>
    <row r="51" spans="1:106" s="50" customFormat="1" ht="111" thickBot="1">
      <c r="B51" s="184" t="s">
        <v>583</v>
      </c>
      <c r="C51" s="763" t="s">
        <v>282</v>
      </c>
      <c r="D51" s="391" t="s">
        <v>372</v>
      </c>
      <c r="E51" s="619">
        <v>5</v>
      </c>
      <c r="F51" s="166">
        <f t="shared" si="24"/>
        <v>0</v>
      </c>
      <c r="G51" s="192" t="s">
        <v>27</v>
      </c>
      <c r="H51" s="122">
        <f t="shared" si="25"/>
        <v>0</v>
      </c>
      <c r="I51" s="195" t="s">
        <v>27</v>
      </c>
      <c r="J51" s="118">
        <v>0</v>
      </c>
      <c r="K51" s="105">
        <v>0</v>
      </c>
      <c r="L51" s="114">
        <v>0</v>
      </c>
      <c r="M51" s="195" t="s">
        <v>27</v>
      </c>
      <c r="N51" s="122">
        <f t="shared" si="26"/>
        <v>6</v>
      </c>
      <c r="O51" s="195" t="s">
        <v>27</v>
      </c>
      <c r="P51" s="131">
        <v>6</v>
      </c>
      <c r="Q51" s="105">
        <v>0</v>
      </c>
      <c r="R51" s="105">
        <v>0</v>
      </c>
      <c r="S51" s="137">
        <v>0</v>
      </c>
      <c r="T51" s="200" t="s">
        <v>27</v>
      </c>
      <c r="U51" s="127">
        <f t="shared" si="27"/>
        <v>8</v>
      </c>
      <c r="V51" s="200" t="s">
        <v>27</v>
      </c>
      <c r="W51" s="131">
        <v>4</v>
      </c>
      <c r="X51" s="105">
        <v>0</v>
      </c>
      <c r="Y51" s="105">
        <v>0</v>
      </c>
      <c r="Z51" s="105">
        <v>4</v>
      </c>
      <c r="AA51" s="105">
        <v>0</v>
      </c>
      <c r="AB51" s="137">
        <v>0</v>
      </c>
      <c r="AC51" s="200" t="s">
        <v>27</v>
      </c>
      <c r="AD51" s="127">
        <f t="shared" si="28"/>
        <v>20</v>
      </c>
      <c r="AE51" s="200" t="s">
        <v>27</v>
      </c>
      <c r="AF51" s="131">
        <v>20</v>
      </c>
      <c r="AG51" s="105">
        <v>0</v>
      </c>
      <c r="AH51" s="105">
        <v>0</v>
      </c>
      <c r="AI51" s="105">
        <v>0</v>
      </c>
      <c r="AJ51" s="105">
        <v>0</v>
      </c>
      <c r="AK51" s="105">
        <v>0</v>
      </c>
      <c r="AL51" s="105">
        <v>0</v>
      </c>
      <c r="AM51" s="105">
        <v>0</v>
      </c>
      <c r="AN51" s="137">
        <v>0</v>
      </c>
      <c r="AO51" s="200" t="s">
        <v>27</v>
      </c>
      <c r="AP51" s="127">
        <f t="shared" si="29"/>
        <v>0</v>
      </c>
      <c r="AQ51" s="200" t="s">
        <v>27</v>
      </c>
      <c r="AR51" s="131">
        <v>0</v>
      </c>
      <c r="AS51" s="105">
        <v>0</v>
      </c>
      <c r="AT51" s="105">
        <v>0</v>
      </c>
      <c r="AU51" s="105">
        <v>0</v>
      </c>
      <c r="AV51" s="137">
        <v>0</v>
      </c>
      <c r="AW51" s="200" t="s">
        <v>27</v>
      </c>
      <c r="AX51" s="127">
        <v>0</v>
      </c>
      <c r="AY51" s="200" t="s">
        <v>27</v>
      </c>
      <c r="AZ51" s="651">
        <v>126000</v>
      </c>
      <c r="BA51" s="620"/>
      <c r="BB51" s="148"/>
      <c r="BC51" s="154" t="s">
        <v>27</v>
      </c>
      <c r="BD51" s="148" t="s">
        <v>27</v>
      </c>
      <c r="BE51" s="200" t="s">
        <v>27</v>
      </c>
      <c r="BF51" s="157">
        <f t="shared" si="17"/>
        <v>0</v>
      </c>
      <c r="BG51" s="104">
        <f t="shared" si="18"/>
        <v>0</v>
      </c>
      <c r="BH51" s="104">
        <f t="shared" si="19"/>
        <v>6</v>
      </c>
      <c r="BI51" s="104">
        <f t="shared" si="20"/>
        <v>8</v>
      </c>
      <c r="BJ51" s="104">
        <f t="shared" si="21"/>
        <v>20</v>
      </c>
      <c r="BK51" s="104">
        <f t="shared" si="22"/>
        <v>0</v>
      </c>
      <c r="BL51" s="110">
        <f t="shared" si="23"/>
        <v>0</v>
      </c>
    </row>
    <row r="52" spans="1:106" s="50" customFormat="1" ht="79.5" thickBot="1">
      <c r="B52" s="184" t="s">
        <v>541</v>
      </c>
      <c r="C52" s="763" t="s">
        <v>283</v>
      </c>
      <c r="D52" s="391" t="s">
        <v>338</v>
      </c>
      <c r="E52" s="619">
        <v>5</v>
      </c>
      <c r="F52" s="166">
        <f t="shared" si="24"/>
        <v>0</v>
      </c>
      <c r="G52" s="192" t="s">
        <v>27</v>
      </c>
      <c r="H52" s="122">
        <f t="shared" si="25"/>
        <v>0</v>
      </c>
      <c r="I52" s="195" t="s">
        <v>27</v>
      </c>
      <c r="J52" s="118">
        <v>0</v>
      </c>
      <c r="K52" s="105">
        <v>0</v>
      </c>
      <c r="L52" s="114">
        <v>0</v>
      </c>
      <c r="M52" s="195" t="s">
        <v>27</v>
      </c>
      <c r="N52" s="122">
        <f t="shared" si="26"/>
        <v>8</v>
      </c>
      <c r="O52" s="195" t="s">
        <v>27</v>
      </c>
      <c r="P52" s="131">
        <v>8</v>
      </c>
      <c r="Q52" s="105">
        <v>0</v>
      </c>
      <c r="R52" s="105">
        <v>0</v>
      </c>
      <c r="S52" s="137">
        <v>0</v>
      </c>
      <c r="T52" s="200" t="s">
        <v>27</v>
      </c>
      <c r="U52" s="127">
        <f t="shared" si="27"/>
        <v>0</v>
      </c>
      <c r="V52" s="200" t="s">
        <v>27</v>
      </c>
      <c r="W52" s="131">
        <v>0</v>
      </c>
      <c r="X52" s="105">
        <v>0</v>
      </c>
      <c r="Y52" s="105">
        <v>0</v>
      </c>
      <c r="Z52" s="105">
        <v>0</v>
      </c>
      <c r="AA52" s="105">
        <v>0</v>
      </c>
      <c r="AB52" s="137">
        <v>0</v>
      </c>
      <c r="AC52" s="200" t="s">
        <v>27</v>
      </c>
      <c r="AD52" s="127">
        <f t="shared" si="28"/>
        <v>0</v>
      </c>
      <c r="AE52" s="200" t="s">
        <v>27</v>
      </c>
      <c r="AF52" s="131">
        <v>0</v>
      </c>
      <c r="AG52" s="105">
        <v>0</v>
      </c>
      <c r="AH52" s="105">
        <v>0</v>
      </c>
      <c r="AI52" s="105">
        <v>0</v>
      </c>
      <c r="AJ52" s="105">
        <v>0</v>
      </c>
      <c r="AK52" s="105">
        <v>0</v>
      </c>
      <c r="AL52" s="105">
        <v>0</v>
      </c>
      <c r="AM52" s="105">
        <v>0</v>
      </c>
      <c r="AN52" s="137">
        <v>0</v>
      </c>
      <c r="AO52" s="200" t="s">
        <v>27</v>
      </c>
      <c r="AP52" s="127">
        <f t="shared" si="29"/>
        <v>0</v>
      </c>
      <c r="AQ52" s="200" t="s">
        <v>27</v>
      </c>
      <c r="AR52" s="131">
        <v>0</v>
      </c>
      <c r="AS52" s="105">
        <v>0</v>
      </c>
      <c r="AT52" s="105">
        <v>0</v>
      </c>
      <c r="AU52" s="105">
        <v>0</v>
      </c>
      <c r="AV52" s="137">
        <v>0</v>
      </c>
      <c r="AW52" s="200" t="s">
        <v>27</v>
      </c>
      <c r="AX52" s="127">
        <v>0</v>
      </c>
      <c r="AY52" s="200" t="s">
        <v>27</v>
      </c>
      <c r="AZ52" s="205">
        <v>0</v>
      </c>
      <c r="BA52" s="620"/>
      <c r="BB52" s="148"/>
      <c r="BC52" s="154" t="s">
        <v>27</v>
      </c>
      <c r="BD52" s="148" t="s">
        <v>27</v>
      </c>
      <c r="BE52" s="200" t="s">
        <v>27</v>
      </c>
      <c r="BF52" s="157">
        <f t="shared" si="17"/>
        <v>0</v>
      </c>
      <c r="BG52" s="104">
        <f t="shared" si="18"/>
        <v>0</v>
      </c>
      <c r="BH52" s="104">
        <f t="shared" si="19"/>
        <v>8</v>
      </c>
      <c r="BI52" s="104">
        <f t="shared" si="20"/>
        <v>0</v>
      </c>
      <c r="BJ52" s="104">
        <f t="shared" si="21"/>
        <v>0</v>
      </c>
      <c r="BK52" s="104">
        <f t="shared" si="22"/>
        <v>0</v>
      </c>
      <c r="BL52" s="110">
        <f t="shared" si="23"/>
        <v>0</v>
      </c>
    </row>
    <row r="53" spans="1:106" s="50" customFormat="1" ht="142.5" thickBot="1">
      <c r="B53" s="184" t="s">
        <v>558</v>
      </c>
      <c r="C53" s="763" t="s">
        <v>284</v>
      </c>
      <c r="D53" s="391" t="s">
        <v>340</v>
      </c>
      <c r="E53" s="619">
        <v>30</v>
      </c>
      <c r="F53" s="166">
        <f t="shared" si="24"/>
        <v>0</v>
      </c>
      <c r="G53" s="192" t="s">
        <v>27</v>
      </c>
      <c r="H53" s="122">
        <f t="shared" si="25"/>
        <v>0</v>
      </c>
      <c r="I53" s="195" t="s">
        <v>27</v>
      </c>
      <c r="J53" s="118">
        <v>0</v>
      </c>
      <c r="K53" s="105">
        <v>0</v>
      </c>
      <c r="L53" s="114">
        <v>0</v>
      </c>
      <c r="M53" s="195" t="s">
        <v>27</v>
      </c>
      <c r="N53" s="122">
        <f t="shared" si="26"/>
        <v>26</v>
      </c>
      <c r="O53" s="195" t="s">
        <v>27</v>
      </c>
      <c r="P53" s="131">
        <v>26</v>
      </c>
      <c r="Q53" s="105">
        <v>0</v>
      </c>
      <c r="R53" s="105">
        <v>0</v>
      </c>
      <c r="S53" s="137">
        <v>0</v>
      </c>
      <c r="T53" s="200" t="s">
        <v>27</v>
      </c>
      <c r="U53" s="127">
        <f t="shared" si="27"/>
        <v>36</v>
      </c>
      <c r="V53" s="200" t="s">
        <v>27</v>
      </c>
      <c r="W53" s="131">
        <v>18</v>
      </c>
      <c r="X53" s="105">
        <v>0</v>
      </c>
      <c r="Y53" s="105">
        <v>0</v>
      </c>
      <c r="Z53" s="105">
        <v>18</v>
      </c>
      <c r="AA53" s="105">
        <v>0</v>
      </c>
      <c r="AB53" s="137">
        <v>0</v>
      </c>
      <c r="AC53" s="200" t="s">
        <v>27</v>
      </c>
      <c r="AD53" s="127">
        <f t="shared" si="28"/>
        <v>0</v>
      </c>
      <c r="AE53" s="200" t="s">
        <v>27</v>
      </c>
      <c r="AF53" s="131">
        <v>0</v>
      </c>
      <c r="AG53" s="105">
        <v>0</v>
      </c>
      <c r="AH53" s="105">
        <v>0</v>
      </c>
      <c r="AI53" s="105">
        <v>0</v>
      </c>
      <c r="AJ53" s="105">
        <v>0</v>
      </c>
      <c r="AK53" s="105">
        <v>0</v>
      </c>
      <c r="AL53" s="105">
        <v>0</v>
      </c>
      <c r="AM53" s="105">
        <v>0</v>
      </c>
      <c r="AN53" s="137">
        <v>0</v>
      </c>
      <c r="AO53" s="200" t="s">
        <v>27</v>
      </c>
      <c r="AP53" s="127">
        <f t="shared" si="29"/>
        <v>0</v>
      </c>
      <c r="AQ53" s="200" t="s">
        <v>27</v>
      </c>
      <c r="AR53" s="131">
        <v>0</v>
      </c>
      <c r="AS53" s="105">
        <v>0</v>
      </c>
      <c r="AT53" s="105">
        <v>0</v>
      </c>
      <c r="AU53" s="105">
        <v>0</v>
      </c>
      <c r="AV53" s="137">
        <v>0</v>
      </c>
      <c r="AW53" s="200" t="s">
        <v>27</v>
      </c>
      <c r="AX53" s="127">
        <v>0</v>
      </c>
      <c r="AY53" s="200" t="s">
        <v>27</v>
      </c>
      <c r="AZ53" s="205">
        <v>0</v>
      </c>
      <c r="BA53" s="620"/>
      <c r="BB53" s="148"/>
      <c r="BC53" s="154" t="s">
        <v>27</v>
      </c>
      <c r="BD53" s="148" t="s">
        <v>27</v>
      </c>
      <c r="BE53" s="200" t="s">
        <v>27</v>
      </c>
      <c r="BF53" s="157">
        <f t="shared" si="17"/>
        <v>0</v>
      </c>
      <c r="BG53" s="104">
        <f t="shared" si="18"/>
        <v>0</v>
      </c>
      <c r="BH53" s="104">
        <f t="shared" si="19"/>
        <v>26</v>
      </c>
      <c r="BI53" s="104">
        <f t="shared" si="20"/>
        <v>36</v>
      </c>
      <c r="BJ53" s="104">
        <f t="shared" si="21"/>
        <v>0</v>
      </c>
      <c r="BK53" s="104">
        <f t="shared" si="22"/>
        <v>0</v>
      </c>
      <c r="BL53" s="110">
        <f t="shared" si="23"/>
        <v>0</v>
      </c>
    </row>
    <row r="54" spans="1:106" s="50" customFormat="1" ht="126.75" thickBot="1">
      <c r="B54" s="184" t="s">
        <v>549</v>
      </c>
      <c r="C54" s="763" t="s">
        <v>285</v>
      </c>
      <c r="D54" s="391" t="s">
        <v>367</v>
      </c>
      <c r="E54" s="619">
        <v>30</v>
      </c>
      <c r="F54" s="166">
        <f t="shared" si="24"/>
        <v>0</v>
      </c>
      <c r="G54" s="192" t="s">
        <v>27</v>
      </c>
      <c r="H54" s="122">
        <f t="shared" si="25"/>
        <v>0</v>
      </c>
      <c r="I54" s="195" t="s">
        <v>27</v>
      </c>
      <c r="J54" s="118">
        <v>0</v>
      </c>
      <c r="K54" s="105">
        <v>0</v>
      </c>
      <c r="L54" s="114">
        <v>0</v>
      </c>
      <c r="M54" s="195" t="s">
        <v>27</v>
      </c>
      <c r="N54" s="122">
        <f t="shared" si="26"/>
        <v>26</v>
      </c>
      <c r="O54" s="195" t="s">
        <v>27</v>
      </c>
      <c r="P54" s="131">
        <v>26</v>
      </c>
      <c r="Q54" s="105">
        <v>0</v>
      </c>
      <c r="R54" s="105">
        <v>0</v>
      </c>
      <c r="S54" s="137">
        <v>0</v>
      </c>
      <c r="T54" s="200" t="s">
        <v>27</v>
      </c>
      <c r="U54" s="127">
        <f t="shared" si="27"/>
        <v>36</v>
      </c>
      <c r="V54" s="200" t="s">
        <v>27</v>
      </c>
      <c r="W54" s="131">
        <v>18</v>
      </c>
      <c r="X54" s="105">
        <v>0</v>
      </c>
      <c r="Y54" s="105">
        <v>0</v>
      </c>
      <c r="Z54" s="105">
        <v>18</v>
      </c>
      <c r="AA54" s="105">
        <v>0</v>
      </c>
      <c r="AB54" s="137">
        <v>0</v>
      </c>
      <c r="AC54" s="200" t="s">
        <v>27</v>
      </c>
      <c r="AD54" s="127">
        <f t="shared" si="28"/>
        <v>36</v>
      </c>
      <c r="AE54" s="200" t="s">
        <v>27</v>
      </c>
      <c r="AF54" s="131">
        <v>36</v>
      </c>
      <c r="AG54" s="105">
        <v>0</v>
      </c>
      <c r="AH54" s="105">
        <v>0</v>
      </c>
      <c r="AI54" s="105">
        <v>0</v>
      </c>
      <c r="AJ54" s="105">
        <v>0</v>
      </c>
      <c r="AK54" s="105">
        <v>0</v>
      </c>
      <c r="AL54" s="105">
        <v>0</v>
      </c>
      <c r="AM54" s="105">
        <v>0</v>
      </c>
      <c r="AN54" s="137">
        <v>0</v>
      </c>
      <c r="AO54" s="200" t="s">
        <v>27</v>
      </c>
      <c r="AP54" s="127">
        <f t="shared" si="29"/>
        <v>0</v>
      </c>
      <c r="AQ54" s="200" t="s">
        <v>27</v>
      </c>
      <c r="AR54" s="131">
        <v>0</v>
      </c>
      <c r="AS54" s="105">
        <v>0</v>
      </c>
      <c r="AT54" s="105">
        <v>0</v>
      </c>
      <c r="AU54" s="105">
        <v>0</v>
      </c>
      <c r="AV54" s="137">
        <v>0</v>
      </c>
      <c r="AW54" s="200" t="s">
        <v>27</v>
      </c>
      <c r="AX54" s="127">
        <v>0</v>
      </c>
      <c r="AY54" s="200" t="s">
        <v>27</v>
      </c>
      <c r="AZ54" s="205">
        <v>0</v>
      </c>
      <c r="BA54" s="620"/>
      <c r="BB54" s="148"/>
      <c r="BC54" s="154" t="s">
        <v>27</v>
      </c>
      <c r="BD54" s="148" t="s">
        <v>27</v>
      </c>
      <c r="BE54" s="200" t="s">
        <v>27</v>
      </c>
      <c r="BF54" s="157">
        <f t="shared" si="17"/>
        <v>0</v>
      </c>
      <c r="BG54" s="104">
        <f t="shared" si="18"/>
        <v>0</v>
      </c>
      <c r="BH54" s="104">
        <f t="shared" si="19"/>
        <v>26</v>
      </c>
      <c r="BI54" s="104">
        <f t="shared" si="20"/>
        <v>36</v>
      </c>
      <c r="BJ54" s="104">
        <f t="shared" si="21"/>
        <v>36</v>
      </c>
      <c r="BK54" s="104">
        <f t="shared" si="22"/>
        <v>0</v>
      </c>
      <c r="BL54" s="110">
        <f t="shared" si="23"/>
        <v>0</v>
      </c>
    </row>
    <row r="55" spans="1:106" s="50" customFormat="1" ht="126.75" thickBot="1">
      <c r="B55" s="184" t="s">
        <v>550</v>
      </c>
      <c r="C55" s="763" t="s">
        <v>286</v>
      </c>
      <c r="D55" s="391" t="s">
        <v>339</v>
      </c>
      <c r="E55" s="619">
        <v>60</v>
      </c>
      <c r="F55" s="166">
        <f t="shared" si="24"/>
        <v>0</v>
      </c>
      <c r="G55" s="192" t="s">
        <v>27</v>
      </c>
      <c r="H55" s="122">
        <f t="shared" si="25"/>
        <v>0</v>
      </c>
      <c r="I55" s="195" t="s">
        <v>27</v>
      </c>
      <c r="J55" s="118">
        <v>0</v>
      </c>
      <c r="K55" s="105">
        <v>0</v>
      </c>
      <c r="L55" s="114">
        <v>0</v>
      </c>
      <c r="M55" s="195" t="s">
        <v>27</v>
      </c>
      <c r="N55" s="122">
        <f t="shared" si="26"/>
        <v>38</v>
      </c>
      <c r="O55" s="195" t="s">
        <v>27</v>
      </c>
      <c r="P55" s="131">
        <v>38</v>
      </c>
      <c r="Q55" s="105">
        <v>0</v>
      </c>
      <c r="R55" s="105">
        <v>0</v>
      </c>
      <c r="S55" s="137">
        <v>0</v>
      </c>
      <c r="T55" s="200" t="s">
        <v>27</v>
      </c>
      <c r="U55" s="127">
        <f t="shared" si="27"/>
        <v>20</v>
      </c>
      <c r="V55" s="200" t="s">
        <v>27</v>
      </c>
      <c r="W55" s="131">
        <v>10</v>
      </c>
      <c r="X55" s="105">
        <v>0</v>
      </c>
      <c r="Y55" s="105">
        <v>0</v>
      </c>
      <c r="Z55" s="105">
        <v>10</v>
      </c>
      <c r="AA55" s="105">
        <v>0</v>
      </c>
      <c r="AB55" s="137">
        <v>0</v>
      </c>
      <c r="AC55" s="200" t="s">
        <v>27</v>
      </c>
      <c r="AD55" s="127">
        <f t="shared" si="28"/>
        <v>40</v>
      </c>
      <c r="AE55" s="200" t="s">
        <v>27</v>
      </c>
      <c r="AF55" s="131">
        <v>40</v>
      </c>
      <c r="AG55" s="105">
        <v>0</v>
      </c>
      <c r="AH55" s="105">
        <v>0</v>
      </c>
      <c r="AI55" s="105">
        <v>0</v>
      </c>
      <c r="AJ55" s="105">
        <v>0</v>
      </c>
      <c r="AK55" s="105">
        <v>0</v>
      </c>
      <c r="AL55" s="105">
        <v>0</v>
      </c>
      <c r="AM55" s="105">
        <v>0</v>
      </c>
      <c r="AN55" s="137">
        <v>0</v>
      </c>
      <c r="AO55" s="200" t="s">
        <v>27</v>
      </c>
      <c r="AP55" s="127">
        <f t="shared" si="29"/>
        <v>0</v>
      </c>
      <c r="AQ55" s="200" t="s">
        <v>27</v>
      </c>
      <c r="AR55" s="131">
        <v>0</v>
      </c>
      <c r="AS55" s="105">
        <v>0</v>
      </c>
      <c r="AT55" s="105">
        <v>0</v>
      </c>
      <c r="AU55" s="105">
        <v>0</v>
      </c>
      <c r="AV55" s="137">
        <v>0</v>
      </c>
      <c r="AW55" s="200" t="s">
        <v>27</v>
      </c>
      <c r="AX55" s="127">
        <v>0</v>
      </c>
      <c r="AY55" s="200" t="s">
        <v>27</v>
      </c>
      <c r="AZ55" s="205">
        <v>0</v>
      </c>
      <c r="BA55" s="620"/>
      <c r="BB55" s="148"/>
      <c r="BC55" s="154" t="s">
        <v>27</v>
      </c>
      <c r="BD55" s="148" t="s">
        <v>27</v>
      </c>
      <c r="BE55" s="200" t="s">
        <v>27</v>
      </c>
      <c r="BF55" s="157">
        <f t="shared" si="17"/>
        <v>0</v>
      </c>
      <c r="BG55" s="104">
        <f t="shared" si="18"/>
        <v>0</v>
      </c>
      <c r="BH55" s="104">
        <f t="shared" si="19"/>
        <v>38</v>
      </c>
      <c r="BI55" s="104">
        <f t="shared" si="20"/>
        <v>20</v>
      </c>
      <c r="BJ55" s="104">
        <f t="shared" si="21"/>
        <v>40</v>
      </c>
      <c r="BK55" s="104">
        <f t="shared" si="22"/>
        <v>0</v>
      </c>
      <c r="BL55" s="110">
        <f t="shared" si="23"/>
        <v>0</v>
      </c>
    </row>
    <row r="56" spans="1:106" s="50" customFormat="1" ht="111" thickBot="1">
      <c r="B56" s="184" t="s">
        <v>584</v>
      </c>
      <c r="C56" s="763" t="s">
        <v>287</v>
      </c>
      <c r="D56" s="391" t="s">
        <v>373</v>
      </c>
      <c r="E56" s="619">
        <v>5</v>
      </c>
      <c r="F56" s="166">
        <f t="shared" si="24"/>
        <v>0</v>
      </c>
      <c r="G56" s="192" t="s">
        <v>27</v>
      </c>
      <c r="H56" s="122">
        <f t="shared" si="25"/>
        <v>0</v>
      </c>
      <c r="I56" s="195" t="s">
        <v>27</v>
      </c>
      <c r="J56" s="118">
        <v>0</v>
      </c>
      <c r="K56" s="105">
        <v>0</v>
      </c>
      <c r="L56" s="114">
        <v>0</v>
      </c>
      <c r="M56" s="195" t="s">
        <v>27</v>
      </c>
      <c r="N56" s="122">
        <f t="shared" si="26"/>
        <v>14</v>
      </c>
      <c r="O56" s="195" t="s">
        <v>27</v>
      </c>
      <c r="P56" s="131">
        <v>14</v>
      </c>
      <c r="Q56" s="105">
        <v>0</v>
      </c>
      <c r="R56" s="105">
        <v>0</v>
      </c>
      <c r="S56" s="137">
        <v>0</v>
      </c>
      <c r="T56" s="200" t="s">
        <v>27</v>
      </c>
      <c r="U56" s="127">
        <f t="shared" si="27"/>
        <v>20</v>
      </c>
      <c r="V56" s="200" t="s">
        <v>27</v>
      </c>
      <c r="W56" s="131">
        <v>10</v>
      </c>
      <c r="X56" s="105">
        <v>0</v>
      </c>
      <c r="Y56" s="105">
        <v>0</v>
      </c>
      <c r="Z56" s="105">
        <v>10</v>
      </c>
      <c r="AA56" s="105">
        <v>0</v>
      </c>
      <c r="AB56" s="137">
        <v>0</v>
      </c>
      <c r="AC56" s="200" t="s">
        <v>27</v>
      </c>
      <c r="AD56" s="127">
        <f t="shared" si="28"/>
        <v>80</v>
      </c>
      <c r="AE56" s="200" t="s">
        <v>27</v>
      </c>
      <c r="AF56" s="131">
        <v>80</v>
      </c>
      <c r="AG56" s="105">
        <v>0</v>
      </c>
      <c r="AH56" s="105">
        <v>0</v>
      </c>
      <c r="AI56" s="105">
        <v>0</v>
      </c>
      <c r="AJ56" s="105">
        <v>0</v>
      </c>
      <c r="AK56" s="105">
        <v>0</v>
      </c>
      <c r="AL56" s="105">
        <v>0</v>
      </c>
      <c r="AM56" s="105">
        <v>0</v>
      </c>
      <c r="AN56" s="137">
        <v>0</v>
      </c>
      <c r="AO56" s="200" t="s">
        <v>27</v>
      </c>
      <c r="AP56" s="127">
        <f t="shared" si="29"/>
        <v>0</v>
      </c>
      <c r="AQ56" s="200" t="s">
        <v>27</v>
      </c>
      <c r="AR56" s="131">
        <v>0</v>
      </c>
      <c r="AS56" s="105">
        <v>0</v>
      </c>
      <c r="AT56" s="105">
        <v>0</v>
      </c>
      <c r="AU56" s="105">
        <v>0</v>
      </c>
      <c r="AV56" s="137">
        <v>0</v>
      </c>
      <c r="AW56" s="200" t="s">
        <v>27</v>
      </c>
      <c r="AX56" s="127">
        <v>0</v>
      </c>
      <c r="AY56" s="200" t="s">
        <v>27</v>
      </c>
      <c r="AZ56" s="651">
        <v>26750</v>
      </c>
      <c r="BA56" s="620"/>
      <c r="BB56" s="148"/>
      <c r="BC56" s="154" t="s">
        <v>27</v>
      </c>
      <c r="BD56" s="148" t="s">
        <v>27</v>
      </c>
      <c r="BE56" s="200" t="s">
        <v>27</v>
      </c>
      <c r="BF56" s="157">
        <f t="shared" si="17"/>
        <v>0</v>
      </c>
      <c r="BG56" s="104">
        <f t="shared" si="18"/>
        <v>0</v>
      </c>
      <c r="BH56" s="104">
        <f t="shared" si="19"/>
        <v>14</v>
      </c>
      <c r="BI56" s="104">
        <f t="shared" si="20"/>
        <v>20</v>
      </c>
      <c r="BJ56" s="104">
        <f t="shared" si="21"/>
        <v>80</v>
      </c>
      <c r="BK56" s="104">
        <f t="shared" si="22"/>
        <v>0</v>
      </c>
      <c r="BL56" s="110">
        <f t="shared" si="23"/>
        <v>0</v>
      </c>
    </row>
    <row r="57" spans="1:106" s="50" customFormat="1" ht="79.5" thickBot="1">
      <c r="B57" s="184" t="s">
        <v>551</v>
      </c>
      <c r="C57" s="763" t="s">
        <v>288</v>
      </c>
      <c r="D57" s="391" t="s">
        <v>338</v>
      </c>
      <c r="E57" s="619">
        <v>5</v>
      </c>
      <c r="F57" s="166">
        <f t="shared" si="24"/>
        <v>0</v>
      </c>
      <c r="G57" s="192" t="s">
        <v>27</v>
      </c>
      <c r="H57" s="122">
        <f t="shared" si="25"/>
        <v>0</v>
      </c>
      <c r="I57" s="195" t="s">
        <v>27</v>
      </c>
      <c r="J57" s="118">
        <v>0</v>
      </c>
      <c r="K57" s="105">
        <v>0</v>
      </c>
      <c r="L57" s="114">
        <v>0</v>
      </c>
      <c r="M57" s="195" t="s">
        <v>27</v>
      </c>
      <c r="N57" s="122">
        <f t="shared" si="26"/>
        <v>8</v>
      </c>
      <c r="O57" s="195" t="s">
        <v>27</v>
      </c>
      <c r="P57" s="131">
        <v>8</v>
      </c>
      <c r="Q57" s="105">
        <v>0</v>
      </c>
      <c r="R57" s="105">
        <v>0</v>
      </c>
      <c r="S57" s="137">
        <v>0</v>
      </c>
      <c r="T57" s="200" t="s">
        <v>27</v>
      </c>
      <c r="U57" s="127">
        <f t="shared" si="27"/>
        <v>0</v>
      </c>
      <c r="V57" s="200" t="s">
        <v>27</v>
      </c>
      <c r="W57" s="131">
        <v>0</v>
      </c>
      <c r="X57" s="105">
        <v>0</v>
      </c>
      <c r="Y57" s="105">
        <v>0</v>
      </c>
      <c r="Z57" s="105">
        <v>0</v>
      </c>
      <c r="AA57" s="105">
        <v>0</v>
      </c>
      <c r="AB57" s="137">
        <v>0</v>
      </c>
      <c r="AC57" s="200" t="s">
        <v>27</v>
      </c>
      <c r="AD57" s="127">
        <f t="shared" si="28"/>
        <v>0</v>
      </c>
      <c r="AE57" s="200" t="s">
        <v>27</v>
      </c>
      <c r="AF57" s="131">
        <v>0</v>
      </c>
      <c r="AG57" s="105">
        <v>0</v>
      </c>
      <c r="AH57" s="105">
        <v>0</v>
      </c>
      <c r="AI57" s="105">
        <v>0</v>
      </c>
      <c r="AJ57" s="105">
        <v>0</v>
      </c>
      <c r="AK57" s="105">
        <v>0</v>
      </c>
      <c r="AL57" s="105">
        <v>0</v>
      </c>
      <c r="AM57" s="105">
        <v>0</v>
      </c>
      <c r="AN57" s="137">
        <v>0</v>
      </c>
      <c r="AO57" s="200" t="s">
        <v>27</v>
      </c>
      <c r="AP57" s="127">
        <f t="shared" si="29"/>
        <v>0</v>
      </c>
      <c r="AQ57" s="200" t="s">
        <v>27</v>
      </c>
      <c r="AR57" s="131">
        <v>0</v>
      </c>
      <c r="AS57" s="105">
        <v>0</v>
      </c>
      <c r="AT57" s="105">
        <v>0</v>
      </c>
      <c r="AU57" s="105">
        <v>0</v>
      </c>
      <c r="AV57" s="137">
        <v>0</v>
      </c>
      <c r="AW57" s="200" t="s">
        <v>27</v>
      </c>
      <c r="AX57" s="127">
        <v>0</v>
      </c>
      <c r="AY57" s="200" t="s">
        <v>27</v>
      </c>
      <c r="AZ57" s="205">
        <v>0</v>
      </c>
      <c r="BA57" s="620"/>
      <c r="BB57" s="148"/>
      <c r="BC57" s="154" t="s">
        <v>27</v>
      </c>
      <c r="BD57" s="148" t="s">
        <v>27</v>
      </c>
      <c r="BE57" s="200" t="s">
        <v>27</v>
      </c>
      <c r="BF57" s="157">
        <f t="shared" si="17"/>
        <v>0</v>
      </c>
      <c r="BG57" s="104">
        <f t="shared" si="18"/>
        <v>0</v>
      </c>
      <c r="BH57" s="104">
        <f t="shared" si="19"/>
        <v>8</v>
      </c>
      <c r="BI57" s="104">
        <f t="shared" si="20"/>
        <v>0</v>
      </c>
      <c r="BJ57" s="104">
        <f t="shared" si="21"/>
        <v>0</v>
      </c>
      <c r="BK57" s="104">
        <f t="shared" si="22"/>
        <v>0</v>
      </c>
      <c r="BL57" s="110">
        <f t="shared" si="23"/>
        <v>0</v>
      </c>
    </row>
    <row r="58" spans="1:106" s="50" customFormat="1" ht="142.5" thickBot="1">
      <c r="B58" s="580" t="s">
        <v>552</v>
      </c>
      <c r="C58" s="764" t="s">
        <v>289</v>
      </c>
      <c r="D58" s="391" t="s">
        <v>340</v>
      </c>
      <c r="E58" s="128">
        <v>30</v>
      </c>
      <c r="F58" s="167">
        <v>0</v>
      </c>
      <c r="G58" s="193" t="s">
        <v>27</v>
      </c>
      <c r="H58" s="123">
        <f>SUM(I58:M58)</f>
        <v>0</v>
      </c>
      <c r="I58" s="194" t="s">
        <v>27</v>
      </c>
      <c r="J58" s="119">
        <v>0</v>
      </c>
      <c r="K58" s="111">
        <v>0</v>
      </c>
      <c r="L58" s="115">
        <v>0</v>
      </c>
      <c r="M58" s="194" t="s">
        <v>27</v>
      </c>
      <c r="N58" s="123">
        <f>SUM(O58:T58)</f>
        <v>26</v>
      </c>
      <c r="O58" s="194" t="s">
        <v>27</v>
      </c>
      <c r="P58" s="132">
        <v>26</v>
      </c>
      <c r="Q58" s="111">
        <v>0</v>
      </c>
      <c r="R58" s="111">
        <v>0</v>
      </c>
      <c r="S58" s="138">
        <v>0</v>
      </c>
      <c r="T58" s="201" t="s">
        <v>27</v>
      </c>
      <c r="U58" s="128">
        <f>SUM(V58:AC58)</f>
        <v>36</v>
      </c>
      <c r="V58" s="201" t="s">
        <v>27</v>
      </c>
      <c r="W58" s="132">
        <v>18</v>
      </c>
      <c r="X58" s="111">
        <v>0</v>
      </c>
      <c r="Y58" s="111">
        <v>0</v>
      </c>
      <c r="Z58" s="111">
        <v>18</v>
      </c>
      <c r="AA58" s="111">
        <v>0</v>
      </c>
      <c r="AB58" s="138">
        <v>0</v>
      </c>
      <c r="AC58" s="201" t="s">
        <v>27</v>
      </c>
      <c r="AD58" s="128">
        <f>SUM(AE58:AO58)</f>
        <v>0</v>
      </c>
      <c r="AE58" s="201" t="s">
        <v>27</v>
      </c>
      <c r="AF58" s="132">
        <v>0</v>
      </c>
      <c r="AG58" s="111">
        <v>0</v>
      </c>
      <c r="AH58" s="111">
        <v>0</v>
      </c>
      <c r="AI58" s="111">
        <v>0</v>
      </c>
      <c r="AJ58" s="111">
        <v>0</v>
      </c>
      <c r="AK58" s="111">
        <v>0</v>
      </c>
      <c r="AL58" s="111">
        <v>0</v>
      </c>
      <c r="AM58" s="111">
        <v>0</v>
      </c>
      <c r="AN58" s="138">
        <v>0</v>
      </c>
      <c r="AO58" s="201" t="s">
        <v>27</v>
      </c>
      <c r="AP58" s="128">
        <f>SUM(AQ58:AW58)</f>
        <v>0</v>
      </c>
      <c r="AQ58" s="201" t="s">
        <v>27</v>
      </c>
      <c r="AR58" s="132">
        <v>0</v>
      </c>
      <c r="AS58" s="111">
        <v>0</v>
      </c>
      <c r="AT58" s="111">
        <v>0</v>
      </c>
      <c r="AU58" s="111">
        <v>0</v>
      </c>
      <c r="AV58" s="138">
        <v>0</v>
      </c>
      <c r="AW58" s="201" t="s">
        <v>27</v>
      </c>
      <c r="AX58" s="128">
        <v>0</v>
      </c>
      <c r="AY58" s="202" t="s">
        <v>27</v>
      </c>
      <c r="AZ58" s="206">
        <v>0</v>
      </c>
      <c r="BA58" s="208" t="s">
        <v>27</v>
      </c>
      <c r="BB58" s="149"/>
      <c r="BC58" s="155" t="s">
        <v>27</v>
      </c>
      <c r="BD58" s="149" t="s">
        <v>27</v>
      </c>
      <c r="BE58" s="201" t="s">
        <v>27</v>
      </c>
      <c r="BF58" s="185">
        <f t="shared" si="17"/>
        <v>0</v>
      </c>
      <c r="BG58" s="186">
        <f t="shared" si="18"/>
        <v>0</v>
      </c>
      <c r="BH58" s="186">
        <f t="shared" si="19"/>
        <v>26</v>
      </c>
      <c r="BI58" s="186">
        <f t="shared" si="20"/>
        <v>36</v>
      </c>
      <c r="BJ58" s="186">
        <f t="shared" si="21"/>
        <v>0</v>
      </c>
      <c r="BK58" s="186">
        <f t="shared" si="22"/>
        <v>0</v>
      </c>
      <c r="BL58" s="187">
        <f t="shared" si="23"/>
        <v>0</v>
      </c>
      <c r="BM58" s="13"/>
      <c r="BN58" s="13"/>
      <c r="BO58" s="13"/>
      <c r="BP58" s="13"/>
      <c r="BQ58" s="13"/>
      <c r="BR58" s="13"/>
      <c r="BS58" s="13"/>
      <c r="BT58" s="13"/>
      <c r="BU58" s="13"/>
      <c r="BV58" s="13"/>
      <c r="BW58" s="13"/>
      <c r="BX58" s="13"/>
      <c r="BY58" s="13"/>
      <c r="BZ58" s="13"/>
      <c r="CA58" s="13"/>
      <c r="CB58" s="13"/>
      <c r="CC58" s="13"/>
      <c r="CD58" s="13"/>
      <c r="CE58" s="13"/>
      <c r="CF58" s="13"/>
      <c r="CG58" s="13"/>
      <c r="CH58" s="13"/>
      <c r="CI58" s="13"/>
      <c r="CJ58" s="13"/>
      <c r="CK58" s="13"/>
      <c r="CL58" s="13"/>
      <c r="CM58" s="13"/>
      <c r="CN58" s="13"/>
      <c r="CO58" s="13"/>
      <c r="CP58" s="13"/>
      <c r="CQ58" s="13"/>
      <c r="CR58" s="13"/>
      <c r="CS58" s="13"/>
      <c r="CT58" s="13"/>
      <c r="CU58" s="13"/>
      <c r="CV58" s="13"/>
      <c r="CW58" s="13"/>
      <c r="CX58" s="13"/>
      <c r="CY58" s="13"/>
      <c r="CZ58" s="13"/>
      <c r="DA58" s="13"/>
      <c r="DB58" s="13"/>
    </row>
    <row r="59" spans="1:106" ht="18" customHeight="1" thickBot="1"/>
    <row r="60" spans="1:106" ht="80.099999999999994" customHeight="1">
      <c r="BE60" s="35"/>
      <c r="BF60" s="596" t="s">
        <v>117</v>
      </c>
      <c r="BG60" s="596" t="s">
        <v>118</v>
      </c>
      <c r="BH60" s="596" t="s">
        <v>119</v>
      </c>
      <c r="BI60" s="596" t="s">
        <v>120</v>
      </c>
      <c r="BJ60" s="596" t="s">
        <v>8</v>
      </c>
      <c r="BK60" s="596" t="s">
        <v>86</v>
      </c>
      <c r="BL60" s="597" t="s">
        <v>121</v>
      </c>
      <c r="BM60" s="340"/>
      <c r="BN60" s="340"/>
      <c r="BO60" s="340"/>
      <c r="BP60" s="340"/>
      <c r="BQ60" s="340"/>
      <c r="BR60" s="340"/>
      <c r="BS60" s="340"/>
      <c r="BT60" s="340"/>
      <c r="BU60" s="340"/>
      <c r="BV60" s="340"/>
      <c r="BW60" s="340"/>
      <c r="BX60" s="340"/>
      <c r="BY60" s="340"/>
      <c r="BZ60" s="340"/>
      <c r="CA60" s="340"/>
      <c r="CB60" s="340"/>
      <c r="CC60" s="340"/>
      <c r="CD60" s="340"/>
      <c r="CE60" s="340"/>
      <c r="CF60" s="340"/>
      <c r="CG60" s="340"/>
      <c r="CH60" s="340"/>
      <c r="CI60" s="340"/>
      <c r="CJ60" s="340"/>
      <c r="CK60" s="340"/>
      <c r="CL60" s="340"/>
      <c r="CM60" s="340"/>
      <c r="CN60" s="340"/>
      <c r="CO60" s="340"/>
      <c r="CP60" s="340"/>
      <c r="CQ60" s="340"/>
      <c r="CR60" s="340"/>
      <c r="CS60" s="340"/>
      <c r="CT60" s="340"/>
      <c r="CU60" s="340"/>
      <c r="CV60" s="340"/>
      <c r="CW60" s="340"/>
      <c r="CX60" s="340"/>
      <c r="CY60" s="340"/>
      <c r="CZ60" s="340"/>
    </row>
    <row r="61" spans="1:106">
      <c r="AA61" s="1161"/>
      <c r="AB61" s="1161"/>
      <c r="AC61" s="1161"/>
      <c r="AD61" s="1161"/>
      <c r="AE61" s="1161"/>
      <c r="AF61" s="1161"/>
      <c r="AG61" s="1161"/>
      <c r="AH61" s="4"/>
      <c r="BM61" s="39"/>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row>
    <row r="62" spans="1:106" s="37" customFormat="1">
      <c r="A62" s="314"/>
      <c r="B62" s="13"/>
      <c r="C62" s="659" t="s">
        <v>217</v>
      </c>
      <c r="D62" s="15"/>
      <c r="E62" s="15"/>
      <c r="F62" s="15"/>
      <c r="G62" s="15"/>
      <c r="H62" s="15"/>
      <c r="I62" s="15"/>
      <c r="J62" s="15"/>
      <c r="K62" s="15"/>
      <c r="L62" s="15"/>
      <c r="M62" s="15"/>
      <c r="N62" s="15"/>
      <c r="O62" s="15"/>
      <c r="P62" s="15"/>
      <c r="Q62" s="15"/>
      <c r="R62" s="17"/>
      <c r="S62" s="15"/>
      <c r="T62" s="15"/>
      <c r="U62" s="15"/>
      <c r="V62" s="15"/>
      <c r="W62" s="15"/>
      <c r="X62" s="15"/>
      <c r="Y62" s="15"/>
      <c r="Z62" s="1161"/>
      <c r="AA62" s="1161"/>
      <c r="AB62" s="1161"/>
      <c r="AC62" s="1161"/>
      <c r="AD62" s="1161"/>
      <c r="AE62" s="1161"/>
      <c r="AF62" s="1161"/>
      <c r="AG62" s="49"/>
      <c r="AH62" s="39"/>
      <c r="AI62" s="39"/>
      <c r="AJ62" s="39"/>
      <c r="AK62" s="39"/>
      <c r="AL62" s="39"/>
      <c r="AM62" s="39"/>
      <c r="AN62" s="39"/>
      <c r="AO62" s="39"/>
      <c r="AP62" s="39"/>
      <c r="AQ62" s="39"/>
      <c r="AR62" s="39"/>
      <c r="AS62" s="39"/>
      <c r="AT62" s="39"/>
      <c r="AU62" s="39"/>
      <c r="AV62" s="39"/>
      <c r="AW62" s="39"/>
      <c r="AX62" s="39"/>
      <c r="AY62" s="39"/>
      <c r="AZ62" s="39"/>
      <c r="BA62" s="39"/>
      <c r="BB62" s="49"/>
      <c r="BC62" s="39"/>
      <c r="BD62" s="39"/>
      <c r="BE62" s="39"/>
      <c r="BF62" s="39"/>
      <c r="BG62" s="39"/>
      <c r="BH62" s="39"/>
      <c r="BI62" s="39"/>
      <c r="BJ62" s="39"/>
      <c r="BK62" s="39"/>
      <c r="BL62" s="39"/>
      <c r="BM62" s="39"/>
    </row>
    <row r="63" spans="1:106" s="44" customFormat="1" ht="16.5" thickBot="1">
      <c r="B63" s="653"/>
      <c r="C63" s="1158" t="s">
        <v>101</v>
      </c>
      <c r="D63" s="1158"/>
      <c r="E63" s="1158"/>
      <c r="F63" s="695" t="s">
        <v>7</v>
      </c>
      <c r="G63" s="695" t="s">
        <v>375</v>
      </c>
      <c r="H63" s="695" t="s">
        <v>376</v>
      </c>
      <c r="I63" s="696" t="s">
        <v>377</v>
      </c>
      <c r="J63" s="697" t="s">
        <v>378</v>
      </c>
      <c r="K63" s="698" t="s">
        <v>379</v>
      </c>
      <c r="L63" s="696" t="s">
        <v>380</v>
      </c>
      <c r="M63" s="695" t="s">
        <v>381</v>
      </c>
      <c r="N63" s="699" t="s">
        <v>382</v>
      </c>
      <c r="O63" s="653"/>
      <c r="P63" s="653"/>
      <c r="Q63" s="653"/>
      <c r="R63" s="43"/>
      <c r="S63" s="42"/>
      <c r="T63" s="42"/>
      <c r="U63" s="42"/>
      <c r="V63" s="42"/>
      <c r="W63" s="42"/>
      <c r="X63" s="42"/>
      <c r="Y63" s="42"/>
      <c r="Z63" s="42"/>
      <c r="AA63" s="42"/>
      <c r="AB63" s="42"/>
      <c r="AC63" s="42"/>
      <c r="AD63" s="42"/>
      <c r="AE63" s="42"/>
      <c r="AF63" s="42"/>
      <c r="AG63" s="42"/>
      <c r="AH63" s="42"/>
      <c r="AI63" s="42"/>
      <c r="AJ63" s="42"/>
      <c r="AK63" s="42"/>
      <c r="AL63" s="42"/>
      <c r="AM63" s="42"/>
      <c r="AN63" s="42"/>
      <c r="AO63" s="42"/>
      <c r="AP63" s="42"/>
      <c r="AQ63" s="42"/>
      <c r="AR63" s="42"/>
      <c r="AS63" s="42"/>
      <c r="AT63" s="42"/>
      <c r="AU63" s="42"/>
      <c r="AV63" s="42"/>
      <c r="AW63" s="42"/>
      <c r="AX63" s="42"/>
      <c r="AY63" s="42"/>
      <c r="AZ63" s="42"/>
      <c r="BA63" s="42"/>
      <c r="BB63" s="42"/>
      <c r="BC63" s="42"/>
      <c r="BD63" s="42"/>
      <c r="BE63" s="42"/>
      <c r="BF63" s="42"/>
      <c r="BG63" s="42"/>
      <c r="BH63" s="42"/>
      <c r="BI63" s="42"/>
      <c r="BJ63" s="42"/>
      <c r="BK63" s="42"/>
    </row>
    <row r="64" spans="1:106" s="44" customFormat="1">
      <c r="B64" s="653"/>
      <c r="C64" s="653"/>
      <c r="D64" s="653"/>
      <c r="E64" s="653"/>
      <c r="F64" s="653"/>
      <c r="G64" s="653"/>
      <c r="H64" s="653"/>
      <c r="I64" s="655"/>
      <c r="J64" s="653"/>
      <c r="K64" s="656"/>
      <c r="L64" s="655"/>
      <c r="M64" s="653"/>
      <c r="N64" s="654"/>
      <c r="O64" s="657" t="s">
        <v>383</v>
      </c>
      <c r="P64" s="658">
        <v>1.75</v>
      </c>
      <c r="Q64" s="653" t="s">
        <v>453</v>
      </c>
      <c r="R64" s="43"/>
      <c r="S64" s="42"/>
      <c r="T64" s="42"/>
      <c r="U64" s="42"/>
      <c r="V64" s="42"/>
      <c r="W64" s="42"/>
      <c r="X64" s="42"/>
      <c r="Y64" s="42"/>
      <c r="Z64" s="42"/>
      <c r="AA64" s="42"/>
      <c r="AB64" s="42"/>
      <c r="AC64" s="42"/>
      <c r="AD64" s="42"/>
      <c r="AE64" s="42"/>
      <c r="AF64" s="42"/>
      <c r="AG64" s="42"/>
      <c r="AH64" s="42"/>
      <c r="AI64" s="42"/>
      <c r="AJ64" s="42"/>
      <c r="AK64" s="42"/>
      <c r="AL64" s="42"/>
      <c r="AM64" s="42"/>
      <c r="AN64" s="42"/>
      <c r="AO64" s="42"/>
      <c r="AP64" s="42"/>
      <c r="AQ64" s="42"/>
      <c r="AR64" s="42"/>
      <c r="AS64" s="42"/>
      <c r="AT64" s="42"/>
      <c r="AU64" s="42"/>
      <c r="AV64" s="42"/>
      <c r="AW64" s="42"/>
      <c r="AX64" s="42"/>
      <c r="AY64" s="42"/>
      <c r="AZ64" s="42"/>
      <c r="BA64" s="42"/>
      <c r="BB64" s="42"/>
      <c r="BC64" s="42"/>
      <c r="BD64" s="42"/>
      <c r="BE64" s="42"/>
      <c r="BF64" s="42"/>
      <c r="BG64" s="42"/>
      <c r="BH64" s="42"/>
      <c r="BI64" s="42"/>
      <c r="BJ64" s="42"/>
      <c r="BK64" s="42"/>
    </row>
    <row r="65" spans="2:63" s="44" customFormat="1" ht="21">
      <c r="C65" s="755" t="s">
        <v>511</v>
      </c>
      <c r="D65" s="756"/>
      <c r="E65" s="756"/>
      <c r="F65" s="756"/>
      <c r="G65" s="756"/>
      <c r="H65" s="756"/>
      <c r="I65" s="757"/>
      <c r="J65" s="756"/>
      <c r="K65" s="758"/>
      <c r="L65" s="757"/>
      <c r="M65" s="756" t="s">
        <v>72</v>
      </c>
      <c r="N65" s="759">
        <f>SUM(N66,N135,N137,N139)</f>
        <v>1286860.1484503334</v>
      </c>
      <c r="O65" s="653"/>
      <c r="P65" s="653"/>
      <c r="Q65" s="653"/>
      <c r="R65" s="43"/>
      <c r="S65" s="42"/>
      <c r="T65" s="42"/>
      <c r="U65" s="42"/>
      <c r="V65" s="42"/>
      <c r="W65" s="42"/>
      <c r="X65" s="42"/>
      <c r="Y65" s="42"/>
      <c r="Z65" s="42"/>
      <c r="AA65" s="42"/>
      <c r="AB65" s="42"/>
      <c r="AC65" s="42"/>
      <c r="AD65" s="42"/>
      <c r="AE65" s="42"/>
      <c r="AF65" s="42"/>
      <c r="AG65" s="42"/>
      <c r="AH65" s="42"/>
      <c r="AI65" s="42"/>
      <c r="AJ65" s="42"/>
      <c r="AK65" s="42"/>
      <c r="AL65" s="42"/>
      <c r="AM65" s="42"/>
      <c r="AN65" s="42"/>
      <c r="AO65" s="42"/>
      <c r="AP65" s="42"/>
      <c r="AQ65" s="42"/>
      <c r="AR65" s="42"/>
      <c r="AS65" s="42"/>
      <c r="AT65" s="42"/>
      <c r="AU65" s="42"/>
      <c r="AV65" s="42"/>
      <c r="AW65" s="42"/>
      <c r="AX65" s="42"/>
      <c r="AY65" s="42"/>
      <c r="AZ65" s="42"/>
      <c r="BA65" s="42"/>
      <c r="BB65" s="42"/>
      <c r="BC65" s="42"/>
      <c r="BD65" s="42"/>
      <c r="BE65" s="42"/>
      <c r="BF65" s="42"/>
      <c r="BG65" s="42"/>
      <c r="BH65" s="42"/>
      <c r="BI65" s="42"/>
      <c r="BJ65" s="42"/>
      <c r="BK65" s="42"/>
    </row>
    <row r="66" spans="2:63" s="44" customFormat="1">
      <c r="B66" s="875" t="s">
        <v>702</v>
      </c>
      <c r="C66" s="682" t="s">
        <v>384</v>
      </c>
      <c r="D66" s="653"/>
      <c r="E66" s="653"/>
      <c r="F66" s="653"/>
      <c r="G66" s="653"/>
      <c r="H66" s="653"/>
      <c r="I66" s="655"/>
      <c r="J66" s="653"/>
      <c r="K66" s="656"/>
      <c r="L66" s="655"/>
      <c r="M66" s="652" t="s">
        <v>385</v>
      </c>
      <c r="N66" s="661">
        <f>N68+N84+N86+N90+N94+N96+N101+N105+N107+N121+N127+K133</f>
        <v>1077530.0984503333</v>
      </c>
      <c r="O66" s="653"/>
      <c r="P66" s="653"/>
      <c r="Q66" s="653"/>
      <c r="R66" s="43"/>
      <c r="S66" s="42"/>
      <c r="T66" s="42"/>
      <c r="U66" s="42"/>
      <c r="V66" s="42"/>
      <c r="W66" s="42"/>
      <c r="X66" s="42"/>
      <c r="Y66" s="42"/>
      <c r="Z66" s="42"/>
      <c r="AA66" s="42"/>
      <c r="AB66" s="42"/>
      <c r="AC66" s="42"/>
      <c r="AD66" s="42"/>
      <c r="AE66" s="42"/>
      <c r="AF66" s="42"/>
      <c r="AG66" s="42"/>
      <c r="AH66" s="42"/>
      <c r="AI66" s="42"/>
      <c r="AJ66" s="42"/>
      <c r="AK66" s="42"/>
      <c r="AL66" s="42"/>
      <c r="AM66" s="42"/>
      <c r="AN66" s="42"/>
      <c r="AO66" s="42"/>
      <c r="AP66" s="42"/>
      <c r="AQ66" s="42"/>
      <c r="AR66" s="42"/>
      <c r="AS66" s="42"/>
      <c r="AT66" s="42"/>
      <c r="AU66" s="42"/>
      <c r="AV66" s="42"/>
      <c r="AW66" s="42"/>
      <c r="AX66" s="42"/>
      <c r="AY66" s="42"/>
      <c r="AZ66" s="42"/>
      <c r="BA66" s="42"/>
      <c r="BB66" s="42"/>
      <c r="BC66" s="42"/>
      <c r="BD66" s="42"/>
      <c r="BE66" s="42"/>
      <c r="BF66" s="42"/>
      <c r="BG66" s="42"/>
      <c r="BH66" s="42"/>
      <c r="BI66" s="42"/>
      <c r="BJ66" s="42"/>
      <c r="BK66" s="42"/>
    </row>
    <row r="67" spans="2:63" s="44" customFormat="1">
      <c r="B67" s="653"/>
      <c r="C67" s="653"/>
      <c r="D67" s="653"/>
      <c r="E67" s="653"/>
      <c r="F67" s="653"/>
      <c r="G67" s="653"/>
      <c r="H67" s="653"/>
      <c r="I67" s="655"/>
      <c r="J67" s="653"/>
      <c r="K67" s="656"/>
      <c r="L67" s="655"/>
      <c r="M67" s="653"/>
      <c r="N67" s="653"/>
      <c r="O67" s="653"/>
      <c r="P67" s="653"/>
      <c r="Q67" s="653"/>
      <c r="R67" s="43"/>
      <c r="S67" s="42"/>
      <c r="T67" s="42"/>
      <c r="U67" s="42"/>
      <c r="V67" s="42"/>
      <c r="W67" s="42"/>
      <c r="X67" s="42"/>
      <c r="Y67" s="42"/>
      <c r="Z67" s="42"/>
      <c r="AA67" s="42"/>
      <c r="AB67" s="42"/>
      <c r="AC67" s="42"/>
      <c r="AD67" s="42"/>
      <c r="AE67" s="42"/>
      <c r="AF67" s="42"/>
      <c r="AG67" s="42"/>
      <c r="AH67" s="42"/>
      <c r="AI67" s="42"/>
      <c r="AJ67" s="42"/>
      <c r="AK67" s="42"/>
      <c r="AL67" s="42"/>
      <c r="AM67" s="42"/>
      <c r="AN67" s="42"/>
      <c r="AO67" s="42"/>
      <c r="AP67" s="42"/>
      <c r="AQ67" s="42"/>
      <c r="AR67" s="42"/>
      <c r="AS67" s="42"/>
      <c r="AT67" s="42"/>
      <c r="AU67" s="42"/>
      <c r="AV67" s="42"/>
      <c r="AW67" s="42"/>
      <c r="AX67" s="42"/>
      <c r="AY67" s="42"/>
      <c r="AZ67" s="42"/>
      <c r="BA67" s="42"/>
      <c r="BB67" s="42"/>
      <c r="BC67" s="42"/>
      <c r="BD67" s="42"/>
      <c r="BE67" s="42"/>
      <c r="BF67" s="42"/>
      <c r="BG67" s="42"/>
      <c r="BH67" s="42"/>
      <c r="BI67" s="42"/>
      <c r="BJ67" s="42"/>
      <c r="BK67" s="42"/>
    </row>
    <row r="68" spans="2:63" s="44" customFormat="1">
      <c r="B68" s="653"/>
      <c r="C68" s="653"/>
      <c r="D68" s="660" t="s">
        <v>386</v>
      </c>
      <c r="E68" s="660"/>
      <c r="F68" s="660"/>
      <c r="G68" s="660"/>
      <c r="H68" s="660"/>
      <c r="I68" s="662"/>
      <c r="J68" s="660">
        <v>2</v>
      </c>
      <c r="K68" s="663"/>
      <c r="L68" s="662">
        <v>200</v>
      </c>
      <c r="M68" s="660">
        <v>1600</v>
      </c>
      <c r="N68" s="664">
        <f>J68*(L68*80+M68*100+N69)</f>
        <v>691676.07550533325</v>
      </c>
      <c r="O68" s="653"/>
      <c r="P68" s="653"/>
      <c r="Q68" s="653"/>
      <c r="R68" s="43"/>
      <c r="S68" s="42"/>
      <c r="T68" s="42"/>
      <c r="U68" s="42"/>
      <c r="V68" s="42"/>
      <c r="W68" s="42"/>
      <c r="X68" s="42"/>
      <c r="Y68" s="42"/>
      <c r="Z68" s="42"/>
      <c r="AA68" s="42"/>
      <c r="AB68" s="42"/>
      <c r="AC68" s="42"/>
      <c r="AD68" s="42"/>
      <c r="AE68" s="42"/>
      <c r="AF68" s="42"/>
      <c r="AG68" s="42"/>
      <c r="AH68" s="42"/>
      <c r="AI68" s="42"/>
      <c r="AJ68" s="42"/>
      <c r="AK68" s="42"/>
      <c r="AL68" s="42"/>
      <c r="AM68" s="42"/>
      <c r="AN68" s="42"/>
      <c r="AO68" s="42"/>
      <c r="AP68" s="42"/>
      <c r="AQ68" s="42"/>
      <c r="AR68" s="42"/>
      <c r="AS68" s="42"/>
      <c r="AT68" s="42"/>
      <c r="AU68" s="42"/>
      <c r="AV68" s="42"/>
      <c r="AW68" s="42"/>
      <c r="AX68" s="42"/>
      <c r="AY68" s="42"/>
      <c r="AZ68" s="42"/>
      <c r="BA68" s="42"/>
      <c r="BB68" s="42"/>
      <c r="BC68" s="42"/>
      <c r="BD68" s="42"/>
      <c r="BE68" s="42"/>
      <c r="BF68" s="42"/>
      <c r="BG68" s="42"/>
      <c r="BH68" s="42"/>
      <c r="BI68" s="42"/>
      <c r="BJ68" s="42"/>
      <c r="BK68" s="42"/>
    </row>
    <row r="69" spans="2:63" s="44" customFormat="1">
      <c r="B69" s="653"/>
      <c r="C69" s="653"/>
      <c r="D69" s="660"/>
      <c r="E69" s="660"/>
      <c r="F69" s="660"/>
      <c r="G69" s="660"/>
      <c r="H69" s="660"/>
      <c r="I69" s="662"/>
      <c r="J69" s="660"/>
      <c r="K69" s="663"/>
      <c r="L69" s="662" t="s">
        <v>387</v>
      </c>
      <c r="M69" s="660"/>
      <c r="N69" s="663">
        <f>SUM(N70:N82)</f>
        <v>169838.03775266666</v>
      </c>
      <c r="O69" s="653"/>
      <c r="P69" s="653"/>
      <c r="Q69" s="653"/>
      <c r="R69" s="43"/>
      <c r="S69" s="42"/>
      <c r="T69" s="42"/>
      <c r="U69" s="42"/>
      <c r="V69" s="42"/>
      <c r="W69" s="42"/>
      <c r="X69" s="42"/>
      <c r="Y69" s="42"/>
      <c r="Z69" s="42"/>
      <c r="AA69" s="42"/>
      <c r="AB69" s="42"/>
      <c r="AC69" s="42"/>
      <c r="AD69" s="42"/>
      <c r="AE69" s="42"/>
      <c r="AF69" s="42"/>
      <c r="AG69" s="42"/>
      <c r="AH69" s="42"/>
      <c r="AI69" s="42"/>
      <c r="AJ69" s="42"/>
      <c r="AK69" s="42"/>
      <c r="AL69" s="42"/>
      <c r="AM69" s="42"/>
      <c r="AN69" s="42"/>
      <c r="AO69" s="42"/>
      <c r="AP69" s="42"/>
      <c r="AQ69" s="42"/>
      <c r="AR69" s="42"/>
      <c r="AS69" s="42"/>
      <c r="AT69" s="42"/>
      <c r="AU69" s="42"/>
      <c r="AV69" s="42"/>
      <c r="AW69" s="42"/>
      <c r="AX69" s="42"/>
      <c r="AY69" s="42"/>
      <c r="AZ69" s="42"/>
      <c r="BA69" s="42"/>
      <c r="BB69" s="42"/>
      <c r="BC69" s="42"/>
      <c r="BD69" s="42"/>
      <c r="BE69" s="42"/>
      <c r="BF69" s="42"/>
      <c r="BG69" s="42"/>
      <c r="BH69" s="42"/>
      <c r="BI69" s="42"/>
      <c r="BJ69" s="42"/>
      <c r="BK69" s="42"/>
    </row>
    <row r="70" spans="2:63" s="44" customFormat="1">
      <c r="B70" s="653"/>
      <c r="C70" s="653"/>
      <c r="D70" s="660"/>
      <c r="E70" s="665" t="s">
        <v>388</v>
      </c>
      <c r="F70" s="660" t="s">
        <v>389</v>
      </c>
      <c r="G70" s="660">
        <v>146.5</v>
      </c>
      <c r="H70" s="660">
        <f>193/12</f>
        <v>16.083333333333332</v>
      </c>
      <c r="I70" s="662">
        <f>G70*H70</f>
        <v>2356.208333333333</v>
      </c>
      <c r="J70" s="660">
        <v>6</v>
      </c>
      <c r="K70" s="663">
        <f t="shared" ref="K70:K82" si="30">I70*SP</f>
        <v>4123.364583333333</v>
      </c>
      <c r="L70" s="662">
        <v>2</v>
      </c>
      <c r="M70" s="660"/>
      <c r="N70" s="666">
        <f>J70*(K70+80*L70)</f>
        <v>25700.1875</v>
      </c>
      <c r="O70" s="653"/>
      <c r="P70" s="653"/>
      <c r="Q70" s="653"/>
      <c r="R70" s="43"/>
      <c r="S70" s="42"/>
      <c r="T70" s="42"/>
      <c r="U70" s="42"/>
      <c r="V70" s="42"/>
      <c r="W70" s="42"/>
      <c r="X70" s="42"/>
      <c r="Y70" s="42"/>
      <c r="Z70" s="42"/>
      <c r="AA70" s="42"/>
      <c r="AB70" s="42"/>
      <c r="AC70" s="42"/>
      <c r="AD70" s="42"/>
      <c r="AE70" s="42"/>
      <c r="AF70" s="42"/>
      <c r="AG70" s="42"/>
      <c r="AH70" s="42"/>
      <c r="AI70" s="42"/>
      <c r="AJ70" s="42"/>
      <c r="AK70" s="42"/>
      <c r="AL70" s="42"/>
      <c r="AM70" s="42"/>
      <c r="AN70" s="42"/>
      <c r="AO70" s="42"/>
      <c r="AP70" s="42"/>
      <c r="AQ70" s="42"/>
      <c r="AR70" s="42"/>
      <c r="AS70" s="42"/>
      <c r="AT70" s="42"/>
      <c r="AU70" s="42"/>
      <c r="AV70" s="42"/>
      <c r="AW70" s="42"/>
      <c r="AX70" s="42"/>
      <c r="AY70" s="42"/>
      <c r="AZ70" s="42"/>
      <c r="BA70" s="42"/>
      <c r="BB70" s="42"/>
      <c r="BC70" s="42"/>
      <c r="BD70" s="42"/>
      <c r="BE70" s="42"/>
      <c r="BF70" s="42"/>
      <c r="BG70" s="42"/>
      <c r="BH70" s="42"/>
      <c r="BI70" s="42"/>
      <c r="BJ70" s="42"/>
      <c r="BK70" s="42"/>
    </row>
    <row r="71" spans="2:63" s="44" customFormat="1">
      <c r="B71" s="653"/>
      <c r="C71" s="653"/>
      <c r="D71" s="660"/>
      <c r="E71" s="660" t="s">
        <v>390</v>
      </c>
      <c r="F71" s="660" t="s">
        <v>391</v>
      </c>
      <c r="G71" s="660">
        <v>300</v>
      </c>
      <c r="H71" s="660">
        <f>0.285*1.5*16.5</f>
        <v>7.05375</v>
      </c>
      <c r="I71" s="660">
        <f>G71*H71</f>
        <v>2116.125</v>
      </c>
      <c r="J71" s="660">
        <v>2</v>
      </c>
      <c r="K71" s="663">
        <f t="shared" si="30"/>
        <v>3703.21875</v>
      </c>
      <c r="L71" s="660">
        <v>40</v>
      </c>
      <c r="M71" s="660"/>
      <c r="N71" s="666">
        <f t="shared" ref="N71:N79" si="31">J71*(K71+80*L71)</f>
        <v>13806.4375</v>
      </c>
      <c r="O71" s="653"/>
      <c r="P71" s="653"/>
      <c r="Q71" s="653"/>
      <c r="R71" s="43"/>
      <c r="S71" s="42"/>
      <c r="T71" s="42"/>
      <c r="U71" s="42"/>
      <c r="V71" s="42"/>
      <c r="W71" s="42"/>
      <c r="X71" s="42"/>
      <c r="Y71" s="42"/>
      <c r="Z71" s="42"/>
      <c r="AA71" s="42"/>
      <c r="AB71" s="42"/>
      <c r="AC71" s="42"/>
      <c r="AD71" s="42"/>
      <c r="AE71" s="42"/>
      <c r="AF71" s="42"/>
      <c r="AG71" s="42"/>
      <c r="AH71" s="42"/>
      <c r="AI71" s="42"/>
      <c r="AJ71" s="42"/>
      <c r="AK71" s="42"/>
      <c r="AL71" s="42"/>
      <c r="AM71" s="42"/>
      <c r="AN71" s="42"/>
      <c r="AO71" s="42"/>
      <c r="AP71" s="42"/>
      <c r="AQ71" s="42"/>
      <c r="AR71" s="42"/>
      <c r="AS71" s="42"/>
      <c r="AT71" s="42"/>
      <c r="AU71" s="42"/>
      <c r="AV71" s="42"/>
      <c r="AW71" s="42"/>
      <c r="AX71" s="42"/>
      <c r="AY71" s="42"/>
      <c r="AZ71" s="42"/>
      <c r="BA71" s="42"/>
      <c r="BB71" s="42"/>
      <c r="BC71" s="42"/>
      <c r="BD71" s="42"/>
      <c r="BE71" s="42"/>
      <c r="BF71" s="42"/>
      <c r="BG71" s="42"/>
      <c r="BH71" s="42"/>
      <c r="BI71" s="42"/>
      <c r="BJ71" s="42"/>
      <c r="BK71" s="42"/>
    </row>
    <row r="72" spans="2:63" s="44" customFormat="1">
      <c r="B72" s="653"/>
      <c r="C72" s="653"/>
      <c r="D72" s="660"/>
      <c r="E72" s="660" t="s">
        <v>392</v>
      </c>
      <c r="F72" s="660" t="s">
        <v>391</v>
      </c>
      <c r="G72" s="660">
        <v>300</v>
      </c>
      <c r="H72" s="660">
        <f>0.285*1*12</f>
        <v>3.42</v>
      </c>
      <c r="I72" s="660">
        <f t="shared" ref="I72:I82" si="32">G72*H72</f>
        <v>1026</v>
      </c>
      <c r="J72" s="660">
        <v>2</v>
      </c>
      <c r="K72" s="663">
        <f t="shared" si="30"/>
        <v>1795.5</v>
      </c>
      <c r="L72" s="660">
        <v>5</v>
      </c>
      <c r="M72" s="660"/>
      <c r="N72" s="666">
        <f t="shared" si="31"/>
        <v>4391</v>
      </c>
      <c r="O72" s="653"/>
      <c r="P72" s="653"/>
      <c r="Q72" s="653"/>
      <c r="R72" s="43"/>
      <c r="S72" s="42"/>
      <c r="T72" s="42"/>
      <c r="U72" s="42"/>
      <c r="V72" s="42"/>
      <c r="W72" s="42"/>
      <c r="X72" s="42"/>
      <c r="Y72" s="42"/>
      <c r="Z72" s="42"/>
      <c r="AA72" s="42"/>
      <c r="AB72" s="42"/>
      <c r="AC72" s="42"/>
      <c r="AD72" s="42"/>
      <c r="AE72" s="42"/>
      <c r="AF72" s="42"/>
      <c r="AG72" s="42"/>
      <c r="AH72" s="42"/>
      <c r="AI72" s="42"/>
      <c r="AJ72" s="42"/>
      <c r="AK72" s="42"/>
      <c r="AL72" s="42"/>
      <c r="AM72" s="42"/>
      <c r="AN72" s="42"/>
      <c r="AO72" s="42"/>
      <c r="AP72" s="42"/>
      <c r="AQ72" s="42"/>
      <c r="AR72" s="42"/>
      <c r="AS72" s="42"/>
      <c r="AT72" s="42"/>
      <c r="AU72" s="42"/>
      <c r="AV72" s="42"/>
      <c r="AW72" s="42"/>
      <c r="AX72" s="42"/>
      <c r="AY72" s="42"/>
      <c r="AZ72" s="42"/>
      <c r="BA72" s="42"/>
      <c r="BB72" s="42"/>
      <c r="BC72" s="42"/>
      <c r="BD72" s="42"/>
      <c r="BE72" s="42"/>
      <c r="BF72" s="42"/>
      <c r="BG72" s="42"/>
      <c r="BH72" s="42"/>
      <c r="BI72" s="42"/>
      <c r="BJ72" s="42"/>
      <c r="BK72" s="42"/>
    </row>
    <row r="73" spans="2:63" s="44" customFormat="1">
      <c r="B73" s="653"/>
      <c r="C73" s="653"/>
      <c r="D73" s="660"/>
      <c r="E73" s="660" t="s">
        <v>393</v>
      </c>
      <c r="F73" s="660" t="s">
        <v>391</v>
      </c>
      <c r="G73" s="660">
        <v>76</v>
      </c>
      <c r="H73" s="660">
        <f>0.285*6*56</f>
        <v>95.759999999999991</v>
      </c>
      <c r="I73" s="660">
        <f t="shared" si="32"/>
        <v>7277.7599999999993</v>
      </c>
      <c r="J73" s="660">
        <v>2</v>
      </c>
      <c r="K73" s="663">
        <f t="shared" si="30"/>
        <v>12736.079999999998</v>
      </c>
      <c r="L73" s="660">
        <v>40</v>
      </c>
      <c r="M73" s="660"/>
      <c r="N73" s="666">
        <f t="shared" si="31"/>
        <v>31872.159999999996</v>
      </c>
      <c r="O73" s="653"/>
      <c r="P73" s="653"/>
      <c r="Q73" s="653"/>
      <c r="R73" s="43"/>
      <c r="S73" s="42"/>
      <c r="T73" s="42"/>
      <c r="U73" s="42"/>
      <c r="V73" s="42"/>
      <c r="W73" s="42"/>
      <c r="X73" s="42"/>
      <c r="Y73" s="42"/>
      <c r="Z73" s="42"/>
      <c r="AA73" s="42"/>
      <c r="AB73" s="42"/>
      <c r="AC73" s="42"/>
      <c r="AD73" s="42"/>
      <c r="AE73" s="42"/>
      <c r="AF73" s="42"/>
      <c r="AG73" s="42"/>
      <c r="AH73" s="42"/>
      <c r="AI73" s="42"/>
      <c r="AJ73" s="42"/>
      <c r="AK73" s="42"/>
      <c r="AL73" s="42"/>
      <c r="AM73" s="42"/>
      <c r="AN73" s="42"/>
      <c r="AO73" s="42"/>
      <c r="AP73" s="42"/>
      <c r="AQ73" s="42"/>
      <c r="AR73" s="42"/>
      <c r="AS73" s="42"/>
      <c r="AT73" s="42"/>
      <c r="AU73" s="42"/>
      <c r="AV73" s="42"/>
      <c r="AW73" s="42"/>
      <c r="AX73" s="42"/>
      <c r="AY73" s="42"/>
      <c r="AZ73" s="42"/>
      <c r="BA73" s="42"/>
      <c r="BB73" s="42"/>
      <c r="BC73" s="42"/>
      <c r="BD73" s="42"/>
      <c r="BE73" s="42"/>
      <c r="BF73" s="42"/>
      <c r="BG73" s="42"/>
      <c r="BH73" s="42"/>
      <c r="BI73" s="42"/>
      <c r="BJ73" s="42"/>
      <c r="BK73" s="42"/>
    </row>
    <row r="74" spans="2:63" s="44" customFormat="1">
      <c r="B74" s="653"/>
      <c r="C74" s="653"/>
      <c r="D74" s="660"/>
      <c r="E74" s="665" t="s">
        <v>388</v>
      </c>
      <c r="F74" s="660" t="s">
        <v>389</v>
      </c>
      <c r="G74" s="660">
        <v>55.1</v>
      </c>
      <c r="H74" s="660">
        <f>193/12</f>
        <v>16.083333333333332</v>
      </c>
      <c r="I74" s="662">
        <f>G74*H74</f>
        <v>886.19166666666661</v>
      </c>
      <c r="J74" s="660">
        <v>4</v>
      </c>
      <c r="K74" s="663">
        <f t="shared" si="30"/>
        <v>1550.8354166666666</v>
      </c>
      <c r="L74" s="662">
        <v>20</v>
      </c>
      <c r="M74" s="660"/>
      <c r="N74" s="666">
        <f t="shared" si="31"/>
        <v>12603.341666666667</v>
      </c>
      <c r="O74" s="653"/>
      <c r="P74" s="653"/>
      <c r="Q74" s="653"/>
      <c r="R74" s="43"/>
      <c r="S74" s="42"/>
      <c r="T74" s="42"/>
      <c r="U74" s="42"/>
      <c r="V74" s="42"/>
      <c r="W74" s="42"/>
      <c r="X74" s="42"/>
      <c r="Y74" s="42"/>
      <c r="Z74" s="42"/>
      <c r="AA74" s="42"/>
      <c r="AB74" s="42"/>
      <c r="AC74" s="42"/>
      <c r="AD74" s="42"/>
      <c r="AE74" s="42"/>
      <c r="AF74" s="42"/>
      <c r="AG74" s="42"/>
      <c r="AH74" s="42"/>
      <c r="AI74" s="42"/>
      <c r="AJ74" s="42"/>
      <c r="AK74" s="42"/>
      <c r="AL74" s="42"/>
      <c r="AM74" s="42"/>
      <c r="AN74" s="42"/>
      <c r="AO74" s="42"/>
      <c r="AP74" s="42"/>
      <c r="AQ74" s="42"/>
      <c r="AR74" s="42"/>
      <c r="AS74" s="42"/>
      <c r="AT74" s="42"/>
      <c r="AU74" s="42"/>
      <c r="AV74" s="42"/>
      <c r="AW74" s="42"/>
      <c r="AX74" s="42"/>
      <c r="AY74" s="42"/>
      <c r="AZ74" s="42"/>
      <c r="BA74" s="42"/>
      <c r="BB74" s="42"/>
      <c r="BC74" s="42"/>
      <c r="BD74" s="42"/>
      <c r="BE74" s="42"/>
      <c r="BF74" s="42"/>
      <c r="BG74" s="42"/>
      <c r="BH74" s="42"/>
      <c r="BI74" s="42"/>
      <c r="BJ74" s="42"/>
      <c r="BK74" s="42"/>
    </row>
    <row r="75" spans="2:63" s="44" customFormat="1">
      <c r="B75" s="653"/>
      <c r="C75" s="653"/>
      <c r="D75" s="660"/>
      <c r="E75" s="665" t="s">
        <v>388</v>
      </c>
      <c r="F75" s="660" t="s">
        <v>389</v>
      </c>
      <c r="G75" s="660">
        <v>66.3</v>
      </c>
      <c r="H75" s="660">
        <f>193/12</f>
        <v>16.083333333333332</v>
      </c>
      <c r="I75" s="662">
        <f>G75*H75</f>
        <v>1066.3249999999998</v>
      </c>
      <c r="J75" s="660">
        <v>2</v>
      </c>
      <c r="K75" s="663">
        <f t="shared" si="30"/>
        <v>1866.0687499999997</v>
      </c>
      <c r="L75" s="662">
        <v>20</v>
      </c>
      <c r="M75" s="660"/>
      <c r="N75" s="666">
        <f t="shared" si="31"/>
        <v>6932.1374999999989</v>
      </c>
      <c r="O75" s="653"/>
      <c r="P75" s="653"/>
      <c r="Q75" s="653"/>
      <c r="R75" s="43"/>
      <c r="S75" s="42"/>
      <c r="T75" s="42"/>
      <c r="U75" s="42"/>
      <c r="V75" s="42"/>
      <c r="W75" s="42"/>
      <c r="X75" s="42"/>
      <c r="Y75" s="42"/>
      <c r="Z75" s="42"/>
      <c r="AA75" s="42"/>
      <c r="AB75" s="42"/>
      <c r="AC75" s="42"/>
      <c r="AD75" s="42"/>
      <c r="AE75" s="42"/>
      <c r="AF75" s="42"/>
      <c r="AG75" s="42"/>
      <c r="AH75" s="42"/>
      <c r="AI75" s="42"/>
      <c r="AJ75" s="42"/>
      <c r="AK75" s="42"/>
      <c r="AL75" s="42"/>
      <c r="AM75" s="42"/>
      <c r="AN75" s="42"/>
      <c r="AO75" s="42"/>
      <c r="AP75" s="42"/>
      <c r="AQ75" s="42"/>
      <c r="AR75" s="42"/>
      <c r="AS75" s="42"/>
      <c r="AT75" s="42"/>
      <c r="AU75" s="42"/>
      <c r="AV75" s="42"/>
      <c r="AW75" s="42"/>
      <c r="AX75" s="42"/>
      <c r="AY75" s="42"/>
      <c r="AZ75" s="42"/>
      <c r="BA75" s="42"/>
      <c r="BB75" s="42"/>
      <c r="BC75" s="42"/>
      <c r="BD75" s="42"/>
      <c r="BE75" s="42"/>
      <c r="BF75" s="42"/>
      <c r="BG75" s="42"/>
      <c r="BH75" s="42"/>
      <c r="BI75" s="42"/>
      <c r="BJ75" s="42"/>
      <c r="BK75" s="42"/>
    </row>
    <row r="76" spans="2:63" s="44" customFormat="1">
      <c r="B76" s="653"/>
      <c r="C76" s="653"/>
      <c r="D76" s="660"/>
      <c r="E76" s="665" t="s">
        <v>388</v>
      </c>
      <c r="F76" s="660" t="s">
        <v>389</v>
      </c>
      <c r="G76" s="660">
        <v>66.3</v>
      </c>
      <c r="H76" s="660">
        <f>193/12</f>
        <v>16.083333333333332</v>
      </c>
      <c r="I76" s="662">
        <f>G76*H76</f>
        <v>1066.3249999999998</v>
      </c>
      <c r="J76" s="660">
        <v>2</v>
      </c>
      <c r="K76" s="663">
        <f t="shared" si="30"/>
        <v>1866.0687499999997</v>
      </c>
      <c r="L76" s="662">
        <v>20</v>
      </c>
      <c r="M76" s="660"/>
      <c r="N76" s="666">
        <f t="shared" si="31"/>
        <v>6932.1374999999989</v>
      </c>
      <c r="O76" s="653"/>
      <c r="P76" s="653"/>
      <c r="Q76" s="653"/>
      <c r="R76" s="43"/>
      <c r="S76" s="42"/>
      <c r="T76" s="42"/>
      <c r="U76" s="42"/>
      <c r="V76" s="42"/>
      <c r="W76" s="42"/>
      <c r="X76" s="42"/>
      <c r="Y76" s="42"/>
      <c r="Z76" s="42"/>
      <c r="AA76" s="42"/>
      <c r="AB76" s="42"/>
      <c r="AC76" s="42"/>
      <c r="AD76" s="42"/>
      <c r="AE76" s="42"/>
      <c r="AF76" s="42"/>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c r="BH76" s="42"/>
      <c r="BI76" s="42"/>
      <c r="BJ76" s="42"/>
      <c r="BK76" s="42"/>
    </row>
    <row r="77" spans="2:63" s="44" customFormat="1">
      <c r="B77" s="653"/>
      <c r="C77" s="653"/>
      <c r="D77" s="660"/>
      <c r="E77" s="665" t="s">
        <v>388</v>
      </c>
      <c r="F77" s="660" t="s">
        <v>389</v>
      </c>
      <c r="G77" s="660">
        <v>51.7</v>
      </c>
      <c r="H77" s="660">
        <f>193/12</f>
        <v>16.083333333333332</v>
      </c>
      <c r="I77" s="662">
        <f>G77*H77</f>
        <v>831.50833333333333</v>
      </c>
      <c r="J77" s="660">
        <v>6</v>
      </c>
      <c r="K77" s="663">
        <f t="shared" si="30"/>
        <v>1455.1395833333333</v>
      </c>
      <c r="L77" s="662">
        <v>20</v>
      </c>
      <c r="M77" s="660"/>
      <c r="N77" s="666">
        <f t="shared" si="31"/>
        <v>18330.837500000001</v>
      </c>
      <c r="O77" s="653"/>
      <c r="P77" s="653"/>
      <c r="Q77" s="653"/>
      <c r="R77" s="43"/>
      <c r="S77" s="42"/>
      <c r="T77" s="42"/>
      <c r="U77" s="42"/>
      <c r="V77" s="42"/>
      <c r="W77" s="42"/>
      <c r="X77" s="42"/>
      <c r="Y77" s="42"/>
      <c r="Z77" s="42"/>
      <c r="AA77" s="42"/>
      <c r="AB77" s="42"/>
      <c r="AC77" s="42"/>
      <c r="AD77" s="42"/>
      <c r="AE77" s="42"/>
      <c r="AF77" s="42"/>
      <c r="AG77" s="42"/>
      <c r="AH77" s="42"/>
      <c r="AI77" s="42"/>
      <c r="AJ77" s="42"/>
      <c r="AK77" s="42"/>
      <c r="AL77" s="42"/>
      <c r="AM77" s="42"/>
      <c r="AN77" s="42"/>
      <c r="AO77" s="42"/>
      <c r="AP77" s="42"/>
      <c r="AQ77" s="42"/>
      <c r="AR77" s="42"/>
      <c r="AS77" s="42"/>
      <c r="AT77" s="42"/>
      <c r="AU77" s="42"/>
      <c r="AV77" s="42"/>
      <c r="AW77" s="42"/>
      <c r="AX77" s="42"/>
      <c r="AY77" s="42"/>
      <c r="AZ77" s="42"/>
      <c r="BA77" s="42"/>
      <c r="BB77" s="42"/>
      <c r="BC77" s="42"/>
      <c r="BD77" s="42"/>
      <c r="BE77" s="42"/>
      <c r="BF77" s="42"/>
      <c r="BG77" s="42"/>
      <c r="BH77" s="42"/>
      <c r="BI77" s="42"/>
      <c r="BJ77" s="42"/>
      <c r="BK77" s="42"/>
    </row>
    <row r="78" spans="2:63" s="44" customFormat="1">
      <c r="B78" s="653"/>
      <c r="C78" s="653"/>
      <c r="D78" s="660"/>
      <c r="E78" s="660" t="s">
        <v>394</v>
      </c>
      <c r="F78" s="660" t="s">
        <v>391</v>
      </c>
      <c r="G78" s="660">
        <v>51.68</v>
      </c>
      <c r="H78" s="660">
        <f>0.285*1*12.6</f>
        <v>3.5909999999999997</v>
      </c>
      <c r="I78" s="660">
        <f t="shared" si="32"/>
        <v>185.58287999999999</v>
      </c>
      <c r="J78" s="660">
        <v>4</v>
      </c>
      <c r="K78" s="663">
        <f t="shared" si="30"/>
        <v>324.77003999999999</v>
      </c>
      <c r="L78" s="660">
        <v>3</v>
      </c>
      <c r="M78" s="660"/>
      <c r="N78" s="666">
        <f t="shared" si="31"/>
        <v>2259.08016</v>
      </c>
      <c r="O78" s="653"/>
      <c r="P78" s="653"/>
      <c r="Q78" s="653"/>
      <c r="R78" s="43"/>
      <c r="S78" s="42"/>
      <c r="T78" s="42"/>
      <c r="U78" s="42"/>
      <c r="V78" s="42"/>
      <c r="W78" s="42"/>
      <c r="X78" s="42"/>
      <c r="Y78" s="42"/>
      <c r="Z78" s="42"/>
      <c r="AA78" s="42"/>
      <c r="AB78" s="42"/>
      <c r="AC78" s="42"/>
      <c r="AD78" s="42"/>
      <c r="AE78" s="42"/>
      <c r="AF78" s="42"/>
      <c r="AG78" s="42"/>
      <c r="AH78" s="42"/>
      <c r="AI78" s="42"/>
      <c r="AJ78" s="42"/>
      <c r="AK78" s="42"/>
      <c r="AL78" s="42"/>
      <c r="AM78" s="42"/>
      <c r="AN78" s="42"/>
      <c r="AO78" s="42"/>
      <c r="AP78" s="42"/>
      <c r="AQ78" s="42"/>
      <c r="AR78" s="42"/>
      <c r="AS78" s="42"/>
      <c r="AT78" s="42"/>
      <c r="AU78" s="42"/>
      <c r="AV78" s="42"/>
      <c r="AW78" s="42"/>
      <c r="AX78" s="42"/>
      <c r="AY78" s="42"/>
      <c r="AZ78" s="42"/>
      <c r="BA78" s="42"/>
      <c r="BB78" s="42"/>
      <c r="BC78" s="42"/>
      <c r="BD78" s="42"/>
      <c r="BE78" s="42"/>
      <c r="BF78" s="42"/>
      <c r="BG78" s="42"/>
      <c r="BH78" s="42"/>
      <c r="BI78" s="42"/>
      <c r="BJ78" s="42"/>
      <c r="BK78" s="42"/>
    </row>
    <row r="79" spans="2:63" s="44" customFormat="1">
      <c r="B79" s="653"/>
      <c r="C79" s="653"/>
      <c r="D79" s="660"/>
      <c r="E79" s="660" t="s">
        <v>394</v>
      </c>
      <c r="F79" s="660" t="s">
        <v>391</v>
      </c>
      <c r="G79" s="660">
        <v>29.87</v>
      </c>
      <c r="H79" s="660">
        <f>0.285*1*12.6</f>
        <v>3.5909999999999997</v>
      </c>
      <c r="I79" s="660">
        <f t="shared" si="32"/>
        <v>107.26317</v>
      </c>
      <c r="J79" s="660">
        <v>4</v>
      </c>
      <c r="K79" s="663">
        <f t="shared" si="30"/>
        <v>187.71054750000002</v>
      </c>
      <c r="L79" s="660">
        <v>3</v>
      </c>
      <c r="M79" s="660"/>
      <c r="N79" s="666">
        <f t="shared" si="31"/>
        <v>1710.8421900000001</v>
      </c>
      <c r="O79" s="653"/>
      <c r="P79" s="653"/>
      <c r="Q79" s="653"/>
      <c r="R79" s="43"/>
      <c r="S79" s="42"/>
      <c r="T79" s="42"/>
      <c r="U79" s="42"/>
      <c r="V79" s="42"/>
      <c r="W79" s="42"/>
      <c r="X79" s="42"/>
      <c r="Y79" s="42"/>
      <c r="Z79" s="42"/>
      <c r="AA79" s="42"/>
      <c r="AB79" s="42"/>
      <c r="AC79" s="42"/>
      <c r="AD79" s="42"/>
      <c r="AE79" s="42"/>
      <c r="AF79" s="42"/>
      <c r="AG79" s="42"/>
      <c r="AH79" s="42"/>
      <c r="AI79" s="42"/>
      <c r="AJ79" s="42"/>
      <c r="AK79" s="42"/>
      <c r="AL79" s="42"/>
      <c r="AM79" s="42"/>
      <c r="AN79" s="42"/>
      <c r="AO79" s="42"/>
      <c r="AP79" s="42"/>
      <c r="AQ79" s="42"/>
      <c r="AR79" s="42"/>
      <c r="AS79" s="42"/>
      <c r="AT79" s="42"/>
      <c r="AU79" s="42"/>
      <c r="AV79" s="42"/>
      <c r="AW79" s="42"/>
      <c r="AX79" s="42"/>
      <c r="AY79" s="42"/>
      <c r="AZ79" s="42"/>
      <c r="BA79" s="42"/>
      <c r="BB79" s="42"/>
      <c r="BC79" s="42"/>
      <c r="BD79" s="42"/>
      <c r="BE79" s="42"/>
      <c r="BF79" s="42"/>
      <c r="BG79" s="42"/>
      <c r="BH79" s="42"/>
      <c r="BI79" s="42"/>
      <c r="BJ79" s="42"/>
      <c r="BK79" s="42"/>
    </row>
    <row r="80" spans="2:63" s="44" customFormat="1">
      <c r="B80" s="653"/>
      <c r="C80" s="653"/>
      <c r="D80" s="660"/>
      <c r="E80" s="667" t="s">
        <v>395</v>
      </c>
      <c r="F80" s="660" t="s">
        <v>391</v>
      </c>
      <c r="G80" s="660">
        <v>32.86</v>
      </c>
      <c r="H80" s="660">
        <f>0.285*1*15.48</f>
        <v>4.4117999999999995</v>
      </c>
      <c r="I80" s="662">
        <f t="shared" si="32"/>
        <v>144.97174799999999</v>
      </c>
      <c r="J80" s="660">
        <v>4</v>
      </c>
      <c r="K80" s="663">
        <f t="shared" si="30"/>
        <v>253.700559</v>
      </c>
      <c r="L80" s="662">
        <v>6</v>
      </c>
      <c r="M80" s="660"/>
      <c r="N80" s="666">
        <f>J80*(K80+80*(L80+M80))</f>
        <v>2934.802236</v>
      </c>
      <c r="O80" s="653"/>
      <c r="P80" s="653"/>
      <c r="Q80" s="653"/>
      <c r="R80" s="43"/>
      <c r="S80" s="42"/>
      <c r="T80" s="42"/>
      <c r="U80" s="42"/>
      <c r="V80" s="42"/>
      <c r="W80" s="42"/>
      <c r="X80" s="42"/>
      <c r="Y80" s="42"/>
      <c r="Z80" s="42"/>
      <c r="AA80" s="42"/>
      <c r="AB80" s="42"/>
      <c r="AC80" s="42"/>
      <c r="AD80" s="42"/>
      <c r="AE80" s="42"/>
      <c r="AF80" s="42"/>
      <c r="AG80" s="42"/>
      <c r="AH80" s="42"/>
      <c r="AI80" s="42"/>
      <c r="AJ80" s="42"/>
      <c r="AK80" s="42"/>
      <c r="AL80" s="42"/>
      <c r="AM80" s="42"/>
      <c r="AN80" s="42"/>
      <c r="AO80" s="42"/>
      <c r="AP80" s="42"/>
      <c r="AQ80" s="42"/>
      <c r="AR80" s="42"/>
      <c r="AS80" s="42"/>
      <c r="AT80" s="42"/>
      <c r="AU80" s="42"/>
      <c r="AV80" s="42"/>
      <c r="AW80" s="42"/>
      <c r="AX80" s="42"/>
      <c r="AY80" s="42"/>
      <c r="AZ80" s="42"/>
      <c r="BA80" s="42"/>
      <c r="BB80" s="42"/>
      <c r="BC80" s="42"/>
      <c r="BD80" s="42"/>
      <c r="BE80" s="42"/>
      <c r="BF80" s="42"/>
      <c r="BG80" s="42"/>
      <c r="BH80" s="42"/>
      <c r="BI80" s="42"/>
      <c r="BJ80" s="42"/>
      <c r="BK80" s="42"/>
    </row>
    <row r="81" spans="2:63" s="44" customFormat="1">
      <c r="B81" s="653"/>
      <c r="C81" s="653"/>
      <c r="D81" s="660"/>
      <c r="E81" s="667" t="s">
        <v>396</v>
      </c>
      <c r="F81" s="660" t="s">
        <v>391</v>
      </c>
      <c r="G81" s="660">
        <v>300</v>
      </c>
      <c r="H81" s="660">
        <f>0.285*1.5*149.5</f>
        <v>63.911249999999995</v>
      </c>
      <c r="I81" s="662">
        <f t="shared" si="32"/>
        <v>19173.375</v>
      </c>
      <c r="J81" s="660">
        <v>1</v>
      </c>
      <c r="K81" s="663">
        <f t="shared" si="30"/>
        <v>33553.40625</v>
      </c>
      <c r="L81" s="662">
        <v>100</v>
      </c>
      <c r="M81" s="660"/>
      <c r="N81" s="666">
        <f t="shared" ref="N81" si="33">J81*(K81+80*(L81+M81))</f>
        <v>41553.40625</v>
      </c>
      <c r="O81" s="653"/>
      <c r="P81" s="653"/>
      <c r="Q81" s="653"/>
      <c r="R81" s="43"/>
      <c r="S81" s="42"/>
      <c r="T81" s="42"/>
      <c r="U81" s="42"/>
      <c r="V81" s="42"/>
      <c r="W81" s="42"/>
      <c r="X81" s="42"/>
      <c r="Y81" s="42"/>
      <c r="Z81" s="42"/>
      <c r="AA81" s="42"/>
      <c r="AB81" s="42"/>
      <c r="AC81" s="42"/>
      <c r="AD81" s="42"/>
      <c r="AE81" s="42"/>
      <c r="AF81" s="42"/>
      <c r="AG81" s="42"/>
      <c r="AH81" s="42"/>
      <c r="AI81" s="42"/>
      <c r="AJ81" s="42"/>
      <c r="AK81" s="42"/>
      <c r="AL81" s="42"/>
      <c r="AM81" s="42"/>
      <c r="AN81" s="42"/>
      <c r="AO81" s="42"/>
      <c r="AP81" s="42"/>
      <c r="AQ81" s="42"/>
      <c r="AR81" s="42"/>
      <c r="AS81" s="42"/>
      <c r="AT81" s="42"/>
      <c r="AU81" s="42"/>
      <c r="AV81" s="42"/>
      <c r="AW81" s="42"/>
      <c r="AX81" s="42"/>
      <c r="AY81" s="42"/>
      <c r="AZ81" s="42"/>
      <c r="BA81" s="42"/>
      <c r="BB81" s="42"/>
      <c r="BC81" s="42"/>
      <c r="BD81" s="42"/>
      <c r="BE81" s="42"/>
      <c r="BF81" s="42"/>
      <c r="BG81" s="42"/>
      <c r="BH81" s="42"/>
      <c r="BI81" s="42"/>
      <c r="BJ81" s="42"/>
      <c r="BK81" s="42"/>
    </row>
    <row r="82" spans="2:63" s="44" customFormat="1">
      <c r="B82" s="653"/>
      <c r="C82" s="653"/>
      <c r="D82" s="660"/>
      <c r="E82" s="667" t="s">
        <v>397</v>
      </c>
      <c r="F82" s="660" t="s">
        <v>391</v>
      </c>
      <c r="G82" s="660">
        <v>32.86</v>
      </c>
      <c r="H82" s="660">
        <f>0.285*1*15</f>
        <v>4.2749999999999995</v>
      </c>
      <c r="I82" s="662">
        <f t="shared" si="32"/>
        <v>140.47649999999999</v>
      </c>
      <c r="J82" s="660">
        <v>2</v>
      </c>
      <c r="K82" s="663">
        <f t="shared" si="30"/>
        <v>245.83387499999998</v>
      </c>
      <c r="L82" s="662">
        <v>2</v>
      </c>
      <c r="M82" s="660"/>
      <c r="N82" s="666">
        <f>J82*(K82+80*(L82+M82))</f>
        <v>811.66774999999996</v>
      </c>
      <c r="O82" s="653"/>
      <c r="P82" s="653"/>
      <c r="Q82" s="653"/>
      <c r="R82" s="43"/>
      <c r="S82" s="42"/>
      <c r="T82" s="42"/>
      <c r="U82" s="42"/>
      <c r="V82" s="42"/>
      <c r="W82" s="42"/>
      <c r="X82" s="42"/>
      <c r="Y82" s="42"/>
      <c r="Z82" s="42"/>
      <c r="AA82" s="42"/>
      <c r="AB82" s="42"/>
      <c r="AC82" s="42"/>
      <c r="AD82" s="42"/>
      <c r="AE82" s="42"/>
      <c r="AF82" s="42"/>
      <c r="AG82" s="42"/>
      <c r="AH82" s="42"/>
      <c r="AI82" s="42"/>
      <c r="AJ82" s="42"/>
      <c r="AK82" s="42"/>
      <c r="AL82" s="42"/>
      <c r="AM82" s="42"/>
      <c r="AN82" s="42"/>
      <c r="AO82" s="42"/>
      <c r="AP82" s="42"/>
      <c r="AQ82" s="42"/>
      <c r="AR82" s="42"/>
      <c r="AS82" s="42"/>
      <c r="AT82" s="42"/>
      <c r="AU82" s="42"/>
      <c r="AV82" s="42"/>
      <c r="AW82" s="42"/>
      <c r="AX82" s="42"/>
      <c r="AY82" s="42"/>
      <c r="AZ82" s="42"/>
      <c r="BA82" s="42"/>
      <c r="BB82" s="42"/>
      <c r="BC82" s="42"/>
      <c r="BD82" s="42"/>
      <c r="BE82" s="42"/>
      <c r="BF82" s="42"/>
      <c r="BG82" s="42"/>
      <c r="BH82" s="42"/>
      <c r="BI82" s="42"/>
      <c r="BJ82" s="42"/>
      <c r="BK82" s="42"/>
    </row>
    <row r="83" spans="2:63" s="44" customFormat="1">
      <c r="B83" s="653"/>
      <c r="C83" s="653"/>
      <c r="D83" s="653"/>
      <c r="E83" s="668"/>
      <c r="F83" s="653"/>
      <c r="G83" s="653"/>
      <c r="H83" s="653"/>
      <c r="I83" s="655"/>
      <c r="J83" s="653"/>
      <c r="K83" s="656"/>
      <c r="L83" s="655"/>
      <c r="M83" s="653"/>
      <c r="N83" s="654"/>
      <c r="O83" s="653"/>
      <c r="P83" s="653"/>
      <c r="Q83" s="653"/>
      <c r="R83" s="43"/>
      <c r="S83" s="42"/>
      <c r="T83" s="42"/>
      <c r="U83" s="42"/>
      <c r="V83" s="42"/>
      <c r="W83" s="42"/>
      <c r="X83" s="42"/>
      <c r="Y83" s="42"/>
      <c r="Z83" s="42"/>
      <c r="AA83" s="42"/>
      <c r="AB83" s="42"/>
      <c r="AC83" s="42"/>
      <c r="AD83" s="42"/>
      <c r="AE83" s="42"/>
      <c r="AF83" s="42"/>
      <c r="AG83" s="42"/>
      <c r="AH83" s="42"/>
      <c r="AI83" s="42"/>
      <c r="AJ83" s="42"/>
      <c r="AK83" s="42"/>
      <c r="AL83" s="42"/>
      <c r="AM83" s="42"/>
      <c r="AN83" s="42"/>
      <c r="AO83" s="42"/>
      <c r="AP83" s="42"/>
      <c r="AQ83" s="42"/>
      <c r="AR83" s="42"/>
      <c r="AS83" s="42"/>
      <c r="AT83" s="42"/>
      <c r="AU83" s="42"/>
      <c r="AV83" s="42"/>
      <c r="AW83" s="42"/>
      <c r="AX83" s="42"/>
      <c r="AY83" s="42"/>
      <c r="AZ83" s="42"/>
      <c r="BA83" s="42"/>
      <c r="BB83" s="42"/>
      <c r="BC83" s="42"/>
      <c r="BD83" s="42"/>
      <c r="BE83" s="42"/>
      <c r="BF83" s="42"/>
      <c r="BG83" s="42"/>
      <c r="BH83" s="42"/>
      <c r="BI83" s="42"/>
      <c r="BJ83" s="42"/>
      <c r="BK83" s="42"/>
    </row>
    <row r="84" spans="2:63" s="44" customFormat="1">
      <c r="B84" s="653"/>
      <c r="C84" s="653"/>
      <c r="D84" s="660" t="s">
        <v>398</v>
      </c>
      <c r="E84" s="667" t="s">
        <v>399</v>
      </c>
      <c r="F84" s="660" t="s">
        <v>391</v>
      </c>
      <c r="G84" s="660"/>
      <c r="H84" s="660"/>
      <c r="I84" s="662"/>
      <c r="J84" s="660">
        <v>4</v>
      </c>
      <c r="K84" s="663"/>
      <c r="L84" s="662"/>
      <c r="M84" s="660"/>
      <c r="N84" s="669">
        <v>100000</v>
      </c>
      <c r="O84" s="653" t="s">
        <v>400</v>
      </c>
      <c r="P84" s="653"/>
      <c r="Q84" s="653"/>
      <c r="R84" s="43"/>
      <c r="S84" s="42"/>
      <c r="T84" s="42"/>
      <c r="U84" s="42"/>
      <c r="V84" s="42"/>
      <c r="W84" s="42"/>
      <c r="X84" s="42"/>
      <c r="Y84" s="42"/>
      <c r="Z84" s="42"/>
      <c r="AA84" s="42"/>
      <c r="AB84" s="42"/>
      <c r="AC84" s="42"/>
      <c r="AD84" s="42"/>
      <c r="AE84" s="42"/>
      <c r="AF84" s="42"/>
      <c r="AG84" s="42"/>
      <c r="AH84" s="42"/>
      <c r="AI84" s="42"/>
      <c r="AJ84" s="42"/>
      <c r="AK84" s="42"/>
      <c r="AL84" s="42"/>
      <c r="AM84" s="42"/>
      <c r="AN84" s="42"/>
      <c r="AO84" s="42"/>
      <c r="AP84" s="42"/>
      <c r="AQ84" s="42"/>
      <c r="AR84" s="42"/>
      <c r="AS84" s="42"/>
      <c r="AT84" s="42"/>
      <c r="AU84" s="42"/>
      <c r="AV84" s="42"/>
      <c r="AW84" s="42"/>
      <c r="AX84" s="42"/>
      <c r="AY84" s="42"/>
      <c r="AZ84" s="42"/>
      <c r="BA84" s="42"/>
      <c r="BB84" s="42"/>
      <c r="BC84" s="42"/>
      <c r="BD84" s="42"/>
      <c r="BE84" s="42"/>
      <c r="BF84" s="42"/>
      <c r="BG84" s="42"/>
      <c r="BH84" s="42"/>
      <c r="BI84" s="42"/>
      <c r="BJ84" s="42"/>
      <c r="BK84" s="42"/>
    </row>
    <row r="85" spans="2:63" s="44" customFormat="1">
      <c r="B85" s="653"/>
      <c r="C85" s="653"/>
      <c r="D85" s="653"/>
      <c r="E85" s="670"/>
      <c r="F85" s="653"/>
      <c r="G85" s="653"/>
      <c r="H85" s="653"/>
      <c r="I85" s="655"/>
      <c r="J85" s="653"/>
      <c r="K85" s="656"/>
      <c r="L85" s="655"/>
      <c r="M85" s="653"/>
      <c r="N85" s="654"/>
      <c r="O85" s="653"/>
      <c r="P85" s="653"/>
      <c r="Q85" s="653"/>
      <c r="R85" s="43"/>
      <c r="S85" s="42"/>
      <c r="T85" s="42"/>
      <c r="U85" s="42"/>
      <c r="V85" s="42"/>
      <c r="W85" s="42"/>
      <c r="X85" s="42"/>
      <c r="Y85" s="42"/>
      <c r="Z85" s="42"/>
      <c r="AA85" s="42"/>
      <c r="AB85" s="42"/>
      <c r="AC85" s="42"/>
      <c r="AD85" s="42"/>
      <c r="AE85" s="42"/>
      <c r="AF85" s="42"/>
      <c r="AG85" s="42"/>
      <c r="AH85" s="42"/>
      <c r="AI85" s="42"/>
      <c r="AJ85" s="42"/>
      <c r="AK85" s="42"/>
      <c r="AL85" s="42"/>
      <c r="AM85" s="42"/>
      <c r="AN85" s="42"/>
      <c r="AO85" s="42"/>
      <c r="AP85" s="42"/>
      <c r="AQ85" s="42"/>
      <c r="AR85" s="42"/>
      <c r="AS85" s="42"/>
      <c r="AT85" s="42"/>
      <c r="AU85" s="42"/>
      <c r="AV85" s="42"/>
      <c r="AW85" s="42"/>
      <c r="AX85" s="42"/>
      <c r="AY85" s="42"/>
      <c r="AZ85" s="42"/>
      <c r="BA85" s="42"/>
      <c r="BB85" s="42"/>
      <c r="BC85" s="42"/>
      <c r="BD85" s="42"/>
      <c r="BE85" s="42"/>
      <c r="BF85" s="42"/>
      <c r="BG85" s="42"/>
      <c r="BH85" s="42"/>
      <c r="BI85" s="42"/>
      <c r="BJ85" s="42"/>
      <c r="BK85" s="42"/>
    </row>
    <row r="86" spans="2:63" s="44" customFormat="1">
      <c r="B86" s="653"/>
      <c r="C86" s="653"/>
      <c r="D86" s="660" t="s">
        <v>401</v>
      </c>
      <c r="E86" s="660"/>
      <c r="F86" s="660"/>
      <c r="G86" s="660"/>
      <c r="H86" s="660"/>
      <c r="I86" s="662"/>
      <c r="J86" s="660">
        <v>8</v>
      </c>
      <c r="K86" s="663"/>
      <c r="L86" s="662"/>
      <c r="M86" s="660">
        <v>4</v>
      </c>
      <c r="N86" s="671">
        <f>J86*(L86*80+M86*100+SUM(N87:N88))</f>
        <v>20624.832320000001</v>
      </c>
      <c r="O86" s="653"/>
      <c r="P86" s="653"/>
      <c r="Q86" s="653"/>
      <c r="R86" s="43"/>
      <c r="S86" s="42"/>
      <c r="T86" s="42"/>
      <c r="U86" s="42"/>
      <c r="V86" s="42"/>
      <c r="W86" s="42"/>
      <c r="X86" s="42"/>
      <c r="Y86" s="42"/>
      <c r="Z86" s="42"/>
      <c r="AA86" s="42"/>
      <c r="AB86" s="42"/>
      <c r="AC86" s="42"/>
      <c r="AD86" s="42"/>
      <c r="AE86" s="42"/>
      <c r="AF86" s="42"/>
      <c r="AG86" s="42"/>
      <c r="AH86" s="42"/>
      <c r="AI86" s="42"/>
      <c r="AJ86" s="42"/>
      <c r="AK86" s="42"/>
      <c r="AL86" s="42"/>
      <c r="AM86" s="42"/>
      <c r="AN86" s="42"/>
      <c r="AO86" s="42"/>
      <c r="AP86" s="42"/>
      <c r="AQ86" s="42"/>
      <c r="AR86" s="42"/>
      <c r="AS86" s="42"/>
      <c r="AT86" s="42"/>
      <c r="AU86" s="42"/>
      <c r="AV86" s="42"/>
      <c r="AW86" s="42"/>
      <c r="AX86" s="42"/>
      <c r="AY86" s="42"/>
      <c r="AZ86" s="42"/>
      <c r="BA86" s="42"/>
      <c r="BB86" s="42"/>
      <c r="BC86" s="42"/>
      <c r="BD86" s="42"/>
      <c r="BE86" s="42"/>
      <c r="BF86" s="42"/>
      <c r="BG86" s="42"/>
      <c r="BH86" s="42"/>
      <c r="BI86" s="42"/>
      <c r="BJ86" s="42"/>
      <c r="BK86" s="42"/>
    </row>
    <row r="87" spans="2:63" s="44" customFormat="1">
      <c r="B87" s="653"/>
      <c r="C87" s="653"/>
      <c r="D87" s="660"/>
      <c r="E87" s="667" t="s">
        <v>402</v>
      </c>
      <c r="F87" s="660" t="s">
        <v>389</v>
      </c>
      <c r="G87" s="660">
        <v>115</v>
      </c>
      <c r="H87" s="660">
        <f>60/12</f>
        <v>5</v>
      </c>
      <c r="I87" s="662">
        <f>G87*H87</f>
        <v>575</v>
      </c>
      <c r="J87" s="660">
        <v>1</v>
      </c>
      <c r="K87" s="663">
        <f>I87*SP</f>
        <v>1006.25</v>
      </c>
      <c r="L87" s="662">
        <v>10</v>
      </c>
      <c r="M87" s="660"/>
      <c r="N87" s="666">
        <f t="shared" ref="N87:N88" si="34">J87*(K87+80*(L87+M87))</f>
        <v>1806.25</v>
      </c>
      <c r="O87" s="653"/>
      <c r="P87" s="653"/>
      <c r="Q87" s="653"/>
      <c r="R87" s="43"/>
      <c r="S87" s="42"/>
      <c r="T87" s="42"/>
      <c r="U87" s="42"/>
      <c r="V87" s="42"/>
      <c r="W87" s="42"/>
      <c r="X87" s="42"/>
      <c r="Y87" s="42"/>
      <c r="Z87" s="42"/>
      <c r="AA87" s="42"/>
      <c r="AB87" s="42"/>
      <c r="AC87" s="42"/>
      <c r="AD87" s="42"/>
      <c r="AE87" s="42"/>
      <c r="AF87" s="42"/>
      <c r="AG87" s="42"/>
      <c r="AH87" s="42"/>
      <c r="AI87" s="42"/>
      <c r="AJ87" s="42"/>
      <c r="AK87" s="42"/>
      <c r="AL87" s="42"/>
      <c r="AM87" s="42"/>
      <c r="AN87" s="42"/>
      <c r="AO87" s="42"/>
      <c r="AP87" s="42"/>
      <c r="AQ87" s="42"/>
      <c r="AR87" s="42"/>
      <c r="AS87" s="42"/>
      <c r="AT87" s="42"/>
      <c r="AU87" s="42"/>
      <c r="AV87" s="42"/>
      <c r="AW87" s="42"/>
      <c r="AX87" s="42"/>
      <c r="AY87" s="42"/>
      <c r="AZ87" s="42"/>
      <c r="BA87" s="42"/>
      <c r="BB87" s="42"/>
      <c r="BC87" s="42"/>
      <c r="BD87" s="42"/>
      <c r="BE87" s="42"/>
      <c r="BF87" s="42"/>
      <c r="BG87" s="42"/>
      <c r="BH87" s="42"/>
      <c r="BI87" s="42"/>
      <c r="BJ87" s="42"/>
      <c r="BK87" s="42"/>
    </row>
    <row r="88" spans="2:63" s="44" customFormat="1">
      <c r="B88" s="653"/>
      <c r="C88" s="653"/>
      <c r="D88" s="660"/>
      <c r="E88" s="660" t="s">
        <v>403</v>
      </c>
      <c r="F88" s="660" t="s">
        <v>391</v>
      </c>
      <c r="G88" s="660">
        <v>18.239999999999998</v>
      </c>
      <c r="H88" s="660">
        <f>0.285*0.75*7.6</f>
        <v>1.6244999999999998</v>
      </c>
      <c r="I88" s="660">
        <f>G88*H88</f>
        <v>29.630879999999994</v>
      </c>
      <c r="J88" s="660">
        <v>1</v>
      </c>
      <c r="K88" s="663">
        <f>I88*SP</f>
        <v>51.854039999999991</v>
      </c>
      <c r="L88" s="660">
        <v>4</v>
      </c>
      <c r="M88" s="660"/>
      <c r="N88" s="666">
        <f t="shared" si="34"/>
        <v>371.85404</v>
      </c>
      <c r="O88" s="653"/>
      <c r="P88" s="653"/>
      <c r="Q88" s="653"/>
      <c r="R88" s="43"/>
      <c r="S88" s="42"/>
      <c r="T88" s="42"/>
      <c r="U88" s="42"/>
      <c r="V88" s="42"/>
      <c r="W88" s="42"/>
      <c r="X88" s="42"/>
      <c r="Y88" s="42"/>
      <c r="Z88" s="42"/>
      <c r="AA88" s="42"/>
      <c r="AB88" s="42"/>
      <c r="AC88" s="42"/>
      <c r="AD88" s="42"/>
      <c r="AE88" s="42"/>
      <c r="AF88" s="42"/>
      <c r="AG88" s="42"/>
      <c r="AH88" s="42"/>
      <c r="AI88" s="42"/>
      <c r="AJ88" s="42"/>
      <c r="AK88" s="42"/>
      <c r="AL88" s="42"/>
      <c r="AM88" s="42"/>
      <c r="AN88" s="42"/>
      <c r="AO88" s="42"/>
      <c r="AP88" s="42"/>
      <c r="AQ88" s="42"/>
      <c r="AR88" s="42"/>
      <c r="AS88" s="42"/>
      <c r="AT88" s="42"/>
      <c r="AU88" s="42"/>
      <c r="AV88" s="42"/>
      <c r="AW88" s="42"/>
      <c r="AX88" s="42"/>
      <c r="AY88" s="42"/>
      <c r="AZ88" s="42"/>
      <c r="BA88" s="42"/>
      <c r="BB88" s="42"/>
      <c r="BC88" s="42"/>
      <c r="BD88" s="42"/>
      <c r="BE88" s="42"/>
      <c r="BF88" s="42"/>
      <c r="BG88" s="42"/>
      <c r="BH88" s="42"/>
      <c r="BI88" s="42"/>
      <c r="BJ88" s="42"/>
      <c r="BK88" s="42"/>
    </row>
    <row r="89" spans="2:63" s="44" customFormat="1">
      <c r="B89" s="653"/>
      <c r="C89" s="653"/>
      <c r="D89" s="653"/>
      <c r="E89" s="668"/>
      <c r="F89" s="653"/>
      <c r="G89" s="653"/>
      <c r="H89" s="653"/>
      <c r="I89" s="655"/>
      <c r="J89" s="653"/>
      <c r="K89" s="656"/>
      <c r="L89" s="655"/>
      <c r="M89" s="653"/>
      <c r="N89" s="654"/>
      <c r="O89" s="653"/>
      <c r="P89" s="653"/>
      <c r="Q89" s="653"/>
      <c r="R89" s="43"/>
      <c r="S89" s="42"/>
      <c r="T89" s="42"/>
      <c r="U89" s="42"/>
      <c r="V89" s="42"/>
      <c r="W89" s="42"/>
      <c r="X89" s="42"/>
      <c r="Y89" s="42"/>
      <c r="Z89" s="42"/>
      <c r="AA89" s="42"/>
      <c r="AB89" s="42"/>
      <c r="AC89" s="42"/>
      <c r="AD89" s="42"/>
      <c r="AE89" s="42"/>
      <c r="AF89" s="42"/>
      <c r="AG89" s="42"/>
      <c r="AH89" s="42"/>
      <c r="AI89" s="42"/>
      <c r="AJ89" s="42"/>
      <c r="AK89" s="42"/>
      <c r="AL89" s="42"/>
      <c r="AM89" s="42"/>
      <c r="AN89" s="42"/>
      <c r="AO89" s="42"/>
      <c r="AP89" s="42"/>
      <c r="AQ89" s="42"/>
      <c r="AR89" s="42"/>
      <c r="AS89" s="42"/>
      <c r="AT89" s="42"/>
      <c r="AU89" s="42"/>
      <c r="AV89" s="42"/>
      <c r="AW89" s="42"/>
      <c r="AX89" s="42"/>
      <c r="AY89" s="42"/>
      <c r="AZ89" s="42"/>
      <c r="BA89" s="42"/>
      <c r="BB89" s="42"/>
      <c r="BC89" s="42"/>
      <c r="BD89" s="42"/>
      <c r="BE89" s="42"/>
      <c r="BF89" s="42"/>
      <c r="BG89" s="42"/>
      <c r="BH89" s="42"/>
      <c r="BI89" s="42"/>
      <c r="BJ89" s="42"/>
      <c r="BK89" s="42"/>
    </row>
    <row r="90" spans="2:63" s="44" customFormat="1">
      <c r="B90" s="653"/>
      <c r="C90" s="653"/>
      <c r="D90" s="660" t="s">
        <v>404</v>
      </c>
      <c r="E90" s="665"/>
      <c r="F90" s="660"/>
      <c r="G90" s="660"/>
      <c r="H90" s="660"/>
      <c r="I90" s="662"/>
      <c r="J90" s="660">
        <v>6</v>
      </c>
      <c r="K90" s="663"/>
      <c r="L90" s="662">
        <v>40</v>
      </c>
      <c r="M90" s="660">
        <v>8</v>
      </c>
      <c r="N90" s="671">
        <f>J90*(L90*80+M90*100+SUM(N91:N92))</f>
        <v>48136.647500000006</v>
      </c>
      <c r="O90" s="653"/>
      <c r="P90" s="653"/>
      <c r="Q90" s="653"/>
      <c r="R90" s="43"/>
      <c r="S90" s="42"/>
      <c r="T90" s="42"/>
      <c r="U90" s="42"/>
      <c r="V90" s="42"/>
      <c r="W90" s="42"/>
      <c r="X90" s="42"/>
      <c r="Y90" s="42"/>
      <c r="Z90" s="42"/>
      <c r="AA90" s="42"/>
      <c r="AB90" s="42"/>
      <c r="AC90" s="42"/>
      <c r="AD90" s="42"/>
      <c r="AE90" s="42"/>
      <c r="AF90" s="42"/>
      <c r="AG90" s="42"/>
      <c r="AH90" s="42"/>
      <c r="AI90" s="42"/>
      <c r="AJ90" s="42"/>
      <c r="AK90" s="42"/>
      <c r="AL90" s="42"/>
      <c r="AM90" s="42"/>
      <c r="AN90" s="42"/>
      <c r="AO90" s="42"/>
      <c r="AP90" s="42"/>
      <c r="AQ90" s="42"/>
      <c r="AR90" s="42"/>
      <c r="AS90" s="42"/>
      <c r="AT90" s="42"/>
      <c r="AU90" s="42"/>
      <c r="AV90" s="42"/>
      <c r="AW90" s="42"/>
      <c r="AX90" s="42"/>
      <c r="AY90" s="42"/>
      <c r="AZ90" s="42"/>
      <c r="BA90" s="42"/>
      <c r="BB90" s="42"/>
      <c r="BC90" s="42"/>
      <c r="BD90" s="42"/>
      <c r="BE90" s="42"/>
      <c r="BF90" s="42"/>
      <c r="BG90" s="42"/>
      <c r="BH90" s="42"/>
      <c r="BI90" s="42"/>
      <c r="BJ90" s="42"/>
      <c r="BK90" s="42"/>
    </row>
    <row r="91" spans="2:63" s="44" customFormat="1">
      <c r="B91" s="653"/>
      <c r="C91" s="653"/>
      <c r="D91" s="660"/>
      <c r="E91" s="665" t="s">
        <v>405</v>
      </c>
      <c r="F91" s="660" t="s">
        <v>389</v>
      </c>
      <c r="G91" s="660">
        <v>72.5</v>
      </c>
      <c r="H91" s="660">
        <f>257/12</f>
        <v>21.416666666666668</v>
      </c>
      <c r="I91" s="662">
        <f t="shared" ref="I91:I92" si="35">G91*H91</f>
        <v>1552.7083333333335</v>
      </c>
      <c r="J91" s="660">
        <v>1</v>
      </c>
      <c r="K91" s="663">
        <f>I91*SP</f>
        <v>2717.2395833333335</v>
      </c>
      <c r="L91" s="662">
        <v>2</v>
      </c>
      <c r="M91" s="660"/>
      <c r="N91" s="666">
        <f t="shared" ref="N91:N92" si="36">J91*(K91+80*(L91+M91))</f>
        <v>2877.2395833333335</v>
      </c>
      <c r="O91" s="653"/>
      <c r="P91" s="653"/>
      <c r="Q91" s="653"/>
      <c r="R91" s="43"/>
      <c r="S91" s="42"/>
      <c r="T91" s="42"/>
      <c r="U91" s="42"/>
      <c r="V91" s="42"/>
      <c r="W91" s="42"/>
      <c r="X91" s="42"/>
      <c r="Y91" s="42"/>
      <c r="Z91" s="42"/>
      <c r="AA91" s="42"/>
      <c r="AB91" s="42"/>
      <c r="AC91" s="42"/>
      <c r="AD91" s="42"/>
      <c r="AE91" s="42"/>
      <c r="AF91" s="42"/>
      <c r="AG91" s="42"/>
      <c r="AH91" s="42"/>
      <c r="AI91" s="42"/>
      <c r="AJ91" s="42"/>
      <c r="AK91" s="42"/>
      <c r="AL91" s="42"/>
      <c r="AM91" s="42"/>
      <c r="AN91" s="42"/>
      <c r="AO91" s="42"/>
      <c r="AP91" s="42"/>
      <c r="AQ91" s="42"/>
      <c r="AR91" s="42"/>
      <c r="AS91" s="42"/>
      <c r="AT91" s="42"/>
      <c r="AU91" s="42"/>
      <c r="AV91" s="42"/>
      <c r="AW91" s="42"/>
      <c r="AX91" s="42"/>
      <c r="AY91" s="42"/>
      <c r="AZ91" s="42"/>
      <c r="BA91" s="42"/>
      <c r="BB91" s="42"/>
      <c r="BC91" s="42"/>
      <c r="BD91" s="42"/>
      <c r="BE91" s="42"/>
      <c r="BF91" s="42"/>
      <c r="BG91" s="42"/>
      <c r="BH91" s="42"/>
      <c r="BI91" s="42"/>
      <c r="BJ91" s="42"/>
      <c r="BK91" s="42"/>
    </row>
    <row r="92" spans="2:63" s="44" customFormat="1">
      <c r="B92" s="653"/>
      <c r="C92" s="653"/>
      <c r="D92" s="660"/>
      <c r="E92" s="665" t="s">
        <v>406</v>
      </c>
      <c r="F92" s="660" t="s">
        <v>391</v>
      </c>
      <c r="G92" s="660">
        <v>12.4</v>
      </c>
      <c r="H92" s="660">
        <f>0.285*1*7.5</f>
        <v>2.1374999999999997</v>
      </c>
      <c r="I92" s="660">
        <f t="shared" si="35"/>
        <v>26.504999999999999</v>
      </c>
      <c r="J92" s="660">
        <v>4</v>
      </c>
      <c r="K92" s="663">
        <f>I92*SP</f>
        <v>46.383749999999999</v>
      </c>
      <c r="L92" s="660">
        <v>3</v>
      </c>
      <c r="M92" s="660"/>
      <c r="N92" s="666">
        <f t="shared" si="36"/>
        <v>1145.5350000000001</v>
      </c>
      <c r="O92" s="653"/>
      <c r="P92" s="653"/>
      <c r="Q92" s="653"/>
      <c r="R92" s="43"/>
      <c r="S92" s="42"/>
      <c r="T92" s="42"/>
      <c r="U92" s="42"/>
      <c r="V92" s="42"/>
      <c r="W92" s="42"/>
      <c r="X92" s="42"/>
      <c r="Y92" s="42"/>
      <c r="Z92" s="42"/>
      <c r="AA92" s="42"/>
      <c r="AB92" s="42"/>
      <c r="AC92" s="42"/>
      <c r="AD92" s="42"/>
      <c r="AE92" s="42"/>
      <c r="AF92" s="42"/>
      <c r="AG92" s="42"/>
      <c r="AH92" s="42"/>
      <c r="AI92" s="42"/>
      <c r="AJ92" s="42"/>
      <c r="AK92" s="42"/>
      <c r="AL92" s="42"/>
      <c r="AM92" s="42"/>
      <c r="AN92" s="42"/>
      <c r="AO92" s="42"/>
      <c r="AP92" s="42"/>
      <c r="AQ92" s="42"/>
      <c r="AR92" s="42"/>
      <c r="AS92" s="42"/>
      <c r="AT92" s="42"/>
      <c r="AU92" s="42"/>
      <c r="AV92" s="42"/>
      <c r="AW92" s="42"/>
      <c r="AX92" s="42"/>
      <c r="AY92" s="42"/>
      <c r="AZ92" s="42"/>
      <c r="BA92" s="42"/>
      <c r="BB92" s="42"/>
      <c r="BC92" s="42"/>
      <c r="BD92" s="42"/>
      <c r="BE92" s="42"/>
      <c r="BF92" s="42"/>
      <c r="BG92" s="42"/>
      <c r="BH92" s="42"/>
      <c r="BI92" s="42"/>
      <c r="BJ92" s="42"/>
      <c r="BK92" s="42"/>
    </row>
    <row r="93" spans="2:63" s="44" customFormat="1">
      <c r="B93" s="653"/>
      <c r="C93" s="653"/>
      <c r="D93" s="653"/>
      <c r="E93" s="668"/>
      <c r="F93" s="653"/>
      <c r="G93" s="653"/>
      <c r="H93" s="653"/>
      <c r="I93" s="653"/>
      <c r="J93" s="653"/>
      <c r="K93" s="656"/>
      <c r="L93" s="653"/>
      <c r="M93" s="653"/>
      <c r="N93" s="654"/>
      <c r="O93" s="653"/>
      <c r="P93" s="653"/>
      <c r="Q93" s="653"/>
      <c r="R93" s="43"/>
      <c r="S93" s="42"/>
      <c r="T93" s="42"/>
      <c r="U93" s="42"/>
      <c r="V93" s="42"/>
      <c r="W93" s="42"/>
      <c r="X93" s="42"/>
      <c r="Y93" s="42"/>
      <c r="Z93" s="42"/>
      <c r="AA93" s="42"/>
      <c r="AB93" s="42"/>
      <c r="AC93" s="42"/>
      <c r="AD93" s="42"/>
      <c r="AE93" s="42"/>
      <c r="AF93" s="42"/>
      <c r="AG93" s="42"/>
      <c r="AH93" s="42"/>
      <c r="AI93" s="42"/>
      <c r="AJ93" s="42"/>
      <c r="AK93" s="42"/>
      <c r="AL93" s="42"/>
      <c r="AM93" s="42"/>
      <c r="AN93" s="42"/>
      <c r="AO93" s="42"/>
      <c r="AP93" s="42"/>
      <c r="AQ93" s="42"/>
      <c r="AR93" s="42"/>
      <c r="AS93" s="42"/>
      <c r="AT93" s="42"/>
      <c r="AU93" s="42"/>
      <c r="AV93" s="42"/>
      <c r="AW93" s="42"/>
      <c r="AX93" s="42"/>
      <c r="AY93" s="42"/>
      <c r="AZ93" s="42"/>
      <c r="BA93" s="42"/>
      <c r="BB93" s="42"/>
      <c r="BC93" s="42"/>
      <c r="BD93" s="42"/>
      <c r="BE93" s="42"/>
      <c r="BF93" s="42"/>
      <c r="BG93" s="42"/>
      <c r="BH93" s="42"/>
      <c r="BI93" s="42"/>
      <c r="BJ93" s="42"/>
      <c r="BK93" s="42"/>
    </row>
    <row r="94" spans="2:63" s="44" customFormat="1">
      <c r="B94" s="653"/>
      <c r="C94" s="653"/>
      <c r="D94" s="660" t="s">
        <v>407</v>
      </c>
      <c r="E94" s="665" t="s">
        <v>408</v>
      </c>
      <c r="F94" s="660" t="s">
        <v>391</v>
      </c>
      <c r="G94" s="660">
        <v>66.5</v>
      </c>
      <c r="H94" s="660">
        <f>0.285*1.5*58</f>
        <v>24.794999999999998</v>
      </c>
      <c r="I94" s="660">
        <f t="shared" ref="I94" si="37">G94*H94</f>
        <v>1648.8674999999998</v>
      </c>
      <c r="J94" s="660">
        <v>6</v>
      </c>
      <c r="K94" s="663">
        <f>I94*1</f>
        <v>1648.8674999999998</v>
      </c>
      <c r="L94" s="660">
        <v>20</v>
      </c>
      <c r="M94" s="660"/>
      <c r="N94" s="669">
        <f>J94*(K94+80*L94)</f>
        <v>19493.204999999998</v>
      </c>
      <c r="O94" s="653"/>
      <c r="P94" s="653"/>
      <c r="Q94" s="653"/>
      <c r="R94" s="43"/>
      <c r="S94" s="42"/>
      <c r="T94" s="42"/>
      <c r="U94" s="42"/>
      <c r="V94" s="42"/>
      <c r="W94" s="42"/>
      <c r="X94" s="42"/>
      <c r="Y94" s="42"/>
      <c r="Z94" s="42"/>
      <c r="AA94" s="42"/>
      <c r="AB94" s="42"/>
      <c r="AC94" s="42"/>
      <c r="AD94" s="42"/>
      <c r="AE94" s="42"/>
      <c r="AF94" s="42"/>
      <c r="AG94" s="42"/>
      <c r="AH94" s="42"/>
      <c r="AI94" s="42"/>
      <c r="AJ94" s="42"/>
      <c r="AK94" s="42"/>
      <c r="AL94" s="42"/>
      <c r="AM94" s="42"/>
      <c r="AN94" s="42"/>
      <c r="AO94" s="42"/>
      <c r="AP94" s="42"/>
      <c r="AQ94" s="42"/>
      <c r="AR94" s="42"/>
      <c r="AS94" s="42"/>
      <c r="AT94" s="42"/>
      <c r="AU94" s="42"/>
      <c r="AV94" s="42"/>
      <c r="AW94" s="42"/>
      <c r="AX94" s="42"/>
      <c r="AY94" s="42"/>
      <c r="AZ94" s="42"/>
      <c r="BA94" s="42"/>
      <c r="BB94" s="42"/>
      <c r="BC94" s="42"/>
      <c r="BD94" s="42"/>
      <c r="BE94" s="42"/>
      <c r="BF94" s="42"/>
      <c r="BG94" s="42"/>
      <c r="BH94" s="42"/>
      <c r="BI94" s="42"/>
      <c r="BJ94" s="42"/>
      <c r="BK94" s="42"/>
    </row>
    <row r="95" spans="2:63" s="44" customFormat="1">
      <c r="B95" s="653"/>
      <c r="C95" s="653"/>
      <c r="D95" s="653"/>
      <c r="E95" s="668"/>
      <c r="F95" s="653"/>
      <c r="G95" s="653"/>
      <c r="H95" s="653"/>
      <c r="I95" s="653"/>
      <c r="J95" s="653"/>
      <c r="K95" s="656"/>
      <c r="L95" s="653"/>
      <c r="M95" s="653"/>
      <c r="N95" s="654"/>
      <c r="O95" s="653"/>
      <c r="P95" s="653"/>
      <c r="Q95" s="653"/>
      <c r="R95" s="43"/>
      <c r="S95" s="42"/>
      <c r="T95" s="42"/>
      <c r="U95" s="42"/>
      <c r="V95" s="42"/>
      <c r="W95" s="42"/>
      <c r="X95" s="42"/>
      <c r="Y95" s="42"/>
      <c r="Z95" s="42"/>
      <c r="AA95" s="42"/>
      <c r="AB95" s="42"/>
      <c r="AC95" s="42"/>
      <c r="AD95" s="42"/>
      <c r="AE95" s="42"/>
      <c r="AF95" s="42"/>
      <c r="AG95" s="42"/>
      <c r="AH95" s="42"/>
      <c r="AI95" s="42"/>
      <c r="AJ95" s="42"/>
      <c r="AK95" s="42"/>
      <c r="AL95" s="42"/>
      <c r="AM95" s="42"/>
      <c r="AN95" s="42"/>
      <c r="AO95" s="42"/>
      <c r="AP95" s="42"/>
      <c r="AQ95" s="42"/>
      <c r="AR95" s="42"/>
      <c r="AS95" s="42"/>
      <c r="AT95" s="42"/>
      <c r="AU95" s="42"/>
      <c r="AV95" s="42"/>
      <c r="AW95" s="42"/>
      <c r="AX95" s="42"/>
      <c r="AY95" s="42"/>
      <c r="AZ95" s="42"/>
      <c r="BA95" s="42"/>
      <c r="BB95" s="42"/>
      <c r="BC95" s="42"/>
      <c r="BD95" s="42"/>
      <c r="BE95" s="42"/>
      <c r="BF95" s="42"/>
      <c r="BG95" s="42"/>
      <c r="BH95" s="42"/>
      <c r="BI95" s="42"/>
      <c r="BJ95" s="42"/>
      <c r="BK95" s="42"/>
    </row>
    <row r="96" spans="2:63" s="44" customFormat="1">
      <c r="B96" s="653"/>
      <c r="C96" s="653"/>
      <c r="D96" s="660" t="s">
        <v>409</v>
      </c>
      <c r="E96" s="665"/>
      <c r="F96" s="660"/>
      <c r="G96" s="660"/>
      <c r="H96" s="660"/>
      <c r="I96" s="660"/>
      <c r="J96" s="660">
        <v>8</v>
      </c>
      <c r="K96" s="663"/>
      <c r="L96" s="660"/>
      <c r="M96" s="660">
        <v>8</v>
      </c>
      <c r="N96" s="672">
        <f>J96*(SUM(N97:N99)+M96*100)</f>
        <v>28420.181874999998</v>
      </c>
      <c r="O96" s="653"/>
      <c r="P96" s="653"/>
      <c r="Q96" s="653"/>
      <c r="R96" s="43"/>
      <c r="S96" s="42"/>
      <c r="T96" s="42"/>
      <c r="U96" s="42"/>
      <c r="V96" s="42"/>
      <c r="W96" s="42"/>
      <c r="X96" s="42"/>
      <c r="Y96" s="42"/>
      <c r="Z96" s="42"/>
      <c r="AA96" s="42"/>
      <c r="AB96" s="42"/>
      <c r="AC96" s="42"/>
      <c r="AD96" s="42"/>
      <c r="AE96" s="42"/>
      <c r="AF96" s="42"/>
      <c r="AG96" s="42"/>
      <c r="AH96" s="42"/>
      <c r="AI96" s="42"/>
      <c r="AJ96" s="42"/>
      <c r="AK96" s="42"/>
      <c r="AL96" s="42"/>
      <c r="AM96" s="42"/>
      <c r="AN96" s="42"/>
      <c r="AO96" s="42"/>
      <c r="AP96" s="42"/>
      <c r="AQ96" s="42"/>
      <c r="AR96" s="42"/>
      <c r="AS96" s="42"/>
      <c r="AT96" s="42"/>
      <c r="AU96" s="42"/>
      <c r="AV96" s="42"/>
      <c r="AW96" s="42"/>
      <c r="AX96" s="42"/>
      <c r="AY96" s="42"/>
      <c r="AZ96" s="42"/>
      <c r="BA96" s="42"/>
      <c r="BB96" s="42"/>
      <c r="BC96" s="42"/>
      <c r="BD96" s="42"/>
      <c r="BE96" s="42"/>
      <c r="BF96" s="42"/>
      <c r="BG96" s="42"/>
      <c r="BH96" s="42"/>
      <c r="BI96" s="42"/>
      <c r="BJ96" s="42"/>
      <c r="BK96" s="42"/>
    </row>
    <row r="97" spans="2:63" s="44" customFormat="1">
      <c r="B97" s="653"/>
      <c r="C97" s="653"/>
      <c r="D97" s="660"/>
      <c r="E97" s="665" t="s">
        <v>410</v>
      </c>
      <c r="F97" s="660" t="s">
        <v>391</v>
      </c>
      <c r="G97" s="660">
        <v>38.25</v>
      </c>
      <c r="H97" s="660">
        <f>0.285*1*11.25</f>
        <v>3.2062499999999998</v>
      </c>
      <c r="I97" s="660">
        <f t="shared" ref="I97:I99" si="38">G97*H97</f>
        <v>122.63906249999999</v>
      </c>
      <c r="J97" s="660">
        <v>1</v>
      </c>
      <c r="K97" s="663">
        <f>I97*SP</f>
        <v>214.61835937499998</v>
      </c>
      <c r="L97" s="660">
        <v>10</v>
      </c>
      <c r="M97" s="660"/>
      <c r="N97" s="666">
        <f>J97*(K97+80*(L97+M97))</f>
        <v>1014.618359375</v>
      </c>
      <c r="O97" s="653"/>
      <c r="P97" s="653"/>
      <c r="Q97" s="653"/>
      <c r="R97" s="43"/>
      <c r="S97" s="42"/>
      <c r="T97" s="42"/>
      <c r="U97" s="42"/>
      <c r="V97" s="42"/>
      <c r="W97" s="42"/>
      <c r="X97" s="42"/>
      <c r="Y97" s="42"/>
      <c r="Z97" s="42"/>
      <c r="AA97" s="42"/>
      <c r="AB97" s="42"/>
      <c r="AC97" s="42"/>
      <c r="AD97" s="42"/>
      <c r="AE97" s="42"/>
      <c r="AF97" s="42"/>
      <c r="AG97" s="42"/>
      <c r="AH97" s="42"/>
      <c r="AI97" s="42"/>
      <c r="AJ97" s="42"/>
      <c r="AK97" s="42"/>
      <c r="AL97" s="42"/>
      <c r="AM97" s="42"/>
      <c r="AN97" s="42"/>
      <c r="AO97" s="42"/>
      <c r="AP97" s="42"/>
      <c r="AQ97" s="42"/>
      <c r="AR97" s="42"/>
      <c r="AS97" s="42"/>
      <c r="AT97" s="42"/>
      <c r="AU97" s="42"/>
      <c r="AV97" s="42"/>
      <c r="AW97" s="42"/>
      <c r="AX97" s="42"/>
      <c r="AY97" s="42"/>
      <c r="AZ97" s="42"/>
      <c r="BA97" s="42"/>
      <c r="BB97" s="42"/>
      <c r="BC97" s="42"/>
      <c r="BD97" s="42"/>
      <c r="BE97" s="42"/>
      <c r="BF97" s="42"/>
      <c r="BG97" s="42"/>
      <c r="BH97" s="42"/>
      <c r="BI97" s="42"/>
      <c r="BJ97" s="42"/>
      <c r="BK97" s="42"/>
    </row>
    <row r="98" spans="2:63" s="44" customFormat="1">
      <c r="B98" s="653"/>
      <c r="C98" s="653"/>
      <c r="D98" s="660"/>
      <c r="E98" s="665" t="s">
        <v>411</v>
      </c>
      <c r="F98" s="660" t="s">
        <v>391</v>
      </c>
      <c r="G98" s="660">
        <v>30.5</v>
      </c>
      <c r="H98" s="660">
        <f>0.285*1*7</f>
        <v>1.9949999999999999</v>
      </c>
      <c r="I98" s="660">
        <f t="shared" si="38"/>
        <v>60.847499999999997</v>
      </c>
      <c r="J98" s="660">
        <v>1</v>
      </c>
      <c r="K98" s="663">
        <f>I98*SP</f>
        <v>106.483125</v>
      </c>
      <c r="L98" s="660">
        <v>10</v>
      </c>
      <c r="M98" s="660"/>
      <c r="N98" s="666">
        <f t="shared" ref="N98:N99" si="39">J98*(K98+80*(L98+M98))</f>
        <v>906.48312499999997</v>
      </c>
      <c r="O98" s="653"/>
      <c r="P98" s="653"/>
      <c r="Q98" s="653"/>
      <c r="R98" s="43"/>
      <c r="S98" s="42"/>
      <c r="T98" s="42"/>
      <c r="U98" s="42"/>
      <c r="V98" s="42"/>
      <c r="W98" s="42"/>
      <c r="X98" s="42"/>
      <c r="Y98" s="42"/>
      <c r="Z98" s="42"/>
      <c r="AA98" s="42"/>
      <c r="AB98" s="42"/>
      <c r="AC98" s="42"/>
      <c r="AD98" s="42"/>
      <c r="AE98" s="42"/>
      <c r="AF98" s="42"/>
      <c r="AG98" s="42"/>
      <c r="AH98" s="42"/>
      <c r="AI98" s="42"/>
      <c r="AJ98" s="42"/>
      <c r="AK98" s="42"/>
      <c r="AL98" s="42"/>
      <c r="AM98" s="42"/>
      <c r="AN98" s="42"/>
      <c r="AO98" s="42"/>
      <c r="AP98" s="42"/>
      <c r="AQ98" s="42"/>
      <c r="AR98" s="42"/>
      <c r="AS98" s="42"/>
      <c r="AT98" s="42"/>
      <c r="AU98" s="42"/>
      <c r="AV98" s="42"/>
      <c r="AW98" s="42"/>
      <c r="AX98" s="42"/>
      <c r="AY98" s="42"/>
      <c r="AZ98" s="42"/>
      <c r="BA98" s="42"/>
      <c r="BB98" s="42"/>
      <c r="BC98" s="42"/>
      <c r="BD98" s="42"/>
      <c r="BE98" s="42"/>
      <c r="BF98" s="42"/>
      <c r="BG98" s="42"/>
      <c r="BH98" s="42"/>
      <c r="BI98" s="42"/>
      <c r="BJ98" s="42"/>
      <c r="BK98" s="42"/>
    </row>
    <row r="99" spans="2:63" s="44" customFormat="1">
      <c r="B99" s="653"/>
      <c r="C99" s="653"/>
      <c r="D99" s="660"/>
      <c r="E99" s="665" t="s">
        <v>412</v>
      </c>
      <c r="F99" s="660" t="s">
        <v>391</v>
      </c>
      <c r="G99" s="660">
        <v>9</v>
      </c>
      <c r="H99" s="660">
        <f>0.285*1*7</f>
        <v>1.9949999999999999</v>
      </c>
      <c r="I99" s="660">
        <f t="shared" si="38"/>
        <v>17.954999999999998</v>
      </c>
      <c r="J99" s="660">
        <v>1</v>
      </c>
      <c r="K99" s="663">
        <f>I99*SP</f>
        <v>31.421249999999997</v>
      </c>
      <c r="L99" s="660">
        <v>10</v>
      </c>
      <c r="M99" s="660"/>
      <c r="N99" s="666">
        <f t="shared" si="39"/>
        <v>831.42124999999999</v>
      </c>
      <c r="O99" s="653"/>
      <c r="P99" s="653"/>
      <c r="Q99" s="653"/>
      <c r="R99" s="43"/>
      <c r="S99" s="42"/>
      <c r="T99" s="42"/>
      <c r="U99" s="42"/>
      <c r="V99" s="42"/>
      <c r="W99" s="42"/>
      <c r="X99" s="42"/>
      <c r="Y99" s="42"/>
      <c r="Z99" s="42"/>
      <c r="AA99" s="42"/>
      <c r="AB99" s="42"/>
      <c r="AC99" s="42"/>
      <c r="AD99" s="42"/>
      <c r="AE99" s="42"/>
      <c r="AF99" s="42"/>
      <c r="AG99" s="42"/>
      <c r="AH99" s="42"/>
      <c r="AI99" s="42"/>
      <c r="AJ99" s="42"/>
      <c r="AK99" s="42"/>
      <c r="AL99" s="42"/>
      <c r="AM99" s="42"/>
      <c r="AN99" s="42"/>
      <c r="AO99" s="42"/>
      <c r="AP99" s="42"/>
      <c r="AQ99" s="42"/>
      <c r="AR99" s="42"/>
      <c r="AS99" s="42"/>
      <c r="AT99" s="42"/>
      <c r="AU99" s="42"/>
      <c r="AV99" s="42"/>
      <c r="AW99" s="42"/>
      <c r="AX99" s="42"/>
      <c r="AY99" s="42"/>
      <c r="AZ99" s="42"/>
      <c r="BA99" s="42"/>
      <c r="BB99" s="42"/>
      <c r="BC99" s="42"/>
      <c r="BD99" s="42"/>
      <c r="BE99" s="42"/>
      <c r="BF99" s="42"/>
      <c r="BG99" s="42"/>
      <c r="BH99" s="42"/>
      <c r="BI99" s="42"/>
      <c r="BJ99" s="42"/>
      <c r="BK99" s="42"/>
    </row>
    <row r="100" spans="2:63" s="44" customFormat="1">
      <c r="B100" s="653"/>
      <c r="C100" s="653"/>
      <c r="D100" s="653"/>
      <c r="E100" s="668"/>
      <c r="F100" s="653"/>
      <c r="G100" s="653"/>
      <c r="H100" s="653"/>
      <c r="I100" s="653"/>
      <c r="J100" s="653"/>
      <c r="K100" s="656"/>
      <c r="L100" s="653"/>
      <c r="M100" s="653"/>
      <c r="N100" s="654"/>
      <c r="O100" s="653"/>
      <c r="P100" s="653"/>
      <c r="Q100" s="653"/>
      <c r="R100" s="43"/>
      <c r="S100" s="42"/>
      <c r="T100" s="42"/>
      <c r="U100" s="42"/>
      <c r="V100" s="42"/>
      <c r="W100" s="42"/>
      <c r="X100" s="42"/>
      <c r="Y100" s="42"/>
      <c r="Z100" s="42"/>
      <c r="AA100" s="42"/>
      <c r="AB100" s="42"/>
      <c r="AC100" s="42"/>
      <c r="AD100" s="42"/>
      <c r="AE100" s="42"/>
      <c r="AF100" s="42"/>
      <c r="AG100" s="42"/>
      <c r="AH100" s="42"/>
      <c r="AI100" s="42"/>
      <c r="AJ100" s="42"/>
      <c r="AK100" s="42"/>
      <c r="AL100" s="42"/>
      <c r="AM100" s="42"/>
      <c r="AN100" s="42"/>
      <c r="AO100" s="42"/>
      <c r="AP100" s="42"/>
      <c r="AQ100" s="42"/>
      <c r="AR100" s="42"/>
      <c r="AS100" s="42"/>
      <c r="AT100" s="42"/>
      <c r="AU100" s="42"/>
      <c r="AV100" s="42"/>
      <c r="AW100" s="42"/>
      <c r="AX100" s="42"/>
      <c r="AY100" s="42"/>
      <c r="AZ100" s="42"/>
      <c r="BA100" s="42"/>
      <c r="BB100" s="42"/>
      <c r="BC100" s="42"/>
      <c r="BD100" s="42"/>
      <c r="BE100" s="42"/>
      <c r="BF100" s="42"/>
      <c r="BG100" s="42"/>
      <c r="BH100" s="42"/>
      <c r="BI100" s="42"/>
      <c r="BJ100" s="42"/>
      <c r="BK100" s="42"/>
    </row>
    <row r="101" spans="2:63" s="44" customFormat="1">
      <c r="B101" s="653"/>
      <c r="C101" s="653"/>
      <c r="D101" s="660" t="s">
        <v>413</v>
      </c>
      <c r="E101" s="665" t="s">
        <v>414</v>
      </c>
      <c r="F101" s="660" t="s">
        <v>391</v>
      </c>
      <c r="G101" s="660">
        <v>118.5</v>
      </c>
      <c r="H101" s="660">
        <f>0.285*0.75*42</f>
        <v>8.9774999999999991</v>
      </c>
      <c r="I101" s="660">
        <f t="shared" ref="I101" si="40">G101*H101</f>
        <v>1063.83375</v>
      </c>
      <c r="J101" s="660">
        <v>4</v>
      </c>
      <c r="K101" s="663">
        <f>I101*SP</f>
        <v>1861.7090625000001</v>
      </c>
      <c r="L101" s="660">
        <v>16</v>
      </c>
      <c r="M101" s="660"/>
      <c r="N101" s="664">
        <f t="shared" ref="N101" si="41">J101*(K101+80*(L101+M101))</f>
        <v>12566.83625</v>
      </c>
      <c r="O101" s="653"/>
      <c r="P101" s="653"/>
      <c r="Q101" s="653"/>
      <c r="R101" s="43"/>
      <c r="S101" s="42"/>
      <c r="T101" s="42"/>
      <c r="U101" s="42"/>
      <c r="V101" s="42"/>
      <c r="W101" s="42"/>
      <c r="X101" s="42"/>
      <c r="Y101" s="42"/>
      <c r="Z101" s="42"/>
      <c r="AA101" s="42"/>
      <c r="AB101" s="42"/>
      <c r="AC101" s="42"/>
      <c r="AD101" s="42"/>
      <c r="AE101" s="42"/>
      <c r="AF101" s="42"/>
      <c r="AG101" s="42"/>
      <c r="AH101" s="42"/>
      <c r="AI101" s="42"/>
      <c r="AJ101" s="42"/>
      <c r="AK101" s="42"/>
      <c r="AL101" s="42"/>
      <c r="AM101" s="42"/>
      <c r="AN101" s="42"/>
      <c r="AO101" s="42"/>
      <c r="AP101" s="42"/>
      <c r="AQ101" s="42"/>
      <c r="AR101" s="42"/>
      <c r="AS101" s="42"/>
      <c r="AT101" s="42"/>
      <c r="AU101" s="42"/>
      <c r="AV101" s="42"/>
      <c r="AW101" s="42"/>
      <c r="AX101" s="42"/>
      <c r="AY101" s="42"/>
      <c r="AZ101" s="42"/>
      <c r="BA101" s="42"/>
      <c r="BB101" s="42"/>
      <c r="BC101" s="42"/>
      <c r="BD101" s="42"/>
      <c r="BE101" s="42"/>
      <c r="BF101" s="42"/>
      <c r="BG101" s="42"/>
      <c r="BH101" s="42"/>
      <c r="BI101" s="42"/>
      <c r="BJ101" s="42"/>
      <c r="BK101" s="42"/>
    </row>
    <row r="102" spans="2:63" s="44" customFormat="1">
      <c r="B102" s="653"/>
      <c r="C102" s="653"/>
      <c r="D102" s="653"/>
      <c r="E102" s="668"/>
      <c r="F102" s="653"/>
      <c r="G102" s="653"/>
      <c r="H102" s="653"/>
      <c r="I102" s="653"/>
      <c r="J102" s="653"/>
      <c r="K102" s="656"/>
      <c r="L102" s="653"/>
      <c r="M102" s="653"/>
      <c r="N102" s="654"/>
      <c r="O102" s="653"/>
      <c r="P102" s="653"/>
      <c r="Q102" s="653"/>
      <c r="R102" s="43"/>
      <c r="S102" s="42"/>
      <c r="T102" s="42"/>
      <c r="U102" s="42"/>
      <c r="V102" s="42"/>
      <c r="W102" s="42"/>
      <c r="X102" s="42"/>
      <c r="Y102" s="42"/>
      <c r="Z102" s="42"/>
      <c r="AA102" s="42"/>
      <c r="AB102" s="42"/>
      <c r="AC102" s="42"/>
      <c r="AD102" s="42"/>
      <c r="AE102" s="42"/>
      <c r="AF102" s="42"/>
      <c r="AG102" s="42"/>
      <c r="AH102" s="42"/>
      <c r="AI102" s="42"/>
      <c r="AJ102" s="42"/>
      <c r="AK102" s="42"/>
      <c r="AL102" s="42"/>
      <c r="AM102" s="42"/>
      <c r="AN102" s="42"/>
      <c r="AO102" s="42"/>
      <c r="AP102" s="42"/>
      <c r="AQ102" s="42"/>
      <c r="AR102" s="42"/>
      <c r="AS102" s="42"/>
      <c r="AT102" s="42"/>
      <c r="AU102" s="42"/>
      <c r="AV102" s="42"/>
      <c r="AW102" s="42"/>
      <c r="AX102" s="42"/>
      <c r="AY102" s="42"/>
      <c r="AZ102" s="42"/>
      <c r="BA102" s="42"/>
      <c r="BB102" s="42"/>
      <c r="BC102" s="42"/>
      <c r="BD102" s="42"/>
      <c r="BE102" s="42"/>
      <c r="BF102" s="42"/>
      <c r="BG102" s="42"/>
      <c r="BH102" s="42"/>
      <c r="BI102" s="42"/>
      <c r="BJ102" s="42"/>
      <c r="BK102" s="42"/>
    </row>
    <row r="103" spans="2:63" s="44" customFormat="1">
      <c r="B103" s="653"/>
      <c r="C103" s="653"/>
      <c r="D103" s="653" t="s">
        <v>415</v>
      </c>
      <c r="E103" s="668"/>
      <c r="F103" s="653"/>
      <c r="G103" s="653"/>
      <c r="H103" s="653"/>
      <c r="I103" s="653"/>
      <c r="J103" s="653"/>
      <c r="K103" s="656"/>
      <c r="L103" s="653"/>
      <c r="M103" s="653"/>
      <c r="N103" s="654"/>
      <c r="O103" s="653"/>
      <c r="P103" s="653"/>
      <c r="Q103" s="653"/>
      <c r="R103" s="43"/>
      <c r="S103" s="42"/>
      <c r="T103" s="42"/>
      <c r="U103" s="42"/>
      <c r="V103" s="42"/>
      <c r="W103" s="42"/>
      <c r="X103" s="42"/>
      <c r="Y103" s="42"/>
      <c r="Z103" s="42"/>
      <c r="AA103" s="42"/>
      <c r="AB103" s="42"/>
      <c r="AC103" s="42"/>
      <c r="AD103" s="42"/>
      <c r="AE103" s="42"/>
      <c r="AF103" s="42"/>
      <c r="AG103" s="42"/>
      <c r="AH103" s="42"/>
      <c r="AI103" s="42"/>
      <c r="AJ103" s="42"/>
      <c r="AK103" s="42"/>
      <c r="AL103" s="42"/>
      <c r="AM103" s="42"/>
      <c r="AN103" s="42"/>
      <c r="AO103" s="42"/>
      <c r="AP103" s="42"/>
      <c r="AQ103" s="42"/>
      <c r="AR103" s="42"/>
      <c r="AS103" s="42"/>
      <c r="AT103" s="42"/>
      <c r="AU103" s="42"/>
      <c r="AV103" s="42"/>
      <c r="AW103" s="42"/>
      <c r="AX103" s="42"/>
      <c r="AY103" s="42"/>
      <c r="AZ103" s="42"/>
      <c r="BA103" s="42"/>
      <c r="BB103" s="42"/>
      <c r="BC103" s="42"/>
      <c r="BD103" s="42"/>
      <c r="BE103" s="42"/>
      <c r="BF103" s="42"/>
      <c r="BG103" s="42"/>
      <c r="BH103" s="42"/>
      <c r="BI103" s="42"/>
      <c r="BJ103" s="42"/>
      <c r="BK103" s="42"/>
    </row>
    <row r="104" spans="2:63" s="44" customFormat="1">
      <c r="B104" s="653"/>
      <c r="C104" s="653"/>
      <c r="D104" s="653"/>
      <c r="E104" s="668"/>
      <c r="F104" s="653"/>
      <c r="G104" s="653"/>
      <c r="H104" s="653"/>
      <c r="I104" s="653"/>
      <c r="J104" s="653"/>
      <c r="K104" s="656"/>
      <c r="L104" s="653"/>
      <c r="M104" s="653"/>
      <c r="N104" s="654"/>
      <c r="O104" s="653"/>
      <c r="P104" s="653"/>
      <c r="Q104" s="653"/>
      <c r="R104" s="43"/>
      <c r="S104" s="42"/>
      <c r="T104" s="42"/>
      <c r="U104" s="42"/>
      <c r="V104" s="42"/>
      <c r="W104" s="42"/>
      <c r="X104" s="42"/>
      <c r="Y104" s="42"/>
      <c r="Z104" s="42"/>
      <c r="AA104" s="42"/>
      <c r="AB104" s="42"/>
      <c r="AC104" s="42"/>
      <c r="AD104" s="42"/>
      <c r="AE104" s="42"/>
      <c r="AF104" s="42"/>
      <c r="AG104" s="42"/>
      <c r="AH104" s="42"/>
      <c r="AI104" s="42"/>
      <c r="AJ104" s="42"/>
      <c r="AK104" s="42"/>
      <c r="AL104" s="42"/>
      <c r="AM104" s="42"/>
      <c r="AN104" s="42"/>
      <c r="AO104" s="42"/>
      <c r="AP104" s="42"/>
      <c r="AQ104" s="42"/>
      <c r="AR104" s="42"/>
      <c r="AS104" s="42"/>
      <c r="AT104" s="42"/>
      <c r="AU104" s="42"/>
      <c r="AV104" s="42"/>
      <c r="AW104" s="42"/>
      <c r="AX104" s="42"/>
      <c r="AY104" s="42"/>
      <c r="AZ104" s="42"/>
      <c r="BA104" s="42"/>
      <c r="BB104" s="42"/>
      <c r="BC104" s="42"/>
      <c r="BD104" s="42"/>
      <c r="BE104" s="42"/>
      <c r="BF104" s="42"/>
      <c r="BG104" s="42"/>
      <c r="BH104" s="42"/>
      <c r="BI104" s="42"/>
      <c r="BJ104" s="42"/>
      <c r="BK104" s="42"/>
    </row>
    <row r="105" spans="2:63" s="44" customFormat="1">
      <c r="B105" s="653"/>
      <c r="C105" s="653"/>
      <c r="D105" s="673" t="s">
        <v>416</v>
      </c>
      <c r="E105" s="674"/>
      <c r="F105" s="673"/>
      <c r="G105" s="673"/>
      <c r="H105" s="673"/>
      <c r="I105" s="675"/>
      <c r="J105" s="673">
        <v>1</v>
      </c>
      <c r="K105" s="676">
        <v>4500</v>
      </c>
      <c r="L105" s="675"/>
      <c r="M105" s="673"/>
      <c r="N105" s="664">
        <f>J105*(K105+80*(L105+M105))</f>
        <v>4500</v>
      </c>
      <c r="O105" s="653"/>
      <c r="P105" s="653"/>
      <c r="Q105" s="653"/>
      <c r="R105" s="43"/>
      <c r="S105" s="42"/>
      <c r="T105" s="42"/>
      <c r="U105" s="42"/>
      <c r="V105" s="42"/>
      <c r="W105" s="42"/>
      <c r="X105" s="42"/>
      <c r="Y105" s="42"/>
      <c r="Z105" s="42"/>
      <c r="AA105" s="42"/>
      <c r="AB105" s="42"/>
      <c r="AC105" s="42"/>
      <c r="AD105" s="42"/>
      <c r="AE105" s="42"/>
      <c r="AF105" s="42"/>
      <c r="AG105" s="42"/>
      <c r="AH105" s="42"/>
      <c r="AI105" s="42"/>
      <c r="AJ105" s="42"/>
      <c r="AK105" s="42"/>
      <c r="AL105" s="42"/>
      <c r="AM105" s="42"/>
      <c r="AN105" s="42"/>
      <c r="AO105" s="42"/>
      <c r="AP105" s="42"/>
      <c r="AQ105" s="42"/>
      <c r="AR105" s="42"/>
      <c r="AS105" s="42"/>
      <c r="AT105" s="42"/>
      <c r="AU105" s="42"/>
      <c r="AV105" s="42"/>
      <c r="AW105" s="42"/>
      <c r="AX105" s="42"/>
      <c r="AY105" s="42"/>
      <c r="AZ105" s="42"/>
      <c r="BA105" s="42"/>
      <c r="BB105" s="42"/>
      <c r="BC105" s="42"/>
      <c r="BD105" s="42"/>
      <c r="BE105" s="42"/>
      <c r="BF105" s="42"/>
      <c r="BG105" s="42"/>
      <c r="BH105" s="42"/>
      <c r="BI105" s="42"/>
      <c r="BJ105" s="42"/>
      <c r="BK105" s="42"/>
    </row>
    <row r="106" spans="2:63" s="44" customFormat="1">
      <c r="B106" s="653"/>
      <c r="C106" s="653"/>
      <c r="D106" s="653"/>
      <c r="E106" s="668"/>
      <c r="F106" s="653"/>
      <c r="G106" s="653"/>
      <c r="H106" s="653"/>
      <c r="I106" s="653"/>
      <c r="J106" s="653"/>
      <c r="K106" s="656"/>
      <c r="L106" s="653"/>
      <c r="M106" s="653"/>
      <c r="N106" s="654"/>
      <c r="O106" s="653"/>
      <c r="P106" s="653"/>
      <c r="Q106" s="653"/>
      <c r="R106" s="43"/>
      <c r="S106" s="42"/>
      <c r="T106" s="42"/>
      <c r="U106" s="42"/>
      <c r="V106" s="42"/>
      <c r="W106" s="42"/>
      <c r="X106" s="42"/>
      <c r="Y106" s="42"/>
      <c r="Z106" s="42"/>
      <c r="AA106" s="42"/>
      <c r="AB106" s="42"/>
      <c r="AC106" s="42"/>
      <c r="AD106" s="42"/>
      <c r="AE106" s="42"/>
      <c r="AF106" s="42"/>
      <c r="AG106" s="42"/>
      <c r="AH106" s="42"/>
      <c r="AI106" s="42"/>
      <c r="AJ106" s="42"/>
      <c r="AK106" s="42"/>
      <c r="AL106" s="42"/>
      <c r="AM106" s="42"/>
      <c r="AN106" s="42"/>
      <c r="AO106" s="42"/>
      <c r="AP106" s="42"/>
      <c r="AQ106" s="42"/>
      <c r="AR106" s="42"/>
      <c r="AS106" s="42"/>
      <c r="AT106" s="42"/>
      <c r="AU106" s="42"/>
      <c r="AV106" s="42"/>
      <c r="AW106" s="42"/>
      <c r="AX106" s="42"/>
      <c r="AY106" s="42"/>
      <c r="AZ106" s="42"/>
      <c r="BA106" s="42"/>
      <c r="BB106" s="42"/>
      <c r="BC106" s="42"/>
      <c r="BD106" s="42"/>
      <c r="BE106" s="42"/>
      <c r="BF106" s="42"/>
      <c r="BG106" s="42"/>
      <c r="BH106" s="42"/>
      <c r="BI106" s="42"/>
      <c r="BJ106" s="42"/>
      <c r="BK106" s="42"/>
    </row>
    <row r="107" spans="2:63" s="44" customFormat="1">
      <c r="B107" s="653"/>
      <c r="C107" s="700" t="s">
        <v>417</v>
      </c>
      <c r="D107" s="660" t="s">
        <v>418</v>
      </c>
      <c r="E107" s="665"/>
      <c r="F107" s="660"/>
      <c r="G107" s="660"/>
      <c r="H107" s="660"/>
      <c r="I107" s="662"/>
      <c r="J107" s="660">
        <v>4</v>
      </c>
      <c r="K107" s="663"/>
      <c r="L107" s="662"/>
      <c r="M107" s="660"/>
      <c r="N107" s="672">
        <f>J107*(SUM(N108:N113)+M107*100)</f>
        <v>112853.1</v>
      </c>
      <c r="O107" s="653"/>
      <c r="P107" s="653"/>
      <c r="Q107" s="653"/>
      <c r="R107" s="43"/>
      <c r="S107" s="42"/>
      <c r="T107" s="42"/>
      <c r="U107" s="42"/>
      <c r="V107" s="42"/>
      <c r="W107" s="42"/>
      <c r="X107" s="42"/>
      <c r="Y107" s="42"/>
      <c r="Z107" s="42"/>
      <c r="AA107" s="42"/>
      <c r="AB107" s="42"/>
      <c r="AC107" s="42"/>
      <c r="AD107" s="42"/>
      <c r="AE107" s="42"/>
      <c r="AF107" s="42"/>
      <c r="AG107" s="42"/>
      <c r="AH107" s="42"/>
      <c r="AI107" s="42"/>
      <c r="AJ107" s="42"/>
      <c r="AK107" s="42"/>
      <c r="AL107" s="42"/>
      <c r="AM107" s="42"/>
      <c r="AN107" s="42"/>
      <c r="AO107" s="42"/>
      <c r="AP107" s="42"/>
      <c r="AQ107" s="42"/>
      <c r="AR107" s="42"/>
      <c r="AS107" s="42"/>
      <c r="AT107" s="42"/>
      <c r="AU107" s="42"/>
      <c r="AV107" s="42"/>
      <c r="AW107" s="42"/>
      <c r="AX107" s="42"/>
      <c r="AY107" s="42"/>
      <c r="AZ107" s="42"/>
      <c r="BA107" s="42"/>
      <c r="BB107" s="42"/>
      <c r="BC107" s="42"/>
      <c r="BD107" s="42"/>
      <c r="BE107" s="42"/>
      <c r="BF107" s="42"/>
      <c r="BG107" s="42"/>
      <c r="BH107" s="42"/>
      <c r="BI107" s="42"/>
      <c r="BJ107" s="42"/>
      <c r="BK107" s="42"/>
    </row>
    <row r="108" spans="2:63" s="44" customFormat="1">
      <c r="B108" s="653"/>
      <c r="C108" s="653"/>
      <c r="D108" s="665" t="s">
        <v>419</v>
      </c>
      <c r="E108" s="660" t="s">
        <v>420</v>
      </c>
      <c r="F108" s="660" t="s">
        <v>421</v>
      </c>
      <c r="G108" s="660"/>
      <c r="H108" s="660"/>
      <c r="I108" s="662">
        <v>690</v>
      </c>
      <c r="J108" s="660">
        <v>1</v>
      </c>
      <c r="K108" s="663">
        <f>I108*SP</f>
        <v>1207.5</v>
      </c>
      <c r="L108" s="662">
        <v>40</v>
      </c>
      <c r="M108" s="660">
        <v>20</v>
      </c>
      <c r="N108" s="666">
        <f t="shared" ref="N108:N112" si="42">J108*(K108+80*(L108+M108))</f>
        <v>6007.5</v>
      </c>
      <c r="O108" s="653"/>
      <c r="P108" s="653"/>
      <c r="Q108" s="653"/>
      <c r="R108" s="43"/>
      <c r="S108" s="42"/>
      <c r="T108" s="42"/>
      <c r="U108" s="42"/>
      <c r="V108" s="42"/>
      <c r="W108" s="42"/>
      <c r="X108" s="42"/>
      <c r="Y108" s="42"/>
      <c r="Z108" s="42"/>
      <c r="AA108" s="42"/>
      <c r="AB108" s="42"/>
      <c r="AC108" s="42"/>
      <c r="AD108" s="42"/>
      <c r="AE108" s="42"/>
      <c r="AF108" s="42"/>
      <c r="AG108" s="42"/>
      <c r="AH108" s="42"/>
      <c r="AI108" s="42"/>
      <c r="AJ108" s="42"/>
      <c r="AK108" s="42"/>
      <c r="AL108" s="42"/>
      <c r="AM108" s="42"/>
      <c r="AN108" s="42"/>
      <c r="AO108" s="42"/>
      <c r="AP108" s="42"/>
      <c r="AQ108" s="42"/>
      <c r="AR108" s="42"/>
      <c r="AS108" s="42"/>
      <c r="AT108" s="42"/>
      <c r="AU108" s="42"/>
      <c r="AV108" s="42"/>
      <c r="AW108" s="42"/>
      <c r="AX108" s="42"/>
      <c r="AY108" s="42"/>
      <c r="AZ108" s="42"/>
      <c r="BA108" s="42"/>
      <c r="BB108" s="42"/>
      <c r="BC108" s="42"/>
      <c r="BD108" s="42"/>
      <c r="BE108" s="42"/>
      <c r="BF108" s="42"/>
      <c r="BG108" s="42"/>
      <c r="BH108" s="42"/>
      <c r="BI108" s="42"/>
      <c r="BJ108" s="42"/>
      <c r="BK108" s="42"/>
    </row>
    <row r="109" spans="2:63" s="44" customFormat="1">
      <c r="B109" s="653"/>
      <c r="C109" s="653"/>
      <c r="D109" s="665" t="s">
        <v>422</v>
      </c>
      <c r="E109" s="665" t="s">
        <v>423</v>
      </c>
      <c r="F109" s="660" t="s">
        <v>391</v>
      </c>
      <c r="G109" s="660">
        <v>26</v>
      </c>
      <c r="H109" s="660">
        <f>0.285*5*26</f>
        <v>37.049999999999997</v>
      </c>
      <c r="I109" s="660">
        <f t="shared" ref="I109" si="43">G109*H109</f>
        <v>963.3</v>
      </c>
      <c r="J109" s="660">
        <v>1</v>
      </c>
      <c r="K109" s="663">
        <f>I109*SP</f>
        <v>1685.7749999999999</v>
      </c>
      <c r="L109" s="660">
        <v>20</v>
      </c>
      <c r="M109" s="660"/>
      <c r="N109" s="666">
        <f t="shared" si="42"/>
        <v>3285.7749999999996</v>
      </c>
      <c r="O109" s="653"/>
      <c r="P109" s="653"/>
      <c r="Q109" s="653"/>
      <c r="R109" s="43"/>
      <c r="S109" s="42"/>
      <c r="T109" s="42"/>
      <c r="U109" s="42"/>
      <c r="V109" s="42"/>
      <c r="W109" s="42"/>
      <c r="X109" s="42"/>
      <c r="Y109" s="42"/>
      <c r="Z109" s="42"/>
      <c r="AA109" s="42"/>
      <c r="AB109" s="42"/>
      <c r="AC109" s="42"/>
      <c r="AD109" s="42"/>
      <c r="AE109" s="42"/>
      <c r="AF109" s="42"/>
      <c r="AG109" s="42"/>
      <c r="AH109" s="42"/>
      <c r="AI109" s="42"/>
      <c r="AJ109" s="42"/>
      <c r="AK109" s="42"/>
      <c r="AL109" s="42"/>
      <c r="AM109" s="42"/>
      <c r="AN109" s="42"/>
      <c r="AO109" s="42"/>
      <c r="AP109" s="42"/>
      <c r="AQ109" s="42"/>
      <c r="AR109" s="42"/>
      <c r="AS109" s="42"/>
      <c r="AT109" s="42"/>
      <c r="AU109" s="42"/>
      <c r="AV109" s="42"/>
      <c r="AW109" s="42"/>
      <c r="AX109" s="42"/>
      <c r="AY109" s="42"/>
      <c r="AZ109" s="42"/>
      <c r="BA109" s="42"/>
      <c r="BB109" s="42"/>
      <c r="BC109" s="42"/>
      <c r="BD109" s="42"/>
      <c r="BE109" s="42"/>
      <c r="BF109" s="42"/>
      <c r="BG109" s="42"/>
      <c r="BH109" s="42"/>
      <c r="BI109" s="42"/>
      <c r="BJ109" s="42"/>
      <c r="BK109" s="42"/>
    </row>
    <row r="110" spans="2:63" s="44" customFormat="1">
      <c r="B110" s="653"/>
      <c r="C110" s="653"/>
      <c r="D110" s="665" t="s">
        <v>424</v>
      </c>
      <c r="E110" s="660"/>
      <c r="F110" s="660" t="s">
        <v>425</v>
      </c>
      <c r="G110" s="660"/>
      <c r="H110" s="660"/>
      <c r="I110" s="662"/>
      <c r="J110" s="660">
        <v>1</v>
      </c>
      <c r="K110" s="663">
        <v>1000</v>
      </c>
      <c r="L110" s="662">
        <v>4</v>
      </c>
      <c r="M110" s="660"/>
      <c r="N110" s="666">
        <f t="shared" si="42"/>
        <v>1320</v>
      </c>
      <c r="O110" s="653"/>
      <c r="P110" s="653"/>
      <c r="Q110" s="653"/>
      <c r="R110" s="43"/>
      <c r="S110" s="42"/>
      <c r="T110" s="42"/>
      <c r="U110" s="42"/>
      <c r="V110" s="42"/>
      <c r="W110" s="42"/>
      <c r="X110" s="42"/>
      <c r="Y110" s="42"/>
      <c r="Z110" s="42"/>
      <c r="AA110" s="42"/>
      <c r="AB110" s="42"/>
      <c r="AC110" s="42"/>
      <c r="AD110" s="42"/>
      <c r="AE110" s="42"/>
      <c r="AF110" s="42"/>
      <c r="AG110" s="42"/>
      <c r="AH110" s="42"/>
      <c r="AI110" s="42"/>
      <c r="AJ110" s="42"/>
      <c r="AK110" s="42"/>
      <c r="AL110" s="42"/>
      <c r="AM110" s="42"/>
      <c r="AN110" s="42"/>
      <c r="AO110" s="42"/>
      <c r="AP110" s="42"/>
      <c r="AQ110" s="42"/>
      <c r="AR110" s="42"/>
      <c r="AS110" s="42"/>
      <c r="AT110" s="42"/>
      <c r="AU110" s="42"/>
      <c r="AV110" s="42"/>
      <c r="AW110" s="42"/>
      <c r="AX110" s="42"/>
      <c r="AY110" s="42"/>
      <c r="AZ110" s="42"/>
      <c r="BA110" s="42"/>
      <c r="BB110" s="42"/>
      <c r="BC110" s="42"/>
      <c r="BD110" s="42"/>
      <c r="BE110" s="42"/>
      <c r="BF110" s="42"/>
      <c r="BG110" s="42"/>
      <c r="BH110" s="42"/>
      <c r="BI110" s="42"/>
      <c r="BJ110" s="42"/>
      <c r="BK110" s="42"/>
    </row>
    <row r="111" spans="2:63" s="44" customFormat="1">
      <c r="B111" s="653"/>
      <c r="C111" s="653"/>
      <c r="D111" s="665" t="s">
        <v>426</v>
      </c>
      <c r="E111" s="660" t="s">
        <v>427</v>
      </c>
      <c r="F111" s="660"/>
      <c r="G111" s="660"/>
      <c r="H111" s="660"/>
      <c r="I111" s="662"/>
      <c r="J111" s="660">
        <v>4</v>
      </c>
      <c r="K111" s="663">
        <v>1400</v>
      </c>
      <c r="L111" s="662"/>
      <c r="M111" s="660"/>
      <c r="N111" s="666">
        <f t="shared" si="42"/>
        <v>5600</v>
      </c>
      <c r="O111" s="653"/>
      <c r="P111" s="653"/>
      <c r="Q111" s="653"/>
      <c r="R111" s="43"/>
      <c r="S111" s="42"/>
      <c r="T111" s="42"/>
      <c r="U111" s="42"/>
      <c r="V111" s="42"/>
      <c r="W111" s="42"/>
      <c r="X111" s="42"/>
      <c r="Y111" s="42"/>
      <c r="Z111" s="42"/>
      <c r="AA111" s="42"/>
      <c r="AB111" s="42"/>
      <c r="AC111" s="42"/>
      <c r="AD111" s="42"/>
      <c r="AE111" s="42"/>
      <c r="AF111" s="42"/>
      <c r="AG111" s="42"/>
      <c r="AH111" s="42"/>
      <c r="AI111" s="42"/>
      <c r="AJ111" s="42"/>
      <c r="AK111" s="42"/>
      <c r="AL111" s="42"/>
      <c r="AM111" s="42"/>
      <c r="AN111" s="42"/>
      <c r="AO111" s="42"/>
      <c r="AP111" s="42"/>
      <c r="AQ111" s="42"/>
      <c r="AR111" s="42"/>
      <c r="AS111" s="42"/>
      <c r="AT111" s="42"/>
      <c r="AU111" s="42"/>
      <c r="AV111" s="42"/>
      <c r="AW111" s="42"/>
      <c r="AX111" s="42"/>
      <c r="AY111" s="42"/>
      <c r="AZ111" s="42"/>
      <c r="BA111" s="42"/>
      <c r="BB111" s="42"/>
      <c r="BC111" s="42"/>
      <c r="BD111" s="42"/>
      <c r="BE111" s="42"/>
      <c r="BF111" s="42"/>
      <c r="BG111" s="42"/>
      <c r="BH111" s="42"/>
      <c r="BI111" s="42"/>
      <c r="BJ111" s="42"/>
      <c r="BK111" s="42"/>
    </row>
    <row r="112" spans="2:63" s="44" customFormat="1">
      <c r="B112" s="653"/>
      <c r="C112" s="653"/>
      <c r="D112" s="665" t="s">
        <v>428</v>
      </c>
      <c r="E112" s="660" t="s">
        <v>429</v>
      </c>
      <c r="F112" s="660"/>
      <c r="G112" s="660"/>
      <c r="H112" s="660"/>
      <c r="I112" s="662"/>
      <c r="J112" s="660">
        <v>1</v>
      </c>
      <c r="K112" s="663">
        <v>8000</v>
      </c>
      <c r="L112" s="662"/>
      <c r="M112" s="660"/>
      <c r="N112" s="666">
        <f t="shared" si="42"/>
        <v>8000</v>
      </c>
      <c r="O112" s="653"/>
      <c r="P112" s="653"/>
      <c r="Q112" s="653"/>
      <c r="R112" s="43"/>
      <c r="S112" s="42"/>
      <c r="T112" s="42"/>
      <c r="U112" s="42"/>
      <c r="V112" s="42"/>
      <c r="W112" s="42"/>
      <c r="X112" s="42"/>
      <c r="Y112" s="42"/>
      <c r="Z112" s="42"/>
      <c r="AA112" s="42"/>
      <c r="AB112" s="42"/>
      <c r="AC112" s="42"/>
      <c r="AD112" s="42"/>
      <c r="AE112" s="42"/>
      <c r="AF112" s="42"/>
      <c r="AG112" s="42"/>
      <c r="AH112" s="42"/>
      <c r="AI112" s="42"/>
      <c r="AJ112" s="42"/>
      <c r="AK112" s="42"/>
      <c r="AL112" s="42"/>
      <c r="AM112" s="42"/>
      <c r="AN112" s="42"/>
      <c r="AO112" s="42"/>
      <c r="AP112" s="42"/>
      <c r="AQ112" s="42"/>
      <c r="AR112" s="42"/>
      <c r="AS112" s="42"/>
      <c r="AT112" s="42"/>
      <c r="AU112" s="42"/>
      <c r="AV112" s="42"/>
      <c r="AW112" s="42"/>
      <c r="AX112" s="42"/>
      <c r="AY112" s="42"/>
      <c r="AZ112" s="42"/>
      <c r="BA112" s="42"/>
      <c r="BB112" s="42"/>
      <c r="BC112" s="42"/>
      <c r="BD112" s="42"/>
      <c r="BE112" s="42"/>
      <c r="BF112" s="42"/>
      <c r="BG112" s="42"/>
      <c r="BH112" s="42"/>
      <c r="BI112" s="42"/>
      <c r="BJ112" s="42"/>
      <c r="BK112" s="42"/>
    </row>
    <row r="113" spans="2:105" s="44" customFormat="1">
      <c r="B113" s="653"/>
      <c r="C113" s="653"/>
      <c r="D113" s="677" t="s">
        <v>430</v>
      </c>
      <c r="E113" s="668"/>
      <c r="F113" s="653"/>
      <c r="G113" s="653"/>
      <c r="H113" s="653"/>
      <c r="I113" s="653"/>
      <c r="J113" s="678">
        <v>1</v>
      </c>
      <c r="K113" s="656"/>
      <c r="L113" s="653"/>
      <c r="M113" s="653"/>
      <c r="N113" s="679">
        <f>J113*(SUM(N114:N118)+M113*100)</f>
        <v>4000</v>
      </c>
      <c r="O113" s="653"/>
      <c r="P113" s="653"/>
      <c r="Q113" s="653"/>
      <c r="R113" s="43"/>
      <c r="S113" s="42"/>
      <c r="T113" s="42"/>
      <c r="U113" s="42"/>
      <c r="V113" s="42"/>
      <c r="W113" s="42"/>
      <c r="X113" s="42"/>
      <c r="Y113" s="42"/>
      <c r="Z113" s="42"/>
      <c r="AA113" s="42"/>
      <c r="AB113" s="42"/>
      <c r="AC113" s="42"/>
      <c r="AD113" s="42"/>
      <c r="AE113" s="42"/>
      <c r="AF113" s="42"/>
      <c r="AG113" s="42"/>
      <c r="AH113" s="42"/>
      <c r="AI113" s="42"/>
      <c r="AJ113" s="42"/>
      <c r="AK113" s="42"/>
      <c r="AL113" s="42"/>
      <c r="AM113" s="42"/>
      <c r="AN113" s="42"/>
      <c r="AO113" s="42"/>
      <c r="AP113" s="42"/>
      <c r="AQ113" s="42"/>
      <c r="AR113" s="42"/>
      <c r="AS113" s="42"/>
      <c r="AT113" s="42"/>
      <c r="AU113" s="42"/>
      <c r="AV113" s="42"/>
      <c r="AW113" s="42"/>
      <c r="AX113" s="42"/>
      <c r="AY113" s="42"/>
      <c r="AZ113" s="42"/>
      <c r="BA113" s="42"/>
      <c r="BB113" s="42"/>
      <c r="BC113" s="42"/>
      <c r="BD113" s="42"/>
      <c r="BE113" s="42"/>
      <c r="BF113" s="42"/>
      <c r="BG113" s="42"/>
      <c r="BH113" s="42"/>
      <c r="BI113" s="42"/>
      <c r="BJ113" s="42"/>
      <c r="BK113" s="42"/>
      <c r="BL113" s="13"/>
      <c r="BM113" s="13"/>
      <c r="BN113" s="13"/>
      <c r="BO113" s="13"/>
      <c r="BP113" s="13"/>
      <c r="BQ113" s="13"/>
      <c r="BR113" s="13"/>
      <c r="BS113" s="13"/>
      <c r="BT113" s="13"/>
      <c r="BU113" s="13"/>
      <c r="BV113" s="13"/>
      <c r="BW113" s="13"/>
      <c r="BX113" s="13"/>
      <c r="BY113" s="13"/>
      <c r="BZ113" s="13"/>
      <c r="CA113" s="13"/>
      <c r="CB113" s="13"/>
      <c r="CC113" s="13"/>
      <c r="CD113" s="13"/>
      <c r="CE113" s="13"/>
      <c r="CF113" s="13"/>
      <c r="CG113" s="13"/>
      <c r="CH113" s="13"/>
      <c r="CI113" s="13"/>
      <c r="CJ113" s="13"/>
      <c r="CK113" s="13"/>
      <c r="CL113" s="13"/>
      <c r="CM113" s="13"/>
      <c r="CN113" s="13"/>
      <c r="CO113" s="13"/>
      <c r="CP113" s="13"/>
      <c r="CQ113" s="13"/>
      <c r="CR113" s="13"/>
      <c r="CS113" s="13"/>
      <c r="CT113" s="13"/>
      <c r="CU113" s="13"/>
      <c r="CV113" s="13"/>
      <c r="CW113" s="13"/>
      <c r="CX113" s="13"/>
      <c r="CY113" s="13"/>
      <c r="CZ113" s="13"/>
      <c r="DA113" s="13"/>
    </row>
    <row r="114" spans="2:105">
      <c r="B114" s="653"/>
      <c r="C114" s="653"/>
      <c r="D114" s="660"/>
      <c r="E114" s="665" t="s">
        <v>431</v>
      </c>
      <c r="F114" s="660"/>
      <c r="G114" s="660"/>
      <c r="H114" s="660"/>
      <c r="I114" s="660"/>
      <c r="J114" s="660">
        <v>4</v>
      </c>
      <c r="K114" s="663">
        <v>300</v>
      </c>
      <c r="L114" s="660"/>
      <c r="M114" s="660"/>
      <c r="N114" s="666">
        <f t="shared" ref="N114:N119" si="44">J114*(K114+80*(L114+M114))</f>
        <v>1200</v>
      </c>
      <c r="O114" s="653"/>
      <c r="P114" s="653"/>
      <c r="Q114" s="653"/>
      <c r="R114" s="43"/>
      <c r="S114" s="42"/>
      <c r="T114" s="42"/>
      <c r="U114" s="42"/>
      <c r="V114" s="42"/>
      <c r="W114" s="42"/>
      <c r="X114" s="42"/>
      <c r="Y114" s="42"/>
      <c r="BL114" s="13"/>
    </row>
    <row r="115" spans="2:105">
      <c r="B115" s="653"/>
      <c r="C115" s="653"/>
      <c r="D115" s="660"/>
      <c r="E115" s="665" t="s">
        <v>432</v>
      </c>
      <c r="F115" s="660"/>
      <c r="G115" s="660"/>
      <c r="H115" s="660"/>
      <c r="I115" s="660"/>
      <c r="J115" s="660">
        <v>1</v>
      </c>
      <c r="K115" s="663">
        <v>1000</v>
      </c>
      <c r="L115" s="660"/>
      <c r="M115" s="660"/>
      <c r="N115" s="666">
        <f t="shared" si="44"/>
        <v>1000</v>
      </c>
      <c r="O115" s="653"/>
      <c r="P115" s="653"/>
      <c r="Q115" s="653"/>
      <c r="R115" s="43"/>
      <c r="S115" s="42"/>
      <c r="T115" s="42"/>
      <c r="U115" s="42"/>
      <c r="V115" s="42"/>
      <c r="W115" s="42"/>
      <c r="X115" s="42"/>
      <c r="Y115" s="42"/>
      <c r="BL115" s="13"/>
    </row>
    <row r="116" spans="2:105">
      <c r="B116" s="653"/>
      <c r="C116" s="653"/>
      <c r="D116" s="660"/>
      <c r="E116" s="665" t="s">
        <v>433</v>
      </c>
      <c r="F116" s="660"/>
      <c r="G116" s="660"/>
      <c r="H116" s="660"/>
      <c r="I116" s="660"/>
      <c r="J116" s="660">
        <v>1</v>
      </c>
      <c r="K116" s="663">
        <v>1000</v>
      </c>
      <c r="L116" s="660"/>
      <c r="M116" s="660"/>
      <c r="N116" s="666">
        <f t="shared" si="44"/>
        <v>1000</v>
      </c>
      <c r="O116" s="653"/>
      <c r="P116" s="653"/>
      <c r="Q116" s="653"/>
      <c r="R116" s="43"/>
      <c r="S116" s="42"/>
      <c r="T116" s="42"/>
      <c r="U116" s="42"/>
      <c r="V116" s="42"/>
      <c r="W116" s="42"/>
      <c r="X116" s="42"/>
      <c r="Y116" s="42"/>
      <c r="BL116" s="13"/>
    </row>
    <row r="117" spans="2:105">
      <c r="B117" s="653"/>
      <c r="C117" s="653"/>
      <c r="D117" s="660"/>
      <c r="E117" s="665" t="s">
        <v>434</v>
      </c>
      <c r="F117" s="660"/>
      <c r="G117" s="660"/>
      <c r="H117" s="660"/>
      <c r="I117" s="660"/>
      <c r="J117" s="660">
        <v>1</v>
      </c>
      <c r="K117" s="663">
        <v>500</v>
      </c>
      <c r="L117" s="660"/>
      <c r="M117" s="660"/>
      <c r="N117" s="666">
        <f t="shared" si="44"/>
        <v>500</v>
      </c>
      <c r="O117" s="653"/>
      <c r="P117" s="653"/>
      <c r="Q117" s="653"/>
      <c r="R117" s="17"/>
      <c r="S117" s="15"/>
      <c r="BL117" s="13"/>
    </row>
    <row r="118" spans="2:105">
      <c r="B118" s="653"/>
      <c r="C118" s="653"/>
      <c r="D118" s="660"/>
      <c r="E118" s="665" t="s">
        <v>435</v>
      </c>
      <c r="F118" s="660"/>
      <c r="G118" s="660"/>
      <c r="H118" s="660"/>
      <c r="I118" s="660"/>
      <c r="J118" s="660">
        <v>1</v>
      </c>
      <c r="K118" s="663">
        <v>300</v>
      </c>
      <c r="L118" s="660"/>
      <c r="M118" s="660"/>
      <c r="N118" s="666">
        <f t="shared" si="44"/>
        <v>300</v>
      </c>
      <c r="O118" s="653"/>
      <c r="P118" s="653"/>
      <c r="Q118" s="653"/>
      <c r="R118" s="17"/>
      <c r="S118" s="15"/>
      <c r="BL118" s="13"/>
    </row>
    <row r="119" spans="2:105">
      <c r="B119" s="653"/>
      <c r="C119" s="653"/>
      <c r="D119" s="660"/>
      <c r="E119" s="665" t="s">
        <v>436</v>
      </c>
      <c r="F119" s="660"/>
      <c r="G119" s="660"/>
      <c r="H119" s="660"/>
      <c r="I119" s="660"/>
      <c r="J119" s="660">
        <v>1</v>
      </c>
      <c r="K119" s="663">
        <v>100</v>
      </c>
      <c r="L119" s="660"/>
      <c r="M119" s="660"/>
      <c r="N119" s="666">
        <f t="shared" si="44"/>
        <v>100</v>
      </c>
      <c r="O119" s="653"/>
      <c r="P119" s="653"/>
      <c r="Q119" s="653"/>
      <c r="R119" s="17"/>
      <c r="S119" s="15"/>
      <c r="BL119" s="13"/>
    </row>
    <row r="120" spans="2:105">
      <c r="B120" s="653"/>
      <c r="C120" s="653"/>
      <c r="D120" s="653"/>
      <c r="E120" s="668"/>
      <c r="F120" s="653"/>
      <c r="G120" s="653"/>
      <c r="H120" s="653"/>
      <c r="I120" s="653"/>
      <c r="J120" s="653"/>
      <c r="K120" s="656"/>
      <c r="L120" s="653"/>
      <c r="M120" s="653"/>
      <c r="N120" s="654"/>
      <c r="O120" s="653"/>
      <c r="P120" s="653"/>
      <c r="Q120" s="653"/>
      <c r="R120" s="17"/>
      <c r="S120" s="15"/>
      <c r="BL120" s="13"/>
    </row>
    <row r="121" spans="2:105">
      <c r="B121" s="653"/>
      <c r="C121" s="682" t="s">
        <v>437</v>
      </c>
      <c r="D121" s="653"/>
      <c r="E121" s="668"/>
      <c r="F121" s="653"/>
      <c r="G121" s="653"/>
      <c r="H121" s="653"/>
      <c r="I121" s="653"/>
      <c r="J121" s="680">
        <v>4</v>
      </c>
      <c r="K121" s="656"/>
      <c r="L121" s="653"/>
      <c r="M121" s="653"/>
      <c r="N121" s="671">
        <f>J121*SUM(N122:N125)</f>
        <v>19829.61</v>
      </c>
      <c r="O121" s="653"/>
      <c r="P121" s="653"/>
      <c r="Q121" s="653"/>
      <c r="R121" s="17"/>
      <c r="S121" s="15"/>
      <c r="BL121" s="13"/>
    </row>
    <row r="122" spans="2:105">
      <c r="B122" s="653"/>
      <c r="C122" s="653"/>
      <c r="D122" s="665" t="s">
        <v>438</v>
      </c>
      <c r="E122" s="665" t="s">
        <v>439</v>
      </c>
      <c r="F122" s="660" t="s">
        <v>391</v>
      </c>
      <c r="G122" s="660">
        <v>68</v>
      </c>
      <c r="H122" s="660">
        <f>0.285*1*18</f>
        <v>5.13</v>
      </c>
      <c r="I122" s="660">
        <f t="shared" ref="I122:I123" si="45">G122*H122</f>
        <v>348.84</v>
      </c>
      <c r="J122" s="660">
        <v>1</v>
      </c>
      <c r="K122" s="663">
        <f>I122*SP</f>
        <v>610.46999999999991</v>
      </c>
      <c r="L122" s="660">
        <v>6</v>
      </c>
      <c r="M122" s="660"/>
      <c r="N122" s="681">
        <f t="shared" ref="N122:N125" si="46">J122*(K122+80*(L122+M122))</f>
        <v>1090.4699999999998</v>
      </c>
      <c r="O122" s="653"/>
      <c r="P122" s="653"/>
      <c r="Q122" s="653"/>
      <c r="R122" s="17"/>
      <c r="S122" s="15"/>
      <c r="BL122" s="13"/>
    </row>
    <row r="123" spans="2:105">
      <c r="B123" s="653"/>
      <c r="C123" s="653"/>
      <c r="D123" s="665" t="s">
        <v>440</v>
      </c>
      <c r="E123" s="665" t="s">
        <v>441</v>
      </c>
      <c r="F123" s="660" t="s">
        <v>391</v>
      </c>
      <c r="G123" s="660">
        <v>36</v>
      </c>
      <c r="H123" s="660">
        <f>0.285*1*1.5</f>
        <v>0.42749999999999999</v>
      </c>
      <c r="I123" s="660">
        <f t="shared" si="45"/>
        <v>15.39</v>
      </c>
      <c r="J123" s="660">
        <v>1</v>
      </c>
      <c r="K123" s="663">
        <f>I123*SP</f>
        <v>26.932500000000001</v>
      </c>
      <c r="L123" s="660">
        <v>3</v>
      </c>
      <c r="M123" s="660"/>
      <c r="N123" s="666">
        <f t="shared" si="46"/>
        <v>266.9325</v>
      </c>
      <c r="O123" s="653"/>
      <c r="P123" s="653"/>
      <c r="Q123" s="653"/>
      <c r="R123" s="17"/>
      <c r="S123" s="15"/>
      <c r="BL123" s="13"/>
    </row>
    <row r="124" spans="2:105">
      <c r="B124" s="653"/>
      <c r="C124" s="653"/>
      <c r="D124" s="665" t="s">
        <v>442</v>
      </c>
      <c r="E124" s="665" t="s">
        <v>443</v>
      </c>
      <c r="F124" s="660"/>
      <c r="G124" s="660"/>
      <c r="H124" s="660"/>
      <c r="I124" s="660"/>
      <c r="J124" s="660">
        <v>1</v>
      </c>
      <c r="K124" s="663">
        <v>3300</v>
      </c>
      <c r="L124" s="660"/>
      <c r="M124" s="660"/>
      <c r="N124" s="666">
        <f t="shared" si="46"/>
        <v>3300</v>
      </c>
      <c r="O124" s="653" t="s">
        <v>444</v>
      </c>
      <c r="P124" s="653"/>
      <c r="Q124" s="653"/>
      <c r="R124" s="17"/>
      <c r="S124" s="15"/>
      <c r="BL124" s="13"/>
    </row>
    <row r="125" spans="2:105">
      <c r="B125" s="653"/>
      <c r="C125" s="653"/>
      <c r="D125" s="665" t="s">
        <v>416</v>
      </c>
      <c r="E125" s="665"/>
      <c r="F125" s="660"/>
      <c r="G125" s="660"/>
      <c r="H125" s="660"/>
      <c r="I125" s="660"/>
      <c r="J125" s="660">
        <v>1</v>
      </c>
      <c r="K125" s="663">
        <v>300</v>
      </c>
      <c r="L125" s="660"/>
      <c r="M125" s="660"/>
      <c r="N125" s="666">
        <f t="shared" si="46"/>
        <v>300</v>
      </c>
      <c r="O125" s="653"/>
      <c r="P125" s="653"/>
      <c r="Q125" s="653"/>
      <c r="R125" s="17"/>
      <c r="S125" s="15"/>
      <c r="BL125" s="13"/>
    </row>
    <row r="126" spans="2:105">
      <c r="B126" s="653"/>
      <c r="C126" s="653"/>
      <c r="D126" s="653"/>
      <c r="E126" s="668"/>
      <c r="F126" s="653"/>
      <c r="G126" s="653"/>
      <c r="H126" s="653"/>
      <c r="I126" s="653"/>
      <c r="J126" s="653"/>
      <c r="K126" s="656"/>
      <c r="L126" s="653"/>
      <c r="M126" s="653"/>
      <c r="N126" s="654"/>
      <c r="O126" s="653"/>
      <c r="P126" s="653"/>
      <c r="Q126" s="653"/>
      <c r="R126" s="17"/>
      <c r="S126" s="15"/>
      <c r="BL126" s="13"/>
    </row>
    <row r="127" spans="2:105">
      <c r="B127" s="653"/>
      <c r="C127" s="701" t="s">
        <v>437</v>
      </c>
      <c r="D127" s="653"/>
      <c r="E127" s="668"/>
      <c r="F127" s="653"/>
      <c r="G127" s="653"/>
      <c r="H127" s="653"/>
      <c r="I127" s="653"/>
      <c r="J127" s="680">
        <v>4</v>
      </c>
      <c r="K127" s="656"/>
      <c r="L127" s="653"/>
      <c r="M127" s="653"/>
      <c r="N127" s="671">
        <f>J127*SUM(N128:N131)</f>
        <v>17429.61</v>
      </c>
      <c r="O127" s="653"/>
      <c r="P127" s="653"/>
      <c r="Q127" s="653"/>
      <c r="R127" s="17"/>
      <c r="S127" s="15"/>
      <c r="BL127" s="13"/>
    </row>
    <row r="128" spans="2:105">
      <c r="B128" s="653"/>
      <c r="C128" s="653"/>
      <c r="D128" s="665" t="s">
        <v>438</v>
      </c>
      <c r="E128" s="665" t="s">
        <v>439</v>
      </c>
      <c r="F128" s="660" t="s">
        <v>391</v>
      </c>
      <c r="G128" s="660">
        <v>68</v>
      </c>
      <c r="H128" s="660">
        <f>0.285*1*18</f>
        <v>5.13</v>
      </c>
      <c r="I128" s="660">
        <f t="shared" ref="I128:I129" si="47">G128*H128</f>
        <v>348.84</v>
      </c>
      <c r="J128" s="660">
        <v>1</v>
      </c>
      <c r="K128" s="663">
        <f>I128*SP</f>
        <v>610.46999999999991</v>
      </c>
      <c r="L128" s="660">
        <v>6</v>
      </c>
      <c r="M128" s="660"/>
      <c r="N128" s="681">
        <f t="shared" ref="N128:N131" si="48">J128*(K128+80*(L128+M128))</f>
        <v>1090.4699999999998</v>
      </c>
      <c r="O128" s="653"/>
      <c r="P128" s="653"/>
      <c r="Q128" s="653"/>
      <c r="R128" s="17"/>
      <c r="S128" s="15"/>
      <c r="BL128" s="13"/>
    </row>
    <row r="129" spans="2:64">
      <c r="B129" s="653"/>
      <c r="C129" s="653"/>
      <c r="D129" s="665" t="s">
        <v>440</v>
      </c>
      <c r="E129" s="665" t="s">
        <v>441</v>
      </c>
      <c r="F129" s="660" t="s">
        <v>391</v>
      </c>
      <c r="G129" s="660">
        <v>36</v>
      </c>
      <c r="H129" s="660">
        <f>0.285*1*1.5</f>
        <v>0.42749999999999999</v>
      </c>
      <c r="I129" s="660">
        <f t="shared" si="47"/>
        <v>15.39</v>
      </c>
      <c r="J129" s="660">
        <v>1</v>
      </c>
      <c r="K129" s="663">
        <f>I129*SP</f>
        <v>26.932500000000001</v>
      </c>
      <c r="L129" s="660">
        <v>3</v>
      </c>
      <c r="M129" s="660"/>
      <c r="N129" s="666">
        <f t="shared" si="48"/>
        <v>266.9325</v>
      </c>
      <c r="O129" s="653"/>
      <c r="P129" s="653"/>
      <c r="Q129" s="653"/>
      <c r="R129" s="17"/>
      <c r="S129" s="15"/>
      <c r="BL129" s="13"/>
    </row>
    <row r="130" spans="2:64">
      <c r="B130" s="653"/>
      <c r="C130" s="653"/>
      <c r="D130" s="665" t="s">
        <v>442</v>
      </c>
      <c r="E130" s="665" t="s">
        <v>445</v>
      </c>
      <c r="F130" s="660"/>
      <c r="G130" s="660"/>
      <c r="H130" s="660"/>
      <c r="I130" s="660"/>
      <c r="J130" s="660">
        <v>1</v>
      </c>
      <c r="K130" s="663">
        <v>2700</v>
      </c>
      <c r="L130" s="660"/>
      <c r="M130" s="660"/>
      <c r="N130" s="666">
        <f t="shared" si="48"/>
        <v>2700</v>
      </c>
      <c r="O130" s="653" t="s">
        <v>444</v>
      </c>
      <c r="P130" s="653"/>
      <c r="Q130" s="653"/>
      <c r="R130" s="17"/>
      <c r="S130" s="15"/>
      <c r="BL130" s="13"/>
    </row>
    <row r="131" spans="2:64">
      <c r="B131" s="653"/>
      <c r="C131" s="653"/>
      <c r="D131" s="665" t="s">
        <v>416</v>
      </c>
      <c r="E131" s="665"/>
      <c r="F131" s="660"/>
      <c r="G131" s="660"/>
      <c r="H131" s="660"/>
      <c r="I131" s="660"/>
      <c r="J131" s="660">
        <v>1</v>
      </c>
      <c r="K131" s="663">
        <v>300</v>
      </c>
      <c r="L131" s="660"/>
      <c r="M131" s="660"/>
      <c r="N131" s="666">
        <f t="shared" si="48"/>
        <v>300</v>
      </c>
      <c r="O131" s="653"/>
      <c r="P131" s="653"/>
      <c r="Q131" s="653"/>
      <c r="R131" s="17"/>
      <c r="S131" s="15"/>
      <c r="BL131" s="13"/>
    </row>
    <row r="132" spans="2:64">
      <c r="B132" s="653"/>
      <c r="C132" s="653"/>
      <c r="D132" s="653"/>
      <c r="E132" s="653"/>
      <c r="F132" s="653"/>
      <c r="G132" s="653"/>
      <c r="H132" s="653"/>
      <c r="I132" s="653"/>
      <c r="J132" s="653"/>
      <c r="K132" s="653"/>
      <c r="L132" s="653"/>
      <c r="M132" s="653"/>
      <c r="N132" s="653"/>
      <c r="O132" s="653"/>
      <c r="P132" s="653"/>
      <c r="Q132" s="653"/>
      <c r="R132" s="17"/>
      <c r="S132" s="15"/>
      <c r="BL132" s="13"/>
    </row>
    <row r="133" spans="2:64">
      <c r="B133" s="653"/>
      <c r="C133" s="700" t="s">
        <v>476</v>
      </c>
      <c r="D133" s="660" t="s">
        <v>418</v>
      </c>
      <c r="E133" s="665"/>
      <c r="F133" s="660"/>
      <c r="G133" s="660"/>
      <c r="H133" s="660"/>
      <c r="I133" s="662"/>
      <c r="J133" s="737" t="s">
        <v>472</v>
      </c>
      <c r="K133" s="663">
        <v>2000</v>
      </c>
      <c r="L133" s="662"/>
      <c r="M133" s="660"/>
      <c r="N133" s="672">
        <f>+K133</f>
        <v>2000</v>
      </c>
      <c r="O133" s="653"/>
      <c r="P133" s="653"/>
      <c r="Q133" s="653"/>
      <c r="R133" s="17"/>
      <c r="S133" s="15"/>
      <c r="BL133" s="13"/>
    </row>
    <row r="134" spans="2:64">
      <c r="B134" s="653"/>
      <c r="C134" s="653"/>
      <c r="D134" s="653"/>
      <c r="E134" s="653"/>
      <c r="F134" s="653"/>
      <c r="G134" s="653"/>
      <c r="H134" s="653"/>
      <c r="I134" s="653"/>
      <c r="J134" s="653"/>
      <c r="K134" s="653"/>
      <c r="L134" s="653"/>
      <c r="M134" s="653"/>
      <c r="N134" s="653"/>
      <c r="O134" s="653"/>
      <c r="P134" s="653"/>
      <c r="Q134" s="653"/>
      <c r="R134" s="17"/>
      <c r="S134" s="15"/>
      <c r="BL134" s="13"/>
    </row>
    <row r="135" spans="2:64">
      <c r="B135" s="875" t="s">
        <v>703</v>
      </c>
      <c r="C135" s="702" t="s">
        <v>454</v>
      </c>
      <c r="D135" s="703"/>
      <c r="E135" s="703" t="s">
        <v>446</v>
      </c>
      <c r="F135" s="703" t="s">
        <v>391</v>
      </c>
      <c r="G135" s="703"/>
      <c r="H135" s="703"/>
      <c r="I135" s="754">
        <v>3371.4</v>
      </c>
      <c r="J135" s="703">
        <v>4</v>
      </c>
      <c r="K135" s="704">
        <f>I135*SP</f>
        <v>5899.95</v>
      </c>
      <c r="L135" s="703">
        <v>200</v>
      </c>
      <c r="M135" s="703">
        <v>120</v>
      </c>
      <c r="N135" s="683">
        <f>J135*(K135+80*(L135+M135))</f>
        <v>125999.8</v>
      </c>
      <c r="O135" s="653"/>
      <c r="P135" s="653"/>
      <c r="Q135" s="653"/>
      <c r="R135" s="17"/>
      <c r="S135" s="15"/>
      <c r="BL135" s="13"/>
    </row>
    <row r="136" spans="2:64">
      <c r="B136" s="653"/>
      <c r="C136" s="653"/>
      <c r="D136" s="653"/>
      <c r="E136" s="653"/>
      <c r="F136" s="653"/>
      <c r="G136" s="653"/>
      <c r="H136" s="653"/>
      <c r="I136" s="748" t="s">
        <v>472</v>
      </c>
      <c r="J136" s="653"/>
      <c r="K136" s="656"/>
      <c r="L136" s="655"/>
      <c r="M136" s="653"/>
      <c r="N136" s="654"/>
      <c r="O136" s="653"/>
      <c r="P136" s="653"/>
      <c r="Q136" s="653"/>
      <c r="R136" s="17"/>
      <c r="S136" s="15"/>
      <c r="BL136" s="13"/>
    </row>
    <row r="137" spans="2:64" ht="18.75">
      <c r="B137" s="875" t="s">
        <v>704</v>
      </c>
      <c r="C137" s="749" t="s">
        <v>447</v>
      </c>
      <c r="D137" s="750"/>
      <c r="E137" s="750" t="s">
        <v>446</v>
      </c>
      <c r="F137" s="750" t="s">
        <v>391</v>
      </c>
      <c r="G137" s="750"/>
      <c r="H137" s="750"/>
      <c r="I137" s="753">
        <v>245.72</v>
      </c>
      <c r="J137" s="750">
        <v>25</v>
      </c>
      <c r="K137" s="751">
        <f>I137*SP</f>
        <v>430.01</v>
      </c>
      <c r="L137" s="750">
        <v>4</v>
      </c>
      <c r="M137" s="750">
        <v>4</v>
      </c>
      <c r="N137" s="752">
        <f>J137*(K137+80*(L137+M137))</f>
        <v>26750.25</v>
      </c>
      <c r="O137" s="653"/>
      <c r="P137" s="653"/>
      <c r="Q137" s="653"/>
      <c r="R137" s="17"/>
      <c r="S137" s="15"/>
      <c r="BL137" s="13"/>
    </row>
    <row r="138" spans="2:64">
      <c r="B138" s="653"/>
      <c r="C138" s="653"/>
      <c r="D138" s="653"/>
      <c r="E138" s="653"/>
      <c r="F138" s="653"/>
      <c r="G138" s="653"/>
      <c r="H138" s="653"/>
      <c r="I138" s="655"/>
      <c r="J138" s="653"/>
      <c r="K138" s="656"/>
      <c r="L138" s="655"/>
      <c r="M138" s="653"/>
      <c r="N138" s="654"/>
      <c r="O138" s="653"/>
      <c r="P138" s="653"/>
      <c r="Q138" s="653"/>
      <c r="R138" s="17"/>
      <c r="S138" s="15"/>
      <c r="BL138" s="13"/>
    </row>
    <row r="139" spans="2:64">
      <c r="B139" s="875" t="s">
        <v>705</v>
      </c>
      <c r="C139" s="705" t="s">
        <v>455</v>
      </c>
      <c r="D139" s="706"/>
      <c r="E139" s="706"/>
      <c r="F139" s="706"/>
      <c r="G139" s="706"/>
      <c r="H139" s="706"/>
      <c r="I139" s="706"/>
      <c r="J139" s="706"/>
      <c r="K139" s="707"/>
      <c r="L139" s="706"/>
      <c r="M139" s="706"/>
      <c r="N139" s="687">
        <f>SUM(N140:N141)</f>
        <v>56580</v>
      </c>
      <c r="O139" s="653"/>
      <c r="P139" s="653"/>
      <c r="Q139" s="653"/>
      <c r="R139" s="17"/>
      <c r="S139" s="15"/>
      <c r="BL139" s="13"/>
    </row>
    <row r="140" spans="2:64">
      <c r="B140" s="653"/>
      <c r="C140" s="688"/>
      <c r="D140" s="688" t="s">
        <v>456</v>
      </c>
      <c r="E140" s="688"/>
      <c r="F140" s="688"/>
      <c r="G140" s="688"/>
      <c r="H140" s="688"/>
      <c r="I140" s="689"/>
      <c r="J140" s="688"/>
      <c r="K140" s="690"/>
      <c r="L140" s="689"/>
      <c r="M140" s="688"/>
      <c r="N140" s="691">
        <v>50000</v>
      </c>
      <c r="O140" s="653"/>
      <c r="P140" s="653"/>
      <c r="Q140" s="653"/>
      <c r="R140" s="17"/>
      <c r="S140" s="15"/>
      <c r="BL140" s="13"/>
    </row>
    <row r="141" spans="2:64">
      <c r="B141" s="653"/>
      <c r="C141" s="688"/>
      <c r="D141" s="688" t="s">
        <v>448</v>
      </c>
      <c r="E141" s="688"/>
      <c r="F141" s="688"/>
      <c r="G141" s="688"/>
      <c r="H141" s="688"/>
      <c r="I141" s="689"/>
      <c r="J141" s="688">
        <v>1</v>
      </c>
      <c r="K141" s="690"/>
      <c r="L141" s="689"/>
      <c r="M141" s="688"/>
      <c r="N141" s="692">
        <f>SUM(N142:N146)</f>
        <v>6580</v>
      </c>
      <c r="O141" s="653"/>
      <c r="P141" s="653"/>
      <c r="Q141" s="653"/>
      <c r="R141" s="17"/>
      <c r="S141" s="15"/>
      <c r="BL141" s="13"/>
    </row>
    <row r="142" spans="2:64">
      <c r="B142" s="653"/>
      <c r="C142" s="688"/>
      <c r="D142" s="688"/>
      <c r="E142" s="688" t="s">
        <v>449</v>
      </c>
      <c r="F142" s="688"/>
      <c r="G142" s="688"/>
      <c r="H142" s="688"/>
      <c r="I142" s="689"/>
      <c r="J142" s="688">
        <v>12</v>
      </c>
      <c r="K142" s="690">
        <v>300</v>
      </c>
      <c r="L142" s="689"/>
      <c r="M142" s="688"/>
      <c r="N142" s="693">
        <f t="shared" ref="N142:N145" si="49">J142*(K142+80*(L142+M142))</f>
        <v>3600</v>
      </c>
      <c r="O142" s="653"/>
      <c r="P142" s="653"/>
      <c r="Q142" s="653"/>
      <c r="R142" s="17"/>
      <c r="S142" s="15"/>
      <c r="BL142" s="13"/>
    </row>
    <row r="143" spans="2:64">
      <c r="B143" s="653"/>
      <c r="C143" s="688"/>
      <c r="D143" s="688"/>
      <c r="E143" s="688" t="s">
        <v>450</v>
      </c>
      <c r="F143" s="688"/>
      <c r="G143" s="688"/>
      <c r="H143" s="688"/>
      <c r="I143" s="689"/>
      <c r="J143" s="688">
        <v>1</v>
      </c>
      <c r="K143" s="690">
        <v>100</v>
      </c>
      <c r="L143" s="689"/>
      <c r="M143" s="688"/>
      <c r="N143" s="693">
        <f t="shared" si="49"/>
        <v>100</v>
      </c>
      <c r="O143" s="653"/>
      <c r="P143" s="653"/>
      <c r="Q143" s="653"/>
      <c r="R143" s="17"/>
      <c r="S143" s="15"/>
      <c r="BL143" s="13"/>
    </row>
    <row r="144" spans="2:64">
      <c r="B144" s="653"/>
      <c r="C144" s="688"/>
      <c r="D144" s="688"/>
      <c r="E144" s="688" t="s">
        <v>451</v>
      </c>
      <c r="F144" s="688"/>
      <c r="G144" s="688"/>
      <c r="H144" s="688"/>
      <c r="I144" s="689"/>
      <c r="J144" s="688">
        <v>1</v>
      </c>
      <c r="K144" s="690">
        <v>400</v>
      </c>
      <c r="L144" s="689"/>
      <c r="M144" s="688"/>
      <c r="N144" s="693">
        <f t="shared" si="49"/>
        <v>400</v>
      </c>
      <c r="O144" s="653"/>
      <c r="P144" s="653"/>
      <c r="Q144" s="653"/>
      <c r="R144" s="17"/>
      <c r="S144" s="15"/>
      <c r="BL144" s="13"/>
    </row>
    <row r="145" spans="2:64">
      <c r="B145" s="653"/>
      <c r="C145" s="688"/>
      <c r="D145" s="688"/>
      <c r="E145" s="688" t="s">
        <v>452</v>
      </c>
      <c r="F145" s="688"/>
      <c r="G145" s="688"/>
      <c r="H145" s="688"/>
      <c r="I145" s="689"/>
      <c r="J145" s="688">
        <v>4</v>
      </c>
      <c r="K145" s="690">
        <v>20</v>
      </c>
      <c r="L145" s="689"/>
      <c r="M145" s="688"/>
      <c r="N145" s="693">
        <f t="shared" si="49"/>
        <v>80</v>
      </c>
      <c r="O145" s="653"/>
      <c r="P145" s="653"/>
      <c r="Q145" s="653"/>
      <c r="R145" s="17"/>
      <c r="S145" s="15"/>
      <c r="BL145" s="13"/>
    </row>
    <row r="146" spans="2:64">
      <c r="B146" s="653"/>
      <c r="C146" s="688"/>
      <c r="D146" s="688"/>
      <c r="E146" s="688" t="s">
        <v>457</v>
      </c>
      <c r="F146" s="688"/>
      <c r="G146" s="688"/>
      <c r="H146" s="688"/>
      <c r="I146" s="689"/>
      <c r="J146" s="688"/>
      <c r="K146" s="690"/>
      <c r="L146" s="689"/>
      <c r="M146" s="688"/>
      <c r="N146" s="694">
        <v>2400</v>
      </c>
      <c r="O146" s="653"/>
      <c r="P146" s="653"/>
      <c r="Q146" s="653"/>
      <c r="R146" s="17"/>
      <c r="S146" s="15"/>
      <c r="BL146" s="13"/>
    </row>
    <row r="147" spans="2:64">
      <c r="B147" s="653"/>
      <c r="C147" s="653"/>
      <c r="D147" s="653"/>
      <c r="E147" s="653"/>
      <c r="F147" s="653"/>
      <c r="G147" s="653"/>
      <c r="H147" s="653"/>
      <c r="I147" s="655"/>
      <c r="J147" s="653"/>
      <c r="K147" s="656"/>
      <c r="L147" s="655"/>
      <c r="M147" s="653"/>
      <c r="N147" s="654"/>
      <c r="O147" s="653"/>
      <c r="P147" s="653"/>
      <c r="Q147" s="653"/>
      <c r="R147" s="17"/>
      <c r="S147" s="15"/>
      <c r="BL147" s="13"/>
    </row>
    <row r="148" spans="2:64">
      <c r="B148" s="653"/>
      <c r="C148" s="653"/>
      <c r="D148" s="653"/>
      <c r="E148" s="653"/>
      <c r="F148" s="653"/>
      <c r="G148" s="653"/>
      <c r="H148" s="653"/>
      <c r="I148" s="655"/>
      <c r="J148" s="653"/>
      <c r="K148" s="656"/>
      <c r="L148" s="655"/>
      <c r="M148" s="653"/>
      <c r="N148" s="654"/>
      <c r="O148" s="653"/>
      <c r="P148" s="653"/>
      <c r="Q148" s="653"/>
      <c r="R148" s="17"/>
      <c r="S148" s="15"/>
      <c r="BL148" s="13"/>
    </row>
    <row r="149" spans="2:64">
      <c r="B149" s="653"/>
      <c r="C149" s="653"/>
      <c r="D149" s="653"/>
      <c r="E149" s="653"/>
      <c r="F149" s="653"/>
      <c r="G149" s="653"/>
      <c r="H149" s="653"/>
      <c r="I149" s="655"/>
      <c r="J149" s="653"/>
      <c r="K149" s="656"/>
      <c r="L149" s="655"/>
      <c r="M149" s="742" t="s">
        <v>72</v>
      </c>
      <c r="N149" s="654">
        <f>SUM(N139,N137,N135,N66)</f>
        <v>1286860.1484503334</v>
      </c>
      <c r="O149" s="653"/>
      <c r="P149" s="653"/>
      <c r="Q149" s="653"/>
      <c r="R149" s="17"/>
      <c r="S149" s="15"/>
      <c r="BL149" s="13"/>
    </row>
    <row r="150" spans="2:64">
      <c r="B150" s="653"/>
      <c r="C150" s="653"/>
      <c r="D150" s="653"/>
      <c r="E150" s="653"/>
      <c r="F150" s="653"/>
      <c r="G150" s="653"/>
      <c r="H150" s="653"/>
      <c r="I150" s="655"/>
      <c r="J150" s="653"/>
      <c r="K150" s="656"/>
      <c r="L150" s="655"/>
      <c r="M150" s="653"/>
      <c r="N150" s="654"/>
      <c r="O150" s="653"/>
      <c r="P150" s="653"/>
      <c r="Q150" s="653"/>
      <c r="R150" s="17"/>
      <c r="S150" s="15"/>
      <c r="BL150" s="13"/>
    </row>
    <row r="151" spans="2:64">
      <c r="B151" s="653"/>
      <c r="C151" s="653"/>
      <c r="D151" s="653"/>
      <c r="E151" s="653"/>
      <c r="F151" s="653"/>
      <c r="G151" s="653"/>
      <c r="H151" s="653"/>
      <c r="I151" s="655"/>
      <c r="J151" s="653"/>
      <c r="K151" s="656"/>
      <c r="L151" s="655"/>
      <c r="M151" s="653"/>
      <c r="N151" s="654"/>
      <c r="O151" s="653"/>
      <c r="P151" s="653"/>
      <c r="Q151" s="653"/>
      <c r="R151" s="17"/>
      <c r="S151" s="15"/>
      <c r="BL151" s="13"/>
    </row>
    <row r="152" spans="2:64">
      <c r="C152" s="14"/>
      <c r="D152" s="15"/>
      <c r="R152" s="17"/>
      <c r="S152" s="15"/>
      <c r="BL152" s="13"/>
    </row>
    <row r="153" spans="2:64">
      <c r="C153" s="14"/>
      <c r="D153" s="15"/>
      <c r="R153" s="17"/>
      <c r="S153" s="15"/>
      <c r="BL153" s="13"/>
    </row>
    <row r="154" spans="2:64">
      <c r="C154" s="14"/>
      <c r="D154" s="15"/>
      <c r="R154" s="17"/>
      <c r="S154" s="15"/>
      <c r="BL154" s="13"/>
    </row>
    <row r="155" spans="2:64">
      <c r="C155" s="14"/>
      <c r="D155" s="15"/>
      <c r="R155" s="17"/>
      <c r="S155" s="15"/>
      <c r="BL155" s="13"/>
    </row>
    <row r="156" spans="2:64">
      <c r="C156" s="14"/>
      <c r="D156" s="15"/>
      <c r="R156" s="17"/>
      <c r="S156" s="15"/>
      <c r="BL156" s="13"/>
    </row>
    <row r="157" spans="2:64">
      <c r="C157" s="14"/>
      <c r="D157" s="15"/>
      <c r="R157" s="17"/>
      <c r="S157" s="15"/>
      <c r="BL157" s="13"/>
    </row>
    <row r="158" spans="2:64">
      <c r="C158" s="14"/>
      <c r="D158" s="15"/>
      <c r="R158" s="17"/>
      <c r="S158" s="15"/>
      <c r="BL158" s="13"/>
    </row>
  </sheetData>
  <mergeCells count="60">
    <mergeCell ref="BE4:BE6"/>
    <mergeCell ref="BC4:BC6"/>
    <mergeCell ref="AT5:AT6"/>
    <mergeCell ref="AU5:AU6"/>
    <mergeCell ref="AV5:AV6"/>
    <mergeCell ref="AA61:AG61"/>
    <mergeCell ref="AJ5:AJ6"/>
    <mergeCell ref="AN5:AN6"/>
    <mergeCell ref="AL5:AL6"/>
    <mergeCell ref="AM5:AM6"/>
    <mergeCell ref="AD4:AD5"/>
    <mergeCell ref="AA5:AA6"/>
    <mergeCell ref="AB5:AB6"/>
    <mergeCell ref="Z62:AF62"/>
    <mergeCell ref="BA4:BA6"/>
    <mergeCell ref="AZ4:AZ6"/>
    <mergeCell ref="AY4:AY6"/>
    <mergeCell ref="AX4:AX5"/>
    <mergeCell ref="AW4:AW6"/>
    <mergeCell ref="AO4:AO6"/>
    <mergeCell ref="AR5:AR6"/>
    <mergeCell ref="AQ4:AQ6"/>
    <mergeCell ref="AP4:AP5"/>
    <mergeCell ref="AI5:AI6"/>
    <mergeCell ref="AF4:AN4"/>
    <mergeCell ref="AF5:AF6"/>
    <mergeCell ref="AG5:AG6"/>
    <mergeCell ref="AH5:AH6"/>
    <mergeCell ref="AS5:AS6"/>
    <mergeCell ref="I4:I6"/>
    <mergeCell ref="M4:M6"/>
    <mergeCell ref="N4:N5"/>
    <mergeCell ref="O4:O6"/>
    <mergeCell ref="J4:L4"/>
    <mergeCell ref="D4:D6"/>
    <mergeCell ref="E4:E6"/>
    <mergeCell ref="F4:F5"/>
    <mergeCell ref="H4:H5"/>
    <mergeCell ref="G4:G6"/>
    <mergeCell ref="P4:S4"/>
    <mergeCell ref="R5:R6"/>
    <mergeCell ref="S5:S6"/>
    <mergeCell ref="U4:U5"/>
    <mergeCell ref="T4:T6"/>
    <mergeCell ref="C63:E63"/>
    <mergeCell ref="B2:C2"/>
    <mergeCell ref="B4:B6"/>
    <mergeCell ref="BF4:BL4"/>
    <mergeCell ref="P5:P6"/>
    <mergeCell ref="Q5:Q6"/>
    <mergeCell ref="AR4:AV4"/>
    <mergeCell ref="AK5:AK6"/>
    <mergeCell ref="X5:X6"/>
    <mergeCell ref="Y5:Y6"/>
    <mergeCell ref="Z5:Z6"/>
    <mergeCell ref="V4:V6"/>
    <mergeCell ref="AC4:AC6"/>
    <mergeCell ref="AE4:AE6"/>
    <mergeCell ref="W4:AB4"/>
    <mergeCell ref="W5:W6"/>
  </mergeCells>
  <hyperlinks>
    <hyperlink ref="B2" location="Navigation!A1" display="Return to Navigation Page"/>
  </hyperlinks>
  <printOptions gridLines="1"/>
  <pageMargins left="0.75" right="0.75" top="1" bottom="1" header="0.5" footer="0.5"/>
  <pageSetup paperSize="5" scale="35" fitToHeight="0" orientation="landscape"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B1:CA277"/>
  <sheetViews>
    <sheetView zoomScale="60" zoomScaleNormal="60" workbookViewId="0">
      <pane xSplit="3" ySplit="6" topLeftCell="D37" activePane="bottomRight" state="frozenSplit"/>
      <selection pane="topRight" activeCell="D1" sqref="D1"/>
      <selection pane="bottomLeft" activeCell="A7" sqref="A7"/>
      <selection pane="bottomRight" activeCell="BE26" sqref="BE26"/>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4.25" style="42" customWidth="1"/>
    <col min="6" max="6" width="23.25" style="42" bestFit="1" customWidth="1"/>
    <col min="7" max="7" width="19.5" style="42" customWidth="1"/>
    <col min="8" max="8" width="10.875" style="42" customWidth="1"/>
    <col min="9" max="9" width="1.875" style="42" customWidth="1"/>
    <col min="10" max="10" width="12.875" style="42" customWidth="1"/>
    <col min="11" max="11" width="19.25" style="42" customWidth="1"/>
    <col min="12" max="12" width="19.125" style="42" bestFit="1" customWidth="1"/>
    <col min="13" max="13" width="1.875" style="42" customWidth="1"/>
    <col min="14" max="14" width="10.875" style="42" customWidth="1"/>
    <col min="15" max="15" width="1.875" style="42" customWidth="1"/>
    <col min="16" max="18" width="12.875" style="42" customWidth="1"/>
    <col min="19" max="19" width="12.875" style="43" customWidth="1"/>
    <col min="20" max="20" width="1.875" style="42" customWidth="1"/>
    <col min="21" max="21" width="10.875" style="42" customWidth="1"/>
    <col min="22" max="22" width="1.875" style="42" customWidth="1"/>
    <col min="23"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875" style="42" customWidth="1"/>
    <col min="53" max="53" width="1.875" style="42" customWidth="1"/>
    <col min="54" max="55" width="10.875" style="15" customWidth="1"/>
    <col min="56" max="56" width="1.875" style="47" customWidth="1"/>
    <col min="57" max="57" width="60.875" style="101" customWidth="1"/>
    <col min="58" max="58" width="1.875" style="101" customWidth="1"/>
    <col min="59" max="60" width="50.875" style="42" customWidth="1"/>
    <col min="61" max="61" width="1.875" style="42" customWidth="1"/>
    <col min="62" max="62" width="13.875" style="42" customWidth="1"/>
    <col min="63" max="68" width="10.875" style="42" customWidth="1"/>
    <col min="69" max="69" width="11" style="44"/>
    <col min="70" max="70" width="13.375" style="44" customWidth="1"/>
    <col min="71" max="73" width="11" style="44"/>
    <col min="74" max="74" width="12.625" style="44" customWidth="1"/>
    <col min="75" max="75" width="12.625" style="44" bestFit="1" customWidth="1"/>
    <col min="76" max="77" width="11" style="44"/>
    <col min="78" max="78" width="20.375" style="44" customWidth="1"/>
    <col min="79" max="79" width="17.625" style="44" customWidth="1"/>
    <col min="80" max="16384" width="11" style="44"/>
  </cols>
  <sheetData>
    <row r="1" spans="2:79" s="228" customFormat="1" ht="16.5" thickBo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39"/>
      <c r="BC1" s="239"/>
      <c r="BD1" s="241"/>
      <c r="BE1" s="239"/>
      <c r="BF1" s="241"/>
      <c r="BG1" s="239"/>
      <c r="BH1" s="239"/>
      <c r="BI1" s="241"/>
      <c r="BJ1" s="239"/>
      <c r="BK1" s="239"/>
      <c r="BL1" s="239"/>
      <c r="BM1" s="239"/>
      <c r="BN1" s="239"/>
      <c r="BO1" s="239"/>
      <c r="BP1" s="239"/>
      <c r="BQ1" s="239"/>
      <c r="BR1" s="239"/>
      <c r="BS1" s="239"/>
      <c r="BT1" s="239"/>
      <c r="BU1" s="239"/>
      <c r="BV1" s="239"/>
      <c r="BW1" s="239"/>
      <c r="BX1" s="239"/>
    </row>
    <row r="2" spans="2:79" s="228" customFormat="1" ht="21.75" thickBot="1">
      <c r="B2" s="943" t="s">
        <v>149</v>
      </c>
      <c r="C2" s="1074"/>
      <c r="D2" s="398"/>
      <c r="E2" s="239"/>
      <c r="F2" s="239"/>
      <c r="G2" s="239"/>
      <c r="H2" s="239"/>
      <c r="I2" s="239"/>
      <c r="J2" s="239"/>
      <c r="K2" s="239"/>
      <c r="L2" s="239"/>
      <c r="M2" s="239"/>
      <c r="N2" s="239"/>
      <c r="O2" s="239"/>
      <c r="P2" s="239"/>
      <c r="Q2" s="239"/>
      <c r="R2" s="239"/>
      <c r="S2" s="239"/>
      <c r="T2" s="239"/>
      <c r="U2" s="239"/>
      <c r="V2" s="239"/>
      <c r="W2" s="240"/>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41"/>
      <c r="AX2" s="239"/>
      <c r="AY2" s="241"/>
      <c r="AZ2" s="239"/>
      <c r="BA2" s="241"/>
      <c r="BB2" s="239"/>
      <c r="BC2" s="239"/>
      <c r="BD2" s="241"/>
      <c r="BE2" s="239"/>
      <c r="BF2" s="241"/>
      <c r="BG2" s="239"/>
      <c r="BH2" s="239"/>
      <c r="BI2" s="241"/>
      <c r="BJ2" s="239"/>
      <c r="BK2" s="239"/>
      <c r="BL2" s="239"/>
      <c r="BM2" s="239"/>
      <c r="BN2" s="239"/>
      <c r="BO2" s="239"/>
      <c r="BP2" s="239"/>
      <c r="BQ2" s="239"/>
      <c r="BR2" s="239"/>
      <c r="BS2" s="239"/>
      <c r="BT2" s="239"/>
      <c r="BU2" s="239"/>
      <c r="BV2" s="239"/>
      <c r="BW2" s="239"/>
      <c r="BX2" s="239"/>
    </row>
    <row r="3" spans="2:79" ht="23.1" customHeight="1" thickBot="1">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
      <c r="BC3" s="4"/>
      <c r="BD3" s="48"/>
      <c r="BG3" s="47"/>
      <c r="BH3" s="47"/>
      <c r="BI3" s="47"/>
      <c r="BJ3" s="47"/>
      <c r="BK3" s="47"/>
      <c r="BL3" s="47"/>
      <c r="BM3" s="47"/>
      <c r="BN3" s="47"/>
      <c r="BO3" s="47"/>
      <c r="BP3" s="47"/>
      <c r="BQ3" s="45"/>
    </row>
    <row r="4" spans="2:79" s="161" customFormat="1" ht="50.1" customHeight="1" thickBot="1">
      <c r="B4" s="1162" t="s">
        <v>10</v>
      </c>
      <c r="C4" s="560" t="s">
        <v>694</v>
      </c>
      <c r="D4" s="1164" t="s">
        <v>173</v>
      </c>
      <c r="E4" s="1166" t="s">
        <v>71</v>
      </c>
      <c r="F4" s="1114" t="s">
        <v>54</v>
      </c>
      <c r="G4" s="1079"/>
      <c r="H4" s="1084" t="s">
        <v>0</v>
      </c>
      <c r="I4" s="1116"/>
      <c r="J4" s="1095" t="s">
        <v>194</v>
      </c>
      <c r="K4" s="1096"/>
      <c r="L4" s="1097"/>
      <c r="M4" s="1077"/>
      <c r="N4" s="1084" t="s">
        <v>1</v>
      </c>
      <c r="O4" s="1079"/>
      <c r="P4" s="1098" t="s">
        <v>195</v>
      </c>
      <c r="Q4" s="1099"/>
      <c r="R4" s="1099"/>
      <c r="S4" s="1100"/>
      <c r="T4" s="1082"/>
      <c r="U4" s="1084" t="s">
        <v>2</v>
      </c>
      <c r="V4" s="1079"/>
      <c r="W4" s="1098" t="s">
        <v>196</v>
      </c>
      <c r="X4" s="1099"/>
      <c r="Y4" s="1099"/>
      <c r="Z4" s="1099"/>
      <c r="AA4" s="1099"/>
      <c r="AB4" s="1100"/>
      <c r="AC4" s="1082"/>
      <c r="AD4" s="1084" t="s">
        <v>3</v>
      </c>
      <c r="AE4" s="1079"/>
      <c r="AF4" s="1155" t="s">
        <v>197</v>
      </c>
      <c r="AG4" s="1156"/>
      <c r="AH4" s="1156"/>
      <c r="AI4" s="1156"/>
      <c r="AJ4" s="1156"/>
      <c r="AK4" s="1156"/>
      <c r="AL4" s="1156"/>
      <c r="AM4" s="1156"/>
      <c r="AN4" s="1157"/>
      <c r="AO4" s="1082"/>
      <c r="AP4" s="1084" t="s">
        <v>4</v>
      </c>
      <c r="AQ4" s="1079"/>
      <c r="AR4" s="1098" t="s">
        <v>198</v>
      </c>
      <c r="AS4" s="1099"/>
      <c r="AT4" s="1099"/>
      <c r="AU4" s="1099"/>
      <c r="AV4" s="1100"/>
      <c r="AW4" s="1088"/>
      <c r="AX4" s="1084" t="s">
        <v>68</v>
      </c>
      <c r="AY4" s="1104"/>
      <c r="AZ4" s="1086" t="s">
        <v>199</v>
      </c>
      <c r="BA4" s="1104"/>
      <c r="BB4" s="1106" t="s">
        <v>160</v>
      </c>
      <c r="BC4" s="1086"/>
      <c r="BD4" s="591"/>
      <c r="BE4" s="1151" t="s">
        <v>12</v>
      </c>
      <c r="BF4" s="594"/>
      <c r="BG4" s="1153" t="s">
        <v>161</v>
      </c>
      <c r="BH4" s="1118" t="s">
        <v>162</v>
      </c>
      <c r="BI4" s="1109"/>
      <c r="BJ4" s="1101" t="s">
        <v>200</v>
      </c>
      <c r="BK4" s="1101"/>
      <c r="BL4" s="1101"/>
      <c r="BM4" s="1101"/>
      <c r="BN4" s="1101"/>
      <c r="BO4" s="1101"/>
      <c r="BP4" s="1102"/>
      <c r="BQ4" s="160"/>
      <c r="BR4" s="1136" t="s">
        <v>169</v>
      </c>
      <c r="BS4" s="1137"/>
      <c r="BT4" s="1137"/>
      <c r="BU4" s="1137"/>
      <c r="BV4" s="1137"/>
      <c r="BW4" s="1137"/>
      <c r="BX4" s="1138"/>
      <c r="BY4" s="13"/>
      <c r="BZ4" s="13"/>
      <c r="CA4" s="13"/>
    </row>
    <row r="5" spans="2:79" s="100" customFormat="1" ht="39.950000000000003" customHeight="1" thickBot="1">
      <c r="B5" s="1163"/>
      <c r="C5" s="561" t="s">
        <v>184</v>
      </c>
      <c r="D5" s="1165"/>
      <c r="E5" s="1167"/>
      <c r="F5" s="1115"/>
      <c r="G5" s="1080"/>
      <c r="H5" s="1085"/>
      <c r="I5" s="1117"/>
      <c r="J5" s="586" t="s">
        <v>57</v>
      </c>
      <c r="K5" s="584" t="s">
        <v>53</v>
      </c>
      <c r="L5" s="585" t="s">
        <v>58</v>
      </c>
      <c r="M5" s="1078"/>
      <c r="N5" s="1085"/>
      <c r="O5" s="1080"/>
      <c r="P5" s="1103" t="s">
        <v>56</v>
      </c>
      <c r="Q5" s="1081" t="s">
        <v>126</v>
      </c>
      <c r="R5" s="1081" t="s">
        <v>127</v>
      </c>
      <c r="S5" s="1081" t="s">
        <v>128</v>
      </c>
      <c r="T5" s="1083"/>
      <c r="U5" s="1085"/>
      <c r="V5" s="1080"/>
      <c r="W5" s="1103" t="s">
        <v>55</v>
      </c>
      <c r="X5" s="1081" t="s">
        <v>122</v>
      </c>
      <c r="Y5" s="1090" t="s">
        <v>201</v>
      </c>
      <c r="Z5" s="1081" t="s">
        <v>123</v>
      </c>
      <c r="AA5" s="1081" t="s">
        <v>124</v>
      </c>
      <c r="AB5" s="1092" t="s">
        <v>129</v>
      </c>
      <c r="AC5" s="1083"/>
      <c r="AD5" s="1085"/>
      <c r="AE5" s="1080"/>
      <c r="AF5" s="1120" t="s">
        <v>66</v>
      </c>
      <c r="AG5" s="1090" t="s">
        <v>67</v>
      </c>
      <c r="AH5" s="1090" t="s">
        <v>64</v>
      </c>
      <c r="AI5" s="1090" t="s">
        <v>131</v>
      </c>
      <c r="AJ5" s="1090" t="s">
        <v>125</v>
      </c>
      <c r="AK5" s="1090" t="s">
        <v>65</v>
      </c>
      <c r="AL5" s="1090" t="s">
        <v>132</v>
      </c>
      <c r="AM5" s="1090" t="s">
        <v>130</v>
      </c>
      <c r="AN5" s="1091" t="s">
        <v>69</v>
      </c>
      <c r="AO5" s="1083"/>
      <c r="AP5" s="1085"/>
      <c r="AQ5" s="1080"/>
      <c r="AR5" s="1103" t="s">
        <v>59</v>
      </c>
      <c r="AS5" s="1081" t="s">
        <v>60</v>
      </c>
      <c r="AT5" s="1081" t="s">
        <v>61</v>
      </c>
      <c r="AU5" s="1081" t="s">
        <v>62</v>
      </c>
      <c r="AV5" s="1092" t="s">
        <v>63</v>
      </c>
      <c r="AW5" s="1089"/>
      <c r="AX5" s="1085"/>
      <c r="AY5" s="1105"/>
      <c r="AZ5" s="1087"/>
      <c r="BA5" s="1105"/>
      <c r="BB5" s="1107"/>
      <c r="BC5" s="1108"/>
      <c r="BD5" s="592"/>
      <c r="BE5" s="1152"/>
      <c r="BF5" s="595"/>
      <c r="BG5" s="1154"/>
      <c r="BH5" s="1119"/>
      <c r="BI5" s="1110"/>
      <c r="BJ5" s="327" t="s">
        <v>117</v>
      </c>
      <c r="BK5" s="327" t="s">
        <v>118</v>
      </c>
      <c r="BL5" s="327" t="s">
        <v>119</v>
      </c>
      <c r="BM5" s="327" t="s">
        <v>120</v>
      </c>
      <c r="BN5" s="327" t="s">
        <v>8</v>
      </c>
      <c r="BO5" s="327" t="s">
        <v>86</v>
      </c>
      <c r="BP5" s="588" t="s">
        <v>121</v>
      </c>
      <c r="BQ5" s="99"/>
      <c r="BR5" s="587" t="s">
        <v>117</v>
      </c>
      <c r="BS5" s="327" t="s">
        <v>118</v>
      </c>
      <c r="BT5" s="327" t="s">
        <v>119</v>
      </c>
      <c r="BU5" s="327" t="s">
        <v>120</v>
      </c>
      <c r="BV5" s="327" t="s">
        <v>8</v>
      </c>
      <c r="BW5" s="327" t="s">
        <v>86</v>
      </c>
      <c r="BX5" s="588" t="s">
        <v>121</v>
      </c>
      <c r="BY5" s="33"/>
      <c r="BZ5" s="1168" t="s">
        <v>170</v>
      </c>
      <c r="CA5" s="33"/>
    </row>
    <row r="6" spans="2:79" s="33" customFormat="1" ht="41.1" customHeight="1" thickBot="1">
      <c r="B6" s="1163"/>
      <c r="C6" s="561" t="s">
        <v>164</v>
      </c>
      <c r="D6" s="1165"/>
      <c r="E6" s="1167"/>
      <c r="F6" s="581" t="s">
        <v>202</v>
      </c>
      <c r="G6" s="1080"/>
      <c r="H6" s="581" t="s">
        <v>202</v>
      </c>
      <c r="I6" s="1117"/>
      <c r="J6" s="581" t="s">
        <v>0</v>
      </c>
      <c r="K6" s="582" t="s">
        <v>0</v>
      </c>
      <c r="L6" s="583" t="s">
        <v>0</v>
      </c>
      <c r="M6" s="1078"/>
      <c r="N6" s="581" t="s">
        <v>202</v>
      </c>
      <c r="O6" s="1080"/>
      <c r="P6" s="1103"/>
      <c r="Q6" s="1081"/>
      <c r="R6" s="1081"/>
      <c r="S6" s="1081"/>
      <c r="T6" s="1083"/>
      <c r="U6" s="581" t="s">
        <v>202</v>
      </c>
      <c r="V6" s="1080"/>
      <c r="W6" s="1103"/>
      <c r="X6" s="1081"/>
      <c r="Y6" s="1121"/>
      <c r="Z6" s="1081"/>
      <c r="AA6" s="1081"/>
      <c r="AB6" s="1092"/>
      <c r="AC6" s="1083"/>
      <c r="AD6" s="581" t="s">
        <v>202</v>
      </c>
      <c r="AE6" s="1080"/>
      <c r="AF6" s="1103"/>
      <c r="AG6" s="1081"/>
      <c r="AH6" s="1081"/>
      <c r="AI6" s="1081"/>
      <c r="AJ6" s="1081"/>
      <c r="AK6" s="1081"/>
      <c r="AL6" s="1081"/>
      <c r="AM6" s="1081"/>
      <c r="AN6" s="1092"/>
      <c r="AO6" s="1083"/>
      <c r="AP6" s="581" t="s">
        <v>202</v>
      </c>
      <c r="AQ6" s="1080"/>
      <c r="AR6" s="1103"/>
      <c r="AS6" s="1081"/>
      <c r="AT6" s="1081"/>
      <c r="AU6" s="1081"/>
      <c r="AV6" s="1092"/>
      <c r="AW6" s="1089"/>
      <c r="AX6" s="581" t="s">
        <v>202</v>
      </c>
      <c r="AY6" s="1105"/>
      <c r="AZ6" s="1087"/>
      <c r="BA6" s="1105"/>
      <c r="BB6" s="589" t="s">
        <v>6</v>
      </c>
      <c r="BC6" s="590" t="s">
        <v>7</v>
      </c>
      <c r="BD6" s="592"/>
      <c r="BE6" s="1152"/>
      <c r="BF6" s="595"/>
      <c r="BG6" s="1154"/>
      <c r="BH6" s="1119"/>
      <c r="BI6" s="1110"/>
      <c r="BJ6" s="158" t="s">
        <v>202</v>
      </c>
      <c r="BK6" s="158" t="s">
        <v>202</v>
      </c>
      <c r="BL6" s="158" t="s">
        <v>202</v>
      </c>
      <c r="BM6" s="158" t="s">
        <v>202</v>
      </c>
      <c r="BN6" s="158" t="s">
        <v>202</v>
      </c>
      <c r="BO6" s="158" t="s">
        <v>202</v>
      </c>
      <c r="BP6" s="590" t="s">
        <v>202</v>
      </c>
      <c r="BQ6" s="32"/>
      <c r="BR6" s="450">
        <v>63.15</v>
      </c>
      <c r="BS6" s="451">
        <v>121.5</v>
      </c>
      <c r="BT6" s="451">
        <v>104.3</v>
      </c>
      <c r="BU6" s="451">
        <v>81.099999999999994</v>
      </c>
      <c r="BV6" s="451">
        <v>81.099999999999994</v>
      </c>
      <c r="BW6" s="451">
        <v>113.49</v>
      </c>
      <c r="BX6" s="452">
        <v>0</v>
      </c>
      <c r="BY6" s="31"/>
      <c r="BZ6" s="1169"/>
      <c r="CA6" s="31"/>
    </row>
    <row r="7" spans="2:79" s="211" customFormat="1" ht="32.25" thickBot="1">
      <c r="B7" s="542" t="s">
        <v>219</v>
      </c>
      <c r="C7" s="532" t="s">
        <v>185</v>
      </c>
      <c r="D7" s="533" t="s">
        <v>5</v>
      </c>
      <c r="E7" s="534">
        <v>0</v>
      </c>
      <c r="F7" s="535">
        <v>0</v>
      </c>
      <c r="G7" s="536"/>
      <c r="H7" s="537">
        <f t="shared" ref="H7" si="0">SUM(I7:M7)</f>
        <v>0</v>
      </c>
      <c r="I7" s="536"/>
      <c r="J7" s="534">
        <v>0</v>
      </c>
      <c r="K7" s="534">
        <v>0</v>
      </c>
      <c r="L7" s="534">
        <v>0</v>
      </c>
      <c r="M7" s="538"/>
      <c r="N7" s="537">
        <f t="shared" ref="N7" si="1">SUM(O7:T7)</f>
        <v>0</v>
      </c>
      <c r="O7" s="536"/>
      <c r="P7" s="534">
        <v>0</v>
      </c>
      <c r="Q7" s="534">
        <v>0</v>
      </c>
      <c r="R7" s="534">
        <v>0</v>
      </c>
      <c r="S7" s="534">
        <v>0</v>
      </c>
      <c r="T7" s="537"/>
      <c r="U7" s="537">
        <f t="shared" ref="U7" si="2">SUM(V7:AC7)</f>
        <v>0</v>
      </c>
      <c r="V7" s="537"/>
      <c r="W7" s="554">
        <v>0</v>
      </c>
      <c r="X7" s="554">
        <v>0</v>
      </c>
      <c r="Y7" s="554">
        <v>0</v>
      </c>
      <c r="Z7" s="554">
        <v>0</v>
      </c>
      <c r="AA7" s="555">
        <v>0</v>
      </c>
      <c r="AB7" s="555">
        <v>0</v>
      </c>
      <c r="AC7" s="537"/>
      <c r="AD7" s="537">
        <f t="shared" ref="AD7" si="3">SUM(AE7:AO7)</f>
        <v>0</v>
      </c>
      <c r="AE7" s="537"/>
      <c r="AF7" s="554">
        <v>0</v>
      </c>
      <c r="AG7" s="554">
        <v>0</v>
      </c>
      <c r="AH7" s="554">
        <v>0</v>
      </c>
      <c r="AI7" s="554">
        <v>0</v>
      </c>
      <c r="AJ7" s="554">
        <v>0</v>
      </c>
      <c r="AK7" s="554">
        <v>0</v>
      </c>
      <c r="AL7" s="554">
        <v>0</v>
      </c>
      <c r="AM7" s="554">
        <v>0</v>
      </c>
      <c r="AN7" s="555">
        <v>0</v>
      </c>
      <c r="AO7" s="537"/>
      <c r="AP7" s="537">
        <f t="shared" ref="AP7" si="4">SUM(AQ7:AW7)</f>
        <v>0</v>
      </c>
      <c r="AQ7" s="537"/>
      <c r="AR7" s="555">
        <v>0</v>
      </c>
      <c r="AS7" s="555">
        <v>0</v>
      </c>
      <c r="AT7" s="555">
        <v>0</v>
      </c>
      <c r="AU7" s="555">
        <v>0</v>
      </c>
      <c r="AV7" s="555">
        <v>0</v>
      </c>
      <c r="AW7" s="537"/>
      <c r="AX7" s="537">
        <v>0</v>
      </c>
      <c r="AY7" s="537"/>
      <c r="AZ7" s="556">
        <v>0</v>
      </c>
      <c r="BA7" s="549"/>
      <c r="BB7" s="557">
        <v>0.25</v>
      </c>
      <c r="BC7" s="557">
        <v>0</v>
      </c>
      <c r="BD7" s="551"/>
      <c r="BE7" s="558" t="s">
        <v>187</v>
      </c>
      <c r="BF7" s="551" t="s">
        <v>27</v>
      </c>
      <c r="BG7" s="559" t="s">
        <v>168</v>
      </c>
      <c r="BH7" s="559" t="s">
        <v>168</v>
      </c>
      <c r="BI7" s="553"/>
      <c r="BJ7" s="156">
        <f t="shared" ref="BJ7" si="5">F7</f>
        <v>0</v>
      </c>
      <c r="BK7" s="108">
        <f t="shared" ref="BK7" si="6">H7</f>
        <v>0</v>
      </c>
      <c r="BL7" s="108">
        <f t="shared" ref="BL7" si="7">N7</f>
        <v>0</v>
      </c>
      <c r="BM7" s="108">
        <f t="shared" ref="BM7" si="8">U7</f>
        <v>0</v>
      </c>
      <c r="BN7" s="108">
        <f t="shared" ref="BN7" si="9">AD7</f>
        <v>0</v>
      </c>
      <c r="BO7" s="108">
        <f t="shared" ref="BO7" si="10">AP7</f>
        <v>0</v>
      </c>
      <c r="BP7" s="109">
        <f t="shared" ref="BP7" si="11">AX7</f>
        <v>0</v>
      </c>
      <c r="BQ7" s="31"/>
      <c r="BR7" s="468">
        <f t="shared" ref="BR7" si="12">F7*BR$6</f>
        <v>0</v>
      </c>
      <c r="BS7" s="469">
        <f t="shared" ref="BS7" si="13">H7*BS$6</f>
        <v>0</v>
      </c>
      <c r="BT7" s="469">
        <f t="shared" ref="BT7" si="14">N7*BT$6</f>
        <v>0</v>
      </c>
      <c r="BU7" s="469">
        <f t="shared" ref="BU7" si="15">U7*BU$6</f>
        <v>0</v>
      </c>
      <c r="BV7" s="469">
        <f t="shared" ref="BV7" si="16">AD7*BV$6</f>
        <v>0</v>
      </c>
      <c r="BW7" s="469">
        <f t="shared" ref="BW7" si="17">AP7*BW$6</f>
        <v>0</v>
      </c>
      <c r="BX7" s="470">
        <f t="shared" ref="BX7" si="18">AX7*BX$6</f>
        <v>0</v>
      </c>
      <c r="BY7" s="31"/>
      <c r="BZ7" s="565"/>
      <c r="CA7" s="31"/>
    </row>
    <row r="8" spans="2:79" s="211" customFormat="1" ht="32.25" thickBot="1">
      <c r="B8" s="542" t="s">
        <v>621</v>
      </c>
      <c r="C8" s="532" t="s">
        <v>622</v>
      </c>
      <c r="D8" s="533"/>
      <c r="E8" s="534"/>
      <c r="F8" s="535"/>
      <c r="G8" s="536"/>
      <c r="H8" s="537"/>
      <c r="I8" s="536"/>
      <c r="J8" s="534"/>
      <c r="K8" s="534"/>
      <c r="L8" s="534"/>
      <c r="M8" s="538"/>
      <c r="N8" s="537"/>
      <c r="O8" s="536"/>
      <c r="P8" s="534"/>
      <c r="Q8" s="534"/>
      <c r="R8" s="534"/>
      <c r="S8" s="534"/>
      <c r="T8" s="537"/>
      <c r="U8" s="537"/>
      <c r="V8" s="537"/>
      <c r="W8" s="554"/>
      <c r="X8" s="554"/>
      <c r="Y8" s="554"/>
      <c r="Z8" s="554"/>
      <c r="AA8" s="555"/>
      <c r="AB8" s="555"/>
      <c r="AC8" s="537"/>
      <c r="AD8" s="537"/>
      <c r="AE8" s="537"/>
      <c r="AF8" s="554"/>
      <c r="AG8" s="554"/>
      <c r="AH8" s="554"/>
      <c r="AI8" s="554"/>
      <c r="AJ8" s="554"/>
      <c r="AK8" s="554"/>
      <c r="AL8" s="554"/>
      <c r="AM8" s="554"/>
      <c r="AN8" s="555"/>
      <c r="AO8" s="537"/>
      <c r="AP8" s="537"/>
      <c r="AQ8" s="537"/>
      <c r="AR8" s="555"/>
      <c r="AS8" s="555"/>
      <c r="AT8" s="555"/>
      <c r="AU8" s="555"/>
      <c r="AV8" s="555"/>
      <c r="AW8" s="537"/>
      <c r="AX8" s="537"/>
      <c r="AY8" s="537"/>
      <c r="AZ8" s="556"/>
      <c r="BA8" s="549"/>
      <c r="BB8" s="557"/>
      <c r="BC8" s="557"/>
      <c r="BD8" s="551"/>
      <c r="BE8" s="558"/>
      <c r="BF8" s="551"/>
      <c r="BG8" s="559"/>
      <c r="BH8" s="559"/>
      <c r="BI8" s="553"/>
      <c r="BJ8" s="830"/>
      <c r="BK8" s="831"/>
      <c r="BL8" s="831"/>
      <c r="BM8" s="831"/>
      <c r="BN8" s="831"/>
      <c r="BO8" s="831"/>
      <c r="BP8" s="832"/>
      <c r="BQ8" s="31"/>
      <c r="BR8" s="468"/>
      <c r="BS8" s="469"/>
      <c r="BT8" s="469"/>
      <c r="BU8" s="469"/>
      <c r="BV8" s="469"/>
      <c r="BW8" s="469"/>
      <c r="BX8" s="470"/>
      <c r="BY8" s="31"/>
      <c r="BZ8" s="565"/>
      <c r="CA8" s="31"/>
    </row>
    <row r="9" spans="2:79" s="211" customFormat="1" ht="19.5" thickBot="1">
      <c r="B9" s="542" t="s">
        <v>623</v>
      </c>
      <c r="C9" s="532" t="s">
        <v>624</v>
      </c>
      <c r="D9" s="533"/>
      <c r="E9" s="534"/>
      <c r="F9" s="535"/>
      <c r="G9" s="536"/>
      <c r="H9" s="537"/>
      <c r="I9" s="536"/>
      <c r="J9" s="534"/>
      <c r="K9" s="534"/>
      <c r="L9" s="534"/>
      <c r="M9" s="538"/>
      <c r="N9" s="537"/>
      <c r="O9" s="536"/>
      <c r="P9" s="534"/>
      <c r="Q9" s="534"/>
      <c r="R9" s="534"/>
      <c r="S9" s="534"/>
      <c r="T9" s="537"/>
      <c r="U9" s="537"/>
      <c r="V9" s="537"/>
      <c r="W9" s="554"/>
      <c r="X9" s="554"/>
      <c r="Y9" s="554"/>
      <c r="Z9" s="554"/>
      <c r="AA9" s="555"/>
      <c r="AB9" s="555"/>
      <c r="AC9" s="537"/>
      <c r="AD9" s="537"/>
      <c r="AE9" s="537"/>
      <c r="AF9" s="554"/>
      <c r="AG9" s="554"/>
      <c r="AH9" s="554"/>
      <c r="AI9" s="554"/>
      <c r="AJ9" s="554"/>
      <c r="AK9" s="554"/>
      <c r="AL9" s="554"/>
      <c r="AM9" s="554"/>
      <c r="AN9" s="555"/>
      <c r="AO9" s="537"/>
      <c r="AP9" s="537"/>
      <c r="AQ9" s="537"/>
      <c r="AR9" s="555"/>
      <c r="AS9" s="555"/>
      <c r="AT9" s="555"/>
      <c r="AU9" s="555"/>
      <c r="AV9" s="555"/>
      <c r="AW9" s="537"/>
      <c r="AX9" s="537"/>
      <c r="AY9" s="537"/>
      <c r="AZ9" s="556"/>
      <c r="BA9" s="549"/>
      <c r="BB9" s="557"/>
      <c r="BC9" s="557"/>
      <c r="BD9" s="551"/>
      <c r="BE9" s="558"/>
      <c r="BF9" s="551"/>
      <c r="BG9" s="559"/>
      <c r="BH9" s="559"/>
      <c r="BI9" s="553"/>
      <c r="BJ9" s="830"/>
      <c r="BK9" s="831"/>
      <c r="BL9" s="831"/>
      <c r="BM9" s="831"/>
      <c r="BN9" s="831"/>
      <c r="BO9" s="831"/>
      <c r="BP9" s="832"/>
      <c r="BQ9" s="31"/>
      <c r="BR9" s="468"/>
      <c r="BS9" s="469"/>
      <c r="BT9" s="469"/>
      <c r="BU9" s="469"/>
      <c r="BV9" s="469"/>
      <c r="BW9" s="469"/>
      <c r="BX9" s="470"/>
      <c r="BY9" s="31"/>
      <c r="BZ9" s="565"/>
      <c r="CA9" s="31"/>
    </row>
    <row r="10" spans="2:79" s="211" customFormat="1" ht="32.25" thickBot="1">
      <c r="B10" s="542" t="s">
        <v>625</v>
      </c>
      <c r="C10" s="532" t="s">
        <v>626</v>
      </c>
      <c r="D10" s="533"/>
      <c r="E10" s="534"/>
      <c r="F10" s="535"/>
      <c r="G10" s="536"/>
      <c r="H10" s="537"/>
      <c r="I10" s="536"/>
      <c r="J10" s="534"/>
      <c r="K10" s="534"/>
      <c r="L10" s="534"/>
      <c r="M10" s="538"/>
      <c r="N10" s="537"/>
      <c r="O10" s="536"/>
      <c r="P10" s="534"/>
      <c r="Q10" s="534"/>
      <c r="R10" s="534"/>
      <c r="S10" s="534"/>
      <c r="T10" s="537"/>
      <c r="U10" s="537"/>
      <c r="V10" s="537"/>
      <c r="W10" s="554"/>
      <c r="X10" s="554"/>
      <c r="Y10" s="554"/>
      <c r="Z10" s="554"/>
      <c r="AA10" s="555"/>
      <c r="AB10" s="555"/>
      <c r="AC10" s="537"/>
      <c r="AD10" s="537"/>
      <c r="AE10" s="537"/>
      <c r="AF10" s="554"/>
      <c r="AG10" s="554"/>
      <c r="AH10" s="554"/>
      <c r="AI10" s="554"/>
      <c r="AJ10" s="554"/>
      <c r="AK10" s="554"/>
      <c r="AL10" s="554"/>
      <c r="AM10" s="554"/>
      <c r="AN10" s="555"/>
      <c r="AO10" s="537"/>
      <c r="AP10" s="537"/>
      <c r="AQ10" s="537"/>
      <c r="AR10" s="555"/>
      <c r="AS10" s="555"/>
      <c r="AT10" s="555"/>
      <c r="AU10" s="555"/>
      <c r="AV10" s="555"/>
      <c r="AW10" s="537"/>
      <c r="AX10" s="537"/>
      <c r="AY10" s="537"/>
      <c r="AZ10" s="556"/>
      <c r="BA10" s="549"/>
      <c r="BB10" s="557"/>
      <c r="BC10" s="557"/>
      <c r="BD10" s="551"/>
      <c r="BE10" s="558"/>
      <c r="BF10" s="551"/>
      <c r="BG10" s="559"/>
      <c r="BH10" s="559"/>
      <c r="BI10" s="553"/>
      <c r="BJ10" s="830"/>
      <c r="BK10" s="831"/>
      <c r="BL10" s="831"/>
      <c r="BM10" s="831"/>
      <c r="BN10" s="831"/>
      <c r="BO10" s="831"/>
      <c r="BP10" s="832"/>
      <c r="BQ10" s="31"/>
      <c r="BR10" s="468"/>
      <c r="BS10" s="469"/>
      <c r="BT10" s="469"/>
      <c r="BU10" s="469"/>
      <c r="BV10" s="469"/>
      <c r="BW10" s="469"/>
      <c r="BX10" s="470"/>
      <c r="BY10" s="31"/>
      <c r="BZ10" s="565"/>
      <c r="CA10" s="31"/>
    </row>
    <row r="11" spans="2:79" s="211" customFormat="1" ht="32.25" thickBot="1">
      <c r="B11" s="542" t="s">
        <v>627</v>
      </c>
      <c r="C11" s="532" t="s">
        <v>628</v>
      </c>
      <c r="D11" s="533"/>
      <c r="E11" s="534"/>
      <c r="F11" s="535"/>
      <c r="G11" s="536"/>
      <c r="H11" s="537"/>
      <c r="I11" s="536"/>
      <c r="J11" s="534"/>
      <c r="K11" s="534"/>
      <c r="L11" s="534"/>
      <c r="M11" s="538"/>
      <c r="N11" s="537"/>
      <c r="O11" s="536"/>
      <c r="P11" s="534"/>
      <c r="Q11" s="534"/>
      <c r="R11" s="534"/>
      <c r="S11" s="534"/>
      <c r="T11" s="537"/>
      <c r="U11" s="537"/>
      <c r="V11" s="537"/>
      <c r="W11" s="554"/>
      <c r="X11" s="554"/>
      <c r="Y11" s="554"/>
      <c r="Z11" s="554"/>
      <c r="AA11" s="555"/>
      <c r="AB11" s="555"/>
      <c r="AC11" s="537"/>
      <c r="AD11" s="537"/>
      <c r="AE11" s="537"/>
      <c r="AF11" s="554"/>
      <c r="AG11" s="554"/>
      <c r="AH11" s="554"/>
      <c r="AI11" s="554"/>
      <c r="AJ11" s="554"/>
      <c r="AK11" s="554"/>
      <c r="AL11" s="554"/>
      <c r="AM11" s="554"/>
      <c r="AN11" s="555"/>
      <c r="AO11" s="537"/>
      <c r="AP11" s="537"/>
      <c r="AQ11" s="537"/>
      <c r="AR11" s="555"/>
      <c r="AS11" s="555"/>
      <c r="AT11" s="555"/>
      <c r="AU11" s="555"/>
      <c r="AV11" s="555"/>
      <c r="AW11" s="537"/>
      <c r="AX11" s="537"/>
      <c r="AY11" s="537"/>
      <c r="AZ11" s="556"/>
      <c r="BA11" s="549"/>
      <c r="BB11" s="557"/>
      <c r="BC11" s="557"/>
      <c r="BD11" s="551"/>
      <c r="BE11" s="558"/>
      <c r="BF11" s="551"/>
      <c r="BG11" s="559"/>
      <c r="BH11" s="559"/>
      <c r="BI11" s="553"/>
      <c r="BJ11" s="830"/>
      <c r="BK11" s="831"/>
      <c r="BL11" s="831"/>
      <c r="BM11" s="831"/>
      <c r="BN11" s="831"/>
      <c r="BO11" s="831"/>
      <c r="BP11" s="832"/>
      <c r="BQ11" s="31"/>
      <c r="BR11" s="468"/>
      <c r="BS11" s="469"/>
      <c r="BT11" s="469"/>
      <c r="BU11" s="469"/>
      <c r="BV11" s="469"/>
      <c r="BW11" s="469"/>
      <c r="BX11" s="470"/>
      <c r="BY11" s="31"/>
      <c r="BZ11" s="565"/>
      <c r="CA11" s="31"/>
    </row>
    <row r="12" spans="2:79" s="211" customFormat="1" ht="19.5" thickBot="1">
      <c r="B12" s="542" t="s">
        <v>629</v>
      </c>
      <c r="C12" s="532" t="s">
        <v>630</v>
      </c>
      <c r="D12" s="533"/>
      <c r="E12" s="534"/>
      <c r="F12" s="535"/>
      <c r="G12" s="536"/>
      <c r="H12" s="537"/>
      <c r="I12" s="536"/>
      <c r="J12" s="534"/>
      <c r="K12" s="534"/>
      <c r="L12" s="534"/>
      <c r="M12" s="538"/>
      <c r="N12" s="537"/>
      <c r="O12" s="536"/>
      <c r="P12" s="534"/>
      <c r="Q12" s="534"/>
      <c r="R12" s="534"/>
      <c r="S12" s="534"/>
      <c r="T12" s="537"/>
      <c r="U12" s="537"/>
      <c r="V12" s="537"/>
      <c r="W12" s="554"/>
      <c r="X12" s="554"/>
      <c r="Y12" s="554"/>
      <c r="Z12" s="554"/>
      <c r="AA12" s="555"/>
      <c r="AB12" s="555"/>
      <c r="AC12" s="537"/>
      <c r="AD12" s="537"/>
      <c r="AE12" s="537"/>
      <c r="AF12" s="554"/>
      <c r="AG12" s="554"/>
      <c r="AH12" s="554"/>
      <c r="AI12" s="554"/>
      <c r="AJ12" s="554"/>
      <c r="AK12" s="554"/>
      <c r="AL12" s="554"/>
      <c r="AM12" s="554"/>
      <c r="AN12" s="555"/>
      <c r="AO12" s="537"/>
      <c r="AP12" s="537"/>
      <c r="AQ12" s="537"/>
      <c r="AR12" s="555"/>
      <c r="AS12" s="555"/>
      <c r="AT12" s="555"/>
      <c r="AU12" s="555"/>
      <c r="AV12" s="555"/>
      <c r="AW12" s="537"/>
      <c r="AX12" s="537"/>
      <c r="AY12" s="537"/>
      <c r="AZ12" s="556"/>
      <c r="BA12" s="549"/>
      <c r="BB12" s="557"/>
      <c r="BC12" s="557"/>
      <c r="BD12" s="551"/>
      <c r="BE12" s="558"/>
      <c r="BF12" s="551"/>
      <c r="BG12" s="559"/>
      <c r="BH12" s="559"/>
      <c r="BI12" s="553"/>
      <c r="BJ12" s="830"/>
      <c r="BK12" s="831"/>
      <c r="BL12" s="831"/>
      <c r="BM12" s="831"/>
      <c r="BN12" s="831"/>
      <c r="BO12" s="831"/>
      <c r="BP12" s="832"/>
      <c r="BQ12" s="31"/>
      <c r="BR12" s="468"/>
      <c r="BS12" s="469"/>
      <c r="BT12" s="469"/>
      <c r="BU12" s="469"/>
      <c r="BV12" s="469"/>
      <c r="BW12" s="469"/>
      <c r="BX12" s="470"/>
      <c r="BY12" s="31"/>
      <c r="BZ12" s="565"/>
      <c r="CA12" s="31"/>
    </row>
    <row r="13" spans="2:79" s="211" customFormat="1" ht="32.25" thickBot="1">
      <c r="B13" s="542" t="s">
        <v>631</v>
      </c>
      <c r="C13" s="532" t="s">
        <v>632</v>
      </c>
      <c r="D13" s="533"/>
      <c r="E13" s="534"/>
      <c r="F13" s="535"/>
      <c r="G13" s="536"/>
      <c r="H13" s="537"/>
      <c r="I13" s="536"/>
      <c r="J13" s="534"/>
      <c r="K13" s="534"/>
      <c r="L13" s="534"/>
      <c r="M13" s="538"/>
      <c r="N13" s="537"/>
      <c r="O13" s="536"/>
      <c r="P13" s="534"/>
      <c r="Q13" s="534"/>
      <c r="R13" s="534"/>
      <c r="S13" s="534"/>
      <c r="T13" s="537"/>
      <c r="U13" s="537"/>
      <c r="V13" s="537"/>
      <c r="W13" s="554"/>
      <c r="X13" s="554"/>
      <c r="Y13" s="554"/>
      <c r="Z13" s="554"/>
      <c r="AA13" s="555"/>
      <c r="AB13" s="555"/>
      <c r="AC13" s="537"/>
      <c r="AD13" s="537"/>
      <c r="AE13" s="537"/>
      <c r="AF13" s="554"/>
      <c r="AG13" s="554"/>
      <c r="AH13" s="554"/>
      <c r="AI13" s="554"/>
      <c r="AJ13" s="554"/>
      <c r="AK13" s="554"/>
      <c r="AL13" s="554"/>
      <c r="AM13" s="554"/>
      <c r="AN13" s="555"/>
      <c r="AO13" s="537"/>
      <c r="AP13" s="537"/>
      <c r="AQ13" s="537"/>
      <c r="AR13" s="555"/>
      <c r="AS13" s="555"/>
      <c r="AT13" s="555"/>
      <c r="AU13" s="555"/>
      <c r="AV13" s="555"/>
      <c r="AW13" s="537"/>
      <c r="AX13" s="537"/>
      <c r="AY13" s="537"/>
      <c r="AZ13" s="556"/>
      <c r="BA13" s="549"/>
      <c r="BB13" s="557"/>
      <c r="BC13" s="557"/>
      <c r="BD13" s="551"/>
      <c r="BE13" s="558"/>
      <c r="BF13" s="551"/>
      <c r="BG13" s="559"/>
      <c r="BH13" s="559"/>
      <c r="BI13" s="553"/>
      <c r="BJ13" s="830"/>
      <c r="BK13" s="831"/>
      <c r="BL13" s="831"/>
      <c r="BM13" s="831"/>
      <c r="BN13" s="831"/>
      <c r="BO13" s="831"/>
      <c r="BP13" s="832"/>
      <c r="BQ13" s="31"/>
      <c r="BR13" s="468"/>
      <c r="BS13" s="469"/>
      <c r="BT13" s="469"/>
      <c r="BU13" s="469"/>
      <c r="BV13" s="469"/>
      <c r="BW13" s="469"/>
      <c r="BX13" s="470"/>
      <c r="BY13" s="31"/>
      <c r="BZ13" s="565"/>
      <c r="CA13" s="31"/>
    </row>
    <row r="14" spans="2:79" s="211" customFormat="1" ht="32.25" thickBot="1">
      <c r="B14" s="542" t="s">
        <v>633</v>
      </c>
      <c r="C14" s="532" t="s">
        <v>634</v>
      </c>
      <c r="D14" s="533"/>
      <c r="E14" s="534"/>
      <c r="F14" s="535"/>
      <c r="G14" s="536"/>
      <c r="H14" s="537"/>
      <c r="I14" s="536"/>
      <c r="J14" s="534"/>
      <c r="K14" s="534"/>
      <c r="L14" s="534"/>
      <c r="M14" s="538"/>
      <c r="N14" s="537"/>
      <c r="O14" s="536"/>
      <c r="P14" s="534"/>
      <c r="Q14" s="534"/>
      <c r="R14" s="534"/>
      <c r="S14" s="534"/>
      <c r="T14" s="537"/>
      <c r="U14" s="537"/>
      <c r="V14" s="537"/>
      <c r="W14" s="554"/>
      <c r="X14" s="554"/>
      <c r="Y14" s="554"/>
      <c r="Z14" s="554"/>
      <c r="AA14" s="555"/>
      <c r="AB14" s="555"/>
      <c r="AC14" s="537"/>
      <c r="AD14" s="537"/>
      <c r="AE14" s="537"/>
      <c r="AF14" s="554"/>
      <c r="AG14" s="554"/>
      <c r="AH14" s="554"/>
      <c r="AI14" s="554"/>
      <c r="AJ14" s="554"/>
      <c r="AK14" s="554"/>
      <c r="AL14" s="554"/>
      <c r="AM14" s="554"/>
      <c r="AN14" s="555"/>
      <c r="AO14" s="537"/>
      <c r="AP14" s="537"/>
      <c r="AQ14" s="537"/>
      <c r="AR14" s="555"/>
      <c r="AS14" s="555"/>
      <c r="AT14" s="555"/>
      <c r="AU14" s="555"/>
      <c r="AV14" s="555"/>
      <c r="AW14" s="537"/>
      <c r="AX14" s="537"/>
      <c r="AY14" s="537"/>
      <c r="AZ14" s="556"/>
      <c r="BA14" s="549"/>
      <c r="BB14" s="557"/>
      <c r="BC14" s="557"/>
      <c r="BD14" s="551"/>
      <c r="BE14" s="558"/>
      <c r="BF14" s="551"/>
      <c r="BG14" s="559"/>
      <c r="BH14" s="559"/>
      <c r="BI14" s="553"/>
      <c r="BJ14" s="830"/>
      <c r="BK14" s="831"/>
      <c r="BL14" s="831"/>
      <c r="BM14" s="831"/>
      <c r="BN14" s="831"/>
      <c r="BO14" s="831"/>
      <c r="BP14" s="832"/>
      <c r="BQ14" s="31"/>
      <c r="BR14" s="468"/>
      <c r="BS14" s="469"/>
      <c r="BT14" s="469"/>
      <c r="BU14" s="469"/>
      <c r="BV14" s="469"/>
      <c r="BW14" s="469"/>
      <c r="BX14" s="470"/>
      <c r="BY14" s="31"/>
      <c r="BZ14" s="565"/>
      <c r="CA14" s="31"/>
    </row>
    <row r="15" spans="2:79" s="211" customFormat="1" ht="32.25" thickBot="1">
      <c r="B15" s="542" t="s">
        <v>635</v>
      </c>
      <c r="C15" s="532" t="s">
        <v>636</v>
      </c>
      <c r="D15" s="533"/>
      <c r="E15" s="534"/>
      <c r="F15" s="535"/>
      <c r="G15" s="536"/>
      <c r="H15" s="537"/>
      <c r="I15" s="536"/>
      <c r="J15" s="534"/>
      <c r="K15" s="534"/>
      <c r="L15" s="534"/>
      <c r="M15" s="538"/>
      <c r="N15" s="537"/>
      <c r="O15" s="536"/>
      <c r="P15" s="534"/>
      <c r="Q15" s="534"/>
      <c r="R15" s="534"/>
      <c r="S15" s="534"/>
      <c r="T15" s="537"/>
      <c r="U15" s="537"/>
      <c r="V15" s="537"/>
      <c r="W15" s="554"/>
      <c r="X15" s="554"/>
      <c r="Y15" s="554"/>
      <c r="Z15" s="554"/>
      <c r="AA15" s="555"/>
      <c r="AB15" s="555"/>
      <c r="AC15" s="537"/>
      <c r="AD15" s="537"/>
      <c r="AE15" s="537"/>
      <c r="AF15" s="554"/>
      <c r="AG15" s="554"/>
      <c r="AH15" s="554"/>
      <c r="AI15" s="554"/>
      <c r="AJ15" s="554"/>
      <c r="AK15" s="554"/>
      <c r="AL15" s="554"/>
      <c r="AM15" s="554"/>
      <c r="AN15" s="555"/>
      <c r="AO15" s="537"/>
      <c r="AP15" s="537"/>
      <c r="AQ15" s="537"/>
      <c r="AR15" s="555"/>
      <c r="AS15" s="555"/>
      <c r="AT15" s="555"/>
      <c r="AU15" s="555"/>
      <c r="AV15" s="555"/>
      <c r="AW15" s="537"/>
      <c r="AX15" s="537"/>
      <c r="AY15" s="537"/>
      <c r="AZ15" s="556"/>
      <c r="BA15" s="549"/>
      <c r="BB15" s="557"/>
      <c r="BC15" s="557"/>
      <c r="BD15" s="551"/>
      <c r="BE15" s="558"/>
      <c r="BF15" s="551"/>
      <c r="BG15" s="559"/>
      <c r="BH15" s="559"/>
      <c r="BI15" s="553"/>
      <c r="BJ15" s="830"/>
      <c r="BK15" s="831"/>
      <c r="BL15" s="831"/>
      <c r="BM15" s="831"/>
      <c r="BN15" s="831"/>
      <c r="BO15" s="831"/>
      <c r="BP15" s="832"/>
      <c r="BQ15" s="31"/>
      <c r="BR15" s="468"/>
      <c r="BS15" s="469"/>
      <c r="BT15" s="469"/>
      <c r="BU15" s="469"/>
      <c r="BV15" s="469"/>
      <c r="BW15" s="469"/>
      <c r="BX15" s="470"/>
      <c r="BY15" s="31"/>
      <c r="BZ15" s="565"/>
      <c r="CA15" s="31"/>
    </row>
    <row r="16" spans="2:79" s="211" customFormat="1" ht="32.25" thickBot="1">
      <c r="B16" s="542" t="s">
        <v>637</v>
      </c>
      <c r="C16" s="532" t="s">
        <v>638</v>
      </c>
      <c r="D16" s="533"/>
      <c r="E16" s="534"/>
      <c r="F16" s="535"/>
      <c r="G16" s="536"/>
      <c r="H16" s="537"/>
      <c r="I16" s="536"/>
      <c r="J16" s="534"/>
      <c r="K16" s="534"/>
      <c r="L16" s="534"/>
      <c r="M16" s="538"/>
      <c r="N16" s="537"/>
      <c r="O16" s="536"/>
      <c r="P16" s="534"/>
      <c r="Q16" s="534"/>
      <c r="R16" s="534"/>
      <c r="S16" s="534"/>
      <c r="T16" s="537"/>
      <c r="U16" s="537"/>
      <c r="V16" s="537"/>
      <c r="W16" s="554"/>
      <c r="X16" s="554"/>
      <c r="Y16" s="554"/>
      <c r="Z16" s="554"/>
      <c r="AA16" s="555"/>
      <c r="AB16" s="555"/>
      <c r="AC16" s="537"/>
      <c r="AD16" s="537"/>
      <c r="AE16" s="537"/>
      <c r="AF16" s="554"/>
      <c r="AG16" s="554"/>
      <c r="AH16" s="554"/>
      <c r="AI16" s="554"/>
      <c r="AJ16" s="554"/>
      <c r="AK16" s="554"/>
      <c r="AL16" s="554"/>
      <c r="AM16" s="554"/>
      <c r="AN16" s="555"/>
      <c r="AO16" s="537"/>
      <c r="AP16" s="537"/>
      <c r="AQ16" s="537"/>
      <c r="AR16" s="555"/>
      <c r="AS16" s="555"/>
      <c r="AT16" s="555"/>
      <c r="AU16" s="555"/>
      <c r="AV16" s="555"/>
      <c r="AW16" s="537"/>
      <c r="AX16" s="537"/>
      <c r="AY16" s="537"/>
      <c r="AZ16" s="556"/>
      <c r="BA16" s="549"/>
      <c r="BB16" s="557"/>
      <c r="BC16" s="557"/>
      <c r="BD16" s="551"/>
      <c r="BE16" s="558"/>
      <c r="BF16" s="551"/>
      <c r="BG16" s="559"/>
      <c r="BH16" s="559"/>
      <c r="BI16" s="553"/>
      <c r="BJ16" s="830"/>
      <c r="BK16" s="831"/>
      <c r="BL16" s="831"/>
      <c r="BM16" s="831"/>
      <c r="BN16" s="831"/>
      <c r="BO16" s="831"/>
      <c r="BP16" s="832"/>
      <c r="BQ16" s="31"/>
      <c r="BR16" s="468"/>
      <c r="BS16" s="469"/>
      <c r="BT16" s="469"/>
      <c r="BU16" s="469"/>
      <c r="BV16" s="469"/>
      <c r="BW16" s="469"/>
      <c r="BX16" s="470"/>
      <c r="BY16" s="31"/>
      <c r="BZ16" s="565"/>
      <c r="CA16" s="31"/>
    </row>
    <row r="17" spans="2:79" s="211" customFormat="1" ht="111" customHeight="1" thickBot="1">
      <c r="B17" s="542" t="s">
        <v>618</v>
      </c>
      <c r="C17" s="532" t="s">
        <v>290</v>
      </c>
      <c r="D17" s="539" t="s">
        <v>330</v>
      </c>
      <c r="E17" s="540">
        <v>40</v>
      </c>
      <c r="F17" s="541">
        <v>0</v>
      </c>
      <c r="G17" s="536"/>
      <c r="H17" s="537">
        <f>SUM(I17:M17)</f>
        <v>0</v>
      </c>
      <c r="I17" s="536"/>
      <c r="J17" s="540">
        <v>0</v>
      </c>
      <c r="K17" s="540">
        <v>0</v>
      </c>
      <c r="L17" s="540">
        <v>0</v>
      </c>
      <c r="M17" s="538"/>
      <c r="N17" s="537">
        <f>SUM(O17:T17)</f>
        <v>0</v>
      </c>
      <c r="O17" s="536"/>
      <c r="P17" s="540">
        <v>0</v>
      </c>
      <c r="Q17" s="540">
        <v>0</v>
      </c>
      <c r="R17" s="540">
        <v>0</v>
      </c>
      <c r="S17" s="540">
        <v>0</v>
      </c>
      <c r="T17" s="537"/>
      <c r="U17" s="537">
        <f>SUM(V17:AC17)</f>
        <v>0</v>
      </c>
      <c r="V17" s="537"/>
      <c r="W17" s="103">
        <v>0</v>
      </c>
      <c r="X17" s="103">
        <v>0</v>
      </c>
      <c r="Y17" s="103">
        <v>0</v>
      </c>
      <c r="Z17" s="103">
        <v>0</v>
      </c>
      <c r="AA17" s="102">
        <v>0</v>
      </c>
      <c r="AB17" s="102">
        <v>0</v>
      </c>
      <c r="AC17" s="537"/>
      <c r="AD17" s="537">
        <f>SUM(AE17:AO17)</f>
        <v>0</v>
      </c>
      <c r="AE17" s="537"/>
      <c r="AF17" s="103">
        <v>0</v>
      </c>
      <c r="AG17" s="103">
        <v>0</v>
      </c>
      <c r="AH17" s="103">
        <v>0</v>
      </c>
      <c r="AI17" s="103">
        <v>0</v>
      </c>
      <c r="AJ17" s="103">
        <v>0</v>
      </c>
      <c r="AK17" s="103">
        <v>0</v>
      </c>
      <c r="AL17" s="103">
        <v>0</v>
      </c>
      <c r="AM17" s="103">
        <v>0</v>
      </c>
      <c r="AN17" s="102">
        <v>0</v>
      </c>
      <c r="AO17" s="537"/>
      <c r="AP17" s="537">
        <f>SUM(AQ17:AW17)</f>
        <v>0</v>
      </c>
      <c r="AQ17" s="537"/>
      <c r="AR17" s="102">
        <v>0</v>
      </c>
      <c r="AS17" s="102">
        <v>0</v>
      </c>
      <c r="AT17" s="102">
        <v>0</v>
      </c>
      <c r="AU17" s="102">
        <v>0</v>
      </c>
      <c r="AV17" s="102">
        <v>0</v>
      </c>
      <c r="AW17" s="537"/>
      <c r="AX17" s="537">
        <v>0</v>
      </c>
      <c r="AY17" s="537"/>
      <c r="AZ17" s="548">
        <v>40000</v>
      </c>
      <c r="BA17" s="549"/>
      <c r="BB17" s="550">
        <v>0.25</v>
      </c>
      <c r="BC17" s="550">
        <v>0.4</v>
      </c>
      <c r="BD17" s="551"/>
      <c r="BE17" s="867" t="s">
        <v>695</v>
      </c>
      <c r="BF17" s="551" t="s">
        <v>27</v>
      </c>
      <c r="BG17" s="552" t="s">
        <v>166</v>
      </c>
      <c r="BH17" s="552" t="s">
        <v>167</v>
      </c>
      <c r="BI17" s="553"/>
      <c r="BJ17" s="104">
        <f>F17</f>
        <v>0</v>
      </c>
      <c r="BK17" s="104">
        <f>H17</f>
        <v>0</v>
      </c>
      <c r="BL17" s="104">
        <f>N17</f>
        <v>0</v>
      </c>
      <c r="BM17" s="104">
        <f>U17</f>
        <v>0</v>
      </c>
      <c r="BN17" s="104">
        <f>AD17</f>
        <v>0</v>
      </c>
      <c r="BO17" s="104">
        <f>AP17</f>
        <v>0</v>
      </c>
      <c r="BP17" s="110">
        <f>AX17</f>
        <v>0</v>
      </c>
      <c r="BQ17" s="210"/>
      <c r="BR17" s="468">
        <f>F17*BR$6</f>
        <v>0</v>
      </c>
      <c r="BS17" s="469">
        <f>H17*BS$6</f>
        <v>0</v>
      </c>
      <c r="BT17" s="469">
        <f>N17*BT$6</f>
        <v>0</v>
      </c>
      <c r="BU17" s="469">
        <f>U17*BU$6</f>
        <v>0</v>
      </c>
      <c r="BV17" s="469">
        <f>AD17*BV$6</f>
        <v>0</v>
      </c>
      <c r="BW17" s="469">
        <f>AP17*BW$6</f>
        <v>0</v>
      </c>
      <c r="BX17" s="470">
        <f>AX17*BX$6</f>
        <v>0</v>
      </c>
      <c r="BY17" s="31"/>
      <c r="BZ17" s="468"/>
      <c r="CA17" s="31"/>
    </row>
    <row r="18" spans="2:79" s="211" customFormat="1" ht="32.25" thickBot="1">
      <c r="B18" s="542" t="s">
        <v>639</v>
      </c>
      <c r="C18" s="833" t="s">
        <v>640</v>
      </c>
      <c r="D18" s="533"/>
      <c r="E18" s="534"/>
      <c r="F18" s="535"/>
      <c r="G18" s="536"/>
      <c r="H18" s="537"/>
      <c r="I18" s="536"/>
      <c r="J18" s="534"/>
      <c r="K18" s="534"/>
      <c r="L18" s="534"/>
      <c r="M18" s="538"/>
      <c r="N18" s="537"/>
      <c r="O18" s="536"/>
      <c r="P18" s="534"/>
      <c r="Q18" s="534"/>
      <c r="R18" s="534"/>
      <c r="S18" s="534"/>
      <c r="T18" s="537"/>
      <c r="U18" s="537"/>
      <c r="V18" s="537"/>
      <c r="W18" s="554"/>
      <c r="X18" s="554"/>
      <c r="Y18" s="554"/>
      <c r="Z18" s="554"/>
      <c r="AA18" s="555"/>
      <c r="AB18" s="555"/>
      <c r="AC18" s="537"/>
      <c r="AD18" s="537"/>
      <c r="AE18" s="537"/>
      <c r="AF18" s="554"/>
      <c r="AG18" s="554"/>
      <c r="AH18" s="554"/>
      <c r="AI18" s="554"/>
      <c r="AJ18" s="554"/>
      <c r="AK18" s="554"/>
      <c r="AL18" s="554"/>
      <c r="AM18" s="554"/>
      <c r="AN18" s="555"/>
      <c r="AO18" s="537"/>
      <c r="AP18" s="537"/>
      <c r="AQ18" s="537"/>
      <c r="AR18" s="555"/>
      <c r="AS18" s="555"/>
      <c r="AT18" s="555"/>
      <c r="AU18" s="555"/>
      <c r="AV18" s="555"/>
      <c r="AW18" s="537"/>
      <c r="AX18" s="537"/>
      <c r="AY18" s="537"/>
      <c r="AZ18" s="556"/>
      <c r="BA18" s="549"/>
      <c r="BB18" s="557"/>
      <c r="BC18" s="557"/>
      <c r="BD18" s="551"/>
      <c r="BE18" s="558"/>
      <c r="BF18" s="551"/>
      <c r="BG18" s="559"/>
      <c r="BH18" s="559"/>
      <c r="BI18" s="553"/>
      <c r="BJ18" s="830"/>
      <c r="BK18" s="831"/>
      <c r="BL18" s="831"/>
      <c r="BM18" s="831"/>
      <c r="BN18" s="831"/>
      <c r="BO18" s="831"/>
      <c r="BP18" s="832"/>
      <c r="BQ18" s="31"/>
      <c r="BR18" s="468"/>
      <c r="BS18" s="469"/>
      <c r="BT18" s="469"/>
      <c r="BU18" s="469"/>
      <c r="BV18" s="469"/>
      <c r="BW18" s="469"/>
      <c r="BX18" s="470"/>
      <c r="BY18" s="31"/>
      <c r="BZ18" s="565"/>
      <c r="CA18" s="31"/>
    </row>
    <row r="19" spans="2:79" s="211" customFormat="1" ht="32.25" thickBot="1">
      <c r="B19" s="542" t="s">
        <v>641</v>
      </c>
      <c r="C19" s="833" t="s">
        <v>642</v>
      </c>
      <c r="D19" s="533"/>
      <c r="E19" s="534"/>
      <c r="F19" s="535"/>
      <c r="G19" s="536"/>
      <c r="H19" s="537"/>
      <c r="I19" s="536"/>
      <c r="J19" s="534"/>
      <c r="K19" s="534"/>
      <c r="L19" s="534"/>
      <c r="M19" s="538"/>
      <c r="N19" s="537"/>
      <c r="O19" s="536"/>
      <c r="P19" s="534"/>
      <c r="Q19" s="534"/>
      <c r="R19" s="534"/>
      <c r="S19" s="534"/>
      <c r="T19" s="537"/>
      <c r="U19" s="537"/>
      <c r="V19" s="537"/>
      <c r="W19" s="554"/>
      <c r="X19" s="554"/>
      <c r="Y19" s="554"/>
      <c r="Z19" s="554"/>
      <c r="AA19" s="555"/>
      <c r="AB19" s="555"/>
      <c r="AC19" s="537"/>
      <c r="AD19" s="537"/>
      <c r="AE19" s="537"/>
      <c r="AF19" s="554"/>
      <c r="AG19" s="554"/>
      <c r="AH19" s="554"/>
      <c r="AI19" s="554"/>
      <c r="AJ19" s="554"/>
      <c r="AK19" s="554"/>
      <c r="AL19" s="554"/>
      <c r="AM19" s="554"/>
      <c r="AN19" s="555"/>
      <c r="AO19" s="537"/>
      <c r="AP19" s="537"/>
      <c r="AQ19" s="537"/>
      <c r="AR19" s="555"/>
      <c r="AS19" s="555"/>
      <c r="AT19" s="555"/>
      <c r="AU19" s="555"/>
      <c r="AV19" s="555"/>
      <c r="AW19" s="537"/>
      <c r="AX19" s="537"/>
      <c r="AY19" s="537"/>
      <c r="AZ19" s="556"/>
      <c r="BA19" s="549"/>
      <c r="BB19" s="557"/>
      <c r="BC19" s="557"/>
      <c r="BD19" s="551"/>
      <c r="BE19" s="558"/>
      <c r="BF19" s="551"/>
      <c r="BG19" s="559"/>
      <c r="BH19" s="559"/>
      <c r="BI19" s="553"/>
      <c r="BJ19" s="830"/>
      <c r="BK19" s="831"/>
      <c r="BL19" s="831"/>
      <c r="BM19" s="831"/>
      <c r="BN19" s="831"/>
      <c r="BO19" s="831"/>
      <c r="BP19" s="832"/>
      <c r="BQ19" s="31"/>
      <c r="BR19" s="468"/>
      <c r="BS19" s="469"/>
      <c r="BT19" s="469"/>
      <c r="BU19" s="469"/>
      <c r="BV19" s="469"/>
      <c r="BW19" s="469"/>
      <c r="BX19" s="470"/>
      <c r="BY19" s="31"/>
      <c r="BZ19" s="565"/>
      <c r="CA19" s="31"/>
    </row>
    <row r="20" spans="2:79" s="211" customFormat="1" ht="32.25" thickBot="1">
      <c r="B20" s="542" t="s">
        <v>643</v>
      </c>
      <c r="C20" s="833" t="s">
        <v>644</v>
      </c>
      <c r="D20" s="533"/>
      <c r="E20" s="534"/>
      <c r="F20" s="535"/>
      <c r="G20" s="536"/>
      <c r="H20" s="537"/>
      <c r="I20" s="536"/>
      <c r="J20" s="534"/>
      <c r="K20" s="534"/>
      <c r="L20" s="534"/>
      <c r="M20" s="538"/>
      <c r="N20" s="537"/>
      <c r="O20" s="536"/>
      <c r="P20" s="534"/>
      <c r="Q20" s="534"/>
      <c r="R20" s="534"/>
      <c r="S20" s="534"/>
      <c r="T20" s="537"/>
      <c r="U20" s="537"/>
      <c r="V20" s="537"/>
      <c r="W20" s="554"/>
      <c r="X20" s="554"/>
      <c r="Y20" s="554"/>
      <c r="Z20" s="554"/>
      <c r="AA20" s="555"/>
      <c r="AB20" s="555"/>
      <c r="AC20" s="537"/>
      <c r="AD20" s="537"/>
      <c r="AE20" s="537"/>
      <c r="AF20" s="554"/>
      <c r="AG20" s="554"/>
      <c r="AH20" s="554"/>
      <c r="AI20" s="554"/>
      <c r="AJ20" s="554"/>
      <c r="AK20" s="554"/>
      <c r="AL20" s="554"/>
      <c r="AM20" s="554"/>
      <c r="AN20" s="555"/>
      <c r="AO20" s="537"/>
      <c r="AP20" s="537"/>
      <c r="AQ20" s="537"/>
      <c r="AR20" s="555"/>
      <c r="AS20" s="555"/>
      <c r="AT20" s="555"/>
      <c r="AU20" s="555"/>
      <c r="AV20" s="555"/>
      <c r="AW20" s="537"/>
      <c r="AX20" s="537"/>
      <c r="AY20" s="537"/>
      <c r="AZ20" s="556"/>
      <c r="BA20" s="549"/>
      <c r="BB20" s="557"/>
      <c r="BC20" s="557"/>
      <c r="BD20" s="551"/>
      <c r="BE20" s="558"/>
      <c r="BF20" s="551"/>
      <c r="BG20" s="559"/>
      <c r="BH20" s="559"/>
      <c r="BI20" s="553"/>
      <c r="BJ20" s="830"/>
      <c r="BK20" s="831"/>
      <c r="BL20" s="831"/>
      <c r="BM20" s="831"/>
      <c r="BN20" s="831"/>
      <c r="BO20" s="831"/>
      <c r="BP20" s="832"/>
      <c r="BQ20" s="31"/>
      <c r="BR20" s="468"/>
      <c r="BS20" s="469"/>
      <c r="BT20" s="469"/>
      <c r="BU20" s="469"/>
      <c r="BV20" s="469"/>
      <c r="BW20" s="469"/>
      <c r="BX20" s="470"/>
      <c r="BY20" s="31"/>
      <c r="BZ20" s="565"/>
      <c r="CA20" s="31"/>
    </row>
    <row r="21" spans="2:79" s="211" customFormat="1" ht="48" thickBot="1">
      <c r="B21" s="542" t="s">
        <v>645</v>
      </c>
      <c r="C21" s="833" t="s">
        <v>646</v>
      </c>
      <c r="D21" s="533"/>
      <c r="E21" s="534"/>
      <c r="F21" s="535"/>
      <c r="G21" s="536"/>
      <c r="H21" s="537"/>
      <c r="I21" s="536"/>
      <c r="J21" s="534"/>
      <c r="K21" s="534"/>
      <c r="L21" s="534"/>
      <c r="M21" s="538"/>
      <c r="N21" s="537"/>
      <c r="O21" s="536"/>
      <c r="P21" s="534"/>
      <c r="Q21" s="534"/>
      <c r="R21" s="534"/>
      <c r="S21" s="534"/>
      <c r="T21" s="537"/>
      <c r="U21" s="537"/>
      <c r="V21" s="537"/>
      <c r="W21" s="554"/>
      <c r="X21" s="554"/>
      <c r="Y21" s="554"/>
      <c r="Z21" s="554"/>
      <c r="AA21" s="555"/>
      <c r="AB21" s="555"/>
      <c r="AC21" s="537"/>
      <c r="AD21" s="537"/>
      <c r="AE21" s="537"/>
      <c r="AF21" s="554"/>
      <c r="AG21" s="554"/>
      <c r="AH21" s="554"/>
      <c r="AI21" s="554"/>
      <c r="AJ21" s="554"/>
      <c r="AK21" s="554"/>
      <c r="AL21" s="554"/>
      <c r="AM21" s="554"/>
      <c r="AN21" s="555"/>
      <c r="AO21" s="537"/>
      <c r="AP21" s="537"/>
      <c r="AQ21" s="537"/>
      <c r="AR21" s="555"/>
      <c r="AS21" s="555"/>
      <c r="AT21" s="555"/>
      <c r="AU21" s="555"/>
      <c r="AV21" s="555"/>
      <c r="AW21" s="537"/>
      <c r="AX21" s="537"/>
      <c r="AY21" s="537"/>
      <c r="AZ21" s="556"/>
      <c r="BA21" s="549"/>
      <c r="BB21" s="557"/>
      <c r="BC21" s="557"/>
      <c r="BD21" s="551"/>
      <c r="BE21" s="558"/>
      <c r="BF21" s="551"/>
      <c r="BG21" s="559"/>
      <c r="BH21" s="559"/>
      <c r="BI21" s="553"/>
      <c r="BJ21" s="830"/>
      <c r="BK21" s="831"/>
      <c r="BL21" s="831"/>
      <c r="BM21" s="831"/>
      <c r="BN21" s="831"/>
      <c r="BO21" s="831"/>
      <c r="BP21" s="832"/>
      <c r="BQ21" s="31"/>
      <c r="BR21" s="468"/>
      <c r="BS21" s="469"/>
      <c r="BT21" s="469"/>
      <c r="BU21" s="469"/>
      <c r="BV21" s="469"/>
      <c r="BW21" s="469"/>
      <c r="BX21" s="470"/>
      <c r="BY21" s="31"/>
      <c r="BZ21" s="565"/>
      <c r="CA21" s="31"/>
    </row>
    <row r="22" spans="2:79" s="211" customFormat="1" ht="32.25" thickBot="1">
      <c r="B22" s="542" t="s">
        <v>647</v>
      </c>
      <c r="C22" s="532" t="s">
        <v>648</v>
      </c>
      <c r="D22" s="533"/>
      <c r="E22" s="534"/>
      <c r="F22" s="535"/>
      <c r="G22" s="536"/>
      <c r="H22" s="537"/>
      <c r="I22" s="536"/>
      <c r="J22" s="534"/>
      <c r="K22" s="534"/>
      <c r="L22" s="534"/>
      <c r="M22" s="538"/>
      <c r="N22" s="537"/>
      <c r="O22" s="536"/>
      <c r="P22" s="534"/>
      <c r="Q22" s="534"/>
      <c r="R22" s="534"/>
      <c r="S22" s="534"/>
      <c r="T22" s="537"/>
      <c r="U22" s="537"/>
      <c r="V22" s="537"/>
      <c r="W22" s="554"/>
      <c r="X22" s="554"/>
      <c r="Y22" s="554"/>
      <c r="Z22" s="554"/>
      <c r="AA22" s="555"/>
      <c r="AB22" s="555"/>
      <c r="AC22" s="537"/>
      <c r="AD22" s="537"/>
      <c r="AE22" s="537"/>
      <c r="AF22" s="554"/>
      <c r="AG22" s="554"/>
      <c r="AH22" s="554"/>
      <c r="AI22" s="554"/>
      <c r="AJ22" s="554"/>
      <c r="AK22" s="554"/>
      <c r="AL22" s="554"/>
      <c r="AM22" s="554"/>
      <c r="AN22" s="555"/>
      <c r="AO22" s="537"/>
      <c r="AP22" s="537"/>
      <c r="AQ22" s="537"/>
      <c r="AR22" s="555"/>
      <c r="AS22" s="555"/>
      <c r="AT22" s="555"/>
      <c r="AU22" s="555"/>
      <c r="AV22" s="555"/>
      <c r="AW22" s="537"/>
      <c r="AX22" s="537"/>
      <c r="AY22" s="537"/>
      <c r="AZ22" s="556"/>
      <c r="BA22" s="549"/>
      <c r="BB22" s="557"/>
      <c r="BC22" s="557"/>
      <c r="BD22" s="551"/>
      <c r="BE22" s="558"/>
      <c r="BF22" s="551"/>
      <c r="BG22" s="559"/>
      <c r="BH22" s="559"/>
      <c r="BI22" s="553"/>
      <c r="BJ22" s="830"/>
      <c r="BK22" s="831"/>
      <c r="BL22" s="831"/>
      <c r="BM22" s="831"/>
      <c r="BN22" s="831"/>
      <c r="BO22" s="831"/>
      <c r="BP22" s="832"/>
      <c r="BQ22" s="31"/>
      <c r="BR22" s="468"/>
      <c r="BS22" s="469"/>
      <c r="BT22" s="469"/>
      <c r="BU22" s="469"/>
      <c r="BV22" s="469"/>
      <c r="BW22" s="469"/>
      <c r="BX22" s="470"/>
      <c r="BY22" s="31"/>
      <c r="BZ22" s="565"/>
      <c r="CA22" s="31"/>
    </row>
    <row r="23" spans="2:79" s="211" customFormat="1" ht="32.25" thickBot="1">
      <c r="B23" s="542" t="s">
        <v>649</v>
      </c>
      <c r="C23" s="833" t="s">
        <v>650</v>
      </c>
      <c r="D23" s="533"/>
      <c r="E23" s="534"/>
      <c r="F23" s="535"/>
      <c r="G23" s="536"/>
      <c r="H23" s="537"/>
      <c r="I23" s="536"/>
      <c r="J23" s="534"/>
      <c r="K23" s="534"/>
      <c r="L23" s="534"/>
      <c r="M23" s="538"/>
      <c r="N23" s="537"/>
      <c r="O23" s="536"/>
      <c r="P23" s="534"/>
      <c r="Q23" s="534"/>
      <c r="R23" s="534"/>
      <c r="S23" s="534"/>
      <c r="T23" s="537"/>
      <c r="U23" s="537"/>
      <c r="V23" s="537"/>
      <c r="W23" s="554"/>
      <c r="X23" s="554"/>
      <c r="Y23" s="554"/>
      <c r="Z23" s="554"/>
      <c r="AA23" s="555"/>
      <c r="AB23" s="555"/>
      <c r="AC23" s="537"/>
      <c r="AD23" s="537"/>
      <c r="AE23" s="537"/>
      <c r="AF23" s="554"/>
      <c r="AG23" s="554"/>
      <c r="AH23" s="554"/>
      <c r="AI23" s="554"/>
      <c r="AJ23" s="554"/>
      <c r="AK23" s="554"/>
      <c r="AL23" s="554"/>
      <c r="AM23" s="554"/>
      <c r="AN23" s="555"/>
      <c r="AO23" s="537"/>
      <c r="AP23" s="537"/>
      <c r="AQ23" s="537"/>
      <c r="AR23" s="555"/>
      <c r="AS23" s="555"/>
      <c r="AT23" s="555"/>
      <c r="AU23" s="555"/>
      <c r="AV23" s="555"/>
      <c r="AW23" s="537"/>
      <c r="AX23" s="537"/>
      <c r="AY23" s="537"/>
      <c r="AZ23" s="556"/>
      <c r="BA23" s="549"/>
      <c r="BB23" s="557"/>
      <c r="BC23" s="557"/>
      <c r="BD23" s="551"/>
      <c r="BE23" s="558"/>
      <c r="BF23" s="551"/>
      <c r="BG23" s="559"/>
      <c r="BH23" s="559"/>
      <c r="BI23" s="553"/>
      <c r="BJ23" s="830"/>
      <c r="BK23" s="831"/>
      <c r="BL23" s="831"/>
      <c r="BM23" s="831"/>
      <c r="BN23" s="831"/>
      <c r="BO23" s="831"/>
      <c r="BP23" s="832"/>
      <c r="BQ23" s="31"/>
      <c r="BR23" s="468"/>
      <c r="BS23" s="469"/>
      <c r="BT23" s="469"/>
      <c r="BU23" s="469"/>
      <c r="BV23" s="469"/>
      <c r="BW23" s="469"/>
      <c r="BX23" s="470"/>
      <c r="BY23" s="31"/>
      <c r="BZ23" s="565"/>
      <c r="CA23" s="31"/>
    </row>
    <row r="24" spans="2:79" s="211" customFormat="1" ht="32.25" thickBot="1">
      <c r="B24" s="542" t="s">
        <v>651</v>
      </c>
      <c r="C24" s="833" t="s">
        <v>652</v>
      </c>
      <c r="D24" s="533"/>
      <c r="E24" s="534"/>
      <c r="F24" s="535"/>
      <c r="G24" s="536"/>
      <c r="H24" s="537"/>
      <c r="I24" s="536"/>
      <c r="J24" s="534"/>
      <c r="K24" s="534"/>
      <c r="L24" s="534"/>
      <c r="M24" s="538"/>
      <c r="N24" s="537"/>
      <c r="O24" s="536"/>
      <c r="P24" s="534"/>
      <c r="Q24" s="534"/>
      <c r="R24" s="534"/>
      <c r="S24" s="534"/>
      <c r="T24" s="537"/>
      <c r="U24" s="537"/>
      <c r="V24" s="537"/>
      <c r="W24" s="554"/>
      <c r="X24" s="554"/>
      <c r="Y24" s="554"/>
      <c r="Z24" s="554"/>
      <c r="AA24" s="555"/>
      <c r="AB24" s="555"/>
      <c r="AC24" s="537"/>
      <c r="AD24" s="537"/>
      <c r="AE24" s="537"/>
      <c r="AF24" s="554"/>
      <c r="AG24" s="554"/>
      <c r="AH24" s="554"/>
      <c r="AI24" s="554"/>
      <c r="AJ24" s="554"/>
      <c r="AK24" s="554"/>
      <c r="AL24" s="554"/>
      <c r="AM24" s="554"/>
      <c r="AN24" s="555"/>
      <c r="AO24" s="537"/>
      <c r="AP24" s="537"/>
      <c r="AQ24" s="537"/>
      <c r="AR24" s="555"/>
      <c r="AS24" s="555"/>
      <c r="AT24" s="555"/>
      <c r="AU24" s="555"/>
      <c r="AV24" s="555"/>
      <c r="AW24" s="537"/>
      <c r="AX24" s="537"/>
      <c r="AY24" s="537"/>
      <c r="AZ24" s="556"/>
      <c r="BA24" s="549"/>
      <c r="BB24" s="557"/>
      <c r="BC24" s="557"/>
      <c r="BD24" s="551"/>
      <c r="BE24" s="558"/>
      <c r="BF24" s="551"/>
      <c r="BG24" s="559"/>
      <c r="BH24" s="559"/>
      <c r="BI24" s="553"/>
      <c r="BJ24" s="830"/>
      <c r="BK24" s="831"/>
      <c r="BL24" s="831"/>
      <c r="BM24" s="831"/>
      <c r="BN24" s="831"/>
      <c r="BO24" s="831"/>
      <c r="BP24" s="832"/>
      <c r="BQ24" s="31"/>
      <c r="BR24" s="468"/>
      <c r="BS24" s="469"/>
      <c r="BT24" s="469"/>
      <c r="BU24" s="469"/>
      <c r="BV24" s="469"/>
      <c r="BW24" s="469"/>
      <c r="BX24" s="470"/>
      <c r="BY24" s="31"/>
      <c r="BZ24" s="565"/>
      <c r="CA24" s="31"/>
    </row>
    <row r="25" spans="2:79" s="211" customFormat="1" ht="32.25" thickBot="1">
      <c r="B25" s="542" t="s">
        <v>653</v>
      </c>
      <c r="C25" s="833" t="s">
        <v>654</v>
      </c>
      <c r="D25" s="533"/>
      <c r="E25" s="534"/>
      <c r="F25" s="535"/>
      <c r="G25" s="536"/>
      <c r="H25" s="537"/>
      <c r="I25" s="536"/>
      <c r="J25" s="534"/>
      <c r="K25" s="534"/>
      <c r="L25" s="534"/>
      <c r="M25" s="538"/>
      <c r="N25" s="537"/>
      <c r="O25" s="536"/>
      <c r="P25" s="534"/>
      <c r="Q25" s="534"/>
      <c r="R25" s="534"/>
      <c r="S25" s="534"/>
      <c r="T25" s="537"/>
      <c r="U25" s="537"/>
      <c r="V25" s="537"/>
      <c r="W25" s="554"/>
      <c r="X25" s="554"/>
      <c r="Y25" s="554"/>
      <c r="Z25" s="554"/>
      <c r="AA25" s="555"/>
      <c r="AB25" s="555"/>
      <c r="AC25" s="537"/>
      <c r="AD25" s="537"/>
      <c r="AE25" s="537"/>
      <c r="AF25" s="554"/>
      <c r="AG25" s="554"/>
      <c r="AH25" s="554"/>
      <c r="AI25" s="554"/>
      <c r="AJ25" s="554"/>
      <c r="AK25" s="554"/>
      <c r="AL25" s="554"/>
      <c r="AM25" s="554"/>
      <c r="AN25" s="555"/>
      <c r="AO25" s="537"/>
      <c r="AP25" s="537"/>
      <c r="AQ25" s="537"/>
      <c r="AR25" s="555"/>
      <c r="AS25" s="555"/>
      <c r="AT25" s="555"/>
      <c r="AU25" s="555"/>
      <c r="AV25" s="555"/>
      <c r="AW25" s="537"/>
      <c r="AX25" s="537"/>
      <c r="AY25" s="537"/>
      <c r="AZ25" s="556"/>
      <c r="BA25" s="549"/>
      <c r="BB25" s="557"/>
      <c r="BC25" s="557"/>
      <c r="BD25" s="551"/>
      <c r="BE25" s="558"/>
      <c r="BF25" s="551"/>
      <c r="BG25" s="559"/>
      <c r="BH25" s="559"/>
      <c r="BI25" s="553"/>
      <c r="BJ25" s="830"/>
      <c r="BK25" s="831"/>
      <c r="BL25" s="831"/>
      <c r="BM25" s="831"/>
      <c r="BN25" s="831"/>
      <c r="BO25" s="831"/>
      <c r="BP25" s="832"/>
      <c r="BQ25" s="31"/>
      <c r="BR25" s="468"/>
      <c r="BS25" s="469"/>
      <c r="BT25" s="469"/>
      <c r="BU25" s="469"/>
      <c r="BV25" s="469"/>
      <c r="BW25" s="469"/>
      <c r="BX25" s="470"/>
      <c r="BY25" s="31"/>
      <c r="BZ25" s="565"/>
      <c r="CA25" s="31"/>
    </row>
    <row r="26" spans="2:79" s="211" customFormat="1" ht="111" customHeight="1" thickBot="1">
      <c r="B26" s="542" t="s">
        <v>619</v>
      </c>
      <c r="C26" s="532" t="s">
        <v>291</v>
      </c>
      <c r="D26" s="539" t="s">
        <v>186</v>
      </c>
      <c r="E26" s="540">
        <v>10</v>
      </c>
      <c r="F26" s="541">
        <v>0</v>
      </c>
      <c r="G26" s="536"/>
      <c r="H26" s="537">
        <f>SUM(I26:M26)</f>
        <v>16</v>
      </c>
      <c r="I26" s="536"/>
      <c r="J26" s="540">
        <v>0</v>
      </c>
      <c r="K26" s="540">
        <v>16</v>
      </c>
      <c r="L26" s="540">
        <v>0</v>
      </c>
      <c r="M26" s="538"/>
      <c r="N26" s="537">
        <f>SUM(O26:T26)</f>
        <v>16</v>
      </c>
      <c r="O26" s="536"/>
      <c r="P26" s="540">
        <v>0</v>
      </c>
      <c r="Q26" s="540">
        <v>0</v>
      </c>
      <c r="R26" s="540">
        <v>16</v>
      </c>
      <c r="S26" s="540">
        <v>0</v>
      </c>
      <c r="T26" s="537"/>
      <c r="U26" s="537">
        <f>SUM(V26:AC26)</f>
        <v>80</v>
      </c>
      <c r="V26" s="537"/>
      <c r="W26" s="103">
        <v>80</v>
      </c>
      <c r="X26" s="103">
        <v>0</v>
      </c>
      <c r="Y26" s="103">
        <v>0</v>
      </c>
      <c r="Z26" s="103">
        <v>0</v>
      </c>
      <c r="AA26" s="102">
        <v>0</v>
      </c>
      <c r="AB26" s="102">
        <v>0</v>
      </c>
      <c r="AC26" s="537"/>
      <c r="AD26" s="537">
        <f>SUM(AE26:AO26)</f>
        <v>80</v>
      </c>
      <c r="AE26" s="537"/>
      <c r="AF26" s="103">
        <v>80</v>
      </c>
      <c r="AG26" s="103">
        <v>0</v>
      </c>
      <c r="AH26" s="103">
        <v>0</v>
      </c>
      <c r="AI26" s="103">
        <v>0</v>
      </c>
      <c r="AJ26" s="103">
        <v>0</v>
      </c>
      <c r="AK26" s="103">
        <v>0</v>
      </c>
      <c r="AL26" s="103">
        <v>0</v>
      </c>
      <c r="AM26" s="103">
        <v>0</v>
      </c>
      <c r="AN26" s="102">
        <v>0</v>
      </c>
      <c r="AO26" s="537"/>
      <c r="AP26" s="537">
        <f>SUM(AQ26:AW26)</f>
        <v>0</v>
      </c>
      <c r="AQ26" s="537"/>
      <c r="AR26" s="102">
        <v>0</v>
      </c>
      <c r="AS26" s="102">
        <v>0</v>
      </c>
      <c r="AT26" s="102">
        <v>0</v>
      </c>
      <c r="AU26" s="102">
        <v>0</v>
      </c>
      <c r="AV26" s="102">
        <v>0</v>
      </c>
      <c r="AW26" s="537"/>
      <c r="AX26" s="537">
        <v>0</v>
      </c>
      <c r="AY26" s="537"/>
      <c r="AZ26" s="548">
        <v>0</v>
      </c>
      <c r="BA26" s="549"/>
      <c r="BB26" s="550">
        <v>0.25</v>
      </c>
      <c r="BC26" s="550">
        <v>0</v>
      </c>
      <c r="BD26" s="551"/>
      <c r="BE26" s="869" t="s">
        <v>697</v>
      </c>
      <c r="BF26" s="551" t="s">
        <v>27</v>
      </c>
      <c r="BG26" s="552" t="s">
        <v>166</v>
      </c>
      <c r="BH26" s="552" t="s">
        <v>167</v>
      </c>
      <c r="BI26" s="553"/>
      <c r="BJ26" s="104">
        <f>F26</f>
        <v>0</v>
      </c>
      <c r="BK26" s="104">
        <f>H26</f>
        <v>16</v>
      </c>
      <c r="BL26" s="104">
        <f>N26</f>
        <v>16</v>
      </c>
      <c r="BM26" s="104">
        <f>U26</f>
        <v>80</v>
      </c>
      <c r="BN26" s="104">
        <f>AD26</f>
        <v>80</v>
      </c>
      <c r="BO26" s="104">
        <f>AP26</f>
        <v>0</v>
      </c>
      <c r="BP26" s="110">
        <f>AX26</f>
        <v>0</v>
      </c>
      <c r="BQ26" s="210"/>
      <c r="BR26" s="471">
        <f>F26*BR$6</f>
        <v>0</v>
      </c>
      <c r="BS26" s="472">
        <f>H26*BS$6</f>
        <v>1944</v>
      </c>
      <c r="BT26" s="472">
        <f>N26*BT$6</f>
        <v>1668.8</v>
      </c>
      <c r="BU26" s="472">
        <f>U26*BU$6</f>
        <v>6488</v>
      </c>
      <c r="BV26" s="472">
        <f>AD26*BV$6</f>
        <v>6488</v>
      </c>
      <c r="BW26" s="472">
        <f>AP26*BW$6</f>
        <v>0</v>
      </c>
      <c r="BX26" s="473">
        <f>AX26*BX$6</f>
        <v>0</v>
      </c>
      <c r="BY26" s="31"/>
      <c r="BZ26" s="868"/>
      <c r="CA26" s="869" t="s">
        <v>697</v>
      </c>
    </row>
    <row r="27" spans="2:79" s="211" customFormat="1" ht="31.5">
      <c r="B27" s="542" t="s">
        <v>655</v>
      </c>
      <c r="C27" s="833" t="s">
        <v>656</v>
      </c>
      <c r="D27" s="533"/>
      <c r="E27" s="534"/>
      <c r="F27" s="535"/>
      <c r="G27" s="536"/>
      <c r="H27" s="537"/>
      <c r="I27" s="536"/>
      <c r="J27" s="534"/>
      <c r="K27" s="534"/>
      <c r="L27" s="534"/>
      <c r="M27" s="538"/>
      <c r="N27" s="537"/>
      <c r="O27" s="536"/>
      <c r="P27" s="534"/>
      <c r="Q27" s="534"/>
      <c r="R27" s="534"/>
      <c r="S27" s="534"/>
      <c r="T27" s="537"/>
      <c r="U27" s="537"/>
      <c r="V27" s="537"/>
      <c r="W27" s="554"/>
      <c r="X27" s="554"/>
      <c r="Y27" s="554"/>
      <c r="Z27" s="554"/>
      <c r="AA27" s="555"/>
      <c r="AB27" s="555"/>
      <c r="AC27" s="537"/>
      <c r="AD27" s="537"/>
      <c r="AE27" s="537"/>
      <c r="AF27" s="554"/>
      <c r="AG27" s="554"/>
      <c r="AH27" s="554"/>
      <c r="AI27" s="554"/>
      <c r="AJ27" s="554"/>
      <c r="AK27" s="554"/>
      <c r="AL27" s="554"/>
      <c r="AM27" s="554"/>
      <c r="AN27" s="555"/>
      <c r="AO27" s="537"/>
      <c r="AP27" s="537"/>
      <c r="AQ27" s="537"/>
      <c r="AR27" s="555"/>
      <c r="AS27" s="555"/>
      <c r="AT27" s="555"/>
      <c r="AU27" s="555"/>
      <c r="AV27" s="555"/>
      <c r="AW27" s="537"/>
      <c r="AX27" s="537"/>
      <c r="AY27" s="537"/>
      <c r="AZ27" s="556"/>
      <c r="BA27" s="549"/>
      <c r="BB27" s="557"/>
      <c r="BC27" s="557"/>
      <c r="BD27" s="551"/>
      <c r="BE27" s="558"/>
      <c r="BF27" s="551"/>
      <c r="BG27" s="559"/>
      <c r="BH27" s="559"/>
      <c r="BI27" s="553"/>
      <c r="BJ27" s="830"/>
      <c r="BK27" s="831"/>
      <c r="BL27" s="831"/>
      <c r="BM27" s="831"/>
      <c r="BN27" s="831"/>
      <c r="BO27" s="831"/>
      <c r="BP27" s="832"/>
      <c r="BQ27" s="31"/>
      <c r="BR27" s="827"/>
      <c r="BS27" s="828"/>
      <c r="BT27" s="828"/>
      <c r="BU27" s="828"/>
      <c r="BV27" s="828"/>
      <c r="BW27" s="828"/>
      <c r="BX27" s="829"/>
      <c r="BY27" s="31"/>
      <c r="BZ27" s="834"/>
      <c r="CA27" s="31"/>
    </row>
    <row r="28" spans="2:79" s="211" customFormat="1" ht="31.5">
      <c r="B28" s="542" t="s">
        <v>657</v>
      </c>
      <c r="C28" s="833" t="s">
        <v>658</v>
      </c>
      <c r="D28" s="533"/>
      <c r="E28" s="534"/>
      <c r="F28" s="535"/>
      <c r="G28" s="536"/>
      <c r="H28" s="537"/>
      <c r="I28" s="536"/>
      <c r="J28" s="534"/>
      <c r="K28" s="534"/>
      <c r="L28" s="534"/>
      <c r="M28" s="538"/>
      <c r="N28" s="537"/>
      <c r="O28" s="536"/>
      <c r="P28" s="534"/>
      <c r="Q28" s="534"/>
      <c r="R28" s="534"/>
      <c r="S28" s="534"/>
      <c r="T28" s="537"/>
      <c r="U28" s="537"/>
      <c r="V28" s="537"/>
      <c r="W28" s="554"/>
      <c r="X28" s="554"/>
      <c r="Y28" s="554"/>
      <c r="Z28" s="554"/>
      <c r="AA28" s="555"/>
      <c r="AB28" s="555"/>
      <c r="AC28" s="537"/>
      <c r="AD28" s="537"/>
      <c r="AE28" s="537"/>
      <c r="AF28" s="554"/>
      <c r="AG28" s="554"/>
      <c r="AH28" s="554"/>
      <c r="AI28" s="554"/>
      <c r="AJ28" s="554"/>
      <c r="AK28" s="554"/>
      <c r="AL28" s="554"/>
      <c r="AM28" s="554"/>
      <c r="AN28" s="555"/>
      <c r="AO28" s="537"/>
      <c r="AP28" s="537"/>
      <c r="AQ28" s="537"/>
      <c r="AR28" s="555"/>
      <c r="AS28" s="555"/>
      <c r="AT28" s="555"/>
      <c r="AU28" s="555"/>
      <c r="AV28" s="555"/>
      <c r="AW28" s="537"/>
      <c r="AX28" s="537"/>
      <c r="AY28" s="537"/>
      <c r="AZ28" s="556"/>
      <c r="BA28" s="549"/>
      <c r="BB28" s="557"/>
      <c r="BC28" s="557"/>
      <c r="BD28" s="551"/>
      <c r="BE28" s="558"/>
      <c r="BF28" s="551"/>
      <c r="BG28" s="559"/>
      <c r="BH28" s="559"/>
      <c r="BI28" s="553"/>
      <c r="BJ28" s="830"/>
      <c r="BK28" s="831"/>
      <c r="BL28" s="831"/>
      <c r="BM28" s="831"/>
      <c r="BN28" s="831"/>
      <c r="BO28" s="831"/>
      <c r="BP28" s="832"/>
      <c r="BQ28" s="31"/>
      <c r="BR28" s="827"/>
      <c r="BS28" s="828"/>
      <c r="BT28" s="828"/>
      <c r="BU28" s="828"/>
      <c r="BV28" s="828"/>
      <c r="BW28" s="828"/>
      <c r="BX28" s="829"/>
      <c r="BY28" s="31"/>
      <c r="BZ28" s="834"/>
      <c r="CA28" s="31"/>
    </row>
    <row r="29" spans="2:79" s="211" customFormat="1" ht="47.25">
      <c r="B29" s="542" t="s">
        <v>659</v>
      </c>
      <c r="C29" s="532" t="s">
        <v>660</v>
      </c>
      <c r="D29" s="533"/>
      <c r="E29" s="534"/>
      <c r="F29" s="535"/>
      <c r="G29" s="536"/>
      <c r="H29" s="537"/>
      <c r="I29" s="536"/>
      <c r="J29" s="534"/>
      <c r="K29" s="534"/>
      <c r="L29" s="534"/>
      <c r="M29" s="538"/>
      <c r="N29" s="537"/>
      <c r="O29" s="536"/>
      <c r="P29" s="534"/>
      <c r="Q29" s="534"/>
      <c r="R29" s="534"/>
      <c r="S29" s="534"/>
      <c r="T29" s="537"/>
      <c r="U29" s="537"/>
      <c r="V29" s="537"/>
      <c r="W29" s="554"/>
      <c r="X29" s="554"/>
      <c r="Y29" s="554"/>
      <c r="Z29" s="554"/>
      <c r="AA29" s="555"/>
      <c r="AB29" s="555"/>
      <c r="AC29" s="537"/>
      <c r="AD29" s="537"/>
      <c r="AE29" s="537"/>
      <c r="AF29" s="554"/>
      <c r="AG29" s="554"/>
      <c r="AH29" s="554"/>
      <c r="AI29" s="554"/>
      <c r="AJ29" s="554"/>
      <c r="AK29" s="554"/>
      <c r="AL29" s="554"/>
      <c r="AM29" s="554"/>
      <c r="AN29" s="555"/>
      <c r="AO29" s="537"/>
      <c r="AP29" s="537"/>
      <c r="AQ29" s="537"/>
      <c r="AR29" s="555"/>
      <c r="AS29" s="555"/>
      <c r="AT29" s="555"/>
      <c r="AU29" s="555"/>
      <c r="AV29" s="555"/>
      <c r="AW29" s="537"/>
      <c r="AX29" s="537"/>
      <c r="AY29" s="537"/>
      <c r="AZ29" s="556"/>
      <c r="BA29" s="549"/>
      <c r="BB29" s="557"/>
      <c r="BC29" s="557"/>
      <c r="BD29" s="551"/>
      <c r="BE29" s="558"/>
      <c r="BF29" s="551"/>
      <c r="BG29" s="559"/>
      <c r="BH29" s="559"/>
      <c r="BI29" s="553"/>
      <c r="BJ29" s="830"/>
      <c r="BK29" s="831"/>
      <c r="BL29" s="831"/>
      <c r="BM29" s="831"/>
      <c r="BN29" s="831"/>
      <c r="BO29" s="831"/>
      <c r="BP29" s="832"/>
      <c r="BQ29" s="31"/>
      <c r="BR29" s="827"/>
      <c r="BS29" s="828"/>
      <c r="BT29" s="828"/>
      <c r="BU29" s="828"/>
      <c r="BV29" s="828"/>
      <c r="BW29" s="828"/>
      <c r="BX29" s="829"/>
      <c r="BY29" s="31"/>
      <c r="BZ29" s="834"/>
      <c r="CA29" s="31"/>
    </row>
    <row r="30" spans="2:79" s="211" customFormat="1" ht="31.5">
      <c r="B30" s="542" t="s">
        <v>661</v>
      </c>
      <c r="C30" s="532" t="s">
        <v>662</v>
      </c>
      <c r="D30" s="533"/>
      <c r="E30" s="534"/>
      <c r="F30" s="535"/>
      <c r="G30" s="536"/>
      <c r="H30" s="537"/>
      <c r="I30" s="536"/>
      <c r="J30" s="534"/>
      <c r="K30" s="534"/>
      <c r="L30" s="534"/>
      <c r="M30" s="538"/>
      <c r="N30" s="537"/>
      <c r="O30" s="536"/>
      <c r="P30" s="534"/>
      <c r="Q30" s="534"/>
      <c r="R30" s="534"/>
      <c r="S30" s="534"/>
      <c r="T30" s="537"/>
      <c r="U30" s="537"/>
      <c r="V30" s="537"/>
      <c r="W30" s="554"/>
      <c r="X30" s="554"/>
      <c r="Y30" s="554"/>
      <c r="Z30" s="554"/>
      <c r="AA30" s="555"/>
      <c r="AB30" s="555"/>
      <c r="AC30" s="537"/>
      <c r="AD30" s="537"/>
      <c r="AE30" s="537"/>
      <c r="AF30" s="554"/>
      <c r="AG30" s="554"/>
      <c r="AH30" s="554"/>
      <c r="AI30" s="554"/>
      <c r="AJ30" s="554"/>
      <c r="AK30" s="554"/>
      <c r="AL30" s="554"/>
      <c r="AM30" s="554"/>
      <c r="AN30" s="555"/>
      <c r="AO30" s="537"/>
      <c r="AP30" s="537"/>
      <c r="AQ30" s="537"/>
      <c r="AR30" s="555"/>
      <c r="AS30" s="555"/>
      <c r="AT30" s="555"/>
      <c r="AU30" s="555"/>
      <c r="AV30" s="555"/>
      <c r="AW30" s="537"/>
      <c r="AX30" s="537"/>
      <c r="AY30" s="537"/>
      <c r="AZ30" s="556"/>
      <c r="BA30" s="549"/>
      <c r="BB30" s="557"/>
      <c r="BC30" s="557"/>
      <c r="BD30" s="551"/>
      <c r="BE30" s="558"/>
      <c r="BF30" s="551"/>
      <c r="BG30" s="559"/>
      <c r="BH30" s="559"/>
      <c r="BI30" s="553"/>
      <c r="BJ30" s="830"/>
      <c r="BK30" s="831"/>
      <c r="BL30" s="831"/>
      <c r="BM30" s="831"/>
      <c r="BN30" s="831"/>
      <c r="BO30" s="831"/>
      <c r="BP30" s="832"/>
      <c r="BQ30" s="31"/>
      <c r="BR30" s="827"/>
      <c r="BS30" s="828"/>
      <c r="BT30" s="828"/>
      <c r="BU30" s="828"/>
      <c r="BV30" s="828"/>
      <c r="BW30" s="828"/>
      <c r="BX30" s="829"/>
      <c r="BY30" s="31"/>
      <c r="BZ30" s="834"/>
      <c r="CA30" s="31"/>
    </row>
    <row r="31" spans="2:79" s="211" customFormat="1" ht="47.25">
      <c r="B31" s="542" t="s">
        <v>663</v>
      </c>
      <c r="C31" s="532" t="s">
        <v>664</v>
      </c>
      <c r="D31" s="533"/>
      <c r="E31" s="534"/>
      <c r="F31" s="535"/>
      <c r="G31" s="536"/>
      <c r="H31" s="537"/>
      <c r="I31" s="536"/>
      <c r="J31" s="534"/>
      <c r="K31" s="534"/>
      <c r="L31" s="534"/>
      <c r="M31" s="538"/>
      <c r="N31" s="537"/>
      <c r="O31" s="536"/>
      <c r="P31" s="534"/>
      <c r="Q31" s="534"/>
      <c r="R31" s="534"/>
      <c r="S31" s="534"/>
      <c r="T31" s="537"/>
      <c r="U31" s="537"/>
      <c r="V31" s="537"/>
      <c r="W31" s="554"/>
      <c r="X31" s="554"/>
      <c r="Y31" s="554"/>
      <c r="Z31" s="554"/>
      <c r="AA31" s="555"/>
      <c r="AB31" s="555"/>
      <c r="AC31" s="537"/>
      <c r="AD31" s="537"/>
      <c r="AE31" s="537"/>
      <c r="AF31" s="554"/>
      <c r="AG31" s="554"/>
      <c r="AH31" s="554"/>
      <c r="AI31" s="554"/>
      <c r="AJ31" s="554"/>
      <c r="AK31" s="554"/>
      <c r="AL31" s="554"/>
      <c r="AM31" s="554"/>
      <c r="AN31" s="555"/>
      <c r="AO31" s="537"/>
      <c r="AP31" s="537"/>
      <c r="AQ31" s="537"/>
      <c r="AR31" s="555"/>
      <c r="AS31" s="555"/>
      <c r="AT31" s="555"/>
      <c r="AU31" s="555"/>
      <c r="AV31" s="555"/>
      <c r="AW31" s="537"/>
      <c r="AX31" s="537"/>
      <c r="AY31" s="537"/>
      <c r="AZ31" s="556"/>
      <c r="BA31" s="549"/>
      <c r="BB31" s="557"/>
      <c r="BC31" s="557"/>
      <c r="BD31" s="551"/>
      <c r="BE31" s="558"/>
      <c r="BF31" s="551"/>
      <c r="BG31" s="559"/>
      <c r="BH31" s="559"/>
      <c r="BI31" s="553"/>
      <c r="BJ31" s="830"/>
      <c r="BK31" s="831"/>
      <c r="BL31" s="831"/>
      <c r="BM31" s="831"/>
      <c r="BN31" s="831"/>
      <c r="BO31" s="831"/>
      <c r="BP31" s="832"/>
      <c r="BQ31" s="31"/>
      <c r="BR31" s="827"/>
      <c r="BS31" s="828"/>
      <c r="BT31" s="828"/>
      <c r="BU31" s="828"/>
      <c r="BV31" s="828"/>
      <c r="BW31" s="828"/>
      <c r="BX31" s="829"/>
      <c r="BY31" s="31"/>
      <c r="BZ31" s="834"/>
      <c r="CA31" s="31"/>
    </row>
    <row r="32" spans="2:79" s="211" customFormat="1" ht="31.5">
      <c r="B32" s="542" t="s">
        <v>665</v>
      </c>
      <c r="C32" s="532" t="s">
        <v>666</v>
      </c>
      <c r="D32" s="533"/>
      <c r="E32" s="534"/>
      <c r="F32" s="535"/>
      <c r="G32" s="536"/>
      <c r="H32" s="537"/>
      <c r="I32" s="536"/>
      <c r="J32" s="534"/>
      <c r="K32" s="534"/>
      <c r="L32" s="534"/>
      <c r="M32" s="538"/>
      <c r="N32" s="537"/>
      <c r="O32" s="536"/>
      <c r="P32" s="534"/>
      <c r="Q32" s="534"/>
      <c r="R32" s="534"/>
      <c r="S32" s="534"/>
      <c r="T32" s="537"/>
      <c r="U32" s="537"/>
      <c r="V32" s="537"/>
      <c r="W32" s="554"/>
      <c r="X32" s="554"/>
      <c r="Y32" s="554"/>
      <c r="Z32" s="554"/>
      <c r="AA32" s="555"/>
      <c r="AB32" s="555"/>
      <c r="AC32" s="537"/>
      <c r="AD32" s="537"/>
      <c r="AE32" s="537"/>
      <c r="AF32" s="554"/>
      <c r="AG32" s="554"/>
      <c r="AH32" s="554"/>
      <c r="AI32" s="554"/>
      <c r="AJ32" s="554"/>
      <c r="AK32" s="554"/>
      <c r="AL32" s="554"/>
      <c r="AM32" s="554"/>
      <c r="AN32" s="555"/>
      <c r="AO32" s="537"/>
      <c r="AP32" s="537"/>
      <c r="AQ32" s="537"/>
      <c r="AR32" s="555"/>
      <c r="AS32" s="555"/>
      <c r="AT32" s="555"/>
      <c r="AU32" s="555"/>
      <c r="AV32" s="555"/>
      <c r="AW32" s="537"/>
      <c r="AX32" s="537"/>
      <c r="AY32" s="537"/>
      <c r="AZ32" s="556"/>
      <c r="BA32" s="549"/>
      <c r="BB32" s="557"/>
      <c r="BC32" s="557"/>
      <c r="BD32" s="551"/>
      <c r="BE32" s="558"/>
      <c r="BF32" s="551"/>
      <c r="BG32" s="559"/>
      <c r="BH32" s="559"/>
      <c r="BI32" s="553"/>
      <c r="BJ32" s="830"/>
      <c r="BK32" s="831"/>
      <c r="BL32" s="831"/>
      <c r="BM32" s="831"/>
      <c r="BN32" s="831"/>
      <c r="BO32" s="831"/>
      <c r="BP32" s="832"/>
      <c r="BQ32" s="31"/>
      <c r="BR32" s="827"/>
      <c r="BS32" s="828"/>
      <c r="BT32" s="828"/>
      <c r="BU32" s="828"/>
      <c r="BV32" s="828"/>
      <c r="BW32" s="828"/>
      <c r="BX32" s="829"/>
      <c r="BY32" s="31"/>
      <c r="BZ32" s="834"/>
      <c r="CA32" s="31"/>
    </row>
    <row r="33" spans="2:79" s="50" customFormat="1" ht="111" thickBot="1">
      <c r="B33" s="543" t="s">
        <v>620</v>
      </c>
      <c r="C33" s="544" t="s">
        <v>292</v>
      </c>
      <c r="D33" s="539" t="s">
        <v>331</v>
      </c>
      <c r="E33" s="621">
        <v>178</v>
      </c>
      <c r="F33" s="622">
        <v>0</v>
      </c>
      <c r="G33" s="545"/>
      <c r="H33" s="546">
        <f t="shared" ref="H33" si="19">SUM(I33:M33)</f>
        <v>62</v>
      </c>
      <c r="I33" s="545"/>
      <c r="J33" s="621">
        <v>0</v>
      </c>
      <c r="K33" s="621">
        <v>62</v>
      </c>
      <c r="L33" s="621">
        <v>0</v>
      </c>
      <c r="M33" s="547"/>
      <c r="N33" s="546">
        <f t="shared" ref="N33" si="20">SUM(O33:T33)</f>
        <v>62</v>
      </c>
      <c r="O33" s="545"/>
      <c r="P33" s="621">
        <v>0</v>
      </c>
      <c r="Q33" s="621">
        <v>0</v>
      </c>
      <c r="R33" s="621">
        <v>62</v>
      </c>
      <c r="S33" s="621">
        <v>0</v>
      </c>
      <c r="T33" s="546"/>
      <c r="U33" s="546">
        <f t="shared" ref="U33" si="21">SUM(V33:AC33)</f>
        <v>0</v>
      </c>
      <c r="V33" s="546"/>
      <c r="W33" s="623">
        <v>0</v>
      </c>
      <c r="X33" s="623">
        <v>0</v>
      </c>
      <c r="Y33" s="623">
        <v>0</v>
      </c>
      <c r="Z33" s="623">
        <v>0</v>
      </c>
      <c r="AA33" s="624">
        <v>0</v>
      </c>
      <c r="AB33" s="624">
        <v>0</v>
      </c>
      <c r="AC33" s="546"/>
      <c r="AD33" s="546">
        <f t="shared" ref="AD33" si="22">SUM(AE33:AO33)</f>
        <v>310</v>
      </c>
      <c r="AE33" s="546"/>
      <c r="AF33" s="623">
        <v>310</v>
      </c>
      <c r="AG33" s="623">
        <v>0</v>
      </c>
      <c r="AH33" s="623">
        <v>0</v>
      </c>
      <c r="AI33" s="623">
        <v>0</v>
      </c>
      <c r="AJ33" s="623">
        <v>0</v>
      </c>
      <c r="AK33" s="623">
        <v>0</v>
      </c>
      <c r="AL33" s="623">
        <v>0</v>
      </c>
      <c r="AM33" s="623">
        <v>0</v>
      </c>
      <c r="AN33" s="624">
        <v>0</v>
      </c>
      <c r="AO33" s="546"/>
      <c r="AP33" s="546">
        <f t="shared" ref="AP33" si="23">SUM(AQ33:AW33)</f>
        <v>620</v>
      </c>
      <c r="AQ33" s="546"/>
      <c r="AR33" s="624">
        <v>0</v>
      </c>
      <c r="AS33" s="624">
        <v>0</v>
      </c>
      <c r="AT33" s="624">
        <v>620</v>
      </c>
      <c r="AU33" s="624">
        <v>0</v>
      </c>
      <c r="AV33" s="624">
        <v>0</v>
      </c>
      <c r="AW33" s="546"/>
      <c r="AX33" s="546">
        <v>0</v>
      </c>
      <c r="AY33" s="546"/>
      <c r="AZ33" s="625">
        <v>4698773.8499999996</v>
      </c>
      <c r="BA33" s="562"/>
      <c r="BB33" s="550">
        <v>0.25</v>
      </c>
      <c r="BC33" s="550">
        <v>0</v>
      </c>
      <c r="BD33" s="563"/>
      <c r="BE33" s="626"/>
      <c r="BF33" s="563" t="s">
        <v>27</v>
      </c>
      <c r="BG33" s="627" t="s">
        <v>168</v>
      </c>
      <c r="BH33" s="627" t="s">
        <v>168</v>
      </c>
      <c r="BI33" s="564"/>
      <c r="BJ33" s="186">
        <f>F33</f>
        <v>0</v>
      </c>
      <c r="BK33" s="186">
        <f>H33</f>
        <v>62</v>
      </c>
      <c r="BL33" s="186">
        <f>N33</f>
        <v>62</v>
      </c>
      <c r="BM33" s="186">
        <f>U33</f>
        <v>0</v>
      </c>
      <c r="BN33" s="186">
        <f>AD33</f>
        <v>310</v>
      </c>
      <c r="BO33" s="186">
        <f>AP33</f>
        <v>620</v>
      </c>
      <c r="BP33" s="187">
        <f>AX33</f>
        <v>0</v>
      </c>
      <c r="BQ33" s="210"/>
      <c r="BR33" s="474">
        <f>F33*BR$6</f>
        <v>0</v>
      </c>
      <c r="BS33" s="475">
        <f>H33*BS$6</f>
        <v>7533</v>
      </c>
      <c r="BT33" s="475">
        <f>N33*BT$6</f>
        <v>6466.5999999999995</v>
      </c>
      <c r="BU33" s="475">
        <f>U33*BU$6</f>
        <v>0</v>
      </c>
      <c r="BV33" s="475">
        <f>AD33*BV$6</f>
        <v>25141</v>
      </c>
      <c r="BW33" s="475">
        <f>AP33*BW$6</f>
        <v>70363.8</v>
      </c>
      <c r="BX33" s="476">
        <f>AX33*BX$6</f>
        <v>0</v>
      </c>
      <c r="BY33" s="31"/>
      <c r="BZ33" s="474"/>
    </row>
    <row r="34" spans="2:79" s="211" customFormat="1" ht="31.5">
      <c r="B34" s="542" t="s">
        <v>667</v>
      </c>
      <c r="C34" s="532" t="s">
        <v>668</v>
      </c>
      <c r="D34" s="533"/>
      <c r="E34" s="534"/>
      <c r="F34" s="535"/>
      <c r="G34" s="536"/>
      <c r="H34" s="537"/>
      <c r="I34" s="536"/>
      <c r="J34" s="534"/>
      <c r="K34" s="534"/>
      <c r="L34" s="534"/>
      <c r="M34" s="538"/>
      <c r="N34" s="537"/>
      <c r="O34" s="536"/>
      <c r="P34" s="534"/>
      <c r="Q34" s="534"/>
      <c r="R34" s="534"/>
      <c r="S34" s="534"/>
      <c r="T34" s="537"/>
      <c r="U34" s="537"/>
      <c r="V34" s="537"/>
      <c r="W34" s="554"/>
      <c r="X34" s="554"/>
      <c r="Y34" s="554"/>
      <c r="Z34" s="554"/>
      <c r="AA34" s="555"/>
      <c r="AB34" s="555"/>
      <c r="AC34" s="537"/>
      <c r="AD34" s="537"/>
      <c r="AE34" s="537"/>
      <c r="AF34" s="554"/>
      <c r="AG34" s="554"/>
      <c r="AH34" s="554"/>
      <c r="AI34" s="554"/>
      <c r="AJ34" s="554"/>
      <c r="AK34" s="554"/>
      <c r="AL34" s="554"/>
      <c r="AM34" s="554"/>
      <c r="AN34" s="555"/>
      <c r="AO34" s="537"/>
      <c r="AP34" s="537"/>
      <c r="AQ34" s="537"/>
      <c r="AR34" s="555"/>
      <c r="AS34" s="555"/>
      <c r="AT34" s="555"/>
      <c r="AU34" s="555"/>
      <c r="AV34" s="555"/>
      <c r="AW34" s="537"/>
      <c r="AX34" s="537"/>
      <c r="AY34" s="537"/>
      <c r="AZ34" s="556"/>
      <c r="BA34" s="549"/>
      <c r="BB34" s="557"/>
      <c r="BC34" s="557"/>
      <c r="BD34" s="551"/>
      <c r="BE34" s="558"/>
      <c r="BF34" s="551"/>
      <c r="BG34" s="559"/>
      <c r="BH34" s="559"/>
      <c r="BI34" s="553"/>
      <c r="BJ34" s="830"/>
      <c r="BK34" s="831"/>
      <c r="BL34" s="831"/>
      <c r="BM34" s="831"/>
      <c r="BN34" s="831"/>
      <c r="BO34" s="831"/>
      <c r="BP34" s="832"/>
      <c r="BQ34" s="31"/>
      <c r="BR34" s="827"/>
      <c r="BS34" s="828"/>
      <c r="BT34" s="828"/>
      <c r="BU34" s="828"/>
      <c r="BV34" s="828"/>
      <c r="BW34" s="828"/>
      <c r="BX34" s="829"/>
      <c r="BY34" s="31"/>
      <c r="BZ34" s="834"/>
      <c r="CA34" s="31"/>
    </row>
    <row r="37" spans="2:79" s="37" customFormat="1" ht="16.5" thickBot="1">
      <c r="C37" s="50"/>
      <c r="D37" s="51"/>
      <c r="E37" s="49"/>
      <c r="F37" s="49"/>
      <c r="G37" s="49"/>
      <c r="H37" s="49"/>
      <c r="I37" s="49"/>
      <c r="J37" s="49"/>
      <c r="K37" s="49"/>
      <c r="L37" s="49"/>
      <c r="M37" s="49"/>
      <c r="N37" s="49"/>
      <c r="O37" s="49"/>
      <c r="P37" s="49"/>
      <c r="Q37" s="49"/>
      <c r="R37" s="49"/>
      <c r="S37" s="49"/>
      <c r="T37" s="49"/>
      <c r="U37" s="49"/>
      <c r="V37" s="49"/>
      <c r="W37" s="52"/>
      <c r="X37" s="49"/>
      <c r="Y37" s="49"/>
      <c r="Z37" s="49"/>
      <c r="AA37" s="49"/>
      <c r="AB37" s="49"/>
      <c r="AC37" s="49"/>
      <c r="AD37" s="49"/>
      <c r="AE37" s="49"/>
      <c r="AF37" s="4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c r="BN37" s="39"/>
      <c r="BO37" s="39"/>
      <c r="BP37" s="39"/>
      <c r="BQ37" s="39"/>
      <c r="BR37" s="13"/>
      <c r="BS37" s="13"/>
      <c r="BT37" s="13"/>
      <c r="BU37" s="13"/>
      <c r="BV37" s="13"/>
      <c r="BW37" s="13"/>
      <c r="BX37" s="13"/>
      <c r="BY37" s="13"/>
      <c r="BZ37" s="13"/>
      <c r="CA37" s="13"/>
    </row>
    <row r="38" spans="2:79" s="13" customFormat="1" ht="98.1" customHeight="1" thickBot="1">
      <c r="B38" s="566" t="s">
        <v>109</v>
      </c>
      <c r="D38" s="14"/>
      <c r="E38" s="15"/>
      <c r="F38" s="15"/>
      <c r="G38" s="15"/>
      <c r="H38" s="15"/>
      <c r="I38" s="15"/>
      <c r="J38" s="15"/>
      <c r="K38" s="15"/>
      <c r="L38" s="15"/>
      <c r="M38" s="15"/>
      <c r="N38" s="15"/>
      <c r="O38" s="15"/>
      <c r="P38" s="15"/>
      <c r="Q38" s="15"/>
      <c r="R38" s="15"/>
      <c r="S38" s="17"/>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15"/>
      <c r="AW38" s="15"/>
      <c r="AX38" s="15"/>
      <c r="AY38" s="15"/>
      <c r="AZ38" s="15"/>
      <c r="BA38" s="15"/>
      <c r="BB38" s="15"/>
      <c r="BC38" s="15"/>
      <c r="BD38" s="15"/>
      <c r="BE38" s="15"/>
      <c r="BF38" s="15"/>
      <c r="BG38" s="15"/>
      <c r="BH38" s="1148" t="s">
        <v>193</v>
      </c>
      <c r="BI38" s="35"/>
      <c r="BJ38" s="596" t="s">
        <v>117</v>
      </c>
      <c r="BK38" s="596" t="s">
        <v>118</v>
      </c>
      <c r="BL38" s="596" t="s">
        <v>119</v>
      </c>
      <c r="BM38" s="596" t="s">
        <v>120</v>
      </c>
      <c r="BN38" s="596" t="s">
        <v>8</v>
      </c>
      <c r="BO38" s="596" t="s">
        <v>86</v>
      </c>
      <c r="BP38" s="597" t="s">
        <v>121</v>
      </c>
    </row>
    <row r="39" spans="2:79" s="13" customFormat="1" ht="57" customHeight="1" thickBot="1">
      <c r="D39" s="14"/>
      <c r="E39" s="15"/>
      <c r="F39" s="15"/>
      <c r="G39" s="15"/>
      <c r="H39" s="15"/>
      <c r="I39" s="15"/>
      <c r="J39" s="15"/>
      <c r="K39" s="15"/>
      <c r="L39" s="15"/>
      <c r="M39" s="15"/>
      <c r="N39" s="15"/>
      <c r="O39" s="15"/>
      <c r="P39" s="15"/>
      <c r="Q39" s="15"/>
      <c r="R39" s="15"/>
      <c r="S39" s="17"/>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149"/>
      <c r="BI39" s="36"/>
      <c r="BJ39" s="598" t="s">
        <v>202</v>
      </c>
      <c r="BK39" s="598" t="s">
        <v>202</v>
      </c>
      <c r="BL39" s="598" t="s">
        <v>202</v>
      </c>
      <c r="BM39" s="598" t="s">
        <v>202</v>
      </c>
      <c r="BN39" s="598" t="s">
        <v>202</v>
      </c>
      <c r="BO39" s="598" t="s">
        <v>202</v>
      </c>
      <c r="BP39" s="599" t="s">
        <v>202</v>
      </c>
      <c r="BR39" s="225" t="s">
        <v>117</v>
      </c>
      <c r="BS39" s="320" t="s">
        <v>118</v>
      </c>
      <c r="BT39" s="320" t="s">
        <v>119</v>
      </c>
      <c r="BU39" s="320" t="s">
        <v>120</v>
      </c>
      <c r="BV39" s="320" t="s">
        <v>8</v>
      </c>
      <c r="BW39" s="320" t="s">
        <v>86</v>
      </c>
      <c r="BX39" s="321" t="s">
        <v>121</v>
      </c>
      <c r="BY39" s="340"/>
      <c r="BZ39" s="453" t="s">
        <v>172</v>
      </c>
      <c r="CA39" s="866" t="s">
        <v>171</v>
      </c>
    </row>
    <row r="40" spans="2:79" s="274" customFormat="1" ht="36" customHeight="1" thickBot="1">
      <c r="B40" s="567" t="s">
        <v>99</v>
      </c>
      <c r="C40" s="568" t="s">
        <v>100</v>
      </c>
      <c r="D40" s="568" t="s">
        <v>101</v>
      </c>
      <c r="E40" s="568" t="s">
        <v>102</v>
      </c>
      <c r="F40" s="568"/>
      <c r="G40" s="568"/>
      <c r="H40" s="569" t="s">
        <v>106</v>
      </c>
      <c r="I40" s="568" t="s">
        <v>106</v>
      </c>
      <c r="J40" s="568" t="s">
        <v>107</v>
      </c>
      <c r="K40" s="570" t="s">
        <v>72</v>
      </c>
      <c r="L40" s="1170" t="s">
        <v>103</v>
      </c>
      <c r="M40" s="1170"/>
      <c r="N40" s="571" t="s">
        <v>104</v>
      </c>
      <c r="O40" s="571"/>
      <c r="P40" s="572" t="s">
        <v>205</v>
      </c>
      <c r="Q40" s="571" t="s">
        <v>211</v>
      </c>
      <c r="R40" s="572" t="s">
        <v>212</v>
      </c>
      <c r="S40" s="573" t="s">
        <v>72</v>
      </c>
      <c r="T40" s="573"/>
      <c r="U40" s="573" t="s">
        <v>205</v>
      </c>
      <c r="V40" s="573"/>
      <c r="W40" s="573" t="s">
        <v>213</v>
      </c>
      <c r="X40" s="573" t="s">
        <v>105</v>
      </c>
      <c r="Y40" s="573" t="s">
        <v>214</v>
      </c>
      <c r="Z40" s="574" t="s">
        <v>108</v>
      </c>
      <c r="AA40" s="1171" t="s">
        <v>138</v>
      </c>
      <c r="AB40" s="1171"/>
      <c r="AC40" s="1171"/>
      <c r="AD40" s="1171"/>
      <c r="AE40" s="1171"/>
      <c r="AF40" s="1171"/>
      <c r="AG40" s="1172"/>
      <c r="BB40" s="438"/>
      <c r="BC40" s="438"/>
      <c r="BH40" s="1150"/>
      <c r="BI40" s="322"/>
      <c r="BJ40" s="528">
        <f t="shared" ref="BJ40:BP40" si="24">SUM(BJ7:BJ35)</f>
        <v>0</v>
      </c>
      <c r="BK40" s="529">
        <f t="shared" si="24"/>
        <v>78</v>
      </c>
      <c r="BL40" s="529">
        <f t="shared" si="24"/>
        <v>78</v>
      </c>
      <c r="BM40" s="529">
        <f t="shared" si="24"/>
        <v>80</v>
      </c>
      <c r="BN40" s="529">
        <f t="shared" si="24"/>
        <v>390</v>
      </c>
      <c r="BO40" s="529">
        <f t="shared" si="24"/>
        <v>620</v>
      </c>
      <c r="BP40" s="530">
        <f t="shared" si="24"/>
        <v>0</v>
      </c>
      <c r="BR40" s="1145" t="s">
        <v>204</v>
      </c>
      <c r="BS40" s="1146"/>
      <c r="BT40" s="1146"/>
      <c r="BU40" s="1146"/>
      <c r="BV40" s="1146"/>
      <c r="BW40" s="1146"/>
      <c r="BX40" s="1147"/>
      <c r="BY40" s="341"/>
      <c r="BZ40" s="483">
        <f>SUM(BZ7:BZ35)</f>
        <v>0</v>
      </c>
      <c r="CA40" s="484">
        <f>SUM(AZ7:AZ38)</f>
        <v>4738773.8499999996</v>
      </c>
    </row>
    <row r="41" spans="2:79" s="273" customFormat="1" ht="15" customHeight="1" thickBot="1">
      <c r="B41" s="297"/>
      <c r="C41" s="298"/>
      <c r="D41" s="298"/>
      <c r="E41" s="298"/>
      <c r="F41" s="298"/>
      <c r="G41" s="298"/>
      <c r="H41" s="315"/>
      <c r="I41" s="298"/>
      <c r="J41" s="298"/>
      <c r="K41" s="298"/>
      <c r="L41" s="299"/>
      <c r="M41" s="298"/>
      <c r="N41" s="298"/>
      <c r="O41" s="300"/>
      <c r="P41" s="301"/>
      <c r="Q41" s="300"/>
      <c r="R41" s="301"/>
      <c r="S41" s="302"/>
      <c r="T41" s="302"/>
      <c r="U41" s="302"/>
      <c r="V41" s="302"/>
      <c r="W41" s="302"/>
      <c r="X41" s="300"/>
      <c r="Y41" s="300"/>
      <c r="Z41" s="376"/>
      <c r="AA41" s="1130"/>
      <c r="AB41" s="1130"/>
      <c r="AC41" s="1130"/>
      <c r="AD41" s="1130"/>
      <c r="AE41" s="1130"/>
      <c r="AF41" s="1130"/>
      <c r="AG41" s="1131"/>
      <c r="BB41" s="439"/>
      <c r="BC41" s="439"/>
      <c r="BR41" s="480">
        <f t="shared" ref="BR41:BX41" si="25">SUM(BR7:BR35)</f>
        <v>0</v>
      </c>
      <c r="BS41" s="481">
        <f t="shared" si="25"/>
        <v>9477</v>
      </c>
      <c r="BT41" s="481">
        <f t="shared" si="25"/>
        <v>8135.4</v>
      </c>
      <c r="BU41" s="481">
        <f t="shared" si="25"/>
        <v>6488</v>
      </c>
      <c r="BV41" s="481">
        <f t="shared" si="25"/>
        <v>31629</v>
      </c>
      <c r="BW41" s="481">
        <f t="shared" si="25"/>
        <v>70363.8</v>
      </c>
      <c r="BX41" s="482">
        <f t="shared" si="25"/>
        <v>0</v>
      </c>
      <c r="BY41" s="341"/>
      <c r="BZ41" s="341"/>
      <c r="CA41" s="341"/>
    </row>
    <row r="42" spans="2:79" s="781" customFormat="1" ht="35.1" customHeight="1">
      <c r="B42" s="782" t="s">
        <v>586</v>
      </c>
      <c r="C42" s="779" t="s">
        <v>100</v>
      </c>
      <c r="D42" s="780"/>
      <c r="E42" s="780"/>
      <c r="F42" s="780"/>
      <c r="G42" s="780"/>
      <c r="H42" s="780"/>
      <c r="I42" s="780"/>
      <c r="J42" s="780"/>
      <c r="K42" s="780"/>
      <c r="L42" s="783"/>
      <c r="M42" s="780"/>
      <c r="N42" s="780"/>
      <c r="O42" s="780"/>
      <c r="P42" s="784"/>
      <c r="Q42" s="780"/>
      <c r="R42" s="784"/>
      <c r="S42" s="783"/>
      <c r="T42" s="783"/>
      <c r="U42" s="783"/>
      <c r="V42" s="783"/>
      <c r="W42" s="783"/>
      <c r="X42" s="780"/>
      <c r="Y42" s="780"/>
      <c r="Z42" s="842"/>
      <c r="AA42" s="1161"/>
      <c r="AB42" s="1161"/>
      <c r="AC42" s="1161"/>
      <c r="AD42" s="1161"/>
      <c r="AE42" s="1161"/>
      <c r="AF42" s="1161"/>
      <c r="AG42" s="1173"/>
      <c r="BJ42" s="785"/>
      <c r="BK42" s="785"/>
      <c r="BL42" s="785"/>
      <c r="BM42" s="785"/>
      <c r="BN42" s="785"/>
      <c r="BO42" s="785"/>
      <c r="BP42" s="786"/>
    </row>
    <row r="43" spans="2:79" s="273" customFormat="1" ht="15" customHeight="1">
      <c r="B43" s="287" t="s">
        <v>587</v>
      </c>
      <c r="C43" s="313" t="s">
        <v>589</v>
      </c>
      <c r="D43" s="346"/>
      <c r="E43" s="288"/>
      <c r="F43" s="288"/>
      <c r="G43" s="288"/>
      <c r="H43" s="347"/>
      <c r="I43" s="288"/>
      <c r="J43" s="787"/>
      <c r="K43" s="788"/>
      <c r="L43" s="304"/>
      <c r="M43" s="288"/>
      <c r="N43" s="288"/>
      <c r="O43" s="305"/>
      <c r="P43" s="306"/>
      <c r="Q43" s="305"/>
      <c r="R43" s="306"/>
      <c r="S43" s="307"/>
      <c r="T43" s="307"/>
      <c r="U43" s="307"/>
      <c r="V43" s="307"/>
      <c r="W43" s="307"/>
      <c r="X43" s="305"/>
      <c r="Y43" s="305"/>
      <c r="Z43" s="313"/>
      <c r="AA43" s="1132"/>
      <c r="AB43" s="1132"/>
      <c r="AC43" s="1132"/>
      <c r="AD43" s="1132"/>
      <c r="AE43" s="1132"/>
      <c r="AF43" s="1132"/>
      <c r="AG43" s="1133"/>
      <c r="BB43" s="439"/>
      <c r="BC43" s="439"/>
      <c r="BJ43" s="531"/>
      <c r="BK43" s="531"/>
      <c r="BL43" s="531"/>
      <c r="BM43" s="531"/>
      <c r="BN43" s="531"/>
      <c r="BO43" s="531"/>
      <c r="BP43" s="303"/>
    </row>
    <row r="44" spans="2:79" s="273" customFormat="1" ht="15" customHeight="1">
      <c r="B44" s="287"/>
      <c r="C44" s="313"/>
      <c r="D44" s="346"/>
      <c r="E44" s="288"/>
      <c r="F44" s="288"/>
      <c r="G44" s="288"/>
      <c r="H44" s="347"/>
      <c r="I44" s="288"/>
      <c r="J44" s="787"/>
      <c r="K44" s="788"/>
      <c r="L44" s="304"/>
      <c r="M44" s="288"/>
      <c r="N44" s="288"/>
      <c r="O44" s="305"/>
      <c r="P44" s="306"/>
      <c r="Q44" s="305"/>
      <c r="R44" s="306"/>
      <c r="S44" s="307"/>
      <c r="T44" s="307"/>
      <c r="U44" s="307"/>
      <c r="V44" s="307"/>
      <c r="W44" s="307"/>
      <c r="X44" s="305"/>
      <c r="Y44" s="305"/>
      <c r="Z44" s="313"/>
      <c r="AA44" s="1132"/>
      <c r="AB44" s="1132"/>
      <c r="AC44" s="1132"/>
      <c r="AD44" s="1132"/>
      <c r="AE44" s="1132"/>
      <c r="AF44" s="1132"/>
      <c r="AG44" s="1133"/>
      <c r="BB44" s="439"/>
      <c r="BC44" s="439"/>
      <c r="BJ44" s="303"/>
      <c r="BK44" s="303"/>
      <c r="BL44" s="303"/>
      <c r="BM44" s="303"/>
      <c r="BN44" s="303"/>
      <c r="BO44" s="303"/>
      <c r="BP44" s="303"/>
    </row>
    <row r="45" spans="2:79" s="273" customFormat="1" ht="15" customHeight="1">
      <c r="B45" s="853" t="s">
        <v>675</v>
      </c>
      <c r="C45" s="501"/>
      <c r="D45" s="501"/>
      <c r="E45" s="501"/>
      <c r="F45" s="501"/>
      <c r="G45" s="501"/>
      <c r="H45" s="501"/>
      <c r="I45" s="288"/>
      <c r="J45" s="288"/>
      <c r="K45" s="288"/>
      <c r="L45" s="304"/>
      <c r="M45" s="288"/>
      <c r="N45" s="288"/>
      <c r="O45" s="305"/>
      <c r="P45" s="306"/>
      <c r="Q45" s="305"/>
      <c r="R45" s="306"/>
      <c r="S45" s="307"/>
      <c r="T45" s="307"/>
      <c r="U45" s="307"/>
      <c r="V45" s="307"/>
      <c r="W45" s="307"/>
      <c r="X45" s="305"/>
      <c r="Y45" s="305"/>
      <c r="Z45" s="313"/>
      <c r="AA45" s="1132"/>
      <c r="AB45" s="1132"/>
      <c r="AC45" s="1132"/>
      <c r="AD45" s="1132"/>
      <c r="AE45" s="1132"/>
      <c r="AF45" s="1132"/>
      <c r="AG45" s="1133"/>
      <c r="BB45" s="439"/>
      <c r="BC45" s="439"/>
      <c r="BJ45" s="303"/>
      <c r="BK45" s="303"/>
      <c r="BL45" s="303"/>
      <c r="BM45" s="303"/>
      <c r="BN45" s="303"/>
      <c r="BO45" s="303"/>
      <c r="BP45" s="303"/>
    </row>
    <row r="46" spans="2:79" s="273" customFormat="1" ht="24.75" customHeight="1" thickBot="1">
      <c r="B46" s="847" t="s">
        <v>590</v>
      </c>
      <c r="C46" s="501"/>
      <c r="D46" s="501"/>
      <c r="E46" s="501"/>
      <c r="F46" s="501"/>
      <c r="G46" s="501"/>
      <c r="H46" s="501"/>
      <c r="I46" s="288"/>
      <c r="J46" s="288"/>
      <c r="K46" s="789" t="s">
        <v>690</v>
      </c>
      <c r="L46" s="840">
        <v>4698773.8499999996</v>
      </c>
      <c r="M46" s="288"/>
      <c r="N46" s="288"/>
      <c r="O46" s="305"/>
      <c r="P46" s="306"/>
      <c r="Q46" s="305"/>
      <c r="R46" s="306"/>
      <c r="S46" s="307"/>
      <c r="T46" s="307"/>
      <c r="U46" s="307"/>
      <c r="V46" s="307"/>
      <c r="W46" s="307"/>
      <c r="X46" s="305"/>
      <c r="Y46" s="305"/>
      <c r="Z46" s="313"/>
      <c r="AA46" s="1132"/>
      <c r="AB46" s="1132"/>
      <c r="AC46" s="1132"/>
      <c r="AD46" s="1132"/>
      <c r="AE46" s="1132"/>
      <c r="AF46" s="1132"/>
      <c r="AG46" s="1133"/>
      <c r="BB46" s="439"/>
      <c r="BC46" s="439"/>
      <c r="BJ46" s="303"/>
      <c r="BK46" s="303"/>
      <c r="BL46" s="303"/>
      <c r="BM46" s="303"/>
      <c r="BN46" s="303"/>
      <c r="BO46" s="303"/>
      <c r="BP46" s="303"/>
    </row>
    <row r="47" spans="2:79" s="273" customFormat="1" ht="20.25" customHeight="1">
      <c r="B47" s="847"/>
      <c r="C47" s="501"/>
      <c r="D47" s="501"/>
      <c r="E47" s="501"/>
      <c r="F47" s="501"/>
      <c r="G47" s="501"/>
      <c r="H47" s="501"/>
      <c r="I47" s="288"/>
      <c r="J47" s="288"/>
      <c r="K47" s="288"/>
      <c r="L47" s="304"/>
      <c r="M47" s="288"/>
      <c r="N47" s="288"/>
      <c r="O47" s="305"/>
      <c r="P47" s="306"/>
      <c r="Q47" s="305"/>
      <c r="R47" s="306"/>
      <c r="S47" s="307"/>
      <c r="T47" s="307"/>
      <c r="U47" s="307"/>
      <c r="V47" s="307"/>
      <c r="W47" s="307"/>
      <c r="X47" s="305"/>
      <c r="Y47" s="305"/>
      <c r="Z47" s="313"/>
      <c r="AA47" s="1132"/>
      <c r="AB47" s="1132"/>
      <c r="AC47" s="1132"/>
      <c r="AD47" s="1132"/>
      <c r="AE47" s="1132"/>
      <c r="AF47" s="1132"/>
      <c r="AG47" s="1133"/>
      <c r="BB47" s="439"/>
      <c r="BC47" s="439"/>
      <c r="BJ47" s="303"/>
      <c r="BK47" s="303"/>
      <c r="BL47" s="303"/>
      <c r="BM47" s="303"/>
      <c r="BN47" s="303"/>
      <c r="BO47" s="303"/>
      <c r="BP47" s="303"/>
    </row>
    <row r="48" spans="2:79" s="273" customFormat="1" ht="15" customHeight="1">
      <c r="B48" s="854" t="s">
        <v>676</v>
      </c>
      <c r="C48" s="855" t="s">
        <v>677</v>
      </c>
      <c r="D48" s="855" t="s">
        <v>678</v>
      </c>
      <c r="E48" s="855" t="s">
        <v>679</v>
      </c>
      <c r="F48" s="855" t="s">
        <v>680</v>
      </c>
      <c r="G48" s="855" t="s">
        <v>681</v>
      </c>
      <c r="H48" s="855" t="s">
        <v>682</v>
      </c>
      <c r="I48" s="288"/>
      <c r="J48" s="288"/>
      <c r="K48" s="288"/>
      <c r="L48" s="304"/>
      <c r="M48" s="288"/>
      <c r="N48" s="288"/>
      <c r="O48" s="305"/>
      <c r="P48" s="306"/>
      <c r="Q48" s="305"/>
      <c r="R48" s="306"/>
      <c r="S48" s="307"/>
      <c r="T48" s="307"/>
      <c r="U48" s="307"/>
      <c r="V48" s="307"/>
      <c r="W48" s="307"/>
      <c r="X48" s="305"/>
      <c r="Y48" s="305"/>
      <c r="Z48" s="313"/>
      <c r="AA48" s="1132"/>
      <c r="AB48" s="1132"/>
      <c r="AC48" s="1132"/>
      <c r="AD48" s="1132"/>
      <c r="AE48" s="1132"/>
      <c r="AF48" s="1132"/>
      <c r="AG48" s="1133"/>
      <c r="BB48" s="439"/>
      <c r="BC48" s="439"/>
    </row>
    <row r="49" spans="2:79" s="273" customFormat="1" ht="15" customHeight="1" thickBot="1">
      <c r="B49" s="847"/>
      <c r="C49" s="501"/>
      <c r="D49" s="501"/>
      <c r="E49" s="501"/>
      <c r="F49" s="501"/>
      <c r="G49" s="501"/>
      <c r="H49" s="501"/>
      <c r="I49" s="288"/>
      <c r="J49" s="288"/>
      <c r="K49" s="288"/>
      <c r="L49" s="304"/>
      <c r="M49" s="288"/>
      <c r="N49" s="288"/>
      <c r="O49" s="305"/>
      <c r="P49" s="306"/>
      <c r="Q49" s="305"/>
      <c r="R49" s="306"/>
      <c r="S49" s="307"/>
      <c r="T49" s="307"/>
      <c r="U49" s="307"/>
      <c r="V49" s="307"/>
      <c r="W49" s="307"/>
      <c r="X49" s="305"/>
      <c r="Y49" s="305"/>
      <c r="Z49" s="313"/>
      <c r="AA49" s="1132"/>
      <c r="AB49" s="1132"/>
      <c r="AC49" s="1132"/>
      <c r="AD49" s="1132"/>
      <c r="AE49" s="1132"/>
      <c r="AF49" s="1132"/>
      <c r="AG49" s="1133"/>
      <c r="BB49" s="439"/>
      <c r="BC49" s="439"/>
    </row>
    <row r="50" spans="2:79" s="273" customFormat="1" ht="16.5" thickBot="1">
      <c r="B50" s="853">
        <v>1</v>
      </c>
      <c r="C50" s="501" t="s">
        <v>683</v>
      </c>
      <c r="D50" s="856">
        <v>1</v>
      </c>
      <c r="E50" s="856" t="s">
        <v>146</v>
      </c>
      <c r="F50" s="857">
        <v>189874</v>
      </c>
      <c r="G50" s="857">
        <v>189874</v>
      </c>
      <c r="H50" s="858">
        <v>43210</v>
      </c>
      <c r="I50" s="288"/>
      <c r="J50" s="288"/>
      <c r="K50" s="288"/>
      <c r="L50" s="304"/>
      <c r="M50" s="288"/>
      <c r="N50" s="870" t="s">
        <v>696</v>
      </c>
      <c r="O50" s="871"/>
      <c r="P50" s="872"/>
      <c r="Q50" s="305"/>
      <c r="R50" s="306"/>
      <c r="S50" s="307"/>
      <c r="T50" s="307"/>
      <c r="U50" s="307"/>
      <c r="V50" s="307"/>
      <c r="W50" s="307"/>
      <c r="X50" s="305"/>
      <c r="Y50" s="305"/>
      <c r="Z50" s="313"/>
      <c r="AA50" s="1132"/>
      <c r="AB50" s="1132"/>
      <c r="AC50" s="1132"/>
      <c r="AD50" s="1132"/>
      <c r="AE50" s="1132"/>
      <c r="AF50" s="1132"/>
      <c r="AG50" s="1133"/>
      <c r="BB50" s="439"/>
      <c r="BC50" s="439"/>
    </row>
    <row r="51" spans="2:79" s="273" customFormat="1" ht="16.5" thickBot="1">
      <c r="B51" s="853"/>
      <c r="C51" s="501"/>
      <c r="D51" s="856"/>
      <c r="E51" s="856"/>
      <c r="F51" s="857"/>
      <c r="G51" s="857"/>
      <c r="H51" s="501"/>
      <c r="I51" s="288"/>
      <c r="J51" s="288"/>
      <c r="K51" s="288"/>
      <c r="L51" s="304"/>
      <c r="M51" s="288"/>
      <c r="N51" s="288"/>
      <c r="O51" s="305"/>
      <c r="P51" s="306"/>
      <c r="Q51" s="305"/>
      <c r="R51" s="306"/>
      <c r="S51" s="307"/>
      <c r="T51" s="307"/>
      <c r="U51" s="307"/>
      <c r="V51" s="307"/>
      <c r="W51" s="307"/>
      <c r="X51" s="305"/>
      <c r="Y51" s="305"/>
      <c r="Z51" s="313"/>
      <c r="AA51" s="1132"/>
      <c r="AB51" s="1132"/>
      <c r="AC51" s="1132"/>
      <c r="AD51" s="1132"/>
      <c r="AE51" s="1132"/>
      <c r="AF51" s="1132"/>
      <c r="AG51" s="1133"/>
      <c r="BB51" s="439"/>
      <c r="BC51" s="439"/>
    </row>
    <row r="52" spans="2:79" s="273" customFormat="1" ht="16.5" thickBot="1">
      <c r="B52" s="853">
        <v>2</v>
      </c>
      <c r="C52" s="501" t="s">
        <v>684</v>
      </c>
      <c r="D52" s="856">
        <v>1</v>
      </c>
      <c r="E52" s="856" t="s">
        <v>146</v>
      </c>
      <c r="F52" s="857">
        <v>750000</v>
      </c>
      <c r="G52" s="857">
        <v>750000</v>
      </c>
      <c r="H52" s="858">
        <v>43251</v>
      </c>
      <c r="I52" s="288"/>
      <c r="J52" s="288"/>
      <c r="K52" s="288"/>
      <c r="L52" s="304"/>
      <c r="M52" s="288"/>
      <c r="N52" s="870" t="s">
        <v>696</v>
      </c>
      <c r="O52" s="871"/>
      <c r="P52" s="872"/>
      <c r="Q52" s="305"/>
      <c r="R52" s="306"/>
      <c r="S52" s="307"/>
      <c r="T52" s="307"/>
      <c r="U52" s="307"/>
      <c r="V52" s="307"/>
      <c r="W52" s="307"/>
      <c r="X52" s="305"/>
      <c r="Y52" s="305"/>
      <c r="Z52" s="313"/>
      <c r="AA52" s="1132"/>
      <c r="AB52" s="1132"/>
      <c r="AC52" s="1132"/>
      <c r="AD52" s="1132"/>
      <c r="AE52" s="1132"/>
      <c r="AF52" s="1132"/>
      <c r="AG52" s="1133"/>
      <c r="BB52" s="439"/>
      <c r="BC52" s="439"/>
    </row>
    <row r="53" spans="2:79" s="273" customFormat="1">
      <c r="B53" s="853"/>
      <c r="C53" s="501"/>
      <c r="D53" s="856"/>
      <c r="E53" s="856"/>
      <c r="F53" s="857"/>
      <c r="G53" s="857"/>
      <c r="H53" s="501"/>
      <c r="I53" s="288"/>
      <c r="J53" s="288"/>
      <c r="K53" s="288"/>
      <c r="L53" s="304"/>
      <c r="M53" s="288"/>
      <c r="N53" s="288"/>
      <c r="O53" s="305"/>
      <c r="P53" s="306"/>
      <c r="Q53" s="305"/>
      <c r="R53" s="306"/>
      <c r="S53" s="307"/>
      <c r="T53" s="307"/>
      <c r="U53" s="307"/>
      <c r="V53" s="307"/>
      <c r="W53" s="307"/>
      <c r="X53" s="305"/>
      <c r="Y53" s="305"/>
      <c r="Z53" s="313"/>
      <c r="AA53" s="1132"/>
      <c r="AB53" s="1132"/>
      <c r="AC53" s="1132"/>
      <c r="AD53" s="1132"/>
      <c r="AE53" s="1132"/>
      <c r="AF53" s="1132"/>
      <c r="AG53" s="1133"/>
      <c r="BB53" s="439"/>
      <c r="BC53" s="439"/>
    </row>
    <row r="54" spans="2:79" s="273" customFormat="1">
      <c r="B54" s="853">
        <v>3</v>
      </c>
      <c r="C54" s="501" t="s">
        <v>588</v>
      </c>
      <c r="D54" s="856">
        <v>12</v>
      </c>
      <c r="E54" s="856" t="s">
        <v>146</v>
      </c>
      <c r="F54" s="857">
        <v>151573.35</v>
      </c>
      <c r="G54" s="857">
        <f>F54*D54</f>
        <v>1818880.2000000002</v>
      </c>
      <c r="H54" s="858">
        <v>43677</v>
      </c>
      <c r="I54" s="288"/>
      <c r="J54" s="288"/>
      <c r="K54" s="288"/>
      <c r="L54" s="304"/>
      <c r="M54" s="288"/>
      <c r="N54" s="288"/>
      <c r="O54" s="305"/>
      <c r="P54" s="306"/>
      <c r="Q54" s="305"/>
      <c r="R54" s="306"/>
      <c r="S54" s="307"/>
      <c r="T54" s="307"/>
      <c r="U54" s="307"/>
      <c r="V54" s="307"/>
      <c r="W54" s="307"/>
      <c r="X54" s="305"/>
      <c r="Y54" s="305"/>
      <c r="Z54" s="313"/>
      <c r="AA54" s="1132"/>
      <c r="AB54" s="1132"/>
      <c r="AC54" s="1132"/>
      <c r="AD54" s="1132"/>
      <c r="AE54" s="1132"/>
      <c r="AF54" s="1132"/>
      <c r="AG54" s="1133"/>
      <c r="BB54" s="439"/>
      <c r="BC54" s="439"/>
    </row>
    <row r="55" spans="2:79" s="273" customFormat="1">
      <c r="B55" s="853"/>
      <c r="C55" s="501"/>
      <c r="D55" s="856"/>
      <c r="E55" s="856"/>
      <c r="F55" s="857"/>
      <c r="G55" s="857"/>
      <c r="H55" s="501"/>
      <c r="I55" s="288"/>
      <c r="J55" s="288"/>
      <c r="K55" s="288"/>
      <c r="L55" s="304"/>
      <c r="M55" s="288"/>
      <c r="N55" s="288"/>
      <c r="O55" s="305"/>
      <c r="P55" s="306"/>
      <c r="Q55" s="305"/>
      <c r="R55" s="306"/>
      <c r="S55" s="307"/>
      <c r="T55" s="307"/>
      <c r="U55" s="307"/>
      <c r="V55" s="307"/>
      <c r="W55" s="307"/>
      <c r="X55" s="305"/>
      <c r="Y55" s="305"/>
      <c r="Z55" s="313"/>
      <c r="AA55" s="1132"/>
      <c r="AB55" s="1132"/>
      <c r="AC55" s="1132"/>
      <c r="AD55" s="1132"/>
      <c r="AE55" s="1132"/>
      <c r="AF55" s="1132"/>
      <c r="AG55" s="1133"/>
      <c r="BB55" s="439"/>
      <c r="BC55" s="439"/>
    </row>
    <row r="56" spans="2:79" s="273" customFormat="1">
      <c r="B56" s="853">
        <v>4</v>
      </c>
      <c r="C56" s="501" t="s">
        <v>591</v>
      </c>
      <c r="D56" s="856">
        <v>20</v>
      </c>
      <c r="E56" s="856" t="s">
        <v>146</v>
      </c>
      <c r="F56" s="857">
        <v>151573.35</v>
      </c>
      <c r="G56" s="857">
        <f>F56*D56</f>
        <v>3031467</v>
      </c>
      <c r="H56" s="858">
        <v>43677</v>
      </c>
      <c r="I56" s="288"/>
      <c r="J56" s="288"/>
      <c r="K56" s="288"/>
      <c r="L56" s="304"/>
      <c r="M56" s="288"/>
      <c r="N56" s="288"/>
      <c r="O56" s="305"/>
      <c r="P56" s="306"/>
      <c r="Q56" s="305"/>
      <c r="R56" s="306"/>
      <c r="S56" s="307"/>
      <c r="T56" s="307"/>
      <c r="U56" s="307"/>
      <c r="V56" s="307"/>
      <c r="W56" s="307"/>
      <c r="X56" s="305"/>
      <c r="Y56" s="305"/>
      <c r="Z56" s="313"/>
      <c r="AA56" s="1132"/>
      <c r="AB56" s="1132"/>
      <c r="AC56" s="1132"/>
      <c r="AD56" s="1132"/>
      <c r="AE56" s="1132"/>
      <c r="AF56" s="1132"/>
      <c r="AG56" s="1133"/>
      <c r="BB56" s="439"/>
      <c r="BC56" s="439"/>
    </row>
    <row r="57" spans="2:79" s="273" customFormat="1" ht="15" customHeight="1">
      <c r="B57" s="847"/>
      <c r="C57" s="501"/>
      <c r="D57" s="501"/>
      <c r="E57" s="501"/>
      <c r="F57" s="501"/>
      <c r="G57" s="501"/>
      <c r="H57" s="501"/>
      <c r="I57" s="288"/>
      <c r="J57" s="288"/>
      <c r="K57" s="288"/>
      <c r="L57" s="304"/>
      <c r="M57" s="288"/>
      <c r="N57" s="288"/>
      <c r="O57" s="305"/>
      <c r="P57" s="306"/>
      <c r="Q57" s="305"/>
      <c r="R57" s="306"/>
      <c r="S57" s="307"/>
      <c r="T57" s="307"/>
      <c r="U57" s="307"/>
      <c r="V57" s="307"/>
      <c r="W57" s="307"/>
      <c r="X57" s="305"/>
      <c r="Y57" s="305"/>
      <c r="Z57" s="313"/>
      <c r="AA57" s="1132"/>
      <c r="AB57" s="1132"/>
      <c r="AC57" s="1132"/>
      <c r="AD57" s="1132"/>
      <c r="AE57" s="1132"/>
      <c r="AF57" s="1132"/>
      <c r="AG57" s="1133"/>
      <c r="BB57" s="439"/>
      <c r="BC57" s="439"/>
    </row>
    <row r="58" spans="2:79" s="273" customFormat="1" ht="16.5" thickBot="1">
      <c r="B58" s="847"/>
      <c r="C58" s="501"/>
      <c r="D58" s="501"/>
      <c r="E58" s="501"/>
      <c r="F58" s="859" t="s">
        <v>685</v>
      </c>
      <c r="G58" s="860">
        <f>SUM(G50:G56)</f>
        <v>5790221.2000000002</v>
      </c>
      <c r="H58" s="501"/>
      <c r="I58" s="288"/>
      <c r="J58" s="288"/>
      <c r="K58" s="288"/>
      <c r="L58" s="304"/>
      <c r="M58" s="288"/>
      <c r="N58" s="288"/>
      <c r="O58" s="305"/>
      <c r="P58" s="306"/>
      <c r="Q58" s="305"/>
      <c r="R58" s="306"/>
      <c r="S58" s="307"/>
      <c r="T58" s="307"/>
      <c r="U58" s="307"/>
      <c r="V58" s="307"/>
      <c r="W58" s="307"/>
      <c r="X58" s="305"/>
      <c r="Y58" s="305"/>
      <c r="Z58" s="313"/>
      <c r="AA58" s="1132"/>
      <c r="AB58" s="1132"/>
      <c r="AC58" s="1132"/>
      <c r="AD58" s="1132"/>
      <c r="AE58" s="1132"/>
      <c r="AF58" s="1132"/>
      <c r="AG58" s="1133"/>
      <c r="BB58" s="439"/>
      <c r="BC58" s="439"/>
    </row>
    <row r="59" spans="2:79" s="273" customFormat="1" ht="16.5" thickBot="1">
      <c r="B59" s="847"/>
      <c r="C59" s="501"/>
      <c r="D59" s="501"/>
      <c r="E59" s="844" t="s">
        <v>686</v>
      </c>
      <c r="F59" s="845" t="s">
        <v>687</v>
      </c>
      <c r="G59" s="846">
        <v>-189874</v>
      </c>
      <c r="H59" s="501"/>
      <c r="I59" s="288"/>
      <c r="J59" s="288"/>
      <c r="K59" s="288"/>
      <c r="L59" s="304"/>
      <c r="M59" s="288"/>
      <c r="N59" s="870" t="s">
        <v>696</v>
      </c>
      <c r="O59" s="871"/>
      <c r="P59" s="872"/>
      <c r="Q59" s="305"/>
      <c r="R59" s="306"/>
      <c r="S59" s="307"/>
      <c r="T59" s="307"/>
      <c r="U59" s="307"/>
      <c r="V59" s="307"/>
      <c r="W59" s="307"/>
      <c r="X59" s="305"/>
      <c r="Y59" s="305"/>
      <c r="Z59" s="313"/>
      <c r="AA59" s="1132"/>
      <c r="AB59" s="1132"/>
      <c r="AC59" s="1132"/>
      <c r="AD59" s="1132"/>
      <c r="AE59" s="1132"/>
      <c r="AF59" s="1132"/>
      <c r="AG59" s="1133"/>
      <c r="BB59" s="439"/>
      <c r="BC59" s="439"/>
    </row>
    <row r="60" spans="2:79" s="273" customFormat="1" ht="16.5" thickBot="1">
      <c r="B60" s="847"/>
      <c r="C60" s="501"/>
      <c r="D60" s="501"/>
      <c r="E60" s="847" t="s">
        <v>686</v>
      </c>
      <c r="F60" s="501" t="s">
        <v>688</v>
      </c>
      <c r="G60" s="848">
        <v>-750000</v>
      </c>
      <c r="H60" s="501"/>
      <c r="I60" s="288"/>
      <c r="J60" s="288"/>
      <c r="K60" s="288"/>
      <c r="L60" s="304"/>
      <c r="M60" s="288"/>
      <c r="N60" s="870" t="s">
        <v>696</v>
      </c>
      <c r="O60" s="871"/>
      <c r="P60" s="872"/>
      <c r="Q60" s="305"/>
      <c r="R60" s="306"/>
      <c r="S60" s="307"/>
      <c r="T60" s="307"/>
      <c r="U60" s="307"/>
      <c r="V60" s="307"/>
      <c r="W60" s="307"/>
      <c r="X60" s="305"/>
      <c r="Y60" s="305"/>
      <c r="Z60" s="313"/>
      <c r="AA60" s="1132"/>
      <c r="AB60" s="1132"/>
      <c r="AC60" s="1132"/>
      <c r="AD60" s="1132"/>
      <c r="AE60" s="1132"/>
      <c r="AF60" s="1132"/>
      <c r="AG60" s="1133"/>
      <c r="BB60" s="439"/>
      <c r="BC60" s="439"/>
    </row>
    <row r="61" spans="2:79" s="273" customFormat="1" ht="16.5" thickBot="1">
      <c r="B61" s="847"/>
      <c r="C61" s="501"/>
      <c r="D61" s="501"/>
      <c r="E61" s="849" t="s">
        <v>686</v>
      </c>
      <c r="F61" s="850" t="s">
        <v>689</v>
      </c>
      <c r="G61" s="851">
        <v>-151573.35</v>
      </c>
      <c r="H61" s="501"/>
      <c r="I61" s="288"/>
      <c r="J61" s="288"/>
      <c r="K61" s="288"/>
      <c r="L61" s="304"/>
      <c r="M61" s="288"/>
      <c r="N61" s="870" t="s">
        <v>696</v>
      </c>
      <c r="O61" s="871"/>
      <c r="P61" s="872"/>
      <c r="Q61" s="305"/>
      <c r="R61" s="306"/>
      <c r="S61" s="307"/>
      <c r="T61" s="307"/>
      <c r="U61" s="307"/>
      <c r="V61" s="307"/>
      <c r="W61" s="307"/>
      <c r="X61" s="305"/>
      <c r="Y61" s="305"/>
      <c r="Z61" s="313"/>
      <c r="AA61" s="1132"/>
      <c r="AB61" s="1132"/>
      <c r="AC61" s="1132"/>
      <c r="AD61" s="1132"/>
      <c r="AE61" s="1132"/>
      <c r="AF61" s="1132"/>
      <c r="AG61" s="1133"/>
      <c r="BB61" s="439"/>
      <c r="BC61" s="439"/>
    </row>
    <row r="62" spans="2:79" s="273" customFormat="1">
      <c r="B62" s="847"/>
      <c r="C62" s="501"/>
      <c r="D62" s="501"/>
      <c r="E62" s="501"/>
      <c r="F62" s="852" t="s">
        <v>72</v>
      </c>
      <c r="G62" s="861">
        <f>SUM(G58:G61)</f>
        <v>4698773.8500000006</v>
      </c>
      <c r="H62" s="501"/>
      <c r="I62" s="288"/>
      <c r="J62" s="288"/>
      <c r="K62" s="288"/>
      <c r="L62" s="304"/>
      <c r="M62" s="288"/>
      <c r="N62" s="288"/>
      <c r="O62" s="305"/>
      <c r="P62" s="306"/>
      <c r="Q62" s="305"/>
      <c r="R62" s="306"/>
      <c r="S62" s="307"/>
      <c r="T62" s="307"/>
      <c r="U62" s="307"/>
      <c r="V62" s="307"/>
      <c r="W62" s="307"/>
      <c r="X62" s="305"/>
      <c r="Y62" s="305"/>
      <c r="Z62" s="313"/>
      <c r="AA62" s="1132"/>
      <c r="AB62" s="1132"/>
      <c r="AC62" s="1132"/>
      <c r="AD62" s="1132"/>
      <c r="AE62" s="1132"/>
      <c r="AF62" s="1132"/>
      <c r="AG62" s="1133"/>
      <c r="BB62" s="439"/>
      <c r="BC62" s="439"/>
      <c r="BR62" s="13"/>
      <c r="BS62" s="13"/>
      <c r="BT62" s="13"/>
      <c r="BU62" s="13"/>
      <c r="BV62" s="13"/>
      <c r="BW62" s="13"/>
      <c r="BX62" s="13"/>
      <c r="BY62" s="13"/>
      <c r="BZ62" s="13"/>
      <c r="CA62" s="13"/>
    </row>
    <row r="63" spans="2:79" s="273" customFormat="1" ht="18" customHeight="1" thickBot="1">
      <c r="B63" s="849"/>
      <c r="C63" s="850"/>
      <c r="D63" s="850"/>
      <c r="E63" s="850"/>
      <c r="F63" s="850"/>
      <c r="G63" s="850"/>
      <c r="H63" s="850"/>
      <c r="I63" s="308"/>
      <c r="J63" s="308"/>
      <c r="K63" s="308"/>
      <c r="L63" s="309"/>
      <c r="M63" s="308"/>
      <c r="N63" s="308"/>
      <c r="O63" s="310"/>
      <c r="P63" s="311"/>
      <c r="Q63" s="310"/>
      <c r="R63" s="311"/>
      <c r="S63" s="312"/>
      <c r="T63" s="312"/>
      <c r="U63" s="312"/>
      <c r="V63" s="312"/>
      <c r="W63" s="312"/>
      <c r="X63" s="310"/>
      <c r="Y63" s="310"/>
      <c r="Z63" s="378"/>
      <c r="AA63" s="1124"/>
      <c r="AB63" s="1124"/>
      <c r="AC63" s="1124"/>
      <c r="AD63" s="1124"/>
      <c r="AE63" s="1124"/>
      <c r="AF63" s="1124"/>
      <c r="AG63" s="1125"/>
      <c r="BB63" s="439"/>
      <c r="BC63" s="439"/>
      <c r="BR63" s="13"/>
      <c r="BS63" s="13"/>
      <c r="BT63" s="13"/>
      <c r="BU63" s="13"/>
      <c r="BV63" s="13"/>
      <c r="BW63" s="13"/>
      <c r="BX63" s="13"/>
      <c r="BY63" s="13"/>
      <c r="BZ63" s="13"/>
      <c r="CA63" s="13"/>
    </row>
    <row r="64" spans="2:79" s="13" customFormat="1" ht="18" customHeight="1">
      <c r="B64" s="350"/>
      <c r="C64" s="350"/>
      <c r="D64" s="351"/>
      <c r="E64" s="352"/>
      <c r="F64" s="352"/>
      <c r="G64" s="352"/>
      <c r="H64" s="352"/>
      <c r="I64" s="352"/>
      <c r="J64" s="352"/>
      <c r="K64" s="352"/>
      <c r="L64" s="352"/>
      <c r="M64" s="352"/>
      <c r="N64" s="352"/>
      <c r="O64" s="352"/>
      <c r="P64" s="352"/>
      <c r="Q64" s="352"/>
      <c r="R64" s="352"/>
      <c r="S64" s="353"/>
      <c r="T64" s="352"/>
      <c r="U64" s="352"/>
      <c r="V64" s="352"/>
      <c r="W64" s="352"/>
      <c r="X64" s="352"/>
      <c r="Y64" s="352"/>
      <c r="Z64" s="352"/>
      <c r="AA64" s="1132"/>
      <c r="AB64" s="1132"/>
      <c r="AC64" s="1132"/>
      <c r="AD64" s="1132"/>
      <c r="AE64" s="1132"/>
      <c r="AF64" s="1132"/>
      <c r="AG64" s="1132"/>
      <c r="AH64" s="15"/>
      <c r="AI64" s="15"/>
      <c r="AJ64" s="15"/>
      <c r="AK64" s="15"/>
      <c r="AL64" s="15"/>
      <c r="AM64" s="15"/>
      <c r="AN64" s="15"/>
      <c r="AO64" s="15"/>
      <c r="AP64" s="15"/>
      <c r="AQ64" s="15"/>
      <c r="AR64" s="15"/>
      <c r="AS64" s="15"/>
      <c r="AT64" s="15"/>
      <c r="AU64" s="15"/>
      <c r="AV64" s="15"/>
      <c r="AW64" s="15"/>
      <c r="AX64" s="15"/>
      <c r="AY64" s="15"/>
      <c r="AZ64" s="15"/>
      <c r="BA64" s="15"/>
      <c r="BB64" s="15"/>
      <c r="BC64" s="15"/>
      <c r="BD64" s="15"/>
      <c r="BE64" s="15"/>
      <c r="BF64" s="15"/>
      <c r="BG64" s="15"/>
      <c r="BH64" s="15"/>
      <c r="BI64" s="15"/>
      <c r="BJ64" s="15"/>
      <c r="BK64" s="15"/>
      <c r="BL64" s="15"/>
      <c r="BM64" s="15"/>
      <c r="BN64" s="15"/>
      <c r="BO64" s="15"/>
      <c r="BP64" s="15"/>
    </row>
    <row r="65" spans="2:79" s="13" customFormat="1" ht="74.099999999999994" customHeight="1">
      <c r="B65" s="575"/>
      <c r="C65" s="350"/>
      <c r="D65" s="351"/>
      <c r="E65" s="352"/>
      <c r="F65" s="352"/>
      <c r="G65" s="352"/>
      <c r="H65" s="352"/>
      <c r="I65" s="352"/>
      <c r="J65" s="352"/>
      <c r="K65" s="352"/>
      <c r="L65" s="352"/>
      <c r="M65" s="352"/>
      <c r="N65" s="352"/>
      <c r="O65" s="352"/>
      <c r="P65" s="352"/>
      <c r="Q65" s="352"/>
      <c r="R65" s="352"/>
      <c r="S65" s="353"/>
      <c r="T65" s="352"/>
      <c r="U65" s="352"/>
      <c r="V65" s="352"/>
      <c r="W65" s="352"/>
      <c r="X65" s="352"/>
      <c r="Y65" s="352"/>
      <c r="Z65" s="352"/>
      <c r="AA65" s="1132"/>
      <c r="AB65" s="1132"/>
      <c r="AC65" s="1132"/>
      <c r="AD65" s="1132"/>
      <c r="AE65" s="1132"/>
      <c r="AF65" s="1132"/>
      <c r="AG65" s="1132"/>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15"/>
      <c r="BK65" s="15"/>
      <c r="BL65" s="15"/>
      <c r="BM65" s="15"/>
      <c r="BN65" s="15"/>
      <c r="BO65" s="15"/>
      <c r="BP65" s="15"/>
      <c r="BR65" s="274"/>
      <c r="BS65" s="274"/>
      <c r="BT65" s="274"/>
      <c r="BU65" s="274"/>
      <c r="BV65" s="274"/>
      <c r="BW65" s="274"/>
      <c r="BX65" s="274"/>
      <c r="BY65" s="274"/>
      <c r="BZ65" s="274"/>
      <c r="CA65" s="274"/>
    </row>
    <row r="66" spans="2:79" s="13" customFormat="1">
      <c r="B66" s="12"/>
      <c r="C66" s="12"/>
      <c r="D66" s="11"/>
      <c r="E66" s="4"/>
      <c r="F66" s="4"/>
      <c r="G66" s="4"/>
      <c r="H66" s="4"/>
      <c r="I66" s="4"/>
      <c r="J66" s="4"/>
      <c r="K66" s="4"/>
      <c r="L66" s="4"/>
      <c r="M66" s="4"/>
      <c r="N66" s="4"/>
      <c r="O66" s="4"/>
      <c r="P66" s="4"/>
      <c r="Q66" s="4"/>
      <c r="R66" s="4"/>
      <c r="S66" s="16"/>
      <c r="T66" s="4"/>
      <c r="U66" s="4"/>
      <c r="V66" s="4"/>
      <c r="W66" s="4"/>
      <c r="X66" s="4"/>
      <c r="Y66" s="4"/>
      <c r="Z66" s="4"/>
      <c r="AA66" s="4"/>
      <c r="AB66" s="4"/>
      <c r="AC66" s="4"/>
      <c r="AD66" s="4"/>
      <c r="AE66" s="4"/>
      <c r="AF66" s="4"/>
      <c r="AG66" s="4"/>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c r="BM66" s="15"/>
      <c r="BN66" s="15"/>
      <c r="BO66" s="15"/>
      <c r="BP66" s="15"/>
      <c r="BR66" s="273"/>
      <c r="BS66" s="273"/>
      <c r="BT66" s="273"/>
      <c r="BU66" s="273"/>
      <c r="BV66" s="273"/>
      <c r="BW66" s="273"/>
      <c r="BX66" s="273"/>
      <c r="BY66" s="273"/>
      <c r="BZ66" s="273"/>
      <c r="CA66" s="273"/>
    </row>
    <row r="67" spans="2:79" s="274" customFormat="1" ht="36" customHeight="1">
      <c r="R67" s="438"/>
      <c r="S67" s="438"/>
    </row>
    <row r="68" spans="2:79" s="273" customFormat="1" ht="15" customHeight="1">
      <c r="R68" s="439"/>
      <c r="S68" s="439"/>
      <c r="AH68" s="274"/>
      <c r="AI68" s="274"/>
      <c r="AJ68" s="274"/>
      <c r="AK68" s="274"/>
      <c r="AL68" s="274"/>
      <c r="AM68" s="274"/>
      <c r="AN68" s="274"/>
      <c r="AO68" s="274"/>
      <c r="AP68" s="274"/>
      <c r="AQ68" s="274"/>
      <c r="AR68" s="274"/>
      <c r="AS68" s="274"/>
      <c r="AT68" s="274"/>
      <c r="AU68" s="274"/>
    </row>
    <row r="69" spans="2:79" s="274" customFormat="1" ht="15" customHeight="1">
      <c r="R69" s="438"/>
      <c r="S69" s="438"/>
    </row>
    <row r="70" spans="2:79" s="274" customFormat="1" ht="15" customHeight="1">
      <c r="R70" s="438"/>
      <c r="S70" s="438"/>
    </row>
    <row r="71" spans="2:79" s="274" customFormat="1" ht="15" customHeight="1">
      <c r="R71" s="438"/>
      <c r="S71" s="438"/>
    </row>
    <row r="72" spans="2:79" s="274" customFormat="1" ht="15" customHeight="1">
      <c r="R72" s="438"/>
      <c r="S72" s="438"/>
    </row>
    <row r="73" spans="2:79" s="274" customFormat="1" ht="15" customHeight="1">
      <c r="R73" s="438"/>
      <c r="S73" s="438"/>
    </row>
    <row r="74" spans="2:79" s="274" customFormat="1" ht="15">
      <c r="R74" s="438"/>
      <c r="S74" s="438"/>
    </row>
    <row r="75" spans="2:79" s="274" customFormat="1" ht="15" customHeight="1">
      <c r="R75" s="438"/>
      <c r="S75" s="438"/>
    </row>
    <row r="76" spans="2:79" s="274" customFormat="1" ht="15">
      <c r="R76" s="438"/>
      <c r="S76" s="438"/>
    </row>
    <row r="77" spans="2:79" s="274" customFormat="1" ht="15" customHeight="1">
      <c r="R77" s="438"/>
      <c r="S77" s="438"/>
    </row>
    <row r="78" spans="2:79" s="274" customFormat="1" ht="15" customHeight="1">
      <c r="R78" s="438"/>
      <c r="S78" s="438"/>
    </row>
    <row r="79" spans="2:79" s="274" customFormat="1" ht="15" customHeight="1">
      <c r="R79" s="438"/>
      <c r="S79" s="438"/>
    </row>
    <row r="80" spans="2:79" s="274" customFormat="1" ht="15">
      <c r="R80" s="438"/>
      <c r="S80" s="438"/>
    </row>
    <row r="81" spans="2:71" s="274" customFormat="1" ht="15">
      <c r="R81" s="438"/>
      <c r="S81" s="438"/>
      <c r="AH81" s="273"/>
      <c r="AI81" s="273"/>
      <c r="AJ81" s="273"/>
      <c r="AK81" s="273"/>
      <c r="AL81" s="273"/>
      <c r="AM81" s="273"/>
      <c r="AN81" s="273"/>
      <c r="AO81" s="273"/>
      <c r="AP81" s="273"/>
      <c r="AQ81" s="273"/>
      <c r="AR81" s="273"/>
      <c r="AS81" s="273"/>
      <c r="AT81" s="273"/>
      <c r="AU81" s="273"/>
    </row>
    <row r="82" spans="2:71" s="274" customFormat="1" ht="15">
      <c r="R82" s="438"/>
      <c r="S82" s="438"/>
      <c r="AH82" s="273"/>
      <c r="AI82" s="273"/>
      <c r="AJ82" s="273"/>
      <c r="AK82" s="273"/>
      <c r="AL82" s="273"/>
      <c r="AM82" s="273"/>
      <c r="AN82" s="273"/>
      <c r="AO82" s="273"/>
      <c r="AP82" s="273"/>
      <c r="AQ82" s="273"/>
      <c r="AR82" s="273"/>
      <c r="AS82" s="273"/>
      <c r="AT82" s="273"/>
      <c r="AU82" s="273"/>
    </row>
    <row r="83" spans="2:71" s="273" customFormat="1" ht="15" customHeight="1">
      <c r="R83" s="439"/>
      <c r="S83" s="439"/>
    </row>
    <row r="84" spans="2:71" s="273" customFormat="1" ht="15" customHeight="1">
      <c r="R84" s="439"/>
      <c r="S84" s="439"/>
    </row>
    <row r="85" spans="2:71" s="273" customFormat="1" ht="15" customHeight="1">
      <c r="R85" s="439"/>
      <c r="S85" s="439"/>
      <c r="AH85" s="13"/>
      <c r="AI85" s="13"/>
      <c r="AJ85" s="13"/>
      <c r="AK85" s="13"/>
      <c r="AL85" s="13"/>
      <c r="AM85" s="13"/>
      <c r="AN85" s="13"/>
      <c r="AO85" s="13"/>
      <c r="AP85" s="13"/>
      <c r="AQ85" s="13"/>
      <c r="AR85" s="13"/>
      <c r="AS85" s="13"/>
      <c r="AT85" s="13"/>
      <c r="AU85" s="13"/>
    </row>
    <row r="86" spans="2:71" s="273" customFormat="1" ht="15" customHeight="1">
      <c r="R86" s="439"/>
      <c r="S86" s="439"/>
      <c r="AH86" s="39"/>
      <c r="AI86" s="39"/>
      <c r="AJ86" s="37"/>
      <c r="AK86" s="37"/>
      <c r="AL86" s="37"/>
      <c r="AM86" s="37"/>
      <c r="AN86" s="37"/>
      <c r="AO86" s="37"/>
      <c r="AP86" s="37"/>
      <c r="AQ86" s="37"/>
      <c r="AR86" s="37"/>
      <c r="AS86" s="37"/>
      <c r="AT86" s="37"/>
      <c r="AU86" s="37"/>
    </row>
    <row r="87" spans="2:71" s="13" customFormat="1">
      <c r="B87" s="15"/>
      <c r="C87" s="15"/>
      <c r="D87" s="15"/>
      <c r="E87" s="15"/>
      <c r="F87" s="15"/>
      <c r="G87" s="15"/>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H87" s="39"/>
      <c r="AI87" s="39"/>
      <c r="AJ87" s="37"/>
      <c r="AK87" s="37"/>
      <c r="AL87" s="37"/>
      <c r="AM87" s="37"/>
      <c r="AN87" s="37"/>
      <c r="AO87" s="37"/>
      <c r="AP87" s="37"/>
      <c r="AQ87" s="37"/>
      <c r="AR87" s="37"/>
      <c r="AS87" s="37"/>
      <c r="AT87" s="37"/>
      <c r="AU87" s="37"/>
    </row>
    <row r="88" spans="2:71" s="37" customFormat="1">
      <c r="B88" s="39"/>
      <c r="C88" s="39"/>
      <c r="D88" s="39"/>
      <c r="E88" s="39"/>
      <c r="F88" s="39"/>
      <c r="G88" s="39"/>
      <c r="H88" s="39"/>
      <c r="I88" s="39"/>
      <c r="J88" s="39"/>
      <c r="K88" s="39"/>
      <c r="L88" s="39"/>
      <c r="M88" s="39"/>
      <c r="N88" s="39"/>
      <c r="O88" s="39"/>
      <c r="P88" s="39"/>
      <c r="Q88" s="39"/>
      <c r="R88" s="39"/>
      <c r="S88" s="39"/>
      <c r="T88" s="39"/>
      <c r="U88" s="39"/>
      <c r="V88" s="39"/>
      <c r="W88" s="39"/>
      <c r="X88" s="39"/>
      <c r="Y88" s="39"/>
      <c r="Z88" s="39"/>
      <c r="AA88" s="39"/>
      <c r="AB88" s="39"/>
      <c r="AC88" s="39"/>
      <c r="AD88" s="39"/>
      <c r="AE88" s="39"/>
      <c r="AF88" s="39"/>
      <c r="AG88" s="39"/>
      <c r="AH88" s="39"/>
      <c r="AI88" s="39"/>
    </row>
    <row r="89" spans="2:71" s="37" customFormat="1">
      <c r="B89" s="39"/>
      <c r="C89" s="39"/>
      <c r="D89" s="39"/>
      <c r="E89" s="39"/>
      <c r="F89" s="39"/>
      <c r="G89" s="39"/>
      <c r="H89" s="39"/>
      <c r="I89" s="39"/>
      <c r="J89" s="39"/>
      <c r="K89" s="39"/>
      <c r="L89" s="39"/>
      <c r="M89" s="39"/>
      <c r="N89" s="39"/>
      <c r="O89" s="39"/>
      <c r="P89" s="39"/>
      <c r="Q89" s="39"/>
      <c r="R89" s="39"/>
      <c r="S89" s="39"/>
      <c r="T89" s="39"/>
      <c r="U89" s="39"/>
      <c r="V89" s="39"/>
      <c r="W89" s="39"/>
      <c r="X89" s="39"/>
      <c r="Y89" s="39"/>
      <c r="Z89" s="39"/>
      <c r="AA89" s="39"/>
      <c r="AB89" s="39"/>
      <c r="AC89" s="39"/>
      <c r="AD89" s="39"/>
      <c r="AE89" s="39"/>
      <c r="AF89" s="39"/>
      <c r="AG89" s="39"/>
      <c r="AH89" s="39"/>
      <c r="AI89" s="39"/>
    </row>
    <row r="90" spans="2:71" s="37" customFormat="1">
      <c r="B90"/>
      <c r="C90"/>
      <c r="D90"/>
      <c r="E90"/>
      <c r="F90"/>
      <c r="G90"/>
      <c r="H90"/>
      <c r="I90" s="843"/>
      <c r="J90"/>
      <c r="K90"/>
      <c r="L90" s="49"/>
      <c r="M90" s="49"/>
      <c r="N90" s="49"/>
      <c r="O90" s="49"/>
      <c r="P90" s="49"/>
      <c r="Q90" s="49"/>
      <c r="R90" s="49"/>
      <c r="S90" s="49"/>
      <c r="T90" s="49"/>
      <c r="U90" s="49"/>
      <c r="V90" s="49"/>
      <c r="W90" s="52"/>
      <c r="X90" s="49"/>
      <c r="Y90" s="49"/>
      <c r="Z90" s="49"/>
      <c r="AA90" s="49"/>
      <c r="AB90" s="49"/>
      <c r="AC90" s="49"/>
      <c r="AD90" s="49"/>
      <c r="AE90" s="49"/>
      <c r="AF90" s="49"/>
      <c r="AG90" s="39"/>
      <c r="AH90" s="39"/>
      <c r="AI90" s="39"/>
      <c r="AJ90" s="39"/>
      <c r="AK90" s="39"/>
      <c r="AL90" s="39"/>
      <c r="AM90" s="39"/>
      <c r="AN90" s="39"/>
      <c r="AO90" s="39"/>
      <c r="AP90" s="39"/>
      <c r="AQ90" s="39"/>
      <c r="AR90" s="39"/>
      <c r="AS90" s="39"/>
      <c r="AT90" s="39"/>
      <c r="AU90" s="39"/>
      <c r="AV90" s="39"/>
      <c r="AW90" s="39"/>
      <c r="AX90" s="39"/>
      <c r="AY90" s="39"/>
      <c r="AZ90" s="39"/>
      <c r="BA90" s="39"/>
      <c r="BB90" s="39"/>
      <c r="BC90" s="39"/>
      <c r="BD90" s="39"/>
      <c r="BE90" s="39"/>
      <c r="BF90" s="39"/>
      <c r="BG90" s="39"/>
      <c r="BH90" s="39"/>
      <c r="BI90" s="39"/>
      <c r="BJ90" s="39"/>
      <c r="BK90" s="39"/>
      <c r="BL90" s="39"/>
      <c r="BM90" s="39"/>
      <c r="BN90" s="39"/>
      <c r="BO90" s="39"/>
      <c r="BP90" s="39"/>
      <c r="BQ90" s="39"/>
      <c r="BR90" s="39"/>
      <c r="BS90" s="39"/>
    </row>
    <row r="91" spans="2:71" s="37" customFormat="1">
      <c r="C91" s="50"/>
      <c r="D91" s="51"/>
      <c r="E91" s="49"/>
      <c r="F91" s="49"/>
      <c r="H91" s="49"/>
      <c r="I91" s="49"/>
      <c r="J91" s="49"/>
      <c r="K91" s="49"/>
      <c r="L91" s="49"/>
      <c r="M91" s="49"/>
      <c r="N91" s="49"/>
      <c r="O91" s="49"/>
      <c r="P91" s="49"/>
      <c r="Q91" s="49"/>
      <c r="R91" s="49"/>
      <c r="S91" s="49"/>
      <c r="T91" s="49"/>
      <c r="U91" s="49"/>
      <c r="V91" s="49"/>
      <c r="W91" s="52"/>
      <c r="X91" s="49"/>
      <c r="Y91" s="49"/>
      <c r="Z91" s="49"/>
      <c r="AA91" s="49"/>
      <c r="AB91" s="49"/>
      <c r="AC91" s="49"/>
      <c r="AD91" s="49"/>
      <c r="AE91" s="49"/>
      <c r="AF91" s="49"/>
      <c r="AG91" s="39"/>
      <c r="AH91" s="39"/>
      <c r="AI91" s="39"/>
      <c r="AJ91" s="39"/>
      <c r="AK91" s="39"/>
      <c r="AL91" s="39"/>
      <c r="AM91" s="39"/>
      <c r="AN91" s="39"/>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c r="BM91" s="39"/>
      <c r="BN91" s="39"/>
      <c r="BO91" s="39"/>
      <c r="BP91" s="39"/>
      <c r="BQ91" s="39"/>
      <c r="BR91" s="39"/>
      <c r="BS91" s="39"/>
    </row>
    <row r="92" spans="2:71" s="37" customFormat="1">
      <c r="B92" s="92"/>
      <c r="C92" s="92"/>
      <c r="D92" s="92"/>
      <c r="E92" s="92"/>
      <c r="F92" s="92"/>
      <c r="G92" s="49"/>
      <c r="H92" s="49"/>
      <c r="I92" s="49"/>
      <c r="J92" s="93"/>
      <c r="K92" s="94"/>
      <c r="L92" s="49"/>
      <c r="M92" s="49"/>
      <c r="N92" s="49"/>
      <c r="O92" s="49"/>
      <c r="P92" s="49"/>
      <c r="Q92" s="49"/>
      <c r="R92" s="49"/>
      <c r="S92" s="49"/>
      <c r="T92" s="49"/>
      <c r="U92" s="49"/>
      <c r="V92" s="49"/>
      <c r="W92" s="52"/>
      <c r="X92" s="49"/>
      <c r="Y92" s="49"/>
      <c r="Z92" s="49"/>
      <c r="AA92" s="49"/>
      <c r="AB92" s="49"/>
      <c r="AC92" s="49"/>
      <c r="AD92" s="49"/>
      <c r="AE92" s="49"/>
      <c r="AF92" s="49"/>
      <c r="AG92" s="39"/>
      <c r="AH92" s="39"/>
      <c r="AI92" s="39"/>
      <c r="AJ92" s="39"/>
      <c r="AK92" s="39"/>
      <c r="AL92" s="39"/>
      <c r="AM92" s="39"/>
      <c r="AN92" s="39"/>
      <c r="AO92" s="39"/>
      <c r="AP92" s="39"/>
      <c r="AQ92" s="39"/>
      <c r="AR92" s="39"/>
      <c r="AS92" s="39"/>
      <c r="AT92" s="39"/>
      <c r="AU92" s="39"/>
      <c r="AV92" s="39"/>
      <c r="AW92" s="39"/>
      <c r="AX92" s="39"/>
      <c r="AY92" s="39"/>
      <c r="AZ92" s="39"/>
      <c r="BA92" s="39"/>
      <c r="BB92" s="39"/>
      <c r="BC92" s="39"/>
      <c r="BD92" s="39"/>
      <c r="BE92" s="39"/>
      <c r="BF92" s="39"/>
      <c r="BG92" s="39"/>
      <c r="BH92" s="39"/>
      <c r="BI92" s="39"/>
      <c r="BJ92" s="39"/>
      <c r="BK92" s="39"/>
      <c r="BL92" s="39"/>
      <c r="BM92" s="39"/>
      <c r="BN92" s="39"/>
      <c r="BO92" s="39"/>
      <c r="BP92" s="39"/>
      <c r="BQ92" s="39"/>
      <c r="BR92" s="39"/>
      <c r="BS92" s="39"/>
    </row>
    <row r="93" spans="2:71" s="37" customFormat="1">
      <c r="B93" s="92"/>
      <c r="C93" s="92"/>
      <c r="D93" s="92"/>
      <c r="E93" s="49"/>
      <c r="F93" s="92"/>
      <c r="G93" s="49"/>
      <c r="H93" s="49"/>
      <c r="I93" s="49"/>
      <c r="J93" s="95"/>
      <c r="K93" s="96"/>
      <c r="L93" s="49"/>
      <c r="M93" s="49"/>
      <c r="N93" s="49"/>
      <c r="O93" s="49"/>
      <c r="P93" s="49"/>
      <c r="Q93" s="49"/>
      <c r="R93" s="49"/>
      <c r="S93" s="49"/>
      <c r="T93" s="49"/>
      <c r="U93" s="49"/>
      <c r="V93" s="49"/>
      <c r="W93" s="52"/>
      <c r="X93" s="49"/>
      <c r="Y93" s="49"/>
      <c r="Z93" s="49"/>
      <c r="AA93" s="49"/>
      <c r="AB93" s="49"/>
      <c r="AC93" s="49"/>
      <c r="AD93" s="49"/>
      <c r="AE93" s="49"/>
      <c r="AF93" s="49"/>
      <c r="AG93" s="39"/>
      <c r="AH93" s="39"/>
      <c r="AI93" s="39"/>
      <c r="AJ93" s="39"/>
      <c r="AK93" s="39"/>
      <c r="AL93" s="39"/>
      <c r="AM93" s="39"/>
      <c r="AN93" s="39"/>
      <c r="AO93" s="39"/>
      <c r="AP93" s="39"/>
      <c r="AQ93" s="39"/>
      <c r="AR93" s="39"/>
      <c r="AS93" s="39"/>
      <c r="AT93" s="39"/>
      <c r="AU93" s="39"/>
      <c r="AV93" s="39"/>
      <c r="AW93" s="39"/>
      <c r="AX93" s="39"/>
      <c r="AY93" s="39"/>
      <c r="AZ93" s="39"/>
      <c r="BA93" s="39"/>
      <c r="BB93" s="39"/>
      <c r="BC93" s="39"/>
      <c r="BD93" s="39"/>
      <c r="BE93" s="39"/>
      <c r="BF93" s="39"/>
      <c r="BG93" s="39"/>
      <c r="BH93" s="39"/>
      <c r="BI93" s="39"/>
      <c r="BJ93" s="39"/>
      <c r="BK93" s="39"/>
      <c r="BL93" s="39"/>
      <c r="BM93" s="39"/>
      <c r="BN93" s="39"/>
      <c r="BO93" s="39"/>
      <c r="BP93" s="39"/>
      <c r="BQ93" s="39"/>
      <c r="BR93" s="39"/>
      <c r="BS93" s="39"/>
    </row>
    <row r="94" spans="2:71" s="37" customFormat="1">
      <c r="B94" s="92"/>
      <c r="C94" s="92"/>
      <c r="D94" s="92"/>
      <c r="E94" s="92"/>
      <c r="F94" s="92"/>
      <c r="G94" s="49"/>
      <c r="H94" s="49"/>
      <c r="I94" s="49"/>
      <c r="J94" s="95"/>
      <c r="K94" s="97"/>
      <c r="L94" s="49"/>
      <c r="M94" s="49"/>
      <c r="N94" s="49"/>
      <c r="O94" s="49"/>
      <c r="P94" s="49"/>
      <c r="Q94" s="49"/>
      <c r="R94" s="49"/>
      <c r="S94" s="49"/>
      <c r="T94" s="49"/>
      <c r="U94" s="49"/>
      <c r="V94" s="49"/>
      <c r="W94" s="52"/>
      <c r="X94" s="49"/>
      <c r="Y94" s="49"/>
      <c r="Z94" s="49"/>
      <c r="AA94" s="49"/>
      <c r="AB94" s="49"/>
      <c r="AC94" s="49"/>
      <c r="AD94" s="49"/>
      <c r="AE94" s="49"/>
      <c r="AF94" s="49"/>
      <c r="AG94" s="39"/>
      <c r="AH94" s="39"/>
      <c r="AI94" s="39"/>
      <c r="AJ94" s="39"/>
      <c r="AK94" s="39"/>
      <c r="AL94" s="39"/>
      <c r="AM94" s="39"/>
      <c r="AN94" s="39"/>
      <c r="AO94" s="39"/>
      <c r="AP94" s="39"/>
      <c r="AQ94" s="39"/>
      <c r="AR94" s="39"/>
      <c r="AS94" s="39"/>
      <c r="AT94" s="39"/>
      <c r="AU94" s="39"/>
      <c r="AV94" s="39"/>
      <c r="AW94" s="39"/>
      <c r="AX94" s="39"/>
      <c r="AY94" s="39"/>
      <c r="AZ94" s="39"/>
      <c r="BA94" s="39"/>
      <c r="BB94" s="39"/>
      <c r="BC94" s="39"/>
      <c r="BD94" s="39"/>
      <c r="BE94" s="39"/>
      <c r="BF94" s="39"/>
      <c r="BG94" s="39"/>
      <c r="BH94" s="39"/>
      <c r="BI94" s="39"/>
      <c r="BJ94" s="39"/>
      <c r="BK94" s="39"/>
      <c r="BL94" s="39"/>
      <c r="BM94" s="39"/>
      <c r="BN94" s="39"/>
      <c r="BO94" s="39"/>
      <c r="BP94" s="39"/>
      <c r="BQ94" s="39"/>
      <c r="BR94" s="39"/>
      <c r="BS94" s="39"/>
    </row>
    <row r="95" spans="2:71" s="37" customFormat="1">
      <c r="B95" s="92"/>
      <c r="C95" s="92"/>
      <c r="D95" s="92"/>
      <c r="E95" s="92"/>
      <c r="F95" s="92"/>
      <c r="G95" s="49"/>
      <c r="H95" s="49"/>
      <c r="I95" s="49"/>
      <c r="J95" s="95"/>
      <c r="K95" s="96"/>
      <c r="L95" s="49"/>
      <c r="M95" s="49"/>
      <c r="N95" s="49"/>
      <c r="O95" s="49"/>
      <c r="P95" s="49"/>
      <c r="Q95" s="49"/>
      <c r="R95" s="49"/>
      <c r="S95" s="49"/>
      <c r="T95" s="49"/>
      <c r="U95" s="49"/>
      <c r="V95" s="49"/>
      <c r="W95" s="52"/>
      <c r="X95" s="49"/>
      <c r="Y95" s="49"/>
      <c r="Z95" s="49"/>
      <c r="AA95" s="49"/>
      <c r="AB95" s="49"/>
      <c r="AC95" s="49"/>
      <c r="AD95" s="49"/>
      <c r="AE95" s="49"/>
      <c r="AF95" s="49"/>
      <c r="AG95" s="39"/>
      <c r="AH95" s="39"/>
      <c r="AI95" s="39"/>
      <c r="AJ95" s="39"/>
      <c r="AK95" s="39"/>
      <c r="AL95" s="39"/>
      <c r="AM95" s="39"/>
      <c r="AN95" s="39"/>
      <c r="AO95" s="39"/>
      <c r="AP95" s="39"/>
      <c r="AQ95" s="39"/>
      <c r="AR95" s="39"/>
      <c r="AS95" s="39"/>
      <c r="AT95" s="39"/>
      <c r="AU95" s="39"/>
      <c r="AV95" s="39"/>
      <c r="AW95" s="39"/>
      <c r="AX95" s="39"/>
      <c r="AY95" s="39"/>
      <c r="AZ95" s="39"/>
      <c r="BA95" s="39"/>
      <c r="BB95" s="39"/>
      <c r="BC95" s="39"/>
      <c r="BD95" s="39"/>
      <c r="BE95" s="39"/>
      <c r="BF95" s="39"/>
      <c r="BG95" s="39"/>
      <c r="BH95" s="39"/>
      <c r="BI95" s="39"/>
      <c r="BJ95" s="39"/>
      <c r="BK95" s="39"/>
      <c r="BL95" s="39"/>
      <c r="BM95" s="39"/>
      <c r="BN95" s="39"/>
      <c r="BO95" s="39"/>
      <c r="BP95" s="39"/>
      <c r="BQ95" s="39"/>
      <c r="BR95" s="39"/>
      <c r="BS95" s="39"/>
    </row>
    <row r="96" spans="2:71" s="37" customFormat="1">
      <c r="B96" s="92"/>
      <c r="C96" s="92"/>
      <c r="D96" s="92"/>
      <c r="E96" s="92"/>
      <c r="F96" s="92"/>
      <c r="G96" s="49"/>
      <c r="H96" s="49"/>
      <c r="I96" s="49"/>
      <c r="J96" s="95"/>
      <c r="K96" s="96"/>
      <c r="L96" s="49"/>
      <c r="M96" s="49"/>
      <c r="N96" s="49"/>
      <c r="O96" s="49"/>
      <c r="P96" s="49"/>
      <c r="Q96" s="49"/>
      <c r="R96" s="49"/>
      <c r="S96" s="49"/>
      <c r="T96" s="49"/>
      <c r="U96" s="49"/>
      <c r="V96" s="49"/>
      <c r="W96" s="52"/>
      <c r="X96" s="49"/>
      <c r="Y96" s="49"/>
      <c r="Z96" s="49"/>
      <c r="AA96" s="49"/>
      <c r="AB96" s="49"/>
      <c r="AC96" s="49"/>
      <c r="AD96" s="49"/>
      <c r="AE96" s="49"/>
      <c r="AF96" s="49"/>
      <c r="AG96" s="39"/>
      <c r="AH96" s="39"/>
      <c r="AI96" s="39"/>
      <c r="AJ96" s="39"/>
      <c r="AK96" s="39"/>
      <c r="AL96" s="39"/>
      <c r="AM96" s="39"/>
      <c r="AN96" s="39"/>
      <c r="AO96" s="39"/>
      <c r="AP96" s="39"/>
      <c r="AQ96" s="39"/>
      <c r="AR96" s="39"/>
      <c r="AS96" s="39"/>
      <c r="AT96" s="39"/>
      <c r="AU96" s="39"/>
      <c r="AV96" s="39"/>
      <c r="AW96" s="39"/>
      <c r="AX96" s="39"/>
      <c r="AY96" s="39"/>
      <c r="AZ96" s="39"/>
      <c r="BA96" s="39"/>
      <c r="BB96" s="39"/>
      <c r="BC96" s="39"/>
      <c r="BD96" s="39"/>
      <c r="BE96" s="39"/>
      <c r="BF96" s="39"/>
      <c r="BG96" s="39"/>
      <c r="BH96" s="39"/>
      <c r="BI96" s="39"/>
      <c r="BJ96" s="39"/>
      <c r="BK96" s="39"/>
      <c r="BL96" s="39"/>
      <c r="BM96" s="39"/>
      <c r="BN96" s="39"/>
      <c r="BO96" s="39"/>
      <c r="BP96" s="39"/>
      <c r="BQ96" s="39"/>
      <c r="BR96" s="39"/>
      <c r="BS96" s="39"/>
    </row>
    <row r="97" spans="2:71" s="37" customFormat="1">
      <c r="B97" s="92"/>
      <c r="C97" s="92"/>
      <c r="D97" s="92"/>
      <c r="E97" s="92"/>
      <c r="F97" s="92"/>
      <c r="G97" s="49"/>
      <c r="H97" s="49"/>
      <c r="I97" s="49"/>
      <c r="J97" s="98"/>
      <c r="K97" s="49"/>
      <c r="L97" s="49"/>
      <c r="M97" s="49"/>
      <c r="N97" s="49"/>
      <c r="O97" s="49"/>
      <c r="P97" s="49"/>
      <c r="Q97" s="49"/>
      <c r="R97" s="49"/>
      <c r="S97" s="49"/>
      <c r="T97" s="49"/>
      <c r="U97" s="49"/>
      <c r="V97" s="49"/>
      <c r="W97" s="52"/>
      <c r="X97" s="49"/>
      <c r="Y97" s="49"/>
      <c r="Z97" s="49"/>
      <c r="AA97" s="49"/>
      <c r="AB97" s="49"/>
      <c r="AC97" s="49"/>
      <c r="AD97" s="49"/>
      <c r="AE97" s="49"/>
      <c r="AF97" s="49"/>
      <c r="AG97" s="39"/>
      <c r="AH97" s="39"/>
      <c r="AI97" s="39"/>
      <c r="AJ97" s="39"/>
      <c r="AK97" s="39"/>
      <c r="AL97" s="39"/>
      <c r="AM97" s="39"/>
      <c r="AN97" s="39"/>
      <c r="AO97" s="39"/>
      <c r="AP97" s="39"/>
      <c r="AQ97" s="39"/>
      <c r="AR97" s="39"/>
      <c r="AS97" s="39"/>
      <c r="AT97" s="39"/>
      <c r="AU97" s="39"/>
      <c r="AV97" s="39"/>
      <c r="AW97" s="39"/>
      <c r="AX97" s="39"/>
      <c r="AY97" s="39"/>
      <c r="AZ97" s="39"/>
      <c r="BA97" s="39"/>
      <c r="BB97" s="39"/>
      <c r="BC97" s="39"/>
      <c r="BD97" s="39"/>
      <c r="BE97" s="39"/>
      <c r="BF97" s="39"/>
      <c r="BG97" s="39"/>
      <c r="BH97" s="39"/>
      <c r="BI97" s="39"/>
      <c r="BJ97" s="39"/>
      <c r="BK97" s="39"/>
      <c r="BL97" s="39"/>
      <c r="BM97" s="39"/>
      <c r="BN97" s="39"/>
      <c r="BO97" s="39"/>
      <c r="BP97" s="39"/>
      <c r="BQ97" s="39"/>
      <c r="BR97" s="39"/>
      <c r="BS97" s="39"/>
    </row>
    <row r="98" spans="2:71" s="37" customFormat="1">
      <c r="C98" s="50"/>
      <c r="D98" s="51"/>
      <c r="E98" s="49"/>
      <c r="F98" s="49"/>
      <c r="G98" s="49"/>
      <c r="H98" s="49"/>
      <c r="I98" s="49"/>
      <c r="J98" s="49"/>
      <c r="K98" s="49"/>
      <c r="L98" s="49"/>
      <c r="M98" s="49"/>
      <c r="N98" s="49"/>
      <c r="O98" s="49"/>
      <c r="P98" s="49"/>
      <c r="Q98" s="49"/>
      <c r="R98" s="49"/>
      <c r="S98" s="49"/>
      <c r="T98" s="49"/>
      <c r="U98" s="49"/>
      <c r="V98" s="49"/>
      <c r="W98" s="52"/>
      <c r="X98" s="49"/>
      <c r="Y98" s="49"/>
      <c r="Z98" s="49"/>
      <c r="AA98" s="49"/>
      <c r="AB98" s="49"/>
      <c r="AC98" s="49"/>
      <c r="AD98" s="49"/>
      <c r="AE98" s="49"/>
      <c r="AF98" s="49"/>
      <c r="AG98" s="39"/>
      <c r="AH98" s="39"/>
      <c r="AI98" s="39"/>
      <c r="AJ98" s="39"/>
      <c r="AK98" s="39"/>
      <c r="AL98" s="39"/>
      <c r="AM98" s="39"/>
      <c r="AN98" s="39"/>
      <c r="AO98" s="39"/>
      <c r="AP98" s="39"/>
      <c r="AQ98" s="39"/>
      <c r="AR98" s="39"/>
      <c r="AS98" s="39"/>
      <c r="AT98" s="39"/>
      <c r="AU98" s="39"/>
      <c r="AV98" s="39"/>
      <c r="AW98" s="39"/>
      <c r="AX98" s="39"/>
      <c r="AY98" s="39"/>
      <c r="AZ98" s="39"/>
      <c r="BA98" s="39"/>
      <c r="BB98" s="39"/>
      <c r="BC98" s="39"/>
      <c r="BD98" s="39"/>
      <c r="BE98" s="39"/>
      <c r="BF98" s="39"/>
      <c r="BG98" s="39"/>
      <c r="BH98" s="39"/>
      <c r="BI98" s="39"/>
      <c r="BJ98" s="39"/>
      <c r="BK98" s="39"/>
      <c r="BL98" s="39"/>
      <c r="BM98" s="39"/>
      <c r="BN98" s="39"/>
      <c r="BO98" s="39"/>
      <c r="BP98" s="39"/>
      <c r="BQ98" s="39"/>
      <c r="BR98" s="39"/>
      <c r="BS98" s="39"/>
    </row>
    <row r="99" spans="2:71" s="37" customFormat="1">
      <c r="C99" s="50"/>
      <c r="D99" s="51"/>
      <c r="E99" s="49"/>
      <c r="F99" s="49"/>
      <c r="G99" s="49"/>
      <c r="H99" s="49"/>
      <c r="I99" s="49"/>
      <c r="J99" s="49"/>
      <c r="K99" s="49"/>
      <c r="L99" s="49"/>
      <c r="M99" s="49"/>
      <c r="N99" s="49"/>
      <c r="O99" s="49"/>
      <c r="P99" s="49"/>
      <c r="Q99" s="49"/>
      <c r="R99" s="49"/>
      <c r="S99" s="49"/>
      <c r="T99" s="49"/>
      <c r="U99" s="49"/>
      <c r="V99" s="49"/>
      <c r="W99" s="52"/>
      <c r="X99" s="49"/>
      <c r="Y99" s="49"/>
      <c r="Z99" s="49"/>
      <c r="AA99" s="49"/>
      <c r="AB99" s="49"/>
      <c r="AC99" s="49"/>
      <c r="AD99" s="49"/>
      <c r="AE99" s="49"/>
      <c r="AF99" s="49"/>
      <c r="AG99" s="39"/>
      <c r="AH99" s="39"/>
      <c r="AI99" s="39"/>
      <c r="AJ99" s="39"/>
      <c r="AK99" s="39"/>
      <c r="AL99" s="39"/>
      <c r="AM99" s="39"/>
      <c r="AN99" s="39"/>
      <c r="AO99" s="39"/>
      <c r="AP99" s="39"/>
      <c r="AQ99" s="39"/>
      <c r="AR99" s="39"/>
      <c r="AS99" s="39"/>
      <c r="AT99" s="39"/>
      <c r="AU99" s="39"/>
      <c r="AV99" s="39"/>
      <c r="AW99" s="39"/>
      <c r="AX99" s="39"/>
      <c r="AY99" s="39"/>
      <c r="AZ99" s="39"/>
      <c r="BA99" s="39"/>
      <c r="BB99" s="39"/>
      <c r="BC99" s="39"/>
      <c r="BD99" s="39"/>
      <c r="BE99" s="39"/>
      <c r="BF99" s="39"/>
      <c r="BG99" s="39"/>
      <c r="BH99" s="39"/>
      <c r="BI99" s="39"/>
      <c r="BJ99" s="39"/>
      <c r="BK99" s="39"/>
      <c r="BL99" s="39"/>
      <c r="BM99" s="39"/>
      <c r="BN99" s="39"/>
      <c r="BO99" s="39"/>
      <c r="BP99" s="39"/>
      <c r="BQ99" s="39"/>
      <c r="BR99" s="39"/>
      <c r="BS99" s="39"/>
    </row>
    <row r="100" spans="2:71" s="37" customFormat="1">
      <c r="C100" s="50"/>
      <c r="D100" s="51"/>
      <c r="E100" s="49"/>
      <c r="F100" s="49"/>
      <c r="G100" s="49"/>
      <c r="H100" s="49"/>
      <c r="I100" s="49"/>
      <c r="J100" s="49"/>
      <c r="K100" s="49"/>
      <c r="L100" s="49"/>
      <c r="M100" s="49"/>
      <c r="N100" s="49"/>
      <c r="O100" s="49"/>
      <c r="P100" s="49"/>
      <c r="Q100" s="49"/>
      <c r="R100" s="49"/>
      <c r="S100" s="49"/>
      <c r="T100" s="49"/>
      <c r="U100" s="49"/>
      <c r="V100" s="49"/>
      <c r="W100" s="52"/>
      <c r="X100" s="49"/>
      <c r="Y100" s="49"/>
      <c r="Z100" s="49"/>
      <c r="AA100" s="49"/>
      <c r="AB100" s="49"/>
      <c r="AC100" s="49"/>
      <c r="AD100" s="49"/>
      <c r="AE100" s="49"/>
      <c r="AF100" s="4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c r="BN100" s="39"/>
      <c r="BO100" s="39"/>
      <c r="BP100" s="39"/>
      <c r="BQ100" s="39"/>
      <c r="BR100" s="39"/>
      <c r="BS100" s="39"/>
    </row>
    <row r="101" spans="2:71" s="37" customFormat="1">
      <c r="C101" s="50"/>
      <c r="D101" s="51"/>
      <c r="E101" s="49"/>
      <c r="F101" s="49"/>
      <c r="G101" s="49"/>
      <c r="H101" s="49"/>
      <c r="I101" s="49"/>
      <c r="J101" s="49"/>
      <c r="K101" s="49"/>
      <c r="L101" s="49"/>
      <c r="M101" s="49"/>
      <c r="N101" s="49"/>
      <c r="O101" s="49"/>
      <c r="P101" s="49"/>
      <c r="Q101" s="49"/>
      <c r="R101" s="49"/>
      <c r="S101" s="49"/>
      <c r="T101" s="49"/>
      <c r="U101" s="49"/>
      <c r="V101" s="49"/>
      <c r="W101" s="52"/>
      <c r="X101" s="49"/>
      <c r="Y101" s="49"/>
      <c r="Z101" s="49"/>
      <c r="AA101" s="49"/>
      <c r="AB101" s="49"/>
      <c r="AC101" s="49"/>
      <c r="AD101" s="49"/>
      <c r="AE101" s="49"/>
      <c r="AF101" s="49"/>
      <c r="AG101" s="39"/>
      <c r="AH101" s="39"/>
      <c r="AI101" s="39"/>
      <c r="AJ101" s="39"/>
      <c r="AK101" s="39"/>
      <c r="AL101" s="39"/>
      <c r="AM101" s="39"/>
      <c r="AN101" s="39"/>
      <c r="AO101" s="39"/>
      <c r="AP101" s="39"/>
      <c r="AQ101" s="39"/>
      <c r="AR101" s="39"/>
      <c r="AS101" s="39"/>
      <c r="AT101" s="39"/>
      <c r="AU101" s="39"/>
      <c r="AV101" s="39"/>
      <c r="AW101" s="39"/>
      <c r="AX101" s="39"/>
      <c r="AY101" s="39"/>
      <c r="AZ101" s="39"/>
      <c r="BA101" s="39"/>
      <c r="BB101" s="39"/>
      <c r="BC101" s="39"/>
      <c r="BD101" s="39"/>
      <c r="BE101" s="39"/>
      <c r="BF101" s="39"/>
      <c r="BG101" s="39"/>
      <c r="BH101" s="39"/>
      <c r="BI101" s="39"/>
      <c r="BJ101" s="39"/>
      <c r="BK101" s="39"/>
      <c r="BL101" s="39"/>
      <c r="BM101" s="39"/>
      <c r="BN101" s="39"/>
      <c r="BO101" s="39"/>
      <c r="BP101" s="39"/>
      <c r="BQ101" s="39"/>
      <c r="BR101" s="39"/>
      <c r="BS101" s="39"/>
    </row>
    <row r="102" spans="2:71" s="37" customFormat="1">
      <c r="C102" s="50"/>
      <c r="D102" s="51"/>
      <c r="E102" s="49"/>
      <c r="F102" s="49"/>
      <c r="G102" s="49"/>
      <c r="H102" s="49"/>
      <c r="I102" s="49"/>
      <c r="J102" s="49"/>
      <c r="K102" s="49"/>
      <c r="L102" s="49"/>
      <c r="M102" s="49"/>
      <c r="N102" s="49"/>
      <c r="O102" s="49"/>
      <c r="P102" s="49"/>
      <c r="Q102" s="49"/>
      <c r="R102" s="49"/>
      <c r="S102" s="49"/>
      <c r="T102" s="49"/>
      <c r="U102" s="49"/>
      <c r="V102" s="49"/>
      <c r="W102" s="52"/>
      <c r="X102" s="49"/>
      <c r="Y102" s="49"/>
      <c r="Z102" s="49"/>
      <c r="AA102" s="49"/>
      <c r="AB102" s="49"/>
      <c r="AC102" s="49"/>
      <c r="AD102" s="49"/>
      <c r="AE102" s="49"/>
      <c r="AF102" s="49"/>
      <c r="AG102" s="39"/>
      <c r="AH102" s="39"/>
      <c r="AI102" s="39"/>
      <c r="AJ102" s="39"/>
      <c r="AK102" s="39"/>
      <c r="AL102" s="39"/>
      <c r="AM102" s="39"/>
      <c r="AN102" s="39"/>
      <c r="AO102" s="39"/>
      <c r="AP102" s="39"/>
      <c r="AQ102" s="39"/>
      <c r="AR102" s="39"/>
      <c r="AS102" s="39"/>
      <c r="AT102" s="39"/>
      <c r="AU102" s="39"/>
      <c r="AV102" s="39"/>
      <c r="AW102" s="39"/>
      <c r="AX102" s="39"/>
      <c r="AY102" s="39"/>
      <c r="AZ102" s="39"/>
      <c r="BA102" s="39"/>
      <c r="BB102" s="39"/>
      <c r="BC102" s="39"/>
      <c r="BD102" s="39"/>
      <c r="BE102" s="39"/>
      <c r="BF102" s="39"/>
      <c r="BG102" s="39"/>
      <c r="BH102" s="39"/>
      <c r="BI102" s="39"/>
      <c r="BJ102" s="39"/>
      <c r="BK102" s="39"/>
      <c r="BL102" s="39"/>
      <c r="BM102" s="39"/>
      <c r="BN102" s="39"/>
      <c r="BO102" s="39"/>
      <c r="BP102" s="39"/>
      <c r="BQ102" s="39"/>
      <c r="BR102" s="39"/>
      <c r="BS102" s="39"/>
    </row>
    <row r="103" spans="2:71" s="37" customFormat="1">
      <c r="C103" s="50"/>
      <c r="D103" s="51"/>
      <c r="E103" s="49"/>
      <c r="F103" s="49"/>
      <c r="G103" s="49"/>
      <c r="H103" s="49"/>
      <c r="I103" s="49"/>
      <c r="J103" s="49"/>
      <c r="K103" s="49"/>
      <c r="L103" s="49"/>
      <c r="M103" s="49"/>
      <c r="N103" s="49"/>
      <c r="O103" s="49"/>
      <c r="P103" s="49"/>
      <c r="Q103" s="49"/>
      <c r="R103" s="49"/>
      <c r="S103" s="49"/>
      <c r="T103" s="49"/>
      <c r="U103" s="49"/>
      <c r="V103" s="49"/>
      <c r="W103" s="52"/>
      <c r="X103" s="49"/>
      <c r="Y103" s="49"/>
      <c r="Z103" s="49"/>
      <c r="AA103" s="49"/>
      <c r="AB103" s="49"/>
      <c r="AC103" s="49"/>
      <c r="AD103" s="49"/>
      <c r="AE103" s="49"/>
      <c r="AF103" s="49"/>
      <c r="AG103" s="39"/>
      <c r="AH103" s="39"/>
      <c r="AI103" s="39"/>
      <c r="AJ103" s="39"/>
      <c r="AK103" s="39"/>
      <c r="AL103" s="39"/>
      <c r="AM103" s="39"/>
      <c r="AN103" s="39"/>
      <c r="AO103" s="39"/>
      <c r="AP103" s="39"/>
      <c r="AQ103" s="39"/>
      <c r="AR103" s="39"/>
      <c r="AS103" s="39"/>
      <c r="AT103" s="39"/>
      <c r="AU103" s="39"/>
      <c r="AV103" s="39"/>
      <c r="AW103" s="39"/>
      <c r="AX103" s="39"/>
      <c r="AY103" s="39"/>
      <c r="AZ103" s="39"/>
      <c r="BA103" s="39"/>
      <c r="BB103" s="39"/>
      <c r="BC103" s="39"/>
      <c r="BD103" s="39"/>
      <c r="BE103" s="39"/>
      <c r="BF103" s="39"/>
      <c r="BG103" s="39"/>
      <c r="BH103" s="39"/>
      <c r="BI103" s="39"/>
      <c r="BJ103" s="39"/>
      <c r="BK103" s="39"/>
      <c r="BL103" s="39"/>
      <c r="BM103" s="39"/>
      <c r="BN103" s="39"/>
      <c r="BO103" s="39"/>
      <c r="BP103" s="39"/>
      <c r="BQ103" s="39"/>
      <c r="BR103" s="39"/>
      <c r="BS103" s="39"/>
    </row>
    <row r="104" spans="2:71" s="37" customFormat="1">
      <c r="C104" s="50"/>
      <c r="D104" s="51"/>
      <c r="E104" s="49"/>
      <c r="F104" s="49"/>
      <c r="G104" s="49"/>
      <c r="H104" s="49"/>
      <c r="I104" s="49"/>
      <c r="J104" s="49"/>
      <c r="K104" s="49"/>
      <c r="L104" s="49"/>
      <c r="M104" s="49"/>
      <c r="N104" s="49"/>
      <c r="O104" s="49"/>
      <c r="P104" s="49"/>
      <c r="Q104" s="49"/>
      <c r="R104" s="49"/>
      <c r="S104" s="49"/>
      <c r="T104" s="49"/>
      <c r="U104" s="49"/>
      <c r="V104" s="49"/>
      <c r="W104" s="52"/>
      <c r="X104" s="49"/>
      <c r="Y104" s="49"/>
      <c r="Z104" s="49"/>
      <c r="AA104" s="49"/>
      <c r="AB104" s="49"/>
      <c r="AC104" s="49"/>
      <c r="AD104" s="49"/>
      <c r="AE104" s="49"/>
      <c r="AF104" s="49"/>
      <c r="AG104" s="39"/>
      <c r="AH104" s="39"/>
      <c r="AI104" s="39"/>
      <c r="AJ104" s="39"/>
      <c r="AK104" s="39"/>
      <c r="AL104" s="39"/>
      <c r="AM104" s="39"/>
      <c r="AN104" s="39"/>
      <c r="AO104" s="39"/>
      <c r="AP104" s="39"/>
      <c r="AQ104" s="39"/>
      <c r="AR104" s="39"/>
      <c r="AS104" s="39"/>
      <c r="AT104" s="39"/>
      <c r="AU104" s="39"/>
      <c r="AV104" s="39"/>
      <c r="AW104" s="39"/>
      <c r="AX104" s="39"/>
      <c r="AY104" s="39"/>
      <c r="AZ104" s="39"/>
      <c r="BA104" s="39"/>
      <c r="BB104" s="39"/>
      <c r="BC104" s="39"/>
      <c r="BD104" s="39"/>
      <c r="BE104" s="39"/>
      <c r="BF104" s="39"/>
      <c r="BG104" s="39"/>
      <c r="BH104" s="39"/>
      <c r="BI104" s="39"/>
      <c r="BJ104" s="39"/>
      <c r="BK104" s="39"/>
      <c r="BL104" s="39"/>
      <c r="BM104" s="39"/>
      <c r="BN104" s="39"/>
      <c r="BO104" s="39"/>
      <c r="BP104" s="39"/>
      <c r="BQ104" s="39"/>
      <c r="BR104" s="39"/>
      <c r="BS104" s="39"/>
    </row>
    <row r="105" spans="2:71" s="37" customFormat="1">
      <c r="C105" s="50"/>
      <c r="D105" s="51"/>
      <c r="E105" s="49"/>
      <c r="F105" s="49"/>
      <c r="G105" s="49"/>
      <c r="H105" s="49"/>
      <c r="I105" s="49"/>
      <c r="J105" s="49"/>
      <c r="K105" s="49"/>
      <c r="L105" s="49"/>
      <c r="M105" s="49"/>
      <c r="N105" s="49"/>
      <c r="O105" s="49"/>
      <c r="P105" s="49"/>
      <c r="Q105" s="49"/>
      <c r="R105" s="49"/>
      <c r="S105" s="49"/>
      <c r="T105" s="49"/>
      <c r="U105" s="49"/>
      <c r="V105" s="49"/>
      <c r="W105" s="52"/>
      <c r="X105" s="49"/>
      <c r="Y105" s="49"/>
      <c r="Z105" s="49"/>
      <c r="AA105" s="49"/>
      <c r="AB105" s="49"/>
      <c r="AC105" s="49"/>
      <c r="AD105" s="49"/>
      <c r="AE105" s="49"/>
      <c r="AF105" s="4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c r="BD105" s="39"/>
      <c r="BE105" s="39"/>
      <c r="BF105" s="39"/>
      <c r="BG105" s="39"/>
      <c r="BH105" s="39"/>
      <c r="BI105" s="39"/>
      <c r="BJ105" s="39"/>
      <c r="BK105" s="39"/>
      <c r="BL105" s="39"/>
      <c r="BM105" s="39"/>
      <c r="BN105" s="39"/>
      <c r="BO105" s="39"/>
      <c r="BP105" s="39"/>
      <c r="BQ105" s="39"/>
      <c r="BR105" s="39"/>
      <c r="BS105" s="39"/>
    </row>
    <row r="106" spans="2:71" s="37" customFormat="1">
      <c r="C106" s="50"/>
      <c r="D106" s="51"/>
      <c r="E106" s="49"/>
      <c r="F106" s="49"/>
      <c r="G106" s="49"/>
      <c r="H106" s="49"/>
      <c r="I106" s="49"/>
      <c r="J106" s="49"/>
      <c r="K106" s="49"/>
      <c r="L106" s="49"/>
      <c r="M106" s="49"/>
      <c r="N106" s="49"/>
      <c r="O106" s="49"/>
      <c r="P106" s="49"/>
      <c r="Q106" s="49"/>
      <c r="R106" s="49"/>
      <c r="S106" s="49"/>
      <c r="T106" s="49"/>
      <c r="U106" s="49"/>
      <c r="V106" s="49"/>
      <c r="W106" s="52"/>
      <c r="X106" s="49"/>
      <c r="Y106" s="49"/>
      <c r="Z106" s="49"/>
      <c r="AA106" s="49"/>
      <c r="AB106" s="49"/>
      <c r="AC106" s="49"/>
      <c r="AD106" s="49"/>
      <c r="AE106" s="49"/>
      <c r="AF106" s="49"/>
      <c r="AG106" s="39"/>
      <c r="AH106" s="39"/>
      <c r="AI106" s="39"/>
      <c r="AJ106" s="39"/>
      <c r="AK106" s="39"/>
      <c r="AL106" s="39"/>
      <c r="AM106" s="39"/>
      <c r="AN106" s="39"/>
      <c r="AO106" s="39"/>
      <c r="AP106" s="39"/>
      <c r="AQ106" s="39"/>
      <c r="AR106" s="39"/>
      <c r="AS106" s="39"/>
      <c r="AT106" s="39"/>
      <c r="AU106" s="39"/>
      <c r="AV106" s="39"/>
      <c r="AW106" s="39"/>
      <c r="AX106" s="39"/>
      <c r="AY106" s="39"/>
      <c r="AZ106" s="39"/>
      <c r="BA106" s="39"/>
      <c r="BB106" s="39"/>
      <c r="BC106" s="39"/>
      <c r="BD106" s="39"/>
      <c r="BE106" s="39"/>
      <c r="BF106" s="39"/>
      <c r="BG106" s="39"/>
      <c r="BH106" s="39"/>
      <c r="BI106" s="39"/>
      <c r="BJ106" s="39"/>
      <c r="BK106" s="39"/>
      <c r="BL106" s="39"/>
      <c r="BM106" s="39"/>
      <c r="BN106" s="39"/>
      <c r="BO106" s="39"/>
      <c r="BP106" s="39"/>
      <c r="BQ106" s="39"/>
      <c r="BR106" s="39"/>
      <c r="BS106" s="39"/>
    </row>
    <row r="107" spans="2:71" s="37" customFormat="1">
      <c r="C107" s="50"/>
      <c r="D107" s="51"/>
      <c r="E107" s="49"/>
      <c r="F107" s="49"/>
      <c r="G107" s="49"/>
      <c r="H107" s="49"/>
      <c r="I107" s="49"/>
      <c r="J107" s="49"/>
      <c r="K107" s="49"/>
      <c r="L107" s="49"/>
      <c r="M107" s="49"/>
      <c r="N107" s="49"/>
      <c r="O107" s="49"/>
      <c r="P107" s="49"/>
      <c r="Q107" s="49"/>
      <c r="R107" s="49"/>
      <c r="S107" s="49"/>
      <c r="T107" s="49"/>
      <c r="U107" s="49"/>
      <c r="V107" s="49"/>
      <c r="W107" s="52"/>
      <c r="X107" s="49"/>
      <c r="Y107" s="49"/>
      <c r="Z107" s="49"/>
      <c r="AA107" s="49"/>
      <c r="AB107" s="49"/>
      <c r="AC107" s="49"/>
      <c r="AD107" s="49"/>
      <c r="AE107" s="49"/>
      <c r="AF107" s="4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39"/>
      <c r="BD107" s="39"/>
      <c r="BE107" s="39"/>
      <c r="BF107" s="39"/>
      <c r="BG107" s="39"/>
      <c r="BH107" s="39"/>
      <c r="BI107" s="39"/>
      <c r="BJ107" s="39"/>
      <c r="BK107" s="39"/>
      <c r="BL107" s="39"/>
      <c r="BM107" s="39"/>
      <c r="BN107" s="39"/>
      <c r="BO107" s="39"/>
      <c r="BP107" s="39"/>
      <c r="BQ107" s="39"/>
      <c r="BR107" s="39"/>
      <c r="BS107" s="39"/>
    </row>
    <row r="108" spans="2:71" s="37" customFormat="1">
      <c r="C108" s="50"/>
      <c r="D108" s="51"/>
      <c r="E108" s="49"/>
      <c r="F108" s="49"/>
      <c r="G108" s="49"/>
      <c r="H108" s="49"/>
      <c r="I108" s="49"/>
      <c r="J108" s="49"/>
      <c r="K108" s="49"/>
      <c r="L108" s="49"/>
      <c r="M108" s="49"/>
      <c r="N108" s="49"/>
      <c r="O108" s="49"/>
      <c r="P108" s="49"/>
      <c r="Q108" s="49"/>
      <c r="R108" s="49"/>
      <c r="S108" s="49"/>
      <c r="T108" s="49"/>
      <c r="U108" s="49"/>
      <c r="V108" s="49"/>
      <c r="W108" s="52"/>
      <c r="X108" s="49"/>
      <c r="Y108" s="49"/>
      <c r="Z108" s="49"/>
      <c r="AA108" s="49"/>
      <c r="AB108" s="49"/>
      <c r="AC108" s="49"/>
      <c r="AD108" s="49"/>
      <c r="AE108" s="49"/>
      <c r="AF108" s="4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39"/>
      <c r="BD108" s="39"/>
      <c r="BE108" s="39"/>
      <c r="BF108" s="39"/>
      <c r="BG108" s="39"/>
      <c r="BH108" s="39"/>
      <c r="BI108" s="39"/>
      <c r="BJ108" s="39"/>
      <c r="BK108" s="39"/>
      <c r="BL108" s="39"/>
      <c r="BM108" s="39"/>
      <c r="BN108" s="39"/>
      <c r="BO108" s="39"/>
      <c r="BP108" s="39"/>
      <c r="BQ108" s="39"/>
      <c r="BR108" s="39"/>
      <c r="BS108" s="39"/>
    </row>
    <row r="109" spans="2:71" s="37" customFormat="1">
      <c r="C109" s="50"/>
      <c r="D109" s="51"/>
      <c r="E109" s="49"/>
      <c r="F109" s="49"/>
      <c r="G109" s="49"/>
      <c r="H109" s="49"/>
      <c r="I109" s="49"/>
      <c r="J109" s="49"/>
      <c r="K109" s="49"/>
      <c r="L109" s="49"/>
      <c r="M109" s="49"/>
      <c r="N109" s="49"/>
      <c r="O109" s="49"/>
      <c r="P109" s="49"/>
      <c r="Q109" s="49"/>
      <c r="R109" s="49"/>
      <c r="S109" s="49"/>
      <c r="T109" s="49"/>
      <c r="U109" s="49"/>
      <c r="V109" s="49"/>
      <c r="W109" s="52"/>
      <c r="X109" s="49"/>
      <c r="Y109" s="49"/>
      <c r="Z109" s="49"/>
      <c r="AA109" s="49"/>
      <c r="AB109" s="49"/>
      <c r="AC109" s="49"/>
      <c r="AD109" s="49"/>
      <c r="AE109" s="49"/>
      <c r="AF109" s="49"/>
      <c r="AG109" s="39"/>
      <c r="AH109" s="39"/>
      <c r="AI109" s="39"/>
      <c r="AJ109" s="39"/>
      <c r="AK109" s="39"/>
      <c r="AL109" s="39"/>
      <c r="AM109" s="39"/>
      <c r="AN109" s="39"/>
      <c r="AO109" s="39"/>
      <c r="AP109" s="39"/>
      <c r="AQ109" s="39"/>
      <c r="AR109" s="39"/>
      <c r="AS109" s="39"/>
      <c r="AT109" s="39"/>
      <c r="AU109" s="39"/>
      <c r="AV109" s="39"/>
      <c r="AW109" s="39"/>
      <c r="AX109" s="39"/>
      <c r="AY109" s="39"/>
      <c r="AZ109" s="39"/>
      <c r="BA109" s="39"/>
      <c r="BB109" s="39"/>
      <c r="BC109" s="39"/>
      <c r="BD109" s="39"/>
      <c r="BE109" s="39"/>
      <c r="BF109" s="39"/>
      <c r="BG109" s="39"/>
      <c r="BH109" s="39"/>
      <c r="BI109" s="39"/>
      <c r="BJ109" s="39"/>
      <c r="BK109" s="39"/>
      <c r="BL109" s="39"/>
      <c r="BM109" s="39"/>
      <c r="BN109" s="39"/>
      <c r="BO109" s="39"/>
      <c r="BP109" s="39"/>
      <c r="BQ109" s="39"/>
      <c r="BR109" s="39"/>
      <c r="BS109" s="39"/>
    </row>
    <row r="110" spans="2:71" s="37" customFormat="1">
      <c r="C110" s="50"/>
      <c r="D110" s="51"/>
      <c r="E110" s="49"/>
      <c r="F110" s="49"/>
      <c r="G110" s="49"/>
      <c r="H110" s="49"/>
      <c r="I110" s="49"/>
      <c r="J110" s="49"/>
      <c r="K110" s="49"/>
      <c r="L110" s="49"/>
      <c r="M110" s="49"/>
      <c r="N110" s="49"/>
      <c r="O110" s="49"/>
      <c r="P110" s="49"/>
      <c r="Q110" s="49"/>
      <c r="R110" s="49"/>
      <c r="S110" s="49"/>
      <c r="T110" s="49"/>
      <c r="U110" s="49"/>
      <c r="V110" s="49"/>
      <c r="W110" s="52"/>
      <c r="X110" s="49"/>
      <c r="Y110" s="49"/>
      <c r="Z110" s="49"/>
      <c r="AA110" s="49"/>
      <c r="AB110" s="49"/>
      <c r="AC110" s="49"/>
      <c r="AD110" s="49"/>
      <c r="AE110" s="49"/>
      <c r="AF110" s="4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39"/>
      <c r="BD110" s="39"/>
      <c r="BE110" s="39"/>
      <c r="BF110" s="39"/>
      <c r="BG110" s="39"/>
      <c r="BH110" s="39"/>
      <c r="BI110" s="39"/>
      <c r="BJ110" s="39"/>
      <c r="BK110" s="39"/>
      <c r="BL110" s="39"/>
      <c r="BM110" s="39"/>
      <c r="BN110" s="39"/>
      <c r="BO110" s="39"/>
      <c r="BP110" s="39"/>
      <c r="BQ110" s="39"/>
      <c r="BR110" s="39"/>
      <c r="BS110" s="39"/>
    </row>
    <row r="111" spans="2:71" s="37" customFormat="1">
      <c r="C111" s="50"/>
      <c r="D111" s="51"/>
      <c r="E111" s="49"/>
      <c r="F111" s="49"/>
      <c r="G111" s="49"/>
      <c r="H111" s="49"/>
      <c r="I111" s="49"/>
      <c r="J111" s="49"/>
      <c r="K111" s="49"/>
      <c r="L111" s="49"/>
      <c r="M111" s="49"/>
      <c r="N111" s="49"/>
      <c r="O111" s="49"/>
      <c r="P111" s="49"/>
      <c r="Q111" s="49"/>
      <c r="R111" s="49"/>
      <c r="S111" s="49"/>
      <c r="T111" s="49"/>
      <c r="U111" s="49"/>
      <c r="V111" s="49"/>
      <c r="W111" s="52"/>
      <c r="X111" s="49"/>
      <c r="Y111" s="49"/>
      <c r="Z111" s="49"/>
      <c r="AA111" s="49"/>
      <c r="AB111" s="49"/>
      <c r="AC111" s="49"/>
      <c r="AD111" s="49"/>
      <c r="AE111" s="49"/>
      <c r="AF111" s="4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39"/>
      <c r="BD111" s="39"/>
      <c r="BE111" s="39"/>
      <c r="BF111" s="39"/>
      <c r="BG111" s="39"/>
      <c r="BH111" s="39"/>
      <c r="BI111" s="39"/>
      <c r="BJ111" s="39"/>
      <c r="BK111" s="39"/>
      <c r="BL111" s="39"/>
      <c r="BM111" s="39"/>
      <c r="BN111" s="39"/>
      <c r="BO111" s="39"/>
      <c r="BP111" s="39"/>
      <c r="BQ111" s="39"/>
      <c r="BR111" s="39"/>
      <c r="BS111" s="39"/>
    </row>
    <row r="112" spans="2:71" s="37" customFormat="1">
      <c r="C112" s="50"/>
      <c r="D112" s="51"/>
      <c r="E112" s="49"/>
      <c r="F112" s="49"/>
      <c r="G112" s="49"/>
      <c r="H112" s="49"/>
      <c r="I112" s="49"/>
      <c r="J112" s="49"/>
      <c r="K112" s="49"/>
      <c r="L112" s="49"/>
      <c r="M112" s="49"/>
      <c r="N112" s="49"/>
      <c r="O112" s="49"/>
      <c r="P112" s="49"/>
      <c r="Q112" s="49"/>
      <c r="R112" s="49"/>
      <c r="S112" s="49"/>
      <c r="T112" s="49"/>
      <c r="U112" s="49"/>
      <c r="V112" s="49"/>
      <c r="W112" s="52"/>
      <c r="X112" s="49"/>
      <c r="Y112" s="49"/>
      <c r="Z112" s="49"/>
      <c r="AA112" s="49"/>
      <c r="AB112" s="49"/>
      <c r="AC112" s="49"/>
      <c r="AD112" s="49"/>
      <c r="AE112" s="49"/>
      <c r="AF112" s="4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39"/>
      <c r="BD112" s="39"/>
      <c r="BE112" s="39"/>
      <c r="BF112" s="39"/>
      <c r="BG112" s="39"/>
      <c r="BH112" s="39"/>
      <c r="BI112" s="39"/>
      <c r="BJ112" s="39"/>
      <c r="BK112" s="39"/>
      <c r="BL112" s="39"/>
      <c r="BM112" s="39"/>
      <c r="BN112" s="39"/>
      <c r="BO112" s="39"/>
      <c r="BP112" s="39"/>
      <c r="BQ112" s="39"/>
      <c r="BR112" s="39"/>
      <c r="BS112" s="39"/>
    </row>
    <row r="113" spans="3:71" s="37" customFormat="1">
      <c r="C113" s="50"/>
      <c r="D113" s="51"/>
      <c r="E113" s="49"/>
      <c r="F113" s="49"/>
      <c r="G113" s="49"/>
      <c r="H113" s="49"/>
      <c r="I113" s="49"/>
      <c r="J113" s="49"/>
      <c r="K113" s="49"/>
      <c r="L113" s="49"/>
      <c r="M113" s="49"/>
      <c r="N113" s="49"/>
      <c r="O113" s="49"/>
      <c r="P113" s="49"/>
      <c r="Q113" s="49"/>
      <c r="R113" s="49"/>
      <c r="S113" s="49"/>
      <c r="T113" s="49"/>
      <c r="U113" s="49"/>
      <c r="V113" s="49"/>
      <c r="W113" s="52"/>
      <c r="X113" s="49"/>
      <c r="Y113" s="49"/>
      <c r="Z113" s="49"/>
      <c r="AA113" s="49"/>
      <c r="AB113" s="49"/>
      <c r="AC113" s="49"/>
      <c r="AD113" s="49"/>
      <c r="AE113" s="49"/>
      <c r="AF113" s="4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c r="BN113" s="39"/>
      <c r="BO113" s="39"/>
      <c r="BP113" s="39"/>
      <c r="BQ113" s="39"/>
      <c r="BR113" s="39"/>
      <c r="BS113" s="39"/>
    </row>
    <row r="114" spans="3:71" s="37" customFormat="1">
      <c r="C114" s="50"/>
      <c r="D114" s="51"/>
      <c r="E114" s="49"/>
      <c r="F114" s="49"/>
      <c r="G114" s="49"/>
      <c r="H114" s="49"/>
      <c r="I114" s="49"/>
      <c r="J114" s="49"/>
      <c r="K114" s="49"/>
      <c r="L114" s="49"/>
      <c r="M114" s="49"/>
      <c r="N114" s="49"/>
      <c r="O114" s="49"/>
      <c r="P114" s="49"/>
      <c r="Q114" s="49"/>
      <c r="R114" s="49"/>
      <c r="S114" s="49"/>
      <c r="T114" s="49"/>
      <c r="U114" s="49"/>
      <c r="V114" s="49"/>
      <c r="W114" s="52"/>
      <c r="X114" s="49"/>
      <c r="Y114" s="49"/>
      <c r="Z114" s="49"/>
      <c r="AA114" s="49"/>
      <c r="AB114" s="49"/>
      <c r="AC114" s="49"/>
      <c r="AD114" s="49"/>
      <c r="AE114" s="49"/>
      <c r="AF114" s="4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39"/>
      <c r="BD114" s="39"/>
      <c r="BE114" s="39"/>
      <c r="BF114" s="39"/>
      <c r="BG114" s="39"/>
      <c r="BH114" s="39"/>
      <c r="BI114" s="39"/>
      <c r="BJ114" s="39"/>
      <c r="BK114" s="39"/>
      <c r="BL114" s="39"/>
      <c r="BM114" s="39"/>
      <c r="BN114" s="39"/>
      <c r="BO114" s="39"/>
      <c r="BP114" s="39"/>
      <c r="BQ114" s="39"/>
      <c r="BR114" s="39"/>
      <c r="BS114" s="39"/>
    </row>
    <row r="115" spans="3:71" s="37" customFormat="1">
      <c r="C115" s="50"/>
      <c r="D115" s="51"/>
      <c r="E115" s="49"/>
      <c r="F115" s="49"/>
      <c r="G115" s="49"/>
      <c r="H115" s="49"/>
      <c r="I115" s="49"/>
      <c r="J115" s="49"/>
      <c r="K115" s="49"/>
      <c r="L115" s="49"/>
      <c r="M115" s="49"/>
      <c r="N115" s="49"/>
      <c r="O115" s="49"/>
      <c r="P115" s="49"/>
      <c r="Q115" s="49"/>
      <c r="R115" s="49"/>
      <c r="S115" s="49"/>
      <c r="T115" s="49"/>
      <c r="U115" s="49"/>
      <c r="V115" s="49"/>
      <c r="W115" s="52"/>
      <c r="X115" s="49"/>
      <c r="Y115" s="49"/>
      <c r="Z115" s="49"/>
      <c r="AA115" s="49"/>
      <c r="AB115" s="49"/>
      <c r="AC115" s="49"/>
      <c r="AD115" s="49"/>
      <c r="AE115" s="49"/>
      <c r="AF115" s="4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39"/>
      <c r="BD115" s="39"/>
      <c r="BE115" s="39"/>
      <c r="BF115" s="39"/>
      <c r="BG115" s="39"/>
      <c r="BH115" s="39"/>
      <c r="BI115" s="39"/>
      <c r="BJ115" s="39"/>
      <c r="BK115" s="39"/>
      <c r="BL115" s="39"/>
      <c r="BM115" s="39"/>
      <c r="BN115" s="39"/>
      <c r="BO115" s="39"/>
      <c r="BP115" s="39"/>
      <c r="BQ115" s="39"/>
      <c r="BR115" s="39"/>
      <c r="BS115" s="39"/>
    </row>
    <row r="116" spans="3:71" s="37" customFormat="1">
      <c r="C116" s="50"/>
      <c r="D116" s="51"/>
      <c r="E116" s="49"/>
      <c r="F116" s="49"/>
      <c r="G116" s="49"/>
      <c r="H116" s="49"/>
      <c r="I116" s="49"/>
      <c r="J116" s="49"/>
      <c r="K116" s="49"/>
      <c r="L116" s="49"/>
      <c r="M116" s="49"/>
      <c r="N116" s="49"/>
      <c r="O116" s="49"/>
      <c r="P116" s="49"/>
      <c r="Q116" s="49"/>
      <c r="R116" s="49"/>
      <c r="S116" s="49"/>
      <c r="T116" s="49"/>
      <c r="U116" s="49"/>
      <c r="V116" s="49"/>
      <c r="W116" s="52"/>
      <c r="X116" s="49"/>
      <c r="Y116" s="49"/>
      <c r="Z116" s="49"/>
      <c r="AA116" s="49"/>
      <c r="AB116" s="49"/>
      <c r="AC116" s="49"/>
      <c r="AD116" s="49"/>
      <c r="AE116" s="49"/>
      <c r="AF116" s="4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39"/>
      <c r="BD116" s="39"/>
      <c r="BE116" s="39"/>
      <c r="BF116" s="39"/>
      <c r="BG116" s="39"/>
      <c r="BH116" s="39"/>
      <c r="BI116" s="39"/>
      <c r="BJ116" s="39"/>
      <c r="BK116" s="39"/>
      <c r="BL116" s="39"/>
      <c r="BM116" s="39"/>
      <c r="BN116" s="39"/>
      <c r="BO116" s="39"/>
      <c r="BP116" s="39"/>
      <c r="BQ116" s="39"/>
      <c r="BR116" s="39"/>
      <c r="BS116" s="39"/>
    </row>
    <row r="117" spans="3:71" s="37" customFormat="1">
      <c r="C117" s="50"/>
      <c r="D117" s="51"/>
      <c r="E117" s="49"/>
      <c r="F117" s="49"/>
      <c r="G117" s="49"/>
      <c r="H117" s="49"/>
      <c r="I117" s="49"/>
      <c r="J117" s="49"/>
      <c r="K117" s="49"/>
      <c r="L117" s="49"/>
      <c r="M117" s="49"/>
      <c r="N117" s="49"/>
      <c r="O117" s="49"/>
      <c r="P117" s="49"/>
      <c r="Q117" s="49"/>
      <c r="R117" s="49"/>
      <c r="S117" s="49"/>
      <c r="T117" s="49"/>
      <c r="U117" s="49"/>
      <c r="V117" s="49"/>
      <c r="W117" s="52"/>
      <c r="X117" s="49"/>
      <c r="Y117" s="49"/>
      <c r="Z117" s="49"/>
      <c r="AA117" s="49"/>
      <c r="AB117" s="49"/>
      <c r="AC117" s="49"/>
      <c r="AD117" s="49"/>
      <c r="AE117" s="49"/>
      <c r="AF117" s="4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39"/>
      <c r="BD117" s="39"/>
      <c r="BE117" s="39"/>
      <c r="BF117" s="39"/>
      <c r="BG117" s="39"/>
      <c r="BH117" s="39"/>
      <c r="BI117" s="39"/>
      <c r="BJ117" s="39"/>
      <c r="BK117" s="39"/>
      <c r="BL117" s="39"/>
      <c r="BM117" s="39"/>
      <c r="BN117" s="39"/>
      <c r="BO117" s="39"/>
      <c r="BP117" s="39"/>
      <c r="BQ117" s="39"/>
      <c r="BR117" s="39"/>
      <c r="BS117" s="39"/>
    </row>
    <row r="118" spans="3:71" s="37" customFormat="1">
      <c r="C118" s="50"/>
      <c r="D118" s="51"/>
      <c r="E118" s="49"/>
      <c r="F118" s="49"/>
      <c r="G118" s="49"/>
      <c r="H118" s="49"/>
      <c r="I118" s="49"/>
      <c r="J118" s="49"/>
      <c r="K118" s="49"/>
      <c r="L118" s="49"/>
      <c r="M118" s="49"/>
      <c r="N118" s="49"/>
      <c r="O118" s="49"/>
      <c r="P118" s="49"/>
      <c r="Q118" s="49"/>
      <c r="R118" s="49"/>
      <c r="S118" s="49"/>
      <c r="T118" s="49"/>
      <c r="U118" s="49"/>
      <c r="V118" s="49"/>
      <c r="W118" s="52"/>
      <c r="X118" s="49"/>
      <c r="Y118" s="49"/>
      <c r="Z118" s="49"/>
      <c r="AA118" s="49"/>
      <c r="AB118" s="49"/>
      <c r="AC118" s="49"/>
      <c r="AD118" s="49"/>
      <c r="AE118" s="49"/>
      <c r="AF118" s="49"/>
      <c r="AG118" s="39"/>
      <c r="AH118" s="39"/>
      <c r="AI118" s="39"/>
      <c r="AJ118" s="39"/>
      <c r="AK118" s="39"/>
      <c r="AL118" s="39"/>
      <c r="AM118" s="39"/>
      <c r="AN118" s="39"/>
      <c r="AO118" s="39"/>
      <c r="AP118" s="39"/>
      <c r="AQ118" s="39"/>
      <c r="AR118" s="39"/>
      <c r="AS118" s="39"/>
      <c r="AT118" s="39"/>
      <c r="AU118" s="39"/>
      <c r="AV118" s="39"/>
      <c r="AW118" s="39"/>
      <c r="AX118" s="39"/>
      <c r="AY118" s="39"/>
      <c r="AZ118" s="39"/>
      <c r="BA118" s="39"/>
      <c r="BB118" s="39"/>
      <c r="BC118" s="39"/>
      <c r="BD118" s="39"/>
      <c r="BE118" s="39"/>
      <c r="BF118" s="39"/>
      <c r="BG118" s="39"/>
      <c r="BH118" s="39"/>
      <c r="BI118" s="39"/>
      <c r="BJ118" s="39"/>
      <c r="BK118" s="39"/>
      <c r="BL118" s="39"/>
      <c r="BM118" s="39"/>
      <c r="BN118" s="39"/>
      <c r="BO118" s="39"/>
      <c r="BP118" s="39"/>
      <c r="BQ118" s="39"/>
      <c r="BR118" s="39"/>
      <c r="BS118" s="39"/>
    </row>
    <row r="119" spans="3:71" s="37" customFormat="1">
      <c r="D119" s="38"/>
      <c r="E119" s="39"/>
      <c r="F119" s="39"/>
      <c r="G119" s="39"/>
      <c r="H119" s="39"/>
      <c r="I119" s="39"/>
      <c r="J119" s="39"/>
      <c r="K119" s="39"/>
      <c r="L119" s="39"/>
      <c r="M119" s="39"/>
      <c r="N119" s="39"/>
      <c r="O119" s="39"/>
      <c r="P119" s="39"/>
      <c r="Q119" s="39"/>
      <c r="R119" s="39"/>
      <c r="S119" s="39"/>
      <c r="T119" s="39"/>
      <c r="U119" s="39"/>
      <c r="V119" s="39"/>
      <c r="W119" s="40"/>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39"/>
      <c r="AY119" s="39"/>
      <c r="AZ119" s="39"/>
      <c r="BA119" s="39"/>
      <c r="BB119" s="39"/>
      <c r="BC119" s="39"/>
      <c r="BD119" s="39"/>
      <c r="BE119" s="39"/>
      <c r="BF119" s="39"/>
      <c r="BG119" s="39"/>
      <c r="BH119" s="39"/>
      <c r="BI119" s="39"/>
      <c r="BJ119" s="39"/>
      <c r="BK119" s="39"/>
      <c r="BL119" s="39"/>
      <c r="BM119" s="39"/>
      <c r="BN119" s="39"/>
      <c r="BO119" s="39"/>
      <c r="BP119" s="39"/>
      <c r="BQ119" s="39"/>
      <c r="BR119" s="39"/>
      <c r="BS119" s="39"/>
    </row>
    <row r="120" spans="3:71" s="37" customFormat="1">
      <c r="D120" s="38"/>
      <c r="E120" s="39"/>
      <c r="F120" s="39"/>
      <c r="G120" s="39"/>
      <c r="H120" s="39"/>
      <c r="I120" s="39"/>
      <c r="J120" s="39"/>
      <c r="K120" s="39"/>
      <c r="L120" s="39"/>
      <c r="M120" s="39"/>
      <c r="N120" s="39"/>
      <c r="O120" s="39"/>
      <c r="P120" s="39"/>
      <c r="Q120" s="39"/>
      <c r="R120" s="39"/>
      <c r="S120" s="39"/>
      <c r="T120" s="39"/>
      <c r="U120" s="39"/>
      <c r="V120" s="39"/>
      <c r="W120" s="40"/>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39"/>
      <c r="AY120" s="39"/>
      <c r="AZ120" s="39"/>
      <c r="BA120" s="39"/>
      <c r="BB120" s="39"/>
      <c r="BC120" s="39"/>
      <c r="BD120" s="39"/>
      <c r="BE120" s="39"/>
      <c r="BF120" s="39"/>
      <c r="BG120" s="39"/>
      <c r="BH120" s="39"/>
      <c r="BI120" s="39"/>
      <c r="BJ120" s="39"/>
      <c r="BK120" s="39"/>
      <c r="BL120" s="39"/>
      <c r="BM120" s="39"/>
      <c r="BN120" s="39"/>
      <c r="BO120" s="39"/>
      <c r="BP120" s="39"/>
      <c r="BQ120" s="39"/>
      <c r="BR120" s="39"/>
      <c r="BS120" s="39"/>
    </row>
    <row r="121" spans="3:71" s="37" customFormat="1">
      <c r="D121" s="38"/>
      <c r="E121" s="39"/>
      <c r="F121" s="39"/>
      <c r="G121" s="39"/>
      <c r="H121" s="39"/>
      <c r="I121" s="39"/>
      <c r="J121" s="39"/>
      <c r="K121" s="39"/>
      <c r="L121" s="39"/>
      <c r="M121" s="39"/>
      <c r="N121" s="39"/>
      <c r="O121" s="39"/>
      <c r="P121" s="39"/>
      <c r="Q121" s="39"/>
      <c r="R121" s="39"/>
      <c r="S121" s="39"/>
      <c r="T121" s="39"/>
      <c r="U121" s="39"/>
      <c r="V121" s="39"/>
      <c r="W121" s="40"/>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39"/>
      <c r="AY121" s="39"/>
      <c r="AZ121" s="39"/>
      <c r="BA121" s="39"/>
      <c r="BB121" s="39"/>
      <c r="BC121" s="39"/>
      <c r="BD121" s="39"/>
      <c r="BE121" s="39"/>
      <c r="BF121" s="39"/>
      <c r="BG121" s="39"/>
      <c r="BH121" s="39"/>
      <c r="BI121" s="39"/>
      <c r="BJ121" s="39"/>
      <c r="BK121" s="39"/>
      <c r="BL121" s="39"/>
      <c r="BM121" s="39"/>
      <c r="BN121" s="39"/>
      <c r="BO121" s="39"/>
      <c r="BP121" s="39"/>
      <c r="BQ121" s="39"/>
      <c r="BR121" s="39"/>
      <c r="BS121" s="39"/>
    </row>
    <row r="122" spans="3:71" s="37" customFormat="1">
      <c r="D122" s="38"/>
      <c r="E122" s="39"/>
      <c r="F122" s="39"/>
      <c r="G122" s="39"/>
      <c r="H122" s="39"/>
      <c r="I122" s="39"/>
      <c r="J122" s="39"/>
      <c r="K122" s="39"/>
      <c r="L122" s="39"/>
      <c r="M122" s="39"/>
      <c r="N122" s="39"/>
      <c r="O122" s="39"/>
      <c r="P122" s="39"/>
      <c r="Q122" s="39"/>
      <c r="R122" s="39"/>
      <c r="S122" s="39"/>
      <c r="T122" s="39"/>
      <c r="U122" s="39"/>
      <c r="V122" s="39"/>
      <c r="W122" s="40"/>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39"/>
      <c r="BD122" s="39"/>
      <c r="BE122" s="39"/>
      <c r="BF122" s="39"/>
      <c r="BG122" s="39"/>
      <c r="BH122" s="39"/>
      <c r="BI122" s="39"/>
      <c r="BJ122" s="39"/>
      <c r="BK122" s="39"/>
      <c r="BL122" s="39"/>
      <c r="BM122" s="39"/>
      <c r="BN122" s="39"/>
      <c r="BO122" s="39"/>
      <c r="BP122" s="39"/>
      <c r="BQ122" s="39"/>
      <c r="BR122" s="39"/>
      <c r="BS122" s="39"/>
    </row>
    <row r="123" spans="3:71" s="37" customFormat="1">
      <c r="D123" s="38"/>
      <c r="E123" s="39"/>
      <c r="F123" s="39"/>
      <c r="G123" s="39"/>
      <c r="H123" s="39"/>
      <c r="I123" s="39"/>
      <c r="J123" s="39"/>
      <c r="K123" s="39"/>
      <c r="L123" s="39"/>
      <c r="M123" s="39"/>
      <c r="N123" s="39"/>
      <c r="O123" s="39"/>
      <c r="P123" s="39"/>
      <c r="Q123" s="39"/>
      <c r="R123" s="39"/>
      <c r="S123" s="39"/>
      <c r="T123" s="39"/>
      <c r="U123" s="39"/>
      <c r="V123" s="39"/>
      <c r="W123" s="40"/>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39"/>
      <c r="AY123" s="39"/>
      <c r="AZ123" s="39"/>
      <c r="BA123" s="39"/>
      <c r="BB123" s="39"/>
      <c r="BC123" s="39"/>
      <c r="BD123" s="39"/>
      <c r="BE123" s="39"/>
      <c r="BF123" s="39"/>
      <c r="BG123" s="39"/>
      <c r="BH123" s="39"/>
      <c r="BI123" s="39"/>
      <c r="BJ123" s="39"/>
      <c r="BK123" s="39"/>
      <c r="BL123" s="39"/>
      <c r="BM123" s="39"/>
      <c r="BN123" s="39"/>
      <c r="BO123" s="39"/>
      <c r="BP123" s="39"/>
      <c r="BQ123" s="39"/>
      <c r="BR123" s="39"/>
      <c r="BS123" s="39"/>
    </row>
    <row r="124" spans="3:71" s="37" customFormat="1">
      <c r="D124" s="38"/>
      <c r="E124" s="39"/>
      <c r="F124" s="39"/>
      <c r="G124" s="39"/>
      <c r="H124" s="39"/>
      <c r="I124" s="39"/>
      <c r="J124" s="39"/>
      <c r="K124" s="39"/>
      <c r="L124" s="39"/>
      <c r="M124" s="39"/>
      <c r="N124" s="39"/>
      <c r="O124" s="39"/>
      <c r="P124" s="39"/>
      <c r="Q124" s="39"/>
      <c r="R124" s="39"/>
      <c r="S124" s="39"/>
      <c r="T124" s="39"/>
      <c r="U124" s="39"/>
      <c r="V124" s="39"/>
      <c r="W124" s="40"/>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39"/>
      <c r="AY124" s="39"/>
      <c r="AZ124" s="39"/>
      <c r="BA124" s="39"/>
      <c r="BB124" s="39"/>
      <c r="BC124" s="39"/>
      <c r="BD124" s="39"/>
      <c r="BE124" s="39"/>
      <c r="BF124" s="39"/>
      <c r="BG124" s="39"/>
      <c r="BH124" s="39"/>
      <c r="BI124" s="39"/>
      <c r="BJ124" s="39"/>
      <c r="BK124" s="39"/>
      <c r="BL124" s="39"/>
      <c r="BM124" s="39"/>
      <c r="BN124" s="39"/>
      <c r="BO124" s="39"/>
      <c r="BP124" s="39"/>
      <c r="BQ124" s="39"/>
      <c r="BR124" s="39"/>
      <c r="BS124" s="39"/>
    </row>
    <row r="125" spans="3:71" s="37" customFormat="1">
      <c r="D125" s="38"/>
      <c r="E125" s="39"/>
      <c r="F125" s="39"/>
      <c r="G125" s="39"/>
      <c r="H125" s="39"/>
      <c r="I125" s="39"/>
      <c r="J125" s="39"/>
      <c r="K125" s="39"/>
      <c r="L125" s="39"/>
      <c r="M125" s="39"/>
      <c r="N125" s="39"/>
      <c r="O125" s="39"/>
      <c r="P125" s="39"/>
      <c r="Q125" s="39"/>
      <c r="R125" s="39"/>
      <c r="S125" s="39"/>
      <c r="T125" s="39"/>
      <c r="U125" s="39"/>
      <c r="V125" s="39"/>
      <c r="W125" s="40"/>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39"/>
      <c r="AY125" s="39"/>
      <c r="AZ125" s="39"/>
      <c r="BA125" s="39"/>
      <c r="BB125" s="39"/>
      <c r="BC125" s="39"/>
      <c r="BD125" s="39"/>
      <c r="BE125" s="39"/>
      <c r="BF125" s="39"/>
      <c r="BG125" s="39"/>
      <c r="BH125" s="39"/>
      <c r="BI125" s="39"/>
      <c r="BJ125" s="39"/>
      <c r="BK125" s="39"/>
      <c r="BL125" s="39"/>
      <c r="BM125" s="39"/>
      <c r="BN125" s="39"/>
      <c r="BO125" s="39"/>
      <c r="BP125" s="39"/>
      <c r="BQ125" s="39"/>
      <c r="BR125" s="39"/>
      <c r="BS125" s="39"/>
    </row>
    <row r="126" spans="3:71" s="37" customFormat="1">
      <c r="D126" s="38"/>
      <c r="E126" s="39"/>
      <c r="F126" s="39"/>
      <c r="G126" s="39"/>
      <c r="H126" s="39"/>
      <c r="I126" s="39"/>
      <c r="J126" s="39"/>
      <c r="K126" s="39"/>
      <c r="L126" s="39"/>
      <c r="M126" s="39"/>
      <c r="N126" s="39"/>
      <c r="O126" s="39"/>
      <c r="P126" s="39"/>
      <c r="Q126" s="39"/>
      <c r="R126" s="39"/>
      <c r="S126" s="39"/>
      <c r="T126" s="39"/>
      <c r="U126" s="39"/>
      <c r="V126" s="39"/>
      <c r="W126" s="40"/>
      <c r="X126" s="39"/>
      <c r="Y126" s="39"/>
      <c r="Z126" s="39"/>
      <c r="AA126" s="39"/>
      <c r="AB126" s="39"/>
      <c r="AC126" s="39"/>
      <c r="AD126" s="39"/>
      <c r="AE126" s="39"/>
      <c r="AF126" s="39"/>
      <c r="AG126" s="39"/>
      <c r="AH126" s="39"/>
      <c r="AI126" s="39"/>
      <c r="AJ126" s="39"/>
      <c r="AK126" s="39"/>
      <c r="AL126" s="39"/>
      <c r="AM126" s="39"/>
      <c r="AN126" s="39"/>
      <c r="AO126" s="39"/>
      <c r="AP126" s="39"/>
      <c r="AQ126" s="39"/>
      <c r="AR126" s="39"/>
      <c r="AS126" s="39"/>
      <c r="AT126" s="39"/>
      <c r="AU126" s="39"/>
      <c r="AV126" s="39"/>
      <c r="AW126" s="39"/>
      <c r="AX126" s="39"/>
      <c r="AY126" s="39"/>
      <c r="AZ126" s="39"/>
      <c r="BA126" s="39"/>
      <c r="BB126" s="39"/>
      <c r="BC126" s="39"/>
      <c r="BD126" s="39"/>
      <c r="BE126" s="39"/>
      <c r="BF126" s="39"/>
      <c r="BG126" s="39"/>
      <c r="BH126" s="39"/>
      <c r="BI126" s="39"/>
      <c r="BJ126" s="39"/>
      <c r="BK126" s="39"/>
      <c r="BL126" s="39"/>
      <c r="BM126" s="39"/>
      <c r="BN126" s="39"/>
      <c r="BO126" s="39"/>
      <c r="BP126" s="39"/>
      <c r="BQ126" s="39"/>
      <c r="BR126" s="39"/>
      <c r="BS126" s="39"/>
    </row>
    <row r="127" spans="3:71" s="37" customFormat="1">
      <c r="D127" s="38"/>
      <c r="E127" s="39"/>
      <c r="F127" s="39"/>
      <c r="G127" s="39"/>
      <c r="H127" s="39"/>
      <c r="I127" s="39"/>
      <c r="J127" s="39"/>
      <c r="K127" s="39"/>
      <c r="L127" s="39"/>
      <c r="M127" s="39"/>
      <c r="N127" s="39"/>
      <c r="O127" s="39"/>
      <c r="P127" s="39"/>
      <c r="Q127" s="39"/>
      <c r="R127" s="39"/>
      <c r="S127" s="39"/>
      <c r="T127" s="39"/>
      <c r="U127" s="39"/>
      <c r="V127" s="39"/>
      <c r="W127" s="40"/>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39"/>
      <c r="AY127" s="39"/>
      <c r="AZ127" s="39"/>
      <c r="BA127" s="39"/>
      <c r="BB127" s="39"/>
      <c r="BC127" s="39"/>
      <c r="BD127" s="39"/>
      <c r="BE127" s="39"/>
      <c r="BF127" s="39"/>
      <c r="BG127" s="39"/>
      <c r="BH127" s="39"/>
      <c r="BI127" s="39"/>
      <c r="BJ127" s="39"/>
      <c r="BK127" s="39"/>
      <c r="BL127" s="39"/>
      <c r="BM127" s="39"/>
      <c r="BN127" s="39"/>
      <c r="BO127" s="39"/>
      <c r="BP127" s="39"/>
      <c r="BQ127" s="39"/>
      <c r="BR127" s="39"/>
      <c r="BS127" s="39"/>
    </row>
    <row r="128" spans="3:71" s="37" customFormat="1">
      <c r="D128" s="38"/>
      <c r="E128" s="39"/>
      <c r="F128" s="39"/>
      <c r="G128" s="39"/>
      <c r="H128" s="39"/>
      <c r="I128" s="39"/>
      <c r="J128" s="39"/>
      <c r="K128" s="39"/>
      <c r="L128" s="39"/>
      <c r="M128" s="39"/>
      <c r="N128" s="39"/>
      <c r="O128" s="39"/>
      <c r="P128" s="39"/>
      <c r="Q128" s="39"/>
      <c r="R128" s="39"/>
      <c r="S128" s="39"/>
      <c r="T128" s="39"/>
      <c r="U128" s="39"/>
      <c r="V128" s="39"/>
      <c r="W128" s="40"/>
      <c r="X128" s="39"/>
      <c r="Y128" s="39"/>
      <c r="Z128" s="39"/>
      <c r="AA128" s="39"/>
      <c r="AB128" s="39"/>
      <c r="AC128" s="39"/>
      <c r="AD128" s="39"/>
      <c r="AE128" s="39"/>
      <c r="AF128" s="39"/>
      <c r="AG128" s="39"/>
      <c r="AH128" s="39"/>
      <c r="AI128" s="39"/>
      <c r="AJ128" s="39"/>
      <c r="AK128" s="39"/>
      <c r="AL128" s="39"/>
      <c r="AM128" s="39"/>
      <c r="AN128" s="39"/>
      <c r="AO128" s="39"/>
      <c r="AP128" s="39"/>
      <c r="AQ128" s="39"/>
      <c r="AR128" s="39"/>
      <c r="AS128" s="39"/>
      <c r="AT128" s="39"/>
      <c r="AU128" s="39"/>
      <c r="AV128" s="39"/>
      <c r="AW128" s="39"/>
      <c r="AX128" s="39"/>
      <c r="AY128" s="39"/>
      <c r="AZ128" s="39"/>
      <c r="BA128" s="39"/>
      <c r="BB128" s="39"/>
      <c r="BC128" s="39"/>
      <c r="BD128" s="39"/>
      <c r="BE128" s="39"/>
      <c r="BF128" s="39"/>
      <c r="BG128" s="39"/>
      <c r="BH128" s="39"/>
      <c r="BI128" s="39"/>
      <c r="BJ128" s="39"/>
      <c r="BK128" s="39"/>
      <c r="BL128" s="39"/>
      <c r="BM128" s="39"/>
      <c r="BN128" s="39"/>
      <c r="BO128" s="39"/>
      <c r="BP128" s="39"/>
      <c r="BQ128" s="39"/>
      <c r="BR128" s="39"/>
      <c r="BS128" s="39"/>
    </row>
    <row r="129" spans="4:79" s="37" customFormat="1">
      <c r="D129" s="38"/>
      <c r="E129" s="39"/>
      <c r="F129" s="39"/>
      <c r="G129" s="39"/>
      <c r="H129" s="39"/>
      <c r="I129" s="39"/>
      <c r="J129" s="39"/>
      <c r="K129" s="39"/>
      <c r="L129" s="39"/>
      <c r="M129" s="39"/>
      <c r="N129" s="39"/>
      <c r="O129" s="39"/>
      <c r="P129" s="39"/>
      <c r="Q129" s="39"/>
      <c r="R129" s="39"/>
      <c r="S129" s="39"/>
      <c r="T129" s="39"/>
      <c r="U129" s="39"/>
      <c r="V129" s="39"/>
      <c r="W129" s="40"/>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39"/>
      <c r="AT129" s="39"/>
      <c r="AU129" s="39"/>
      <c r="AV129" s="39"/>
      <c r="AW129" s="39"/>
      <c r="AX129" s="39"/>
      <c r="AY129" s="39"/>
      <c r="AZ129" s="39"/>
      <c r="BA129" s="39"/>
      <c r="BB129" s="39"/>
      <c r="BC129" s="39"/>
      <c r="BD129" s="39"/>
      <c r="BE129" s="39"/>
      <c r="BF129" s="39"/>
      <c r="BG129" s="39"/>
      <c r="BH129" s="39"/>
      <c r="BI129" s="39"/>
      <c r="BJ129" s="39"/>
      <c r="BK129" s="39"/>
      <c r="BL129" s="39"/>
      <c r="BM129" s="39"/>
      <c r="BN129" s="39"/>
      <c r="BO129" s="39"/>
      <c r="BP129" s="39"/>
      <c r="BQ129" s="39"/>
      <c r="BR129" s="39"/>
      <c r="BS129" s="39"/>
    </row>
    <row r="130" spans="4:79" s="37" customFormat="1">
      <c r="D130" s="38"/>
      <c r="E130" s="39"/>
      <c r="F130" s="39"/>
      <c r="G130" s="39"/>
      <c r="H130" s="39"/>
      <c r="I130" s="39"/>
      <c r="J130" s="39"/>
      <c r="K130" s="39"/>
      <c r="L130" s="39"/>
      <c r="M130" s="39"/>
      <c r="N130" s="39"/>
      <c r="O130" s="39"/>
      <c r="P130" s="39"/>
      <c r="Q130" s="39"/>
      <c r="R130" s="39"/>
      <c r="S130" s="39"/>
      <c r="T130" s="39"/>
      <c r="U130" s="39"/>
      <c r="V130" s="39"/>
      <c r="W130" s="40"/>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39"/>
      <c r="AT130" s="39"/>
      <c r="AU130" s="39"/>
      <c r="AV130" s="39"/>
      <c r="AW130" s="39"/>
      <c r="AX130" s="39"/>
      <c r="AY130" s="39"/>
      <c r="AZ130" s="39"/>
      <c r="BA130" s="39"/>
      <c r="BB130" s="39"/>
      <c r="BC130" s="39"/>
      <c r="BD130" s="39"/>
      <c r="BE130" s="39"/>
      <c r="BF130" s="39"/>
      <c r="BG130" s="39"/>
      <c r="BH130" s="39"/>
      <c r="BI130" s="39"/>
      <c r="BJ130" s="39"/>
      <c r="BK130" s="39"/>
      <c r="BL130" s="39"/>
      <c r="BM130" s="39"/>
      <c r="BN130" s="39"/>
      <c r="BO130" s="39"/>
      <c r="BP130" s="39"/>
      <c r="BQ130" s="39"/>
      <c r="BR130" s="39"/>
      <c r="BS130" s="39"/>
    </row>
    <row r="131" spans="4:79" s="37" customFormat="1">
      <c r="D131" s="38"/>
      <c r="E131" s="39"/>
      <c r="F131" s="39"/>
      <c r="G131" s="39"/>
      <c r="H131" s="39"/>
      <c r="I131" s="39"/>
      <c r="J131" s="39"/>
      <c r="K131" s="39"/>
      <c r="L131" s="39"/>
      <c r="M131" s="39"/>
      <c r="N131" s="39"/>
      <c r="O131" s="39"/>
      <c r="P131" s="39"/>
      <c r="Q131" s="39"/>
      <c r="R131" s="39"/>
      <c r="S131" s="39"/>
      <c r="T131" s="39"/>
      <c r="U131" s="39"/>
      <c r="V131" s="39"/>
      <c r="W131" s="40"/>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39"/>
      <c r="AT131" s="39"/>
      <c r="AU131" s="39"/>
      <c r="AV131" s="39"/>
      <c r="AW131" s="39"/>
      <c r="AX131" s="39"/>
      <c r="AY131" s="39"/>
      <c r="AZ131" s="39"/>
      <c r="BA131" s="39"/>
      <c r="BB131" s="39"/>
      <c r="BC131" s="39"/>
      <c r="BD131" s="39"/>
      <c r="BE131" s="39"/>
      <c r="BF131" s="39"/>
      <c r="BG131" s="39"/>
      <c r="BH131" s="39"/>
      <c r="BI131" s="39"/>
      <c r="BJ131" s="39"/>
      <c r="BK131" s="39"/>
      <c r="BL131" s="39"/>
      <c r="BM131" s="39"/>
      <c r="BN131" s="39"/>
      <c r="BO131" s="39"/>
      <c r="BP131" s="39"/>
      <c r="BQ131" s="39"/>
      <c r="BR131" s="39"/>
      <c r="BS131" s="39"/>
    </row>
    <row r="132" spans="4:79" s="37" customFormat="1">
      <c r="D132" s="38"/>
      <c r="E132" s="39"/>
      <c r="F132" s="39"/>
      <c r="G132" s="39"/>
      <c r="H132" s="39"/>
      <c r="I132" s="39"/>
      <c r="J132" s="39"/>
      <c r="K132" s="39"/>
      <c r="L132" s="39"/>
      <c r="M132" s="39"/>
      <c r="N132" s="39"/>
      <c r="O132" s="39"/>
      <c r="P132" s="39"/>
      <c r="Q132" s="39"/>
      <c r="R132" s="39"/>
      <c r="S132" s="39"/>
      <c r="T132" s="39"/>
      <c r="U132" s="39"/>
      <c r="V132" s="39"/>
      <c r="W132" s="40"/>
      <c r="X132" s="39"/>
      <c r="Y132" s="39"/>
      <c r="Z132" s="39"/>
      <c r="AA132" s="39"/>
      <c r="AB132" s="39"/>
      <c r="AC132" s="39"/>
      <c r="AD132" s="39"/>
      <c r="AE132" s="39"/>
      <c r="AF132" s="39"/>
      <c r="AG132" s="39"/>
      <c r="AH132" s="39"/>
      <c r="AI132" s="39"/>
      <c r="AJ132" s="39"/>
      <c r="AK132" s="39"/>
      <c r="AL132" s="39"/>
      <c r="AM132" s="39"/>
      <c r="AN132" s="39"/>
      <c r="AO132" s="39"/>
      <c r="AP132" s="39"/>
      <c r="AQ132" s="39"/>
      <c r="AR132" s="39"/>
      <c r="AS132" s="39"/>
      <c r="AT132" s="39"/>
      <c r="AU132" s="39"/>
      <c r="AV132" s="39"/>
      <c r="AW132" s="39"/>
      <c r="AX132" s="39"/>
      <c r="AY132" s="39"/>
      <c r="AZ132" s="39"/>
      <c r="BA132" s="39"/>
      <c r="BB132" s="39"/>
      <c r="BC132" s="39"/>
      <c r="BD132" s="39"/>
      <c r="BE132" s="39"/>
      <c r="BF132" s="39"/>
      <c r="BG132" s="39"/>
      <c r="BH132" s="39"/>
      <c r="BI132" s="39"/>
      <c r="BJ132" s="39"/>
      <c r="BK132" s="39"/>
      <c r="BL132" s="39"/>
      <c r="BM132" s="39"/>
      <c r="BN132" s="39"/>
      <c r="BO132" s="39"/>
      <c r="BP132" s="39"/>
      <c r="BQ132" s="39"/>
      <c r="BR132" s="39"/>
      <c r="BS132" s="39"/>
    </row>
    <row r="133" spans="4:79" s="37" customFormat="1">
      <c r="D133" s="38"/>
      <c r="E133" s="39"/>
      <c r="F133" s="39"/>
      <c r="G133" s="39"/>
      <c r="H133" s="39"/>
      <c r="I133" s="39"/>
      <c r="J133" s="39"/>
      <c r="K133" s="39"/>
      <c r="L133" s="39"/>
      <c r="M133" s="39"/>
      <c r="N133" s="39"/>
      <c r="O133" s="39"/>
      <c r="P133" s="39"/>
      <c r="Q133" s="39"/>
      <c r="R133" s="39"/>
      <c r="S133" s="39"/>
      <c r="T133" s="39"/>
      <c r="U133" s="39"/>
      <c r="V133" s="39"/>
      <c r="W133" s="40"/>
      <c r="X133" s="39"/>
      <c r="Y133" s="39"/>
      <c r="Z133" s="39"/>
      <c r="AA133" s="39"/>
      <c r="AB133" s="39"/>
      <c r="AC133" s="39"/>
      <c r="AD133" s="39"/>
      <c r="AE133" s="39"/>
      <c r="AF133" s="39"/>
      <c r="AG133" s="39"/>
      <c r="AH133" s="39"/>
      <c r="AI133" s="39"/>
      <c r="AJ133" s="39"/>
      <c r="AK133" s="39"/>
      <c r="AL133" s="39"/>
      <c r="AM133" s="39"/>
      <c r="AN133" s="39"/>
      <c r="AO133" s="39"/>
      <c r="AP133" s="39"/>
      <c r="AQ133" s="39"/>
      <c r="AR133" s="39"/>
      <c r="AS133" s="39"/>
      <c r="AT133" s="39"/>
      <c r="AU133" s="39"/>
      <c r="AV133" s="39"/>
      <c r="AW133" s="39"/>
      <c r="AX133" s="39"/>
      <c r="AY133" s="39"/>
      <c r="AZ133" s="39"/>
      <c r="BA133" s="39"/>
      <c r="BB133" s="39"/>
      <c r="BC133" s="39"/>
      <c r="BD133" s="39"/>
      <c r="BE133" s="39"/>
      <c r="BF133" s="39"/>
      <c r="BG133" s="39"/>
      <c r="BH133" s="39"/>
      <c r="BI133" s="39"/>
      <c r="BJ133" s="39"/>
      <c r="BK133" s="39"/>
      <c r="BL133" s="39"/>
      <c r="BM133" s="39"/>
      <c r="BN133" s="39"/>
      <c r="BO133" s="39"/>
      <c r="BP133" s="39"/>
      <c r="BQ133" s="39"/>
      <c r="BR133" s="39"/>
      <c r="BS133" s="39"/>
    </row>
    <row r="134" spans="4:79" s="37" customFormat="1">
      <c r="D134" s="38"/>
      <c r="E134" s="39"/>
      <c r="F134" s="39"/>
      <c r="G134" s="39"/>
      <c r="H134" s="39"/>
      <c r="I134" s="39"/>
      <c r="J134" s="39"/>
      <c r="K134" s="39"/>
      <c r="L134" s="39"/>
      <c r="M134" s="39"/>
      <c r="N134" s="39"/>
      <c r="O134" s="39"/>
      <c r="P134" s="39"/>
      <c r="Q134" s="39"/>
      <c r="R134" s="39"/>
      <c r="S134" s="39"/>
      <c r="T134" s="39"/>
      <c r="U134" s="39"/>
      <c r="V134" s="39"/>
      <c r="W134" s="40"/>
      <c r="X134" s="39"/>
      <c r="Y134" s="39"/>
      <c r="Z134" s="39"/>
      <c r="AA134" s="39"/>
      <c r="AB134" s="39"/>
      <c r="AC134" s="39"/>
      <c r="AD134" s="39"/>
      <c r="AE134" s="39"/>
      <c r="AF134" s="39"/>
      <c r="AG134" s="39"/>
      <c r="AH134" s="39"/>
      <c r="AI134" s="39"/>
      <c r="AJ134" s="39"/>
      <c r="AK134" s="39"/>
      <c r="AL134" s="39"/>
      <c r="AM134" s="39"/>
      <c r="AN134" s="39"/>
      <c r="AO134" s="39"/>
      <c r="AP134" s="39"/>
      <c r="AQ134" s="39"/>
      <c r="AR134" s="39"/>
      <c r="AS134" s="39"/>
      <c r="AT134" s="39"/>
      <c r="AU134" s="39"/>
      <c r="AV134" s="39"/>
      <c r="AW134" s="39"/>
      <c r="AX134" s="39"/>
      <c r="AY134" s="39"/>
      <c r="AZ134" s="39"/>
      <c r="BA134" s="39"/>
      <c r="BB134" s="39"/>
      <c r="BC134" s="39"/>
      <c r="BD134" s="39"/>
      <c r="BE134" s="39"/>
      <c r="BF134" s="39"/>
      <c r="BG134" s="39"/>
      <c r="BH134" s="39"/>
      <c r="BI134" s="39"/>
      <c r="BJ134" s="39"/>
      <c r="BK134" s="39"/>
      <c r="BL134" s="39"/>
      <c r="BM134" s="39"/>
      <c r="BN134" s="39"/>
      <c r="BO134" s="39"/>
      <c r="BP134" s="39"/>
      <c r="BQ134" s="39"/>
      <c r="BR134" s="39"/>
      <c r="BS134" s="39"/>
    </row>
    <row r="135" spans="4:79" s="37" customFormat="1">
      <c r="D135" s="38"/>
      <c r="E135" s="39"/>
      <c r="F135" s="39"/>
      <c r="G135" s="39"/>
      <c r="H135" s="39"/>
      <c r="I135" s="39"/>
      <c r="J135" s="39"/>
      <c r="K135" s="39"/>
      <c r="L135" s="39"/>
      <c r="M135" s="39"/>
      <c r="N135" s="39"/>
      <c r="O135" s="39"/>
      <c r="P135" s="39"/>
      <c r="Q135" s="39"/>
      <c r="R135" s="39"/>
      <c r="S135" s="39"/>
      <c r="T135" s="39"/>
      <c r="U135" s="39"/>
      <c r="V135" s="39"/>
      <c r="W135" s="40"/>
      <c r="X135" s="39"/>
      <c r="Y135" s="39"/>
      <c r="Z135" s="39"/>
      <c r="AA135" s="39"/>
      <c r="AB135" s="39"/>
      <c r="AC135" s="39"/>
      <c r="AD135" s="39"/>
      <c r="AE135" s="39"/>
      <c r="AF135" s="39"/>
      <c r="AG135" s="39"/>
      <c r="AH135" s="39"/>
      <c r="AI135" s="39"/>
      <c r="AJ135" s="39"/>
      <c r="AK135" s="39"/>
      <c r="AL135" s="39"/>
      <c r="AM135" s="39"/>
      <c r="AN135" s="39"/>
      <c r="AO135" s="39"/>
      <c r="AP135" s="39"/>
      <c r="AQ135" s="39"/>
      <c r="AR135" s="39"/>
      <c r="AS135" s="39"/>
      <c r="AT135" s="39"/>
      <c r="AU135" s="39"/>
      <c r="AV135" s="39"/>
      <c r="AW135" s="39"/>
      <c r="AX135" s="39"/>
      <c r="AY135" s="39"/>
      <c r="AZ135" s="39"/>
      <c r="BA135" s="39"/>
      <c r="BB135" s="39"/>
      <c r="BC135" s="39"/>
      <c r="BD135" s="39"/>
      <c r="BE135" s="39"/>
      <c r="BF135" s="39"/>
      <c r="BG135" s="39"/>
      <c r="BH135" s="39"/>
      <c r="BI135" s="39"/>
      <c r="BJ135" s="39"/>
      <c r="BK135" s="39"/>
      <c r="BL135" s="39"/>
      <c r="BM135" s="39"/>
      <c r="BN135" s="39"/>
      <c r="BO135" s="39"/>
      <c r="BP135" s="39"/>
      <c r="BQ135" s="39"/>
      <c r="BR135" s="39"/>
      <c r="BS135" s="39"/>
    </row>
    <row r="136" spans="4:79" s="37" customFormat="1">
      <c r="D136" s="38"/>
      <c r="E136" s="39"/>
      <c r="F136" s="39"/>
      <c r="G136" s="39"/>
      <c r="H136" s="39"/>
      <c r="I136" s="39"/>
      <c r="J136" s="39"/>
      <c r="K136" s="39"/>
      <c r="L136" s="39"/>
      <c r="M136" s="39"/>
      <c r="N136" s="39"/>
      <c r="O136" s="39"/>
      <c r="P136" s="39"/>
      <c r="Q136" s="39"/>
      <c r="R136" s="39"/>
      <c r="S136" s="39"/>
      <c r="T136" s="39"/>
      <c r="U136" s="39"/>
      <c r="V136" s="39"/>
      <c r="W136" s="40"/>
      <c r="X136" s="39"/>
      <c r="Y136" s="39"/>
      <c r="Z136" s="39"/>
      <c r="AA136" s="39"/>
      <c r="AB136" s="39"/>
      <c r="AC136" s="39"/>
      <c r="AD136" s="39"/>
      <c r="AE136" s="39"/>
      <c r="AF136" s="39"/>
      <c r="AG136" s="39"/>
      <c r="AH136" s="39"/>
      <c r="AI136" s="39"/>
      <c r="AJ136" s="39"/>
      <c r="AK136" s="39"/>
      <c r="AL136" s="39"/>
      <c r="AM136" s="39"/>
      <c r="AN136" s="39"/>
      <c r="AO136" s="39"/>
      <c r="AP136" s="39"/>
      <c r="AQ136" s="39"/>
      <c r="AR136" s="39"/>
      <c r="AS136" s="39"/>
      <c r="AT136" s="39"/>
      <c r="AU136" s="39"/>
      <c r="AV136" s="39"/>
      <c r="AW136" s="39"/>
      <c r="AX136" s="39"/>
      <c r="AY136" s="39"/>
      <c r="AZ136" s="39"/>
      <c r="BA136" s="39"/>
      <c r="BB136" s="39"/>
      <c r="BC136" s="39"/>
      <c r="BD136" s="39"/>
      <c r="BE136" s="39"/>
      <c r="BF136" s="39"/>
      <c r="BG136" s="39"/>
      <c r="BH136" s="39"/>
      <c r="BI136" s="39"/>
      <c r="BJ136" s="39"/>
      <c r="BK136" s="39"/>
      <c r="BL136" s="39"/>
      <c r="BM136" s="39"/>
      <c r="BN136" s="39"/>
      <c r="BO136" s="39"/>
      <c r="BP136" s="39"/>
      <c r="BQ136" s="39"/>
      <c r="BR136" s="39"/>
      <c r="BS136" s="39"/>
    </row>
    <row r="137" spans="4:79" s="37" customFormat="1">
      <c r="D137" s="38"/>
      <c r="E137" s="39"/>
      <c r="F137" s="39"/>
      <c r="G137" s="39"/>
      <c r="H137" s="39"/>
      <c r="I137" s="39"/>
      <c r="J137" s="39"/>
      <c r="K137" s="39"/>
      <c r="L137" s="39"/>
      <c r="M137" s="39"/>
      <c r="N137" s="39"/>
      <c r="O137" s="39"/>
      <c r="P137" s="39"/>
      <c r="Q137" s="39"/>
      <c r="R137" s="39"/>
      <c r="S137" s="39"/>
      <c r="T137" s="39"/>
      <c r="U137" s="39"/>
      <c r="V137" s="39"/>
      <c r="W137" s="40"/>
      <c r="X137" s="39"/>
      <c r="Y137" s="39"/>
      <c r="Z137" s="39"/>
      <c r="AA137" s="39"/>
      <c r="AB137" s="39"/>
      <c r="AC137" s="39"/>
      <c r="AD137" s="39"/>
      <c r="AE137" s="39"/>
      <c r="AF137" s="39"/>
      <c r="AG137" s="39"/>
      <c r="AH137" s="39"/>
      <c r="AI137" s="39"/>
      <c r="AJ137" s="39"/>
      <c r="AK137" s="39"/>
      <c r="AL137" s="39"/>
      <c r="AM137" s="39"/>
      <c r="AN137" s="39"/>
      <c r="AO137" s="39"/>
      <c r="AP137" s="39"/>
      <c r="AQ137" s="39"/>
      <c r="AR137" s="39"/>
      <c r="AS137" s="39"/>
      <c r="AT137" s="39"/>
      <c r="AU137" s="39"/>
      <c r="AV137" s="39"/>
      <c r="AW137" s="39"/>
      <c r="AX137" s="39"/>
      <c r="AY137" s="39"/>
      <c r="AZ137" s="39"/>
      <c r="BA137" s="39"/>
      <c r="BB137" s="39"/>
      <c r="BC137" s="39"/>
      <c r="BD137" s="39"/>
      <c r="BE137" s="39"/>
      <c r="BF137" s="39"/>
      <c r="BG137" s="39"/>
      <c r="BH137" s="39"/>
      <c r="BI137" s="39"/>
      <c r="BJ137" s="39"/>
      <c r="BK137" s="39"/>
      <c r="BL137" s="39"/>
      <c r="BM137" s="39"/>
      <c r="BN137" s="39"/>
      <c r="BO137" s="39"/>
      <c r="BP137" s="39"/>
      <c r="BQ137" s="39"/>
      <c r="BR137" s="39"/>
      <c r="BS137" s="39"/>
    </row>
    <row r="138" spans="4:79" s="37" customFormat="1">
      <c r="D138" s="38"/>
      <c r="E138" s="39"/>
      <c r="F138" s="39"/>
      <c r="G138" s="39"/>
      <c r="H138" s="39"/>
      <c r="I138" s="39"/>
      <c r="J138" s="39"/>
      <c r="K138" s="39"/>
      <c r="L138" s="39"/>
      <c r="M138" s="39"/>
      <c r="N138" s="39"/>
      <c r="O138" s="39"/>
      <c r="P138" s="39"/>
      <c r="Q138" s="39"/>
      <c r="R138" s="39"/>
      <c r="S138" s="39"/>
      <c r="T138" s="39"/>
      <c r="U138" s="39"/>
      <c r="V138" s="39"/>
      <c r="W138" s="40"/>
      <c r="X138" s="39"/>
      <c r="Y138" s="39"/>
      <c r="Z138" s="39"/>
      <c r="AA138" s="39"/>
      <c r="AB138" s="39"/>
      <c r="AC138" s="39"/>
      <c r="AD138" s="39"/>
      <c r="AE138" s="39"/>
      <c r="AF138" s="39"/>
      <c r="AG138" s="39"/>
      <c r="AH138" s="39"/>
      <c r="AI138" s="39"/>
      <c r="AJ138" s="39"/>
      <c r="AK138" s="39"/>
      <c r="AL138" s="39"/>
      <c r="AM138" s="39"/>
      <c r="AN138" s="39"/>
      <c r="AO138" s="39"/>
      <c r="AP138" s="39"/>
      <c r="AQ138" s="39"/>
      <c r="AR138" s="39"/>
      <c r="AS138" s="39"/>
      <c r="AT138" s="39"/>
      <c r="AU138" s="39"/>
      <c r="AV138" s="39"/>
      <c r="AW138" s="39"/>
      <c r="AX138" s="39"/>
      <c r="AY138" s="39"/>
      <c r="AZ138" s="39"/>
      <c r="BA138" s="39"/>
      <c r="BB138" s="39"/>
      <c r="BC138" s="39"/>
      <c r="BD138" s="39"/>
      <c r="BE138" s="39"/>
      <c r="BF138" s="39"/>
      <c r="BG138" s="39"/>
      <c r="BH138" s="39"/>
      <c r="BI138" s="39"/>
      <c r="BJ138" s="39"/>
      <c r="BK138" s="39"/>
      <c r="BL138" s="39"/>
      <c r="BM138" s="39"/>
      <c r="BN138" s="39"/>
      <c r="BO138" s="39"/>
      <c r="BP138" s="39"/>
      <c r="BQ138" s="39"/>
      <c r="BR138" s="39"/>
      <c r="BS138" s="39"/>
    </row>
    <row r="139" spans="4:79" s="37" customFormat="1">
      <c r="D139" s="38"/>
      <c r="E139" s="39"/>
      <c r="F139" s="39"/>
      <c r="G139" s="39"/>
      <c r="H139" s="39"/>
      <c r="I139" s="39"/>
      <c r="J139" s="39"/>
      <c r="K139" s="39"/>
      <c r="L139" s="39"/>
      <c r="M139" s="39"/>
      <c r="N139" s="39"/>
      <c r="O139" s="39"/>
      <c r="P139" s="39"/>
      <c r="Q139" s="39"/>
      <c r="R139" s="39"/>
      <c r="S139" s="39"/>
      <c r="T139" s="39"/>
      <c r="U139" s="39"/>
      <c r="V139" s="39"/>
      <c r="W139" s="40"/>
      <c r="X139" s="39"/>
      <c r="Y139" s="39"/>
      <c r="Z139" s="39"/>
      <c r="AA139" s="39"/>
      <c r="AB139" s="39"/>
      <c r="AC139" s="39"/>
      <c r="AD139" s="39"/>
      <c r="AE139" s="39"/>
      <c r="AF139" s="39"/>
      <c r="AG139" s="39"/>
      <c r="AH139" s="39"/>
      <c r="AI139" s="39"/>
      <c r="AJ139" s="39"/>
      <c r="AK139" s="39"/>
      <c r="AL139" s="39"/>
      <c r="AM139" s="39"/>
      <c r="AN139" s="39"/>
      <c r="AO139" s="39"/>
      <c r="AP139" s="39"/>
      <c r="AQ139" s="39"/>
      <c r="AR139" s="39"/>
      <c r="AS139" s="39"/>
      <c r="AT139" s="39"/>
      <c r="AU139" s="39"/>
      <c r="AV139" s="39"/>
      <c r="AW139" s="39"/>
      <c r="AX139" s="39"/>
      <c r="AY139" s="39"/>
      <c r="AZ139" s="39"/>
      <c r="BA139" s="39"/>
      <c r="BB139" s="39"/>
      <c r="BC139" s="39"/>
      <c r="BD139" s="39"/>
      <c r="BE139" s="39"/>
      <c r="BF139" s="39"/>
      <c r="BG139" s="39"/>
      <c r="BH139" s="39"/>
      <c r="BI139" s="39"/>
      <c r="BJ139" s="39"/>
      <c r="BK139" s="39"/>
      <c r="BL139" s="39"/>
      <c r="BM139" s="39"/>
      <c r="BN139" s="39"/>
      <c r="BO139" s="39"/>
      <c r="BP139" s="39"/>
      <c r="BQ139" s="39"/>
      <c r="BR139" s="39"/>
      <c r="BS139" s="39"/>
    </row>
    <row r="140" spans="4:79" s="37" customFormat="1">
      <c r="D140" s="38"/>
      <c r="E140" s="39"/>
      <c r="F140" s="39"/>
      <c r="G140" s="39"/>
      <c r="H140" s="39"/>
      <c r="I140" s="39"/>
      <c r="J140" s="39"/>
      <c r="K140" s="39"/>
      <c r="L140" s="39"/>
      <c r="M140" s="39"/>
      <c r="N140" s="39"/>
      <c r="O140" s="39"/>
      <c r="P140" s="39"/>
      <c r="Q140" s="39"/>
      <c r="R140" s="39"/>
      <c r="S140" s="39"/>
      <c r="T140" s="39"/>
      <c r="U140" s="39"/>
      <c r="V140" s="39"/>
      <c r="W140" s="40"/>
      <c r="X140" s="39"/>
      <c r="Y140" s="39"/>
      <c r="Z140" s="39"/>
      <c r="AA140" s="39"/>
      <c r="AB140" s="39"/>
      <c r="AC140" s="39"/>
      <c r="AD140" s="39"/>
      <c r="AE140" s="39"/>
      <c r="AF140" s="39"/>
      <c r="AG140" s="39"/>
      <c r="AH140" s="39"/>
      <c r="AI140" s="39"/>
      <c r="AJ140" s="39"/>
      <c r="AK140" s="39"/>
      <c r="AL140" s="39"/>
      <c r="AM140" s="39"/>
      <c r="AN140" s="39"/>
      <c r="AO140" s="39"/>
      <c r="AP140" s="39"/>
      <c r="AQ140" s="39"/>
      <c r="AR140" s="39"/>
      <c r="AS140" s="39"/>
      <c r="AT140" s="39"/>
      <c r="AU140" s="39"/>
      <c r="AV140" s="39"/>
      <c r="AW140" s="39"/>
      <c r="AX140" s="39"/>
      <c r="AY140" s="39"/>
      <c r="AZ140" s="39"/>
      <c r="BA140" s="39"/>
      <c r="BB140" s="39"/>
      <c r="BC140" s="39"/>
      <c r="BD140" s="39"/>
      <c r="BE140" s="39"/>
      <c r="BF140" s="39"/>
      <c r="BG140" s="39"/>
      <c r="BH140" s="39"/>
      <c r="BI140" s="39"/>
      <c r="BJ140" s="39"/>
      <c r="BK140" s="39"/>
      <c r="BL140" s="39"/>
      <c r="BM140" s="39"/>
      <c r="BN140" s="39"/>
      <c r="BO140" s="39"/>
      <c r="BP140" s="39"/>
      <c r="BQ140" s="39"/>
      <c r="BR140" s="39"/>
      <c r="BS140" s="39"/>
    </row>
    <row r="141" spans="4:79" s="37" customFormat="1">
      <c r="D141" s="38"/>
      <c r="E141" s="39"/>
      <c r="F141" s="39"/>
      <c r="G141" s="39"/>
      <c r="H141" s="39"/>
      <c r="I141" s="39"/>
      <c r="J141" s="39"/>
      <c r="K141" s="39"/>
      <c r="L141" s="39"/>
      <c r="M141" s="39"/>
      <c r="N141" s="39"/>
      <c r="O141" s="39"/>
      <c r="P141" s="39"/>
      <c r="Q141" s="39"/>
      <c r="R141" s="39"/>
      <c r="S141" s="39"/>
      <c r="T141" s="39"/>
      <c r="U141" s="39"/>
      <c r="V141" s="39"/>
      <c r="W141" s="40"/>
      <c r="X141" s="39"/>
      <c r="Y141" s="39"/>
      <c r="Z141" s="39"/>
      <c r="AA141" s="39"/>
      <c r="AB141" s="39"/>
      <c r="AC141" s="39"/>
      <c r="AD141" s="39"/>
      <c r="AE141" s="39"/>
      <c r="AF141" s="39"/>
      <c r="AG141" s="39"/>
      <c r="AH141" s="39"/>
      <c r="AI141" s="39"/>
      <c r="AJ141" s="39"/>
      <c r="AK141" s="39"/>
      <c r="AL141" s="39"/>
      <c r="AM141" s="39"/>
      <c r="AN141" s="39"/>
      <c r="AO141" s="39"/>
      <c r="AP141" s="39"/>
      <c r="AQ141" s="39"/>
      <c r="AR141" s="39"/>
      <c r="AS141" s="39"/>
      <c r="AT141" s="39"/>
      <c r="AU141" s="39"/>
      <c r="AV141" s="39"/>
      <c r="AW141" s="39"/>
      <c r="AX141" s="39"/>
      <c r="AY141" s="39"/>
      <c r="AZ141" s="39"/>
      <c r="BA141" s="39"/>
      <c r="BB141" s="39"/>
      <c r="BC141" s="39"/>
      <c r="BD141" s="39"/>
      <c r="BE141" s="39"/>
      <c r="BF141" s="39"/>
      <c r="BG141" s="39"/>
      <c r="BH141" s="39"/>
      <c r="BI141" s="39"/>
      <c r="BJ141" s="39"/>
      <c r="BK141" s="39"/>
      <c r="BL141" s="39"/>
      <c r="BM141" s="39"/>
      <c r="BN141" s="39"/>
      <c r="BO141" s="39"/>
      <c r="BP141" s="39"/>
      <c r="BQ141" s="39"/>
      <c r="BR141" s="44"/>
      <c r="BS141" s="44"/>
      <c r="BT141" s="44"/>
      <c r="BU141" s="44"/>
      <c r="BV141" s="44"/>
      <c r="BW141" s="44"/>
      <c r="BX141" s="44"/>
      <c r="BY141" s="44"/>
      <c r="BZ141" s="44"/>
      <c r="CA141" s="44"/>
    </row>
    <row r="142" spans="4:79" s="37" customFormat="1">
      <c r="D142" s="38"/>
      <c r="E142" s="39"/>
      <c r="F142" s="39"/>
      <c r="G142" s="39"/>
      <c r="H142" s="39"/>
      <c r="I142" s="39"/>
      <c r="J142" s="39"/>
      <c r="K142" s="39"/>
      <c r="L142" s="39"/>
      <c r="M142" s="39"/>
      <c r="N142" s="39"/>
      <c r="O142" s="39"/>
      <c r="P142" s="39"/>
      <c r="Q142" s="39"/>
      <c r="R142" s="39"/>
      <c r="S142" s="39"/>
      <c r="T142" s="39"/>
      <c r="U142" s="39"/>
      <c r="V142" s="39"/>
      <c r="W142" s="40"/>
      <c r="X142" s="39"/>
      <c r="Y142" s="39"/>
      <c r="Z142" s="39"/>
      <c r="AA142" s="39"/>
      <c r="AB142" s="39"/>
      <c r="AC142" s="39"/>
      <c r="AD142" s="39"/>
      <c r="AE142" s="39"/>
      <c r="AF142" s="39"/>
      <c r="AG142" s="39"/>
      <c r="AH142" s="39"/>
      <c r="AI142" s="39"/>
      <c r="AJ142" s="39"/>
      <c r="AK142" s="39"/>
      <c r="AL142" s="39"/>
      <c r="AM142" s="39"/>
      <c r="AN142" s="39"/>
      <c r="AO142" s="39"/>
      <c r="AP142" s="39"/>
      <c r="AQ142" s="39"/>
      <c r="AR142" s="39"/>
      <c r="AS142" s="39"/>
      <c r="AT142" s="39"/>
      <c r="AU142" s="39"/>
      <c r="AV142" s="39"/>
      <c r="AW142" s="39"/>
      <c r="AX142" s="39"/>
      <c r="AY142" s="39"/>
      <c r="AZ142" s="39"/>
      <c r="BA142" s="39"/>
      <c r="BB142" s="39"/>
      <c r="BC142" s="39"/>
      <c r="BD142" s="39"/>
      <c r="BE142" s="39"/>
      <c r="BF142" s="39"/>
      <c r="BG142" s="39"/>
      <c r="BH142" s="39"/>
      <c r="BI142" s="39"/>
      <c r="BJ142" s="39"/>
      <c r="BK142" s="39"/>
      <c r="BL142" s="39"/>
      <c r="BM142" s="39"/>
      <c r="BN142" s="39"/>
      <c r="BO142" s="39"/>
      <c r="BP142" s="39"/>
      <c r="BQ142" s="39"/>
      <c r="BR142" s="44"/>
      <c r="BS142" s="44"/>
      <c r="BT142" s="44"/>
      <c r="BU142" s="44"/>
      <c r="BV142" s="44"/>
      <c r="BW142" s="44"/>
      <c r="BX142" s="44"/>
      <c r="BY142" s="44"/>
      <c r="BZ142" s="44"/>
      <c r="CA142" s="44"/>
    </row>
    <row r="143" spans="4:79">
      <c r="AZ143" s="39"/>
      <c r="BA143" s="39"/>
      <c r="BB143" s="39"/>
      <c r="BC143" s="39"/>
    </row>
    <row r="144" spans="4:79">
      <c r="AZ144" s="39"/>
      <c r="BA144" s="39"/>
      <c r="BB144" s="39"/>
      <c r="BC144" s="39"/>
    </row>
    <row r="145" spans="4:68">
      <c r="AZ145" s="39"/>
      <c r="BA145" s="39"/>
      <c r="BB145" s="39"/>
      <c r="BC145" s="39"/>
    </row>
    <row r="146" spans="4:68">
      <c r="AZ146" s="39"/>
      <c r="BA146" s="39"/>
      <c r="BB146" s="39"/>
      <c r="BC146" s="39"/>
    </row>
    <row r="147" spans="4:68">
      <c r="D147" s="44"/>
      <c r="E147" s="44"/>
      <c r="F147" s="44"/>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39"/>
      <c r="BA147" s="39"/>
      <c r="BB147" s="39"/>
      <c r="BC147" s="39"/>
      <c r="BD147" s="44"/>
      <c r="BE147" s="44"/>
      <c r="BF147" s="44"/>
      <c r="BG147" s="44"/>
      <c r="BH147" s="44"/>
      <c r="BI147" s="44"/>
      <c r="BJ147" s="44"/>
      <c r="BK147" s="44"/>
      <c r="BL147" s="44"/>
      <c r="BM147" s="44"/>
      <c r="BN147" s="44"/>
      <c r="BO147" s="44"/>
      <c r="BP147" s="44"/>
    </row>
    <row r="148" spans="4:68">
      <c r="D148" s="44"/>
      <c r="E148" s="44"/>
      <c r="F148" s="44"/>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39"/>
      <c r="BA148" s="39"/>
      <c r="BB148" s="42"/>
      <c r="BC148" s="42"/>
      <c r="BD148" s="44"/>
      <c r="BE148" s="44"/>
      <c r="BF148" s="44"/>
      <c r="BG148" s="44"/>
      <c r="BH148" s="44"/>
      <c r="BI148" s="44"/>
      <c r="BJ148" s="44"/>
      <c r="BK148" s="44"/>
      <c r="BL148" s="44"/>
      <c r="BM148" s="44"/>
      <c r="BN148" s="44"/>
      <c r="BO148" s="44"/>
      <c r="BP148" s="44"/>
    </row>
    <row r="149" spans="4:68">
      <c r="D149" s="44"/>
      <c r="E149" s="44"/>
      <c r="F149" s="44"/>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39"/>
      <c r="BA149" s="39"/>
      <c r="BB149" s="42"/>
      <c r="BC149" s="42"/>
      <c r="BD149" s="44"/>
      <c r="BE149" s="44"/>
      <c r="BF149" s="44"/>
      <c r="BG149" s="44"/>
      <c r="BH149" s="44"/>
      <c r="BI149" s="44"/>
      <c r="BJ149" s="44"/>
      <c r="BK149" s="44"/>
      <c r="BL149" s="44"/>
      <c r="BM149" s="44"/>
      <c r="BN149" s="44"/>
      <c r="BO149" s="44"/>
      <c r="BP149" s="44"/>
    </row>
    <row r="150" spans="4:68">
      <c r="D150" s="44"/>
      <c r="E150" s="44"/>
      <c r="F150" s="44"/>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39"/>
      <c r="BA150" s="39"/>
      <c r="BB150" s="42"/>
      <c r="BC150" s="42"/>
      <c r="BD150" s="44"/>
      <c r="BE150" s="44"/>
      <c r="BF150" s="44"/>
      <c r="BG150" s="44"/>
      <c r="BH150" s="44"/>
      <c r="BI150" s="44"/>
      <c r="BJ150" s="44"/>
      <c r="BK150" s="44"/>
      <c r="BL150" s="44"/>
      <c r="BM150" s="44"/>
      <c r="BN150" s="44"/>
      <c r="BO150" s="44"/>
      <c r="BP150" s="44"/>
    </row>
    <row r="151" spans="4:68">
      <c r="D151" s="44"/>
      <c r="E151" s="44"/>
      <c r="F151" s="44"/>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39"/>
      <c r="BA151" s="39"/>
      <c r="BB151" s="42"/>
      <c r="BC151" s="42"/>
      <c r="BD151" s="44"/>
      <c r="BE151" s="44"/>
      <c r="BF151" s="44"/>
      <c r="BG151" s="44"/>
      <c r="BH151" s="44"/>
      <c r="BI151" s="44"/>
      <c r="BJ151" s="44"/>
      <c r="BK151" s="44"/>
      <c r="BL151" s="44"/>
      <c r="BM151" s="44"/>
      <c r="BN151" s="44"/>
      <c r="BO151" s="44"/>
      <c r="BP151" s="44"/>
    </row>
    <row r="152" spans="4:68">
      <c r="D152" s="44"/>
      <c r="E152" s="44"/>
      <c r="F152" s="44"/>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39"/>
      <c r="BA152" s="39"/>
      <c r="BB152" s="42"/>
      <c r="BC152" s="42"/>
      <c r="BD152" s="44"/>
      <c r="BE152" s="44"/>
      <c r="BF152" s="44"/>
      <c r="BG152" s="44"/>
      <c r="BH152" s="44"/>
      <c r="BI152" s="44"/>
      <c r="BJ152" s="44"/>
      <c r="BK152" s="44"/>
      <c r="BL152" s="44"/>
      <c r="BM152" s="44"/>
      <c r="BN152" s="44"/>
      <c r="BO152" s="44"/>
      <c r="BP152" s="44"/>
    </row>
    <row r="153" spans="4:68">
      <c r="D153" s="44"/>
      <c r="E153" s="44"/>
      <c r="F153" s="44"/>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39"/>
      <c r="BA153" s="39"/>
      <c r="BB153" s="42"/>
      <c r="BC153" s="42"/>
      <c r="BD153" s="44"/>
      <c r="BE153" s="44"/>
      <c r="BF153" s="44"/>
      <c r="BG153" s="44"/>
      <c r="BH153" s="44"/>
      <c r="BI153" s="44"/>
      <c r="BJ153" s="44"/>
      <c r="BK153" s="44"/>
      <c r="BL153" s="44"/>
      <c r="BM153" s="44"/>
      <c r="BN153" s="44"/>
      <c r="BO153" s="44"/>
      <c r="BP153" s="44"/>
    </row>
    <row r="154" spans="4:68">
      <c r="D154" s="44"/>
      <c r="E154" s="44"/>
      <c r="F154" s="44"/>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39"/>
      <c r="BA154" s="39"/>
      <c r="BB154" s="42"/>
      <c r="BC154" s="42"/>
      <c r="BD154" s="44"/>
      <c r="BE154" s="44"/>
      <c r="BF154" s="44"/>
      <c r="BG154" s="44"/>
      <c r="BH154" s="44"/>
      <c r="BI154" s="44"/>
      <c r="BJ154" s="44"/>
      <c r="BK154" s="44"/>
      <c r="BL154" s="44"/>
      <c r="BM154" s="44"/>
      <c r="BN154" s="44"/>
      <c r="BO154" s="44"/>
      <c r="BP154" s="44"/>
    </row>
    <row r="155" spans="4:68">
      <c r="D155" s="44"/>
      <c r="E155" s="44"/>
      <c r="F155" s="44"/>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39"/>
      <c r="BA155" s="39"/>
      <c r="BB155" s="42"/>
      <c r="BC155" s="42"/>
      <c r="BD155" s="44"/>
      <c r="BE155" s="44"/>
      <c r="BF155" s="44"/>
      <c r="BG155" s="44"/>
      <c r="BH155" s="44"/>
      <c r="BI155" s="44"/>
      <c r="BJ155" s="44"/>
      <c r="BK155" s="44"/>
      <c r="BL155" s="44"/>
      <c r="BM155" s="44"/>
      <c r="BN155" s="44"/>
      <c r="BO155" s="44"/>
      <c r="BP155" s="44"/>
    </row>
    <row r="156" spans="4:68">
      <c r="D156" s="44"/>
      <c r="E156" s="44"/>
      <c r="F156" s="44"/>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39"/>
      <c r="BA156" s="39"/>
      <c r="BB156" s="42"/>
      <c r="BC156" s="42"/>
      <c r="BD156" s="44"/>
      <c r="BE156" s="44"/>
      <c r="BF156" s="44"/>
      <c r="BG156" s="44"/>
      <c r="BH156" s="44"/>
      <c r="BI156" s="44"/>
      <c r="BJ156" s="44"/>
      <c r="BK156" s="44"/>
      <c r="BL156" s="44"/>
      <c r="BM156" s="44"/>
      <c r="BN156" s="44"/>
      <c r="BO156" s="44"/>
      <c r="BP156" s="44"/>
    </row>
    <row r="157" spans="4:68">
      <c r="D157" s="44"/>
      <c r="E157" s="44"/>
      <c r="F157" s="44"/>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39"/>
      <c r="BA157" s="39"/>
      <c r="BB157" s="42"/>
      <c r="BC157" s="42"/>
      <c r="BD157" s="44"/>
      <c r="BE157" s="44"/>
      <c r="BF157" s="44"/>
      <c r="BG157" s="44"/>
      <c r="BH157" s="44"/>
      <c r="BI157" s="44"/>
      <c r="BJ157" s="44"/>
      <c r="BK157" s="44"/>
      <c r="BL157" s="44"/>
      <c r="BM157" s="44"/>
      <c r="BN157" s="44"/>
      <c r="BO157" s="44"/>
      <c r="BP157" s="44"/>
    </row>
    <row r="158" spans="4:68">
      <c r="D158" s="44"/>
      <c r="E158" s="44"/>
      <c r="F158" s="44"/>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39"/>
      <c r="BA158" s="39"/>
      <c r="BB158" s="42"/>
      <c r="BC158" s="42"/>
      <c r="BD158" s="44"/>
      <c r="BE158" s="44"/>
      <c r="BF158" s="44"/>
      <c r="BG158" s="44"/>
      <c r="BH158" s="44"/>
      <c r="BI158" s="44"/>
      <c r="BJ158" s="44"/>
      <c r="BK158" s="44"/>
      <c r="BL158" s="44"/>
      <c r="BM158" s="44"/>
      <c r="BN158" s="44"/>
      <c r="BO158" s="44"/>
      <c r="BP158" s="44"/>
    </row>
    <row r="159" spans="4:68">
      <c r="D159" s="44"/>
      <c r="E159" s="44"/>
      <c r="F159" s="44"/>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39"/>
      <c r="BA159" s="39"/>
      <c r="BB159" s="42"/>
      <c r="BC159" s="42"/>
      <c r="BD159" s="44"/>
      <c r="BE159" s="44"/>
      <c r="BF159" s="44"/>
      <c r="BG159" s="44"/>
      <c r="BH159" s="44"/>
      <c r="BI159" s="44"/>
      <c r="BJ159" s="44"/>
      <c r="BK159" s="44"/>
      <c r="BL159" s="44"/>
      <c r="BM159" s="44"/>
      <c r="BN159" s="44"/>
      <c r="BO159" s="44"/>
      <c r="BP159" s="44"/>
    </row>
    <row r="160" spans="4:68">
      <c r="D160" s="44"/>
      <c r="E160" s="44"/>
      <c r="F160" s="44"/>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39"/>
      <c r="BA160" s="39"/>
      <c r="BB160" s="42"/>
      <c r="BC160" s="42"/>
      <c r="BD160" s="44"/>
      <c r="BE160" s="44"/>
      <c r="BF160" s="44"/>
      <c r="BG160" s="44"/>
      <c r="BH160" s="44"/>
      <c r="BI160" s="44"/>
      <c r="BJ160" s="44"/>
      <c r="BK160" s="44"/>
      <c r="BL160" s="44"/>
      <c r="BM160" s="44"/>
      <c r="BN160" s="44"/>
      <c r="BO160" s="44"/>
      <c r="BP160" s="44"/>
    </row>
    <row r="161" spans="4:68">
      <c r="D161" s="44"/>
      <c r="E161" s="44"/>
      <c r="F161" s="44"/>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39"/>
      <c r="BA161" s="39"/>
      <c r="BB161" s="42"/>
      <c r="BC161" s="42"/>
      <c r="BD161" s="44"/>
      <c r="BE161" s="44"/>
      <c r="BF161" s="44"/>
      <c r="BG161" s="44"/>
      <c r="BH161" s="44"/>
      <c r="BI161" s="44"/>
      <c r="BJ161" s="44"/>
      <c r="BK161" s="44"/>
      <c r="BL161" s="44"/>
      <c r="BM161" s="44"/>
      <c r="BN161" s="44"/>
      <c r="BO161" s="44"/>
      <c r="BP161" s="44"/>
    </row>
    <row r="162" spans="4:68">
      <c r="D162" s="44"/>
      <c r="E162" s="44"/>
      <c r="F162" s="44"/>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39"/>
      <c r="BA162" s="39"/>
      <c r="BB162" s="42"/>
      <c r="BC162" s="42"/>
      <c r="BD162" s="44"/>
      <c r="BE162" s="44"/>
      <c r="BF162" s="44"/>
      <c r="BG162" s="44"/>
      <c r="BH162" s="44"/>
      <c r="BI162" s="44"/>
      <c r="BJ162" s="44"/>
      <c r="BK162" s="44"/>
      <c r="BL162" s="44"/>
      <c r="BM162" s="44"/>
      <c r="BN162" s="44"/>
      <c r="BO162" s="44"/>
      <c r="BP162" s="44"/>
    </row>
    <row r="163" spans="4:68">
      <c r="D163" s="44"/>
      <c r="E163" s="44"/>
      <c r="F163" s="44"/>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39"/>
      <c r="BA163" s="39"/>
      <c r="BB163" s="42"/>
      <c r="BC163" s="42"/>
      <c r="BD163" s="44"/>
      <c r="BE163" s="44"/>
      <c r="BF163" s="44"/>
      <c r="BG163" s="44"/>
      <c r="BH163" s="44"/>
      <c r="BI163" s="44"/>
      <c r="BJ163" s="44"/>
      <c r="BK163" s="44"/>
      <c r="BL163" s="44"/>
      <c r="BM163" s="44"/>
      <c r="BN163" s="44"/>
      <c r="BO163" s="44"/>
      <c r="BP163" s="44"/>
    </row>
    <row r="164" spans="4:68">
      <c r="D164" s="44"/>
      <c r="E164" s="44"/>
      <c r="F164" s="44"/>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39"/>
      <c r="BA164" s="39"/>
      <c r="BB164" s="42"/>
      <c r="BC164" s="42"/>
      <c r="BD164" s="44"/>
      <c r="BE164" s="44"/>
      <c r="BF164" s="44"/>
      <c r="BG164" s="44"/>
      <c r="BH164" s="44"/>
      <c r="BI164" s="44"/>
      <c r="BJ164" s="44"/>
      <c r="BK164" s="44"/>
      <c r="BL164" s="44"/>
      <c r="BM164" s="44"/>
      <c r="BN164" s="44"/>
      <c r="BO164" s="44"/>
      <c r="BP164" s="44"/>
    </row>
    <row r="165" spans="4:68">
      <c r="D165" s="44"/>
      <c r="E165" s="44"/>
      <c r="F165" s="44"/>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39"/>
      <c r="BA165" s="39"/>
      <c r="BB165" s="42"/>
      <c r="BC165" s="42"/>
      <c r="BD165" s="44"/>
      <c r="BE165" s="44"/>
      <c r="BF165" s="44"/>
      <c r="BG165" s="44"/>
      <c r="BH165" s="44"/>
      <c r="BI165" s="44"/>
      <c r="BJ165" s="44"/>
      <c r="BK165" s="44"/>
      <c r="BL165" s="44"/>
      <c r="BM165" s="44"/>
      <c r="BN165" s="44"/>
      <c r="BO165" s="44"/>
      <c r="BP165" s="44"/>
    </row>
    <row r="166" spans="4:68">
      <c r="D166" s="44"/>
      <c r="E166" s="44"/>
      <c r="F166" s="44"/>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39"/>
      <c r="BA166" s="39"/>
      <c r="BB166" s="42"/>
      <c r="BC166" s="42"/>
      <c r="BD166" s="44"/>
      <c r="BE166" s="44"/>
      <c r="BF166" s="44"/>
      <c r="BG166" s="44"/>
      <c r="BH166" s="44"/>
      <c r="BI166" s="44"/>
      <c r="BJ166" s="44"/>
      <c r="BK166" s="44"/>
      <c r="BL166" s="44"/>
      <c r="BM166" s="44"/>
      <c r="BN166" s="44"/>
      <c r="BO166" s="44"/>
      <c r="BP166" s="44"/>
    </row>
    <row r="167" spans="4:68">
      <c r="D167" s="44"/>
      <c r="E167" s="44"/>
      <c r="F167" s="44"/>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39"/>
      <c r="BA167" s="39"/>
      <c r="BB167" s="42"/>
      <c r="BC167" s="42"/>
      <c r="BD167" s="44"/>
      <c r="BE167" s="44"/>
      <c r="BF167" s="44"/>
      <c r="BG167" s="44"/>
      <c r="BH167" s="44"/>
      <c r="BI167" s="44"/>
      <c r="BJ167" s="44"/>
      <c r="BK167" s="44"/>
      <c r="BL167" s="44"/>
      <c r="BM167" s="44"/>
      <c r="BN167" s="44"/>
      <c r="BO167" s="44"/>
      <c r="BP167" s="44"/>
    </row>
    <row r="168" spans="4:68">
      <c r="D168" s="44"/>
      <c r="E168" s="44"/>
      <c r="F168" s="44"/>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39"/>
      <c r="BA168" s="39"/>
      <c r="BB168" s="42"/>
      <c r="BC168" s="42"/>
      <c r="BD168" s="44"/>
      <c r="BE168" s="44"/>
      <c r="BF168" s="44"/>
      <c r="BG168" s="44"/>
      <c r="BH168" s="44"/>
      <c r="BI168" s="44"/>
      <c r="BJ168" s="44"/>
      <c r="BK168" s="44"/>
      <c r="BL168" s="44"/>
      <c r="BM168" s="44"/>
      <c r="BN168" s="44"/>
      <c r="BO168" s="44"/>
      <c r="BP168" s="44"/>
    </row>
    <row r="169" spans="4:68">
      <c r="D169" s="44"/>
      <c r="E169" s="44"/>
      <c r="F169" s="44"/>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39"/>
      <c r="BA169" s="39"/>
      <c r="BB169" s="42"/>
      <c r="BC169" s="42"/>
      <c r="BD169" s="44"/>
      <c r="BE169" s="44"/>
      <c r="BF169" s="44"/>
      <c r="BG169" s="44"/>
      <c r="BH169" s="44"/>
      <c r="BI169" s="44"/>
      <c r="BJ169" s="44"/>
      <c r="BK169" s="44"/>
      <c r="BL169" s="44"/>
      <c r="BM169" s="44"/>
      <c r="BN169" s="44"/>
      <c r="BO169" s="44"/>
      <c r="BP169" s="44"/>
    </row>
    <row r="170" spans="4:68">
      <c r="D170" s="44"/>
      <c r="E170" s="44"/>
      <c r="F170" s="44"/>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39"/>
      <c r="BA170" s="39"/>
      <c r="BB170" s="42"/>
      <c r="BC170" s="42"/>
      <c r="BD170" s="44"/>
      <c r="BE170" s="44"/>
      <c r="BF170" s="44"/>
      <c r="BG170" s="44"/>
      <c r="BH170" s="44"/>
      <c r="BI170" s="44"/>
      <c r="BJ170" s="44"/>
      <c r="BK170" s="44"/>
      <c r="BL170" s="44"/>
      <c r="BM170" s="44"/>
      <c r="BN170" s="44"/>
      <c r="BO170" s="44"/>
      <c r="BP170" s="44"/>
    </row>
    <row r="171" spans="4:68">
      <c r="D171" s="44"/>
      <c r="E171" s="44"/>
      <c r="F171" s="44"/>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39"/>
      <c r="BA171" s="39"/>
      <c r="BB171" s="42"/>
      <c r="BC171" s="42"/>
      <c r="BD171" s="44"/>
      <c r="BE171" s="44"/>
      <c r="BF171" s="44"/>
      <c r="BG171" s="44"/>
      <c r="BH171" s="44"/>
      <c r="BI171" s="44"/>
      <c r="BJ171" s="44"/>
      <c r="BK171" s="44"/>
      <c r="BL171" s="44"/>
      <c r="BM171" s="44"/>
      <c r="BN171" s="44"/>
      <c r="BO171" s="44"/>
      <c r="BP171" s="44"/>
    </row>
    <row r="172" spans="4:68">
      <c r="D172" s="44"/>
      <c r="E172" s="44"/>
      <c r="F172" s="44"/>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39"/>
      <c r="BA172" s="39"/>
      <c r="BB172" s="42"/>
      <c r="BC172" s="42"/>
      <c r="BD172" s="44"/>
      <c r="BE172" s="44"/>
      <c r="BF172" s="44"/>
      <c r="BG172" s="44"/>
      <c r="BH172" s="44"/>
      <c r="BI172" s="44"/>
      <c r="BJ172" s="44"/>
      <c r="BK172" s="44"/>
      <c r="BL172" s="44"/>
      <c r="BM172" s="44"/>
      <c r="BN172" s="44"/>
      <c r="BO172" s="44"/>
      <c r="BP172" s="44"/>
    </row>
    <row r="173" spans="4:68">
      <c r="D173" s="44"/>
      <c r="E173" s="44"/>
      <c r="F173" s="44"/>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39"/>
      <c r="BA173" s="39"/>
      <c r="BB173" s="42"/>
      <c r="BC173" s="42"/>
      <c r="BD173" s="44"/>
      <c r="BE173" s="44"/>
      <c r="BF173" s="44"/>
      <c r="BG173" s="44"/>
      <c r="BH173" s="44"/>
      <c r="BI173" s="44"/>
      <c r="BJ173" s="44"/>
      <c r="BK173" s="44"/>
      <c r="BL173" s="44"/>
      <c r="BM173" s="44"/>
      <c r="BN173" s="44"/>
      <c r="BO173" s="44"/>
      <c r="BP173" s="44"/>
    </row>
    <row r="174" spans="4:68">
      <c r="D174" s="44"/>
      <c r="E174" s="44"/>
      <c r="F174" s="44"/>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39"/>
      <c r="BA174" s="39"/>
      <c r="BB174" s="42"/>
      <c r="BC174" s="42"/>
      <c r="BD174" s="44"/>
      <c r="BE174" s="44"/>
      <c r="BF174" s="44"/>
      <c r="BG174" s="44"/>
      <c r="BH174" s="44"/>
      <c r="BI174" s="44"/>
      <c r="BJ174" s="44"/>
      <c r="BK174" s="44"/>
      <c r="BL174" s="44"/>
      <c r="BM174" s="44"/>
      <c r="BN174" s="44"/>
      <c r="BO174" s="44"/>
      <c r="BP174" s="44"/>
    </row>
    <row r="175" spans="4:68">
      <c r="D175" s="44"/>
      <c r="E175" s="44"/>
      <c r="F175" s="44"/>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39"/>
      <c r="BA175" s="39"/>
      <c r="BB175" s="42"/>
      <c r="BC175" s="42"/>
      <c r="BD175" s="44"/>
      <c r="BE175" s="44"/>
      <c r="BF175" s="44"/>
      <c r="BG175" s="44"/>
      <c r="BH175" s="44"/>
      <c r="BI175" s="44"/>
      <c r="BJ175" s="44"/>
      <c r="BK175" s="44"/>
      <c r="BL175" s="44"/>
      <c r="BM175" s="44"/>
      <c r="BN175" s="44"/>
      <c r="BO175" s="44"/>
      <c r="BP175" s="44"/>
    </row>
    <row r="176" spans="4:68">
      <c r="D176" s="44"/>
      <c r="E176" s="44"/>
      <c r="F176" s="44"/>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39"/>
      <c r="BA176" s="39"/>
      <c r="BB176" s="42"/>
      <c r="BC176" s="42"/>
      <c r="BD176" s="44"/>
      <c r="BE176" s="44"/>
      <c r="BF176" s="44"/>
      <c r="BG176" s="44"/>
      <c r="BH176" s="44"/>
      <c r="BI176" s="44"/>
      <c r="BJ176" s="44"/>
      <c r="BK176" s="44"/>
      <c r="BL176" s="44"/>
      <c r="BM176" s="44"/>
      <c r="BN176" s="44"/>
      <c r="BO176" s="44"/>
      <c r="BP176" s="44"/>
    </row>
    <row r="177" spans="4:68">
      <c r="D177" s="44"/>
      <c r="E177" s="44"/>
      <c r="F177" s="44"/>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39"/>
      <c r="BA177" s="39"/>
      <c r="BB177" s="42"/>
      <c r="BC177" s="42"/>
      <c r="BD177" s="44"/>
      <c r="BE177" s="44"/>
      <c r="BF177" s="44"/>
      <c r="BG177" s="44"/>
      <c r="BH177" s="44"/>
      <c r="BI177" s="44"/>
      <c r="BJ177" s="44"/>
      <c r="BK177" s="44"/>
      <c r="BL177" s="44"/>
      <c r="BM177" s="44"/>
      <c r="BN177" s="44"/>
      <c r="BO177" s="44"/>
      <c r="BP177" s="44"/>
    </row>
    <row r="178" spans="4:68">
      <c r="D178" s="44"/>
      <c r="E178" s="44"/>
      <c r="F178" s="44"/>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39"/>
      <c r="BA178" s="39"/>
      <c r="BB178" s="42"/>
      <c r="BC178" s="42"/>
      <c r="BD178" s="44"/>
      <c r="BE178" s="44"/>
      <c r="BF178" s="44"/>
      <c r="BG178" s="44"/>
      <c r="BH178" s="44"/>
      <c r="BI178" s="44"/>
      <c r="BJ178" s="44"/>
      <c r="BK178" s="44"/>
      <c r="BL178" s="44"/>
      <c r="BM178" s="44"/>
      <c r="BN178" s="44"/>
      <c r="BO178" s="44"/>
      <c r="BP178" s="44"/>
    </row>
    <row r="179" spans="4:68">
      <c r="D179" s="44"/>
      <c r="E179" s="44"/>
      <c r="F179" s="44"/>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39"/>
      <c r="BA179" s="39"/>
      <c r="BB179" s="42"/>
      <c r="BC179" s="42"/>
      <c r="BD179" s="44"/>
      <c r="BE179" s="44"/>
      <c r="BF179" s="44"/>
      <c r="BG179" s="44"/>
      <c r="BH179" s="44"/>
      <c r="BI179" s="44"/>
      <c r="BJ179" s="44"/>
      <c r="BK179" s="44"/>
      <c r="BL179" s="44"/>
      <c r="BM179" s="44"/>
      <c r="BN179" s="44"/>
      <c r="BO179" s="44"/>
      <c r="BP179" s="44"/>
    </row>
    <row r="180" spans="4:68">
      <c r="D180" s="44"/>
      <c r="E180" s="44"/>
      <c r="F180" s="44"/>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39"/>
      <c r="BA180" s="39"/>
      <c r="BB180" s="42"/>
      <c r="BC180" s="42"/>
      <c r="BD180" s="44"/>
      <c r="BE180" s="44"/>
      <c r="BF180" s="44"/>
      <c r="BG180" s="44"/>
      <c r="BH180" s="44"/>
      <c r="BI180" s="44"/>
      <c r="BJ180" s="44"/>
      <c r="BK180" s="44"/>
      <c r="BL180" s="44"/>
      <c r="BM180" s="44"/>
      <c r="BN180" s="44"/>
      <c r="BO180" s="44"/>
      <c r="BP180" s="44"/>
    </row>
    <row r="181" spans="4:68">
      <c r="D181" s="44"/>
      <c r="E181" s="44"/>
      <c r="F181" s="44"/>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AZ181" s="39"/>
      <c r="BA181" s="39"/>
      <c r="BB181" s="42"/>
      <c r="BC181" s="42"/>
      <c r="BD181" s="44"/>
      <c r="BE181" s="44"/>
      <c r="BF181" s="44"/>
      <c r="BG181" s="44"/>
      <c r="BH181" s="44"/>
      <c r="BI181" s="44"/>
      <c r="BJ181" s="44"/>
      <c r="BK181" s="44"/>
      <c r="BL181" s="44"/>
      <c r="BM181" s="44"/>
      <c r="BN181" s="44"/>
      <c r="BO181" s="44"/>
      <c r="BP181" s="44"/>
    </row>
    <row r="182" spans="4:68">
      <c r="D182" s="44"/>
      <c r="E182" s="44"/>
      <c r="F182" s="44"/>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39"/>
      <c r="BA182" s="39"/>
      <c r="BB182" s="42"/>
      <c r="BC182" s="42"/>
      <c r="BD182" s="44"/>
      <c r="BE182" s="44"/>
      <c r="BF182" s="44"/>
      <c r="BG182" s="44"/>
      <c r="BH182" s="44"/>
      <c r="BI182" s="44"/>
      <c r="BJ182" s="44"/>
      <c r="BK182" s="44"/>
      <c r="BL182" s="44"/>
      <c r="BM182" s="44"/>
      <c r="BN182" s="44"/>
      <c r="BO182" s="44"/>
      <c r="BP182" s="44"/>
    </row>
    <row r="183" spans="4:68">
      <c r="D183" s="44"/>
      <c r="E183" s="44"/>
      <c r="F183" s="44"/>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39"/>
      <c r="BA183" s="39"/>
      <c r="BB183" s="42"/>
      <c r="BC183" s="42"/>
      <c r="BD183" s="44"/>
      <c r="BE183" s="44"/>
      <c r="BF183" s="44"/>
      <c r="BG183" s="44"/>
      <c r="BH183" s="44"/>
      <c r="BI183" s="44"/>
      <c r="BJ183" s="44"/>
      <c r="BK183" s="44"/>
      <c r="BL183" s="44"/>
      <c r="BM183" s="44"/>
      <c r="BN183" s="44"/>
      <c r="BO183" s="44"/>
      <c r="BP183" s="44"/>
    </row>
    <row r="184" spans="4:68">
      <c r="D184" s="44"/>
      <c r="E184" s="44"/>
      <c r="F184" s="44"/>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39"/>
      <c r="BA184" s="39"/>
      <c r="BB184" s="42"/>
      <c r="BC184" s="42"/>
      <c r="BD184" s="44"/>
      <c r="BE184" s="44"/>
      <c r="BF184" s="44"/>
      <c r="BG184" s="44"/>
      <c r="BH184" s="44"/>
      <c r="BI184" s="44"/>
      <c r="BJ184" s="44"/>
      <c r="BK184" s="44"/>
      <c r="BL184" s="44"/>
      <c r="BM184" s="44"/>
      <c r="BN184" s="44"/>
      <c r="BO184" s="44"/>
      <c r="BP184" s="44"/>
    </row>
    <row r="185" spans="4:68">
      <c r="D185" s="44"/>
      <c r="E185" s="44"/>
      <c r="F185" s="44"/>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39"/>
      <c r="BA185" s="39"/>
      <c r="BB185" s="42"/>
      <c r="BC185" s="42"/>
      <c r="BD185" s="44"/>
      <c r="BE185" s="44"/>
      <c r="BF185" s="44"/>
      <c r="BG185" s="44"/>
      <c r="BH185" s="44"/>
      <c r="BI185" s="44"/>
      <c r="BJ185" s="44"/>
      <c r="BK185" s="44"/>
      <c r="BL185" s="44"/>
      <c r="BM185" s="44"/>
      <c r="BN185" s="44"/>
      <c r="BO185" s="44"/>
      <c r="BP185" s="44"/>
    </row>
    <row r="186" spans="4:68">
      <c r="D186" s="44"/>
      <c r="E186" s="44"/>
      <c r="F186" s="44"/>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39"/>
      <c r="BA186" s="39"/>
      <c r="BB186" s="42"/>
      <c r="BC186" s="42"/>
      <c r="BD186" s="44"/>
      <c r="BE186" s="44"/>
      <c r="BF186" s="44"/>
      <c r="BG186" s="44"/>
      <c r="BH186" s="44"/>
      <c r="BI186" s="44"/>
      <c r="BJ186" s="44"/>
      <c r="BK186" s="44"/>
      <c r="BL186" s="44"/>
      <c r="BM186" s="44"/>
      <c r="BN186" s="44"/>
      <c r="BO186" s="44"/>
      <c r="BP186" s="44"/>
    </row>
    <row r="187" spans="4:68">
      <c r="D187" s="44"/>
      <c r="E187" s="44"/>
      <c r="F187" s="44"/>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39"/>
      <c r="BA187" s="39"/>
      <c r="BB187" s="42"/>
      <c r="BC187" s="42"/>
      <c r="BD187" s="44"/>
      <c r="BE187" s="44"/>
      <c r="BF187" s="44"/>
      <c r="BG187" s="44"/>
      <c r="BH187" s="44"/>
      <c r="BI187" s="44"/>
      <c r="BJ187" s="44"/>
      <c r="BK187" s="44"/>
      <c r="BL187" s="44"/>
      <c r="BM187" s="44"/>
      <c r="BN187" s="44"/>
      <c r="BO187" s="44"/>
      <c r="BP187" s="44"/>
    </row>
    <row r="188" spans="4:68">
      <c r="D188" s="44"/>
      <c r="E188" s="44"/>
      <c r="F188" s="44"/>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39"/>
      <c r="BA188" s="39"/>
      <c r="BB188" s="42"/>
      <c r="BC188" s="42"/>
      <c r="BD188" s="44"/>
      <c r="BE188" s="44"/>
      <c r="BF188" s="44"/>
      <c r="BG188" s="44"/>
      <c r="BH188" s="44"/>
      <c r="BI188" s="44"/>
      <c r="BJ188" s="44"/>
      <c r="BK188" s="44"/>
      <c r="BL188" s="44"/>
      <c r="BM188" s="44"/>
      <c r="BN188" s="44"/>
      <c r="BO188" s="44"/>
      <c r="BP188" s="44"/>
    </row>
    <row r="189" spans="4:68">
      <c r="D189" s="44"/>
      <c r="E189" s="44"/>
      <c r="F189" s="44"/>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39"/>
      <c r="BA189" s="39"/>
      <c r="BB189" s="42"/>
      <c r="BC189" s="42"/>
      <c r="BD189" s="44"/>
      <c r="BE189" s="44"/>
      <c r="BF189" s="44"/>
      <c r="BG189" s="44"/>
      <c r="BH189" s="44"/>
      <c r="BI189" s="44"/>
      <c r="BJ189" s="44"/>
      <c r="BK189" s="44"/>
      <c r="BL189" s="44"/>
      <c r="BM189" s="44"/>
      <c r="BN189" s="44"/>
      <c r="BO189" s="44"/>
      <c r="BP189" s="44"/>
    </row>
    <row r="190" spans="4:68">
      <c r="D190" s="44"/>
      <c r="E190" s="44"/>
      <c r="F190" s="44"/>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39"/>
      <c r="BA190" s="39"/>
      <c r="BB190" s="42"/>
      <c r="BC190" s="42"/>
      <c r="BD190" s="44"/>
      <c r="BE190" s="44"/>
      <c r="BF190" s="44"/>
      <c r="BG190" s="44"/>
      <c r="BH190" s="44"/>
      <c r="BI190" s="44"/>
      <c r="BJ190" s="44"/>
      <c r="BK190" s="44"/>
      <c r="BL190" s="44"/>
      <c r="BM190" s="44"/>
      <c r="BN190" s="44"/>
      <c r="BO190" s="44"/>
      <c r="BP190" s="44"/>
    </row>
    <row r="191" spans="4:68">
      <c r="D191" s="44"/>
      <c r="E191" s="44"/>
      <c r="F191" s="44"/>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39"/>
      <c r="BA191" s="39"/>
      <c r="BB191" s="42"/>
      <c r="BC191" s="42"/>
      <c r="BD191" s="44"/>
      <c r="BE191" s="44"/>
      <c r="BF191" s="44"/>
      <c r="BG191" s="44"/>
      <c r="BH191" s="44"/>
      <c r="BI191" s="44"/>
      <c r="BJ191" s="44"/>
      <c r="BK191" s="44"/>
      <c r="BL191" s="44"/>
      <c r="BM191" s="44"/>
      <c r="BN191" s="44"/>
      <c r="BO191" s="44"/>
      <c r="BP191" s="44"/>
    </row>
    <row r="192" spans="4:68">
      <c r="D192" s="44"/>
      <c r="E192" s="44"/>
      <c r="F192" s="44"/>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BB192" s="42"/>
      <c r="BC192" s="42"/>
      <c r="BD192" s="44"/>
      <c r="BE192" s="44"/>
      <c r="BF192" s="44"/>
      <c r="BG192" s="44"/>
      <c r="BH192" s="44"/>
      <c r="BI192" s="44"/>
      <c r="BJ192" s="44"/>
      <c r="BK192" s="44"/>
      <c r="BL192" s="44"/>
      <c r="BM192" s="44"/>
      <c r="BN192" s="44"/>
      <c r="BO192" s="44"/>
      <c r="BP192" s="44"/>
    </row>
    <row r="193" spans="4:68">
      <c r="D193" s="44"/>
      <c r="E193" s="44"/>
      <c r="F193" s="4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BB193" s="42"/>
      <c r="BC193" s="42"/>
      <c r="BD193" s="44"/>
      <c r="BE193" s="44"/>
      <c r="BF193" s="44"/>
      <c r="BG193" s="44"/>
      <c r="BH193" s="44"/>
      <c r="BI193" s="44"/>
      <c r="BJ193" s="44"/>
      <c r="BK193" s="44"/>
      <c r="BL193" s="44"/>
      <c r="BM193" s="44"/>
      <c r="BN193" s="44"/>
      <c r="BO193" s="44"/>
      <c r="BP193" s="44"/>
    </row>
    <row r="194" spans="4:68">
      <c r="D194" s="44"/>
      <c r="E194" s="44"/>
      <c r="F194" s="4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BB194" s="42"/>
      <c r="BC194" s="42"/>
      <c r="BD194" s="44"/>
      <c r="BE194" s="44"/>
      <c r="BF194" s="44"/>
      <c r="BG194" s="44"/>
      <c r="BH194" s="44"/>
      <c r="BI194" s="44"/>
      <c r="BJ194" s="44"/>
      <c r="BK194" s="44"/>
      <c r="BL194" s="44"/>
      <c r="BM194" s="44"/>
      <c r="BN194" s="44"/>
      <c r="BO194" s="44"/>
      <c r="BP194" s="44"/>
    </row>
    <row r="195" spans="4:68">
      <c r="D195" s="44"/>
      <c r="E195" s="44"/>
      <c r="F195" s="44"/>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39"/>
      <c r="BA195" s="39"/>
      <c r="BB195" s="42"/>
      <c r="BC195" s="42"/>
      <c r="BD195" s="44"/>
      <c r="BE195" s="44"/>
      <c r="BF195" s="44"/>
      <c r="BG195" s="44"/>
      <c r="BH195" s="44"/>
      <c r="BI195" s="44"/>
      <c r="BJ195" s="44"/>
      <c r="BK195" s="44"/>
      <c r="BL195" s="44"/>
      <c r="BM195" s="44"/>
      <c r="BN195" s="44"/>
      <c r="BO195" s="44"/>
      <c r="BP195" s="44"/>
    </row>
    <row r="196" spans="4:68">
      <c r="D196" s="44"/>
      <c r="E196" s="44"/>
      <c r="F196" s="44"/>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39"/>
      <c r="BA196" s="39"/>
      <c r="BB196" s="42"/>
      <c r="BC196" s="42"/>
      <c r="BD196" s="44"/>
      <c r="BE196" s="44"/>
      <c r="BF196" s="44"/>
      <c r="BG196" s="44"/>
      <c r="BH196" s="44"/>
      <c r="BI196" s="44"/>
      <c r="BJ196" s="44"/>
      <c r="BK196" s="44"/>
      <c r="BL196" s="44"/>
      <c r="BM196" s="44"/>
      <c r="BN196" s="44"/>
      <c r="BO196" s="44"/>
      <c r="BP196" s="44"/>
    </row>
    <row r="197" spans="4:68">
      <c r="D197" s="44"/>
      <c r="E197" s="44"/>
      <c r="F197" s="44"/>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39"/>
      <c r="BA197" s="39"/>
      <c r="BB197" s="42"/>
      <c r="BC197" s="42"/>
      <c r="BD197" s="44"/>
      <c r="BE197" s="44"/>
      <c r="BF197" s="44"/>
      <c r="BG197" s="44"/>
      <c r="BH197" s="44"/>
      <c r="BI197" s="44"/>
      <c r="BJ197" s="44"/>
      <c r="BK197" s="44"/>
      <c r="BL197" s="44"/>
      <c r="BM197" s="44"/>
      <c r="BN197" s="44"/>
      <c r="BO197" s="44"/>
      <c r="BP197" s="44"/>
    </row>
    <row r="198" spans="4:68">
      <c r="D198" s="44"/>
      <c r="E198" s="44"/>
      <c r="F198" s="44"/>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39"/>
      <c r="BA198" s="39"/>
      <c r="BB198" s="42"/>
      <c r="BC198" s="42"/>
      <c r="BD198" s="44"/>
      <c r="BE198" s="44"/>
      <c r="BF198" s="44"/>
      <c r="BG198" s="44"/>
      <c r="BH198" s="44"/>
      <c r="BI198" s="44"/>
      <c r="BJ198" s="44"/>
      <c r="BK198" s="44"/>
      <c r="BL198" s="44"/>
      <c r="BM198" s="44"/>
      <c r="BN198" s="44"/>
      <c r="BO198" s="44"/>
      <c r="BP198" s="44"/>
    </row>
    <row r="199" spans="4:68">
      <c r="D199" s="44"/>
      <c r="E199" s="44"/>
      <c r="F199" s="44"/>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39"/>
      <c r="BA199" s="39"/>
      <c r="BB199" s="42"/>
      <c r="BC199" s="42"/>
      <c r="BD199" s="44"/>
      <c r="BE199" s="44"/>
      <c r="BF199" s="44"/>
      <c r="BG199" s="44"/>
      <c r="BH199" s="44"/>
      <c r="BI199" s="44"/>
      <c r="BJ199" s="44"/>
      <c r="BK199" s="44"/>
      <c r="BL199" s="44"/>
      <c r="BM199" s="44"/>
      <c r="BN199" s="44"/>
      <c r="BO199" s="44"/>
      <c r="BP199" s="44"/>
    </row>
    <row r="200" spans="4:68">
      <c r="D200" s="44"/>
      <c r="E200" s="44"/>
      <c r="F200" s="44"/>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BB200" s="42"/>
      <c r="BC200" s="42"/>
      <c r="BD200" s="44"/>
      <c r="BE200" s="44"/>
      <c r="BF200" s="44"/>
      <c r="BG200" s="44"/>
      <c r="BH200" s="44"/>
      <c r="BI200" s="44"/>
      <c r="BJ200" s="44"/>
      <c r="BK200" s="44"/>
      <c r="BL200" s="44"/>
      <c r="BM200" s="44"/>
      <c r="BN200" s="44"/>
      <c r="BO200" s="44"/>
      <c r="BP200" s="44"/>
    </row>
    <row r="201" spans="4:68">
      <c r="D201" s="44"/>
      <c r="E201" s="44"/>
      <c r="F201" s="44"/>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BB201" s="42"/>
      <c r="BC201" s="42"/>
      <c r="BD201" s="44"/>
      <c r="BE201" s="44"/>
      <c r="BF201" s="44"/>
      <c r="BG201" s="44"/>
      <c r="BH201" s="44"/>
      <c r="BI201" s="44"/>
      <c r="BJ201" s="44"/>
      <c r="BK201" s="44"/>
      <c r="BL201" s="44"/>
      <c r="BM201" s="44"/>
      <c r="BN201" s="44"/>
      <c r="BO201" s="44"/>
      <c r="BP201" s="44"/>
    </row>
    <row r="202" spans="4:68">
      <c r="D202" s="44"/>
      <c r="E202" s="44"/>
      <c r="F202" s="44"/>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BB202" s="42"/>
      <c r="BC202" s="42"/>
      <c r="BD202" s="44"/>
      <c r="BE202" s="44"/>
      <c r="BF202" s="44"/>
      <c r="BG202" s="44"/>
      <c r="BH202" s="44"/>
      <c r="BI202" s="44"/>
      <c r="BJ202" s="44"/>
      <c r="BK202" s="44"/>
      <c r="BL202" s="44"/>
      <c r="BM202" s="44"/>
      <c r="BN202" s="44"/>
      <c r="BO202" s="44"/>
      <c r="BP202" s="44"/>
    </row>
    <row r="203" spans="4:68">
      <c r="D203" s="44"/>
      <c r="E203" s="44"/>
      <c r="F203" s="44"/>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44"/>
      <c r="AJ203" s="44"/>
      <c r="AK203" s="44"/>
      <c r="AL203" s="44"/>
      <c r="AM203" s="44"/>
      <c r="AN203" s="44"/>
      <c r="AO203" s="44"/>
      <c r="AP203" s="44"/>
      <c r="AQ203" s="44"/>
      <c r="AR203" s="44"/>
      <c r="AS203" s="44"/>
      <c r="AT203" s="44"/>
      <c r="AU203" s="44"/>
      <c r="AV203" s="44"/>
      <c r="AW203" s="44"/>
      <c r="AX203" s="44"/>
      <c r="AY203" s="44"/>
      <c r="BB203" s="42"/>
      <c r="BC203" s="42"/>
      <c r="BD203" s="44"/>
      <c r="BE203" s="44"/>
      <c r="BF203" s="44"/>
      <c r="BG203" s="44"/>
      <c r="BH203" s="44"/>
      <c r="BI203" s="44"/>
      <c r="BJ203" s="44"/>
      <c r="BK203" s="44"/>
      <c r="BL203" s="44"/>
      <c r="BM203" s="44"/>
      <c r="BN203" s="44"/>
      <c r="BO203" s="44"/>
      <c r="BP203" s="44"/>
    </row>
    <row r="204" spans="4:68">
      <c r="D204" s="44"/>
      <c r="E204" s="44"/>
      <c r="F204" s="44"/>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BB204" s="42"/>
      <c r="BC204" s="42"/>
      <c r="BD204" s="44"/>
      <c r="BE204" s="44"/>
      <c r="BF204" s="44"/>
      <c r="BG204" s="44"/>
      <c r="BH204" s="44"/>
      <c r="BI204" s="44"/>
      <c r="BJ204" s="44"/>
      <c r="BK204" s="44"/>
      <c r="BL204" s="44"/>
      <c r="BM204" s="44"/>
      <c r="BN204" s="44"/>
      <c r="BO204" s="44"/>
      <c r="BP204" s="44"/>
    </row>
    <row r="205" spans="4:68">
      <c r="D205" s="44"/>
      <c r="E205" s="44"/>
      <c r="F205" s="44"/>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BB205" s="42"/>
      <c r="BC205" s="42"/>
      <c r="BD205" s="44"/>
      <c r="BE205" s="44"/>
      <c r="BF205" s="44"/>
      <c r="BG205" s="44"/>
      <c r="BH205" s="44"/>
      <c r="BI205" s="44"/>
      <c r="BJ205" s="44"/>
      <c r="BK205" s="44"/>
      <c r="BL205" s="44"/>
      <c r="BM205" s="44"/>
      <c r="BN205" s="44"/>
      <c r="BO205" s="44"/>
      <c r="BP205" s="44"/>
    </row>
    <row r="206" spans="4:68">
      <c r="D206" s="44"/>
      <c r="E206" s="44"/>
      <c r="F206" s="44"/>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c r="AE206" s="44"/>
      <c r="AF206" s="44"/>
      <c r="AG206" s="44"/>
      <c r="AH206" s="44"/>
      <c r="AI206" s="44"/>
      <c r="AJ206" s="44"/>
      <c r="AK206" s="44"/>
      <c r="AL206" s="44"/>
      <c r="AM206" s="44"/>
      <c r="AN206" s="44"/>
      <c r="AO206" s="44"/>
      <c r="AP206" s="44"/>
      <c r="AQ206" s="44"/>
      <c r="AR206" s="44"/>
      <c r="AS206" s="44"/>
      <c r="AT206" s="44"/>
      <c r="AU206" s="44"/>
      <c r="AV206" s="44"/>
      <c r="AW206" s="44"/>
      <c r="AX206" s="44"/>
      <c r="AY206" s="44"/>
      <c r="BB206" s="42"/>
      <c r="BC206" s="42"/>
      <c r="BD206" s="44"/>
      <c r="BE206" s="44"/>
      <c r="BF206" s="44"/>
      <c r="BG206" s="44"/>
      <c r="BH206" s="44"/>
      <c r="BI206" s="44"/>
      <c r="BJ206" s="44"/>
      <c r="BK206" s="44"/>
      <c r="BL206" s="44"/>
      <c r="BM206" s="44"/>
      <c r="BN206" s="44"/>
      <c r="BO206" s="44"/>
      <c r="BP206" s="44"/>
    </row>
    <row r="207" spans="4:68">
      <c r="D207" s="44"/>
      <c r="E207" s="44"/>
      <c r="F207" s="44"/>
      <c r="G207" s="44"/>
      <c r="H207" s="44"/>
      <c r="I207" s="44"/>
      <c r="J207" s="44"/>
      <c r="K207" s="44"/>
      <c r="L207" s="44"/>
      <c r="M207" s="44"/>
      <c r="N207" s="44"/>
      <c r="O207" s="44"/>
      <c r="P207" s="44"/>
      <c r="Q207" s="44"/>
      <c r="R207" s="44"/>
      <c r="S207" s="44"/>
      <c r="T207" s="44"/>
      <c r="U207" s="44"/>
      <c r="V207" s="44"/>
      <c r="W207" s="44"/>
      <c r="X207" s="44"/>
      <c r="Y207" s="44"/>
      <c r="Z207" s="44"/>
      <c r="AA207" s="44"/>
      <c r="AB207" s="44"/>
      <c r="AC207" s="44"/>
      <c r="AD207" s="44"/>
      <c r="AE207" s="44"/>
      <c r="AF207" s="44"/>
      <c r="AG207" s="44"/>
      <c r="AH207" s="44"/>
      <c r="AI207" s="44"/>
      <c r="AJ207" s="44"/>
      <c r="AK207" s="44"/>
      <c r="AL207" s="44"/>
      <c r="AM207" s="44"/>
      <c r="AN207" s="44"/>
      <c r="AO207" s="44"/>
      <c r="AP207" s="44"/>
      <c r="AQ207" s="44"/>
      <c r="AR207" s="44"/>
      <c r="AS207" s="44"/>
      <c r="AT207" s="44"/>
      <c r="AU207" s="44"/>
      <c r="AV207" s="44"/>
      <c r="AW207" s="44"/>
      <c r="AX207" s="44"/>
      <c r="AY207" s="44"/>
      <c r="BB207" s="42"/>
      <c r="BC207" s="42"/>
      <c r="BD207" s="44"/>
      <c r="BE207" s="44"/>
      <c r="BF207" s="44"/>
      <c r="BG207" s="44"/>
      <c r="BH207" s="44"/>
      <c r="BI207" s="44"/>
      <c r="BJ207" s="44"/>
      <c r="BK207" s="44"/>
      <c r="BL207" s="44"/>
      <c r="BM207" s="44"/>
      <c r="BN207" s="44"/>
      <c r="BO207" s="44"/>
      <c r="BP207" s="44"/>
    </row>
    <row r="208" spans="4:68">
      <c r="D208" s="44"/>
      <c r="E208" s="44"/>
      <c r="F208" s="44"/>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c r="AE208" s="44"/>
      <c r="AF208" s="44"/>
      <c r="AG208" s="44"/>
      <c r="AH208" s="44"/>
      <c r="AI208" s="44"/>
      <c r="AJ208" s="44"/>
      <c r="AK208" s="44"/>
      <c r="AL208" s="44"/>
      <c r="AM208" s="44"/>
      <c r="AN208" s="44"/>
      <c r="AO208" s="44"/>
      <c r="AP208" s="44"/>
      <c r="AQ208" s="44"/>
      <c r="AR208" s="44"/>
      <c r="AS208" s="44"/>
      <c r="AT208" s="44"/>
      <c r="AU208" s="44"/>
      <c r="AV208" s="44"/>
      <c r="AW208" s="44"/>
      <c r="AX208" s="44"/>
      <c r="AY208" s="44"/>
      <c r="BB208" s="42"/>
      <c r="BC208" s="42"/>
      <c r="BD208" s="44"/>
      <c r="BE208" s="44"/>
      <c r="BF208" s="44"/>
      <c r="BG208" s="44"/>
      <c r="BH208" s="44"/>
      <c r="BI208" s="44"/>
      <c r="BJ208" s="44"/>
      <c r="BK208" s="44"/>
      <c r="BL208" s="44"/>
      <c r="BM208" s="44"/>
      <c r="BN208" s="44"/>
      <c r="BO208" s="44"/>
      <c r="BP208" s="44"/>
    </row>
    <row r="209" spans="4:68">
      <c r="D209" s="44"/>
      <c r="E209" s="44"/>
      <c r="F209" s="44"/>
      <c r="G209" s="44"/>
      <c r="H209" s="44"/>
      <c r="I209" s="44"/>
      <c r="J209" s="44"/>
      <c r="K209" s="44"/>
      <c r="L209" s="44"/>
      <c r="M209" s="44"/>
      <c r="N209" s="44"/>
      <c r="O209" s="44"/>
      <c r="P209" s="44"/>
      <c r="Q209" s="44"/>
      <c r="R209" s="44"/>
      <c r="S209" s="44"/>
      <c r="T209" s="44"/>
      <c r="U209" s="44"/>
      <c r="V209" s="44"/>
      <c r="W209" s="44"/>
      <c r="X209" s="44"/>
      <c r="Y209" s="44"/>
      <c r="Z209" s="44"/>
      <c r="AA209" s="44"/>
      <c r="AB209" s="44"/>
      <c r="AC209" s="44"/>
      <c r="AD209" s="44"/>
      <c r="AE209" s="44"/>
      <c r="AF209" s="44"/>
      <c r="AG209" s="44"/>
      <c r="AH209" s="44"/>
      <c r="AI209" s="44"/>
      <c r="AJ209" s="44"/>
      <c r="AK209" s="44"/>
      <c r="AL209" s="44"/>
      <c r="AM209" s="44"/>
      <c r="AN209" s="44"/>
      <c r="AO209" s="44"/>
      <c r="AP209" s="44"/>
      <c r="AQ209" s="44"/>
      <c r="AR209" s="44"/>
      <c r="AS209" s="44"/>
      <c r="AT209" s="44"/>
      <c r="AU209" s="44"/>
      <c r="AV209" s="44"/>
      <c r="AW209" s="44"/>
      <c r="AX209" s="44"/>
      <c r="AY209" s="44"/>
      <c r="BB209" s="42"/>
      <c r="BC209" s="42"/>
      <c r="BD209" s="44"/>
      <c r="BE209" s="44"/>
      <c r="BF209" s="44"/>
      <c r="BG209" s="44"/>
      <c r="BH209" s="44"/>
      <c r="BI209" s="44"/>
      <c r="BJ209" s="44"/>
      <c r="BK209" s="44"/>
      <c r="BL209" s="44"/>
      <c r="BM209" s="44"/>
      <c r="BN209" s="44"/>
      <c r="BO209" s="44"/>
      <c r="BP209" s="44"/>
    </row>
    <row r="210" spans="4:68">
      <c r="D210" s="44"/>
      <c r="E210" s="44"/>
      <c r="F210" s="44"/>
      <c r="G210" s="44"/>
      <c r="H210" s="44"/>
      <c r="I210" s="44"/>
      <c r="J210" s="44"/>
      <c r="K210" s="44"/>
      <c r="L210" s="44"/>
      <c r="M210" s="44"/>
      <c r="N210" s="44"/>
      <c r="O210" s="44"/>
      <c r="P210" s="44"/>
      <c r="Q210" s="44"/>
      <c r="R210" s="44"/>
      <c r="S210" s="44"/>
      <c r="T210" s="44"/>
      <c r="U210" s="44"/>
      <c r="V210" s="44"/>
      <c r="W210" s="44"/>
      <c r="X210" s="44"/>
      <c r="Y210" s="44"/>
      <c r="Z210" s="44"/>
      <c r="AA210" s="44"/>
      <c r="AB210" s="44"/>
      <c r="AC210" s="44"/>
      <c r="AD210" s="44"/>
      <c r="AE210" s="44"/>
      <c r="AF210" s="44"/>
      <c r="AG210" s="44"/>
      <c r="AH210" s="44"/>
      <c r="AI210" s="44"/>
      <c r="AJ210" s="44"/>
      <c r="AK210" s="44"/>
      <c r="AL210" s="44"/>
      <c r="AM210" s="44"/>
      <c r="AN210" s="44"/>
      <c r="AO210" s="44"/>
      <c r="AP210" s="44"/>
      <c r="AQ210" s="44"/>
      <c r="AR210" s="44"/>
      <c r="AS210" s="44"/>
      <c r="AT210" s="44"/>
      <c r="AU210" s="44"/>
      <c r="AV210" s="44"/>
      <c r="AW210" s="44"/>
      <c r="AX210" s="44"/>
      <c r="AY210" s="44"/>
      <c r="BB210" s="42"/>
      <c r="BC210" s="42"/>
      <c r="BD210" s="44"/>
      <c r="BE210" s="44"/>
      <c r="BF210" s="44"/>
      <c r="BG210" s="44"/>
      <c r="BH210" s="44"/>
      <c r="BI210" s="44"/>
      <c r="BJ210" s="44"/>
      <c r="BK210" s="44"/>
      <c r="BL210" s="44"/>
      <c r="BM210" s="44"/>
      <c r="BN210" s="44"/>
      <c r="BO210" s="44"/>
      <c r="BP210" s="44"/>
    </row>
    <row r="211" spans="4:68">
      <c r="D211" s="44"/>
      <c r="E211" s="44"/>
      <c r="F211" s="44"/>
      <c r="G211" s="44"/>
      <c r="H211" s="44"/>
      <c r="I211" s="44"/>
      <c r="J211" s="44"/>
      <c r="K211" s="44"/>
      <c r="L211" s="44"/>
      <c r="M211" s="44"/>
      <c r="N211" s="44"/>
      <c r="O211" s="44"/>
      <c r="P211" s="44"/>
      <c r="Q211" s="44"/>
      <c r="R211" s="44"/>
      <c r="S211" s="44"/>
      <c r="T211" s="44"/>
      <c r="U211" s="44"/>
      <c r="V211" s="44"/>
      <c r="W211" s="44"/>
      <c r="X211" s="44"/>
      <c r="Y211" s="44"/>
      <c r="Z211" s="44"/>
      <c r="AA211" s="44"/>
      <c r="AB211" s="44"/>
      <c r="AC211" s="44"/>
      <c r="AD211" s="44"/>
      <c r="AE211" s="44"/>
      <c r="AF211" s="44"/>
      <c r="AG211" s="44"/>
      <c r="AH211" s="44"/>
      <c r="AI211" s="44"/>
      <c r="AJ211" s="44"/>
      <c r="AK211" s="44"/>
      <c r="AL211" s="44"/>
      <c r="AM211" s="44"/>
      <c r="AN211" s="44"/>
      <c r="AO211" s="44"/>
      <c r="AP211" s="44"/>
      <c r="AQ211" s="44"/>
      <c r="AR211" s="44"/>
      <c r="AS211" s="44"/>
      <c r="AT211" s="44"/>
      <c r="AU211" s="44"/>
      <c r="AV211" s="44"/>
      <c r="AW211" s="44"/>
      <c r="AX211" s="44"/>
      <c r="AY211" s="44"/>
      <c r="AZ211" s="44"/>
      <c r="BA211" s="44"/>
      <c r="BB211" s="42"/>
      <c r="BC211" s="42"/>
      <c r="BD211" s="44"/>
      <c r="BE211" s="44"/>
      <c r="BF211" s="44"/>
      <c r="BG211" s="44"/>
      <c r="BH211" s="44"/>
      <c r="BI211" s="44"/>
      <c r="BJ211" s="44"/>
      <c r="BK211" s="44"/>
      <c r="BL211" s="44"/>
      <c r="BM211" s="44"/>
      <c r="BN211" s="44"/>
      <c r="BO211" s="44"/>
      <c r="BP211" s="44"/>
    </row>
    <row r="212" spans="4:68">
      <c r="D212" s="44"/>
      <c r="E212" s="44"/>
      <c r="F212" s="44"/>
      <c r="G212" s="44"/>
      <c r="H212" s="44"/>
      <c r="I212" s="44"/>
      <c r="J212" s="44"/>
      <c r="K212" s="44"/>
      <c r="L212" s="44"/>
      <c r="M212" s="44"/>
      <c r="N212" s="44"/>
      <c r="O212" s="44"/>
      <c r="P212" s="44"/>
      <c r="Q212" s="44"/>
      <c r="R212" s="44"/>
      <c r="S212" s="44"/>
      <c r="T212" s="44"/>
      <c r="U212" s="44"/>
      <c r="V212" s="44"/>
      <c r="W212" s="44"/>
      <c r="X212" s="44"/>
      <c r="Y212" s="44"/>
      <c r="Z212" s="44"/>
      <c r="AA212" s="44"/>
      <c r="AB212" s="44"/>
      <c r="AC212" s="44"/>
      <c r="AD212" s="44"/>
      <c r="AE212" s="44"/>
      <c r="AF212" s="44"/>
      <c r="AG212" s="44"/>
      <c r="AH212" s="44"/>
      <c r="AI212" s="44"/>
      <c r="AJ212" s="44"/>
      <c r="AK212" s="44"/>
      <c r="AL212" s="44"/>
      <c r="AM212" s="44"/>
      <c r="AN212" s="44"/>
      <c r="AO212" s="44"/>
      <c r="AP212" s="44"/>
      <c r="AQ212" s="44"/>
      <c r="AR212" s="44"/>
      <c r="AS212" s="44"/>
      <c r="AT212" s="44"/>
      <c r="AU212" s="44"/>
      <c r="AV212" s="44"/>
      <c r="AW212" s="44"/>
      <c r="AX212" s="44"/>
      <c r="AY212" s="44"/>
      <c r="AZ212" s="44"/>
      <c r="BA212" s="44"/>
      <c r="BB212" s="42"/>
      <c r="BC212" s="42"/>
      <c r="BD212" s="44"/>
      <c r="BE212" s="44"/>
      <c r="BF212" s="44"/>
      <c r="BG212" s="44"/>
      <c r="BH212" s="44"/>
      <c r="BI212" s="44"/>
      <c r="BJ212" s="44"/>
      <c r="BK212" s="44"/>
      <c r="BL212" s="44"/>
      <c r="BM212" s="44"/>
      <c r="BN212" s="44"/>
      <c r="BO212" s="44"/>
      <c r="BP212" s="44"/>
    </row>
    <row r="213" spans="4:68">
      <c r="D213" s="44"/>
      <c r="E213" s="44"/>
      <c r="F213" s="44"/>
      <c r="G213" s="44"/>
      <c r="H213" s="44"/>
      <c r="I213" s="44"/>
      <c r="J213" s="44"/>
      <c r="K213" s="44"/>
      <c r="L213" s="44"/>
      <c r="M213" s="44"/>
      <c r="N213" s="44"/>
      <c r="O213" s="44"/>
      <c r="P213" s="44"/>
      <c r="Q213" s="44"/>
      <c r="R213" s="44"/>
      <c r="S213" s="44"/>
      <c r="T213" s="44"/>
      <c r="U213" s="44"/>
      <c r="V213" s="44"/>
      <c r="W213" s="44"/>
      <c r="X213" s="44"/>
      <c r="Y213" s="44"/>
      <c r="Z213" s="44"/>
      <c r="AA213" s="44"/>
      <c r="AB213" s="44"/>
      <c r="AC213" s="44"/>
      <c r="AD213" s="44"/>
      <c r="AE213" s="44"/>
      <c r="AF213" s="44"/>
      <c r="AG213" s="44"/>
      <c r="AH213" s="44"/>
      <c r="AI213" s="44"/>
      <c r="AJ213" s="44"/>
      <c r="AK213" s="44"/>
      <c r="AL213" s="44"/>
      <c r="AM213" s="44"/>
      <c r="AN213" s="44"/>
      <c r="AO213" s="44"/>
      <c r="AP213" s="44"/>
      <c r="AQ213" s="44"/>
      <c r="AR213" s="44"/>
      <c r="AS213" s="44"/>
      <c r="AT213" s="44"/>
      <c r="AU213" s="44"/>
      <c r="AV213" s="44"/>
      <c r="AW213" s="44"/>
      <c r="AX213" s="44"/>
      <c r="AY213" s="44"/>
      <c r="AZ213" s="44"/>
      <c r="BA213" s="44"/>
      <c r="BB213" s="42"/>
      <c r="BC213" s="42"/>
      <c r="BD213" s="44"/>
      <c r="BE213" s="44"/>
      <c r="BF213" s="44"/>
      <c r="BG213" s="44"/>
      <c r="BH213" s="44"/>
      <c r="BI213" s="44"/>
      <c r="BJ213" s="44"/>
      <c r="BK213" s="44"/>
      <c r="BL213" s="44"/>
      <c r="BM213" s="44"/>
      <c r="BN213" s="44"/>
      <c r="BO213" s="44"/>
      <c r="BP213" s="44"/>
    </row>
    <row r="214" spans="4:68">
      <c r="D214" s="44"/>
      <c r="E214" s="44"/>
      <c r="F214" s="44"/>
      <c r="G214" s="44"/>
      <c r="H214" s="44"/>
      <c r="I214" s="44"/>
      <c r="J214" s="44"/>
      <c r="K214" s="44"/>
      <c r="L214" s="44"/>
      <c r="M214" s="44"/>
      <c r="N214" s="44"/>
      <c r="O214" s="44"/>
      <c r="P214" s="44"/>
      <c r="Q214" s="44"/>
      <c r="R214" s="44"/>
      <c r="S214" s="44"/>
      <c r="T214" s="44"/>
      <c r="U214" s="44"/>
      <c r="V214" s="44"/>
      <c r="W214" s="44"/>
      <c r="X214" s="44"/>
      <c r="Y214" s="44"/>
      <c r="Z214" s="44"/>
      <c r="AA214" s="44"/>
      <c r="AB214" s="44"/>
      <c r="AC214" s="44"/>
      <c r="AD214" s="44"/>
      <c r="AE214" s="44"/>
      <c r="AF214" s="44"/>
      <c r="AG214" s="44"/>
      <c r="AH214" s="44"/>
      <c r="AI214" s="44"/>
      <c r="AJ214" s="44"/>
      <c r="AK214" s="44"/>
      <c r="AL214" s="44"/>
      <c r="AM214" s="44"/>
      <c r="AN214" s="44"/>
      <c r="AO214" s="44"/>
      <c r="AP214" s="44"/>
      <c r="AQ214" s="44"/>
      <c r="AR214" s="44"/>
      <c r="AS214" s="44"/>
      <c r="AT214" s="44"/>
      <c r="AU214" s="44"/>
      <c r="AV214" s="44"/>
      <c r="AW214" s="44"/>
      <c r="AX214" s="44"/>
      <c r="AY214" s="44"/>
      <c r="AZ214" s="44"/>
      <c r="BA214" s="44"/>
      <c r="BB214" s="42"/>
      <c r="BC214" s="42"/>
      <c r="BD214" s="44"/>
      <c r="BE214" s="44"/>
      <c r="BF214" s="44"/>
      <c r="BG214" s="44"/>
      <c r="BH214" s="44"/>
      <c r="BI214" s="44"/>
      <c r="BJ214" s="44"/>
      <c r="BK214" s="44"/>
      <c r="BL214" s="44"/>
      <c r="BM214" s="44"/>
      <c r="BN214" s="44"/>
      <c r="BO214" s="44"/>
      <c r="BP214" s="44"/>
    </row>
    <row r="215" spans="4:68">
      <c r="D215" s="44"/>
      <c r="E215" s="44"/>
      <c r="F215" s="44"/>
      <c r="G215" s="44"/>
      <c r="H215" s="44"/>
      <c r="I215" s="44"/>
      <c r="J215" s="44"/>
      <c r="K215" s="44"/>
      <c r="L215" s="44"/>
      <c r="M215" s="44"/>
      <c r="N215" s="44"/>
      <c r="O215" s="44"/>
      <c r="P215" s="44"/>
      <c r="Q215" s="44"/>
      <c r="R215" s="44"/>
      <c r="S215" s="44"/>
      <c r="T215" s="44"/>
      <c r="U215" s="44"/>
      <c r="V215" s="44"/>
      <c r="W215" s="44"/>
      <c r="X215" s="44"/>
      <c r="Y215" s="44"/>
      <c r="Z215" s="44"/>
      <c r="AA215" s="44"/>
      <c r="AB215" s="44"/>
      <c r="AC215" s="44"/>
      <c r="AD215" s="44"/>
      <c r="AE215" s="44"/>
      <c r="AF215" s="44"/>
      <c r="AG215" s="44"/>
      <c r="AH215" s="44"/>
      <c r="AI215" s="44"/>
      <c r="AJ215" s="44"/>
      <c r="AK215" s="44"/>
      <c r="AL215" s="44"/>
      <c r="AM215" s="44"/>
      <c r="AN215" s="44"/>
      <c r="AO215" s="44"/>
      <c r="AP215" s="44"/>
      <c r="AQ215" s="44"/>
      <c r="AR215" s="44"/>
      <c r="AS215" s="44"/>
      <c r="AT215" s="44"/>
      <c r="AU215" s="44"/>
      <c r="AV215" s="44"/>
      <c r="AW215" s="44"/>
      <c r="AX215" s="44"/>
      <c r="AY215" s="44"/>
      <c r="AZ215" s="44"/>
      <c r="BA215" s="44"/>
      <c r="BB215" s="42"/>
      <c r="BC215" s="42"/>
      <c r="BD215" s="44"/>
      <c r="BE215" s="44"/>
      <c r="BF215" s="44"/>
      <c r="BG215" s="44"/>
      <c r="BH215" s="44"/>
      <c r="BI215" s="44"/>
      <c r="BJ215" s="44"/>
      <c r="BK215" s="44"/>
      <c r="BL215" s="44"/>
      <c r="BM215" s="44"/>
      <c r="BN215" s="44"/>
      <c r="BO215" s="44"/>
      <c r="BP215" s="44"/>
    </row>
    <row r="216" spans="4:68">
      <c r="D216" s="44"/>
      <c r="E216" s="44"/>
      <c r="F216" s="44"/>
      <c r="G216" s="44"/>
      <c r="H216" s="44"/>
      <c r="I216" s="44"/>
      <c r="J216" s="44"/>
      <c r="K216" s="44"/>
      <c r="L216" s="44"/>
      <c r="M216" s="44"/>
      <c r="N216" s="44"/>
      <c r="O216" s="44"/>
      <c r="P216" s="44"/>
      <c r="Q216" s="44"/>
      <c r="R216" s="44"/>
      <c r="S216" s="44"/>
      <c r="T216" s="44"/>
      <c r="U216" s="44"/>
      <c r="V216" s="44"/>
      <c r="W216" s="44"/>
      <c r="X216" s="44"/>
      <c r="Y216" s="44"/>
      <c r="Z216" s="44"/>
      <c r="AA216" s="44"/>
      <c r="AB216" s="44"/>
      <c r="AC216" s="44"/>
      <c r="AD216" s="44"/>
      <c r="AE216" s="44"/>
      <c r="AF216" s="44"/>
      <c r="AG216" s="44"/>
      <c r="AH216" s="44"/>
      <c r="AI216" s="44"/>
      <c r="AJ216" s="44"/>
      <c r="AK216" s="44"/>
      <c r="AL216" s="44"/>
      <c r="AM216" s="44"/>
      <c r="AN216" s="44"/>
      <c r="AO216" s="44"/>
      <c r="AP216" s="44"/>
      <c r="AQ216" s="44"/>
      <c r="AR216" s="44"/>
      <c r="AS216" s="44"/>
      <c r="AT216" s="44"/>
      <c r="AU216" s="44"/>
      <c r="AV216" s="44"/>
      <c r="AW216" s="44"/>
      <c r="AX216" s="44"/>
      <c r="AY216" s="44"/>
      <c r="AZ216" s="44"/>
      <c r="BA216" s="44"/>
      <c r="BB216" s="42"/>
      <c r="BC216" s="42"/>
      <c r="BD216" s="44"/>
      <c r="BE216" s="44"/>
      <c r="BF216" s="44"/>
      <c r="BG216" s="44"/>
      <c r="BH216" s="44"/>
      <c r="BI216" s="44"/>
      <c r="BJ216" s="44"/>
      <c r="BK216" s="44"/>
      <c r="BL216" s="44"/>
      <c r="BM216" s="44"/>
      <c r="BN216" s="44"/>
      <c r="BO216" s="44"/>
      <c r="BP216" s="44"/>
    </row>
    <row r="217" spans="4:68">
      <c r="D217" s="44"/>
      <c r="E217" s="44"/>
      <c r="F217" s="44"/>
      <c r="G217" s="44"/>
      <c r="H217" s="44"/>
      <c r="I217" s="44"/>
      <c r="J217" s="44"/>
      <c r="K217" s="44"/>
      <c r="L217" s="44"/>
      <c r="M217" s="44"/>
      <c r="N217" s="44"/>
      <c r="O217" s="44"/>
      <c r="P217" s="44"/>
      <c r="Q217" s="44"/>
      <c r="R217" s="44"/>
      <c r="S217" s="44"/>
      <c r="T217" s="44"/>
      <c r="U217" s="44"/>
      <c r="V217" s="44"/>
      <c r="W217" s="44"/>
      <c r="X217" s="44"/>
      <c r="Y217" s="44"/>
      <c r="Z217" s="44"/>
      <c r="AA217" s="44"/>
      <c r="AB217" s="44"/>
      <c r="AC217" s="44"/>
      <c r="AD217" s="44"/>
      <c r="AE217" s="44"/>
      <c r="AF217" s="44"/>
      <c r="AG217" s="44"/>
      <c r="AH217" s="44"/>
      <c r="AI217" s="44"/>
      <c r="AJ217" s="44"/>
      <c r="AK217" s="44"/>
      <c r="AL217" s="44"/>
      <c r="AM217" s="44"/>
      <c r="AN217" s="44"/>
      <c r="AO217" s="44"/>
      <c r="AP217" s="44"/>
      <c r="AQ217" s="44"/>
      <c r="AR217" s="44"/>
      <c r="AS217" s="44"/>
      <c r="AT217" s="44"/>
      <c r="AU217" s="44"/>
      <c r="AV217" s="44"/>
      <c r="AW217" s="44"/>
      <c r="AX217" s="44"/>
      <c r="AY217" s="44"/>
      <c r="AZ217" s="44"/>
      <c r="BA217" s="44"/>
      <c r="BB217" s="42"/>
      <c r="BC217" s="42"/>
      <c r="BD217" s="44"/>
      <c r="BE217" s="44"/>
      <c r="BF217" s="44"/>
      <c r="BG217" s="44"/>
      <c r="BH217" s="44"/>
      <c r="BI217" s="44"/>
      <c r="BJ217" s="44"/>
      <c r="BK217" s="44"/>
      <c r="BL217" s="44"/>
      <c r="BM217" s="44"/>
      <c r="BN217" s="44"/>
      <c r="BO217" s="44"/>
      <c r="BP217" s="44"/>
    </row>
    <row r="218" spans="4:68">
      <c r="D218" s="44"/>
      <c r="E218" s="44"/>
      <c r="F218" s="44"/>
      <c r="G218" s="44"/>
      <c r="H218" s="44"/>
      <c r="I218" s="44"/>
      <c r="J218" s="44"/>
      <c r="K218" s="44"/>
      <c r="L218" s="44"/>
      <c r="M218" s="44"/>
      <c r="N218" s="44"/>
      <c r="O218" s="44"/>
      <c r="P218" s="44"/>
      <c r="Q218" s="44"/>
      <c r="R218" s="44"/>
      <c r="S218" s="44"/>
      <c r="T218" s="44"/>
      <c r="U218" s="44"/>
      <c r="V218" s="44"/>
      <c r="W218" s="44"/>
      <c r="X218" s="44"/>
      <c r="Y218" s="44"/>
      <c r="Z218" s="44"/>
      <c r="AA218" s="44"/>
      <c r="AB218" s="44"/>
      <c r="AC218" s="44"/>
      <c r="AD218" s="44"/>
      <c r="AE218" s="44"/>
      <c r="AF218" s="44"/>
      <c r="AG218" s="44"/>
      <c r="AH218" s="44"/>
      <c r="AI218" s="44"/>
      <c r="AJ218" s="44"/>
      <c r="AK218" s="44"/>
      <c r="AL218" s="44"/>
      <c r="AM218" s="44"/>
      <c r="AN218" s="44"/>
      <c r="AO218" s="44"/>
      <c r="AP218" s="44"/>
      <c r="AQ218" s="44"/>
      <c r="AR218" s="44"/>
      <c r="AS218" s="44"/>
      <c r="AT218" s="44"/>
      <c r="AU218" s="44"/>
      <c r="AV218" s="44"/>
      <c r="AW218" s="44"/>
      <c r="AX218" s="44"/>
      <c r="AY218" s="44"/>
      <c r="AZ218" s="44"/>
      <c r="BA218" s="44"/>
      <c r="BB218" s="42"/>
      <c r="BC218" s="42"/>
      <c r="BD218" s="44"/>
      <c r="BE218" s="44"/>
      <c r="BF218" s="44"/>
      <c r="BG218" s="44"/>
      <c r="BH218" s="44"/>
      <c r="BI218" s="44"/>
      <c r="BJ218" s="44"/>
      <c r="BK218" s="44"/>
      <c r="BL218" s="44"/>
      <c r="BM218" s="44"/>
      <c r="BN218" s="44"/>
      <c r="BO218" s="44"/>
      <c r="BP218" s="44"/>
    </row>
    <row r="219" spans="4:68">
      <c r="D219" s="44"/>
      <c r="E219" s="44"/>
      <c r="F219" s="44"/>
      <c r="G219" s="44"/>
      <c r="H219" s="44"/>
      <c r="I219" s="44"/>
      <c r="J219" s="44"/>
      <c r="K219" s="44"/>
      <c r="L219" s="44"/>
      <c r="M219" s="44"/>
      <c r="N219" s="44"/>
      <c r="O219" s="44"/>
      <c r="P219" s="44"/>
      <c r="Q219" s="44"/>
      <c r="R219" s="44"/>
      <c r="S219" s="44"/>
      <c r="T219" s="44"/>
      <c r="U219" s="44"/>
      <c r="V219" s="44"/>
      <c r="W219" s="44"/>
      <c r="X219" s="44"/>
      <c r="Y219" s="44"/>
      <c r="Z219" s="44"/>
      <c r="AA219" s="44"/>
      <c r="AB219" s="44"/>
      <c r="AC219" s="44"/>
      <c r="AD219" s="44"/>
      <c r="AE219" s="44"/>
      <c r="AF219" s="44"/>
      <c r="AG219" s="44"/>
      <c r="AH219" s="44"/>
      <c r="AI219" s="44"/>
      <c r="AJ219" s="44"/>
      <c r="AK219" s="44"/>
      <c r="AL219" s="44"/>
      <c r="AM219" s="44"/>
      <c r="AN219" s="44"/>
      <c r="AO219" s="44"/>
      <c r="AP219" s="44"/>
      <c r="AQ219" s="44"/>
      <c r="AR219" s="44"/>
      <c r="AS219" s="44"/>
      <c r="AT219" s="44"/>
      <c r="AU219" s="44"/>
      <c r="AV219" s="44"/>
      <c r="AW219" s="44"/>
      <c r="AX219" s="44"/>
      <c r="AY219" s="44"/>
      <c r="AZ219" s="44"/>
      <c r="BA219" s="44"/>
      <c r="BB219" s="42"/>
      <c r="BC219" s="42"/>
      <c r="BD219" s="44"/>
      <c r="BE219" s="44"/>
      <c r="BF219" s="44"/>
      <c r="BG219" s="44"/>
      <c r="BH219" s="44"/>
      <c r="BI219" s="44"/>
      <c r="BJ219" s="44"/>
      <c r="BK219" s="44"/>
      <c r="BL219" s="44"/>
      <c r="BM219" s="44"/>
      <c r="BN219" s="44"/>
      <c r="BO219" s="44"/>
      <c r="BP219" s="44"/>
    </row>
    <row r="220" spans="4:68">
      <c r="D220" s="44"/>
      <c r="E220" s="44"/>
      <c r="F220" s="44"/>
      <c r="G220" s="44"/>
      <c r="H220" s="44"/>
      <c r="I220" s="44"/>
      <c r="J220" s="44"/>
      <c r="K220" s="44"/>
      <c r="L220" s="44"/>
      <c r="M220" s="44"/>
      <c r="N220" s="44"/>
      <c r="O220" s="44"/>
      <c r="P220" s="44"/>
      <c r="Q220" s="44"/>
      <c r="R220" s="44"/>
      <c r="S220" s="44"/>
      <c r="T220" s="44"/>
      <c r="U220" s="44"/>
      <c r="V220" s="44"/>
      <c r="W220" s="44"/>
      <c r="X220" s="44"/>
      <c r="Y220" s="44"/>
      <c r="Z220" s="44"/>
      <c r="AA220" s="44"/>
      <c r="AB220" s="44"/>
      <c r="AC220" s="44"/>
      <c r="AD220" s="44"/>
      <c r="AE220" s="44"/>
      <c r="AF220" s="44"/>
      <c r="AG220" s="44"/>
      <c r="AH220" s="44"/>
      <c r="AI220" s="44"/>
      <c r="AJ220" s="44"/>
      <c r="AK220" s="44"/>
      <c r="AL220" s="44"/>
      <c r="AM220" s="44"/>
      <c r="AN220" s="44"/>
      <c r="AO220" s="44"/>
      <c r="AP220" s="44"/>
      <c r="AQ220" s="44"/>
      <c r="AR220" s="44"/>
      <c r="AS220" s="44"/>
      <c r="AT220" s="44"/>
      <c r="AU220" s="44"/>
      <c r="AV220" s="44"/>
      <c r="AW220" s="44"/>
      <c r="AX220" s="44"/>
      <c r="AY220" s="44"/>
      <c r="AZ220" s="44"/>
      <c r="BA220" s="44"/>
      <c r="BB220" s="42"/>
      <c r="BC220" s="42"/>
      <c r="BD220" s="44"/>
      <c r="BE220" s="44"/>
      <c r="BF220" s="44"/>
      <c r="BG220" s="44"/>
      <c r="BH220" s="44"/>
      <c r="BI220" s="44"/>
      <c r="BJ220" s="44"/>
      <c r="BK220" s="44"/>
      <c r="BL220" s="44"/>
      <c r="BM220" s="44"/>
      <c r="BN220" s="44"/>
      <c r="BO220" s="44"/>
      <c r="BP220" s="44"/>
    </row>
    <row r="221" spans="4:68">
      <c r="D221" s="44"/>
      <c r="E221" s="44"/>
      <c r="F221" s="44"/>
      <c r="G221" s="44"/>
      <c r="H221" s="44"/>
      <c r="I221" s="44"/>
      <c r="J221" s="44"/>
      <c r="K221" s="44"/>
      <c r="L221" s="44"/>
      <c r="M221" s="44"/>
      <c r="N221" s="44"/>
      <c r="O221" s="44"/>
      <c r="P221" s="44"/>
      <c r="Q221" s="44"/>
      <c r="R221" s="44"/>
      <c r="S221" s="44"/>
      <c r="T221" s="44"/>
      <c r="U221" s="44"/>
      <c r="V221" s="44"/>
      <c r="W221" s="44"/>
      <c r="X221" s="44"/>
      <c r="Y221" s="44"/>
      <c r="Z221" s="44"/>
      <c r="AA221" s="44"/>
      <c r="AB221" s="44"/>
      <c r="AC221" s="44"/>
      <c r="AD221" s="44"/>
      <c r="AE221" s="44"/>
      <c r="AF221" s="44"/>
      <c r="AG221" s="44"/>
      <c r="AH221" s="44"/>
      <c r="AI221" s="44"/>
      <c r="AJ221" s="44"/>
      <c r="AK221" s="44"/>
      <c r="AL221" s="44"/>
      <c r="AM221" s="44"/>
      <c r="AN221" s="44"/>
      <c r="AO221" s="44"/>
      <c r="AP221" s="44"/>
      <c r="AQ221" s="44"/>
      <c r="AR221" s="44"/>
      <c r="AS221" s="44"/>
      <c r="AT221" s="44"/>
      <c r="AU221" s="44"/>
      <c r="AV221" s="44"/>
      <c r="AW221" s="44"/>
      <c r="AX221" s="44"/>
      <c r="AY221" s="44"/>
      <c r="AZ221" s="44"/>
      <c r="BA221" s="44"/>
      <c r="BB221" s="42"/>
      <c r="BC221" s="42"/>
      <c r="BD221" s="44"/>
      <c r="BE221" s="44"/>
      <c r="BF221" s="44"/>
      <c r="BG221" s="44"/>
      <c r="BH221" s="44"/>
      <c r="BI221" s="44"/>
      <c r="BJ221" s="44"/>
      <c r="BK221" s="44"/>
      <c r="BL221" s="44"/>
      <c r="BM221" s="44"/>
      <c r="BN221" s="44"/>
      <c r="BO221" s="44"/>
      <c r="BP221" s="44"/>
    </row>
    <row r="222" spans="4:68">
      <c r="D222" s="44"/>
      <c r="E222" s="44"/>
      <c r="F222" s="44"/>
      <c r="G222" s="44"/>
      <c r="H222" s="44"/>
      <c r="I222" s="44"/>
      <c r="J222" s="44"/>
      <c r="K222" s="44"/>
      <c r="L222" s="44"/>
      <c r="M222" s="44"/>
      <c r="N222" s="44"/>
      <c r="O222" s="44"/>
      <c r="P222" s="44"/>
      <c r="Q222" s="44"/>
      <c r="R222" s="44"/>
      <c r="S222" s="44"/>
      <c r="T222" s="44"/>
      <c r="U222" s="44"/>
      <c r="V222" s="44"/>
      <c r="W222" s="44"/>
      <c r="X222" s="44"/>
      <c r="Y222" s="44"/>
      <c r="Z222" s="44"/>
      <c r="AA222" s="44"/>
      <c r="AB222" s="44"/>
      <c r="AC222" s="44"/>
      <c r="AD222" s="44"/>
      <c r="AE222" s="44"/>
      <c r="AF222" s="44"/>
      <c r="AG222" s="44"/>
      <c r="AH222" s="44"/>
      <c r="AI222" s="44"/>
      <c r="AJ222" s="44"/>
      <c r="AK222" s="44"/>
      <c r="AL222" s="44"/>
      <c r="AM222" s="44"/>
      <c r="AN222" s="44"/>
      <c r="AO222" s="44"/>
      <c r="AP222" s="44"/>
      <c r="AQ222" s="44"/>
      <c r="AR222" s="44"/>
      <c r="AS222" s="44"/>
      <c r="AT222" s="44"/>
      <c r="AU222" s="44"/>
      <c r="AV222" s="44"/>
      <c r="AW222" s="44"/>
      <c r="AX222" s="44"/>
      <c r="AY222" s="44"/>
      <c r="AZ222" s="44"/>
      <c r="BA222" s="44"/>
      <c r="BB222" s="42"/>
      <c r="BC222" s="42"/>
      <c r="BD222" s="44"/>
      <c r="BE222" s="44"/>
      <c r="BF222" s="44"/>
      <c r="BG222" s="44"/>
      <c r="BH222" s="44"/>
      <c r="BI222" s="44"/>
      <c r="BJ222" s="44"/>
      <c r="BK222" s="44"/>
      <c r="BL222" s="44"/>
      <c r="BM222" s="44"/>
      <c r="BN222" s="44"/>
      <c r="BO222" s="44"/>
      <c r="BP222" s="44"/>
    </row>
    <row r="223" spans="4:68">
      <c r="D223" s="44"/>
      <c r="E223" s="44"/>
      <c r="F223" s="44"/>
      <c r="G223" s="44"/>
      <c r="H223" s="44"/>
      <c r="I223" s="44"/>
      <c r="J223" s="44"/>
      <c r="K223" s="44"/>
      <c r="L223" s="44"/>
      <c r="M223" s="44"/>
      <c r="N223" s="44"/>
      <c r="O223" s="44"/>
      <c r="P223" s="44"/>
      <c r="Q223" s="44"/>
      <c r="R223" s="44"/>
      <c r="S223" s="44"/>
      <c r="T223" s="44"/>
      <c r="U223" s="44"/>
      <c r="V223" s="44"/>
      <c r="W223" s="44"/>
      <c r="X223" s="44"/>
      <c r="Y223" s="44"/>
      <c r="Z223" s="44"/>
      <c r="AA223" s="44"/>
      <c r="AB223" s="44"/>
      <c r="AC223" s="44"/>
      <c r="AD223" s="44"/>
      <c r="AE223" s="44"/>
      <c r="AF223" s="44"/>
      <c r="AG223" s="44"/>
      <c r="AH223" s="44"/>
      <c r="AI223" s="44"/>
      <c r="AJ223" s="44"/>
      <c r="AK223" s="44"/>
      <c r="AL223" s="44"/>
      <c r="AM223" s="44"/>
      <c r="AN223" s="44"/>
      <c r="AO223" s="44"/>
      <c r="AP223" s="44"/>
      <c r="AQ223" s="44"/>
      <c r="AR223" s="44"/>
      <c r="AS223" s="44"/>
      <c r="AT223" s="44"/>
      <c r="AU223" s="44"/>
      <c r="AV223" s="44"/>
      <c r="AW223" s="44"/>
      <c r="AX223" s="44"/>
      <c r="AY223" s="44"/>
      <c r="AZ223" s="44"/>
      <c r="BA223" s="44"/>
      <c r="BB223" s="42"/>
      <c r="BC223" s="42"/>
      <c r="BD223" s="44"/>
      <c r="BE223" s="44"/>
      <c r="BF223" s="44"/>
      <c r="BG223" s="44"/>
      <c r="BH223" s="44"/>
      <c r="BI223" s="44"/>
      <c r="BJ223" s="44"/>
      <c r="BK223" s="44"/>
      <c r="BL223" s="44"/>
      <c r="BM223" s="44"/>
      <c r="BN223" s="44"/>
      <c r="BO223" s="44"/>
      <c r="BP223" s="44"/>
    </row>
    <row r="224" spans="4:68">
      <c r="D224" s="44"/>
      <c r="E224" s="44"/>
      <c r="F224" s="44"/>
      <c r="G224" s="44"/>
      <c r="H224" s="44"/>
      <c r="I224" s="44"/>
      <c r="J224" s="44"/>
      <c r="K224" s="44"/>
      <c r="L224" s="44"/>
      <c r="M224" s="44"/>
      <c r="N224" s="44"/>
      <c r="O224" s="44"/>
      <c r="P224" s="44"/>
      <c r="Q224" s="44"/>
      <c r="R224" s="44"/>
      <c r="S224" s="44"/>
      <c r="T224" s="44"/>
      <c r="U224" s="44"/>
      <c r="V224" s="44"/>
      <c r="W224" s="44"/>
      <c r="X224" s="44"/>
      <c r="Y224" s="44"/>
      <c r="Z224" s="44"/>
      <c r="AA224" s="44"/>
      <c r="AB224" s="44"/>
      <c r="AC224" s="44"/>
      <c r="AD224" s="44"/>
      <c r="AE224" s="44"/>
      <c r="AF224" s="44"/>
      <c r="AG224" s="44"/>
      <c r="AH224" s="44"/>
      <c r="AI224" s="44"/>
      <c r="AJ224" s="44"/>
      <c r="AK224" s="44"/>
      <c r="AL224" s="44"/>
      <c r="AM224" s="44"/>
      <c r="AN224" s="44"/>
      <c r="AO224" s="44"/>
      <c r="AP224" s="44"/>
      <c r="AQ224" s="44"/>
      <c r="AR224" s="44"/>
      <c r="AS224" s="44"/>
      <c r="AT224" s="44"/>
      <c r="AU224" s="44"/>
      <c r="AV224" s="44"/>
      <c r="AW224" s="44"/>
      <c r="AX224" s="44"/>
      <c r="AY224" s="44"/>
      <c r="AZ224" s="44"/>
      <c r="BA224" s="44"/>
      <c r="BB224" s="42"/>
      <c r="BC224" s="42"/>
      <c r="BD224" s="44"/>
      <c r="BE224" s="44"/>
      <c r="BF224" s="44"/>
      <c r="BG224" s="44"/>
      <c r="BH224" s="44"/>
      <c r="BI224" s="44"/>
      <c r="BJ224" s="44"/>
      <c r="BK224" s="44"/>
      <c r="BL224" s="44"/>
      <c r="BM224" s="44"/>
      <c r="BN224" s="44"/>
      <c r="BO224" s="44"/>
      <c r="BP224" s="44"/>
    </row>
    <row r="225" spans="4:68">
      <c r="D225" s="44"/>
      <c r="E225" s="44"/>
      <c r="F225" s="44"/>
      <c r="G225" s="44"/>
      <c r="H225" s="44"/>
      <c r="I225" s="44"/>
      <c r="J225" s="44"/>
      <c r="K225" s="44"/>
      <c r="L225" s="44"/>
      <c r="M225" s="44"/>
      <c r="N225" s="44"/>
      <c r="O225" s="44"/>
      <c r="P225" s="44"/>
      <c r="Q225" s="44"/>
      <c r="R225" s="44"/>
      <c r="S225" s="44"/>
      <c r="T225" s="44"/>
      <c r="U225" s="44"/>
      <c r="V225" s="44"/>
      <c r="W225" s="44"/>
      <c r="X225" s="44"/>
      <c r="Y225" s="44"/>
      <c r="Z225" s="44"/>
      <c r="AA225" s="44"/>
      <c r="AB225" s="44"/>
      <c r="AC225" s="44"/>
      <c r="AD225" s="44"/>
      <c r="AE225" s="44"/>
      <c r="AF225" s="44"/>
      <c r="AG225" s="44"/>
      <c r="AH225" s="44"/>
      <c r="AI225" s="44"/>
      <c r="AJ225" s="44"/>
      <c r="AK225" s="44"/>
      <c r="AL225" s="44"/>
      <c r="AM225" s="44"/>
      <c r="AN225" s="44"/>
      <c r="AO225" s="44"/>
      <c r="AP225" s="44"/>
      <c r="AQ225" s="44"/>
      <c r="AR225" s="44"/>
      <c r="AS225" s="44"/>
      <c r="AT225" s="44"/>
      <c r="AU225" s="44"/>
      <c r="AV225" s="44"/>
      <c r="AW225" s="44"/>
      <c r="AX225" s="44"/>
      <c r="AY225" s="44"/>
      <c r="AZ225" s="44"/>
      <c r="BA225" s="44"/>
      <c r="BB225" s="42"/>
      <c r="BC225" s="42"/>
      <c r="BD225" s="44"/>
      <c r="BE225" s="44"/>
      <c r="BF225" s="44"/>
      <c r="BG225" s="44"/>
      <c r="BH225" s="44"/>
      <c r="BI225" s="44"/>
      <c r="BJ225" s="44"/>
      <c r="BK225" s="44"/>
      <c r="BL225" s="44"/>
      <c r="BM225" s="44"/>
      <c r="BN225" s="44"/>
      <c r="BO225" s="44"/>
      <c r="BP225" s="44"/>
    </row>
    <row r="226" spans="4:68">
      <c r="D226" s="44"/>
      <c r="E226" s="44"/>
      <c r="F226" s="44"/>
      <c r="G226" s="44"/>
      <c r="H226" s="44"/>
      <c r="I226" s="44"/>
      <c r="J226" s="44"/>
      <c r="K226" s="44"/>
      <c r="L226" s="44"/>
      <c r="M226" s="44"/>
      <c r="N226" s="44"/>
      <c r="O226" s="44"/>
      <c r="P226" s="44"/>
      <c r="Q226" s="44"/>
      <c r="R226" s="44"/>
      <c r="S226" s="44"/>
      <c r="T226" s="44"/>
      <c r="U226" s="44"/>
      <c r="V226" s="44"/>
      <c r="W226" s="44"/>
      <c r="X226" s="44"/>
      <c r="Y226" s="44"/>
      <c r="Z226" s="44"/>
      <c r="AA226" s="44"/>
      <c r="AB226" s="44"/>
      <c r="AC226" s="44"/>
      <c r="AD226" s="44"/>
      <c r="AE226" s="44"/>
      <c r="AF226" s="44"/>
      <c r="AG226" s="44"/>
      <c r="AH226" s="44"/>
      <c r="AI226" s="44"/>
      <c r="AJ226" s="44"/>
      <c r="AK226" s="44"/>
      <c r="AL226" s="44"/>
      <c r="AM226" s="44"/>
      <c r="AN226" s="44"/>
      <c r="AO226" s="44"/>
      <c r="AP226" s="44"/>
      <c r="AQ226" s="44"/>
      <c r="AR226" s="44"/>
      <c r="AS226" s="44"/>
      <c r="AT226" s="44"/>
      <c r="AU226" s="44"/>
      <c r="AV226" s="44"/>
      <c r="AW226" s="44"/>
      <c r="AX226" s="44"/>
      <c r="AY226" s="44"/>
      <c r="AZ226" s="44"/>
      <c r="BA226" s="44"/>
      <c r="BB226" s="42"/>
      <c r="BC226" s="42"/>
      <c r="BD226" s="44"/>
      <c r="BE226" s="44"/>
      <c r="BF226" s="44"/>
      <c r="BG226" s="44"/>
      <c r="BH226" s="44"/>
      <c r="BI226" s="44"/>
      <c r="BJ226" s="44"/>
      <c r="BK226" s="44"/>
      <c r="BL226" s="44"/>
      <c r="BM226" s="44"/>
      <c r="BN226" s="44"/>
      <c r="BO226" s="44"/>
      <c r="BP226" s="44"/>
    </row>
    <row r="227" spans="4:68">
      <c r="D227" s="44"/>
      <c r="E227" s="44"/>
      <c r="F227" s="44"/>
      <c r="G227" s="44"/>
      <c r="H227" s="44"/>
      <c r="I227" s="44"/>
      <c r="J227" s="44"/>
      <c r="K227" s="44"/>
      <c r="L227" s="44"/>
      <c r="M227" s="44"/>
      <c r="N227" s="44"/>
      <c r="O227" s="44"/>
      <c r="P227" s="44"/>
      <c r="Q227" s="44"/>
      <c r="R227" s="44"/>
      <c r="S227" s="44"/>
      <c r="T227" s="44"/>
      <c r="U227" s="44"/>
      <c r="V227" s="44"/>
      <c r="W227" s="44"/>
      <c r="X227" s="44"/>
      <c r="Y227" s="44"/>
      <c r="Z227" s="44"/>
      <c r="AA227" s="44"/>
      <c r="AB227" s="44"/>
      <c r="AC227" s="44"/>
      <c r="AD227" s="44"/>
      <c r="AE227" s="44"/>
      <c r="AF227" s="44"/>
      <c r="AG227" s="44"/>
      <c r="AH227" s="44"/>
      <c r="AI227" s="44"/>
      <c r="AJ227" s="44"/>
      <c r="AK227" s="44"/>
      <c r="AL227" s="44"/>
      <c r="AM227" s="44"/>
      <c r="AN227" s="44"/>
      <c r="AO227" s="44"/>
      <c r="AP227" s="44"/>
      <c r="AQ227" s="44"/>
      <c r="AR227" s="44"/>
      <c r="AS227" s="44"/>
      <c r="AT227" s="44"/>
      <c r="AU227" s="44"/>
      <c r="AV227" s="44"/>
      <c r="AW227" s="44"/>
      <c r="AX227" s="44"/>
      <c r="AY227" s="44"/>
      <c r="AZ227" s="44"/>
      <c r="BA227" s="44"/>
      <c r="BB227" s="42"/>
      <c r="BC227" s="42"/>
      <c r="BD227" s="44"/>
      <c r="BE227" s="44"/>
      <c r="BF227" s="44"/>
      <c r="BG227" s="44"/>
      <c r="BH227" s="44"/>
      <c r="BI227" s="44"/>
      <c r="BJ227" s="44"/>
      <c r="BK227" s="44"/>
      <c r="BL227" s="44"/>
      <c r="BM227" s="44"/>
      <c r="BN227" s="44"/>
      <c r="BO227" s="44"/>
      <c r="BP227" s="44"/>
    </row>
    <row r="228" spans="4:68">
      <c r="D228" s="44"/>
      <c r="E228" s="44"/>
      <c r="F228" s="44"/>
      <c r="G228" s="44"/>
      <c r="H228" s="44"/>
      <c r="I228" s="44"/>
      <c r="J228" s="44"/>
      <c r="K228" s="44"/>
      <c r="L228" s="44"/>
      <c r="M228" s="44"/>
      <c r="N228" s="44"/>
      <c r="O228" s="44"/>
      <c r="P228" s="44"/>
      <c r="Q228" s="44"/>
      <c r="R228" s="44"/>
      <c r="S228" s="44"/>
      <c r="T228" s="44"/>
      <c r="U228" s="44"/>
      <c r="V228" s="44"/>
      <c r="W228" s="44"/>
      <c r="X228" s="44"/>
      <c r="Y228" s="44"/>
      <c r="Z228" s="44"/>
      <c r="AA228" s="44"/>
      <c r="AB228" s="44"/>
      <c r="AC228" s="44"/>
      <c r="AD228" s="44"/>
      <c r="AE228" s="44"/>
      <c r="AF228" s="44"/>
      <c r="AG228" s="44"/>
      <c r="AH228" s="44"/>
      <c r="AI228" s="44"/>
      <c r="AJ228" s="44"/>
      <c r="AK228" s="44"/>
      <c r="AL228" s="44"/>
      <c r="AM228" s="44"/>
      <c r="AN228" s="44"/>
      <c r="AO228" s="44"/>
      <c r="AP228" s="44"/>
      <c r="AQ228" s="44"/>
      <c r="AR228" s="44"/>
      <c r="AS228" s="44"/>
      <c r="AT228" s="44"/>
      <c r="AU228" s="44"/>
      <c r="AV228" s="44"/>
      <c r="AW228" s="44"/>
      <c r="AX228" s="44"/>
      <c r="AY228" s="44"/>
      <c r="AZ228" s="44"/>
      <c r="BA228" s="44"/>
      <c r="BB228" s="42"/>
      <c r="BC228" s="42"/>
      <c r="BD228" s="44"/>
      <c r="BE228" s="44"/>
      <c r="BF228" s="44"/>
      <c r="BG228" s="44"/>
      <c r="BH228" s="44"/>
      <c r="BI228" s="44"/>
      <c r="BJ228" s="44"/>
      <c r="BK228" s="44"/>
      <c r="BL228" s="44"/>
      <c r="BM228" s="44"/>
      <c r="BN228" s="44"/>
      <c r="BO228" s="44"/>
      <c r="BP228" s="44"/>
    </row>
    <row r="229" spans="4:68">
      <c r="D229" s="44"/>
      <c r="E229" s="44"/>
      <c r="F229" s="44"/>
      <c r="G229" s="44"/>
      <c r="H229" s="44"/>
      <c r="I229" s="44"/>
      <c r="J229" s="44"/>
      <c r="K229" s="44"/>
      <c r="L229" s="44"/>
      <c r="M229" s="44"/>
      <c r="N229" s="44"/>
      <c r="O229" s="44"/>
      <c r="P229" s="44"/>
      <c r="Q229" s="44"/>
      <c r="R229" s="44"/>
      <c r="S229" s="44"/>
      <c r="T229" s="44"/>
      <c r="U229" s="44"/>
      <c r="V229" s="44"/>
      <c r="W229" s="44"/>
      <c r="X229" s="44"/>
      <c r="Y229" s="44"/>
      <c r="Z229" s="44"/>
      <c r="AA229" s="44"/>
      <c r="AB229" s="44"/>
      <c r="AC229" s="44"/>
      <c r="AD229" s="44"/>
      <c r="AE229" s="44"/>
      <c r="AF229" s="44"/>
      <c r="AG229" s="44"/>
      <c r="AH229" s="44"/>
      <c r="AI229" s="44"/>
      <c r="AJ229" s="44"/>
      <c r="AK229" s="44"/>
      <c r="AL229" s="44"/>
      <c r="AM229" s="44"/>
      <c r="AN229" s="44"/>
      <c r="AO229" s="44"/>
      <c r="AP229" s="44"/>
      <c r="AQ229" s="44"/>
      <c r="AR229" s="44"/>
      <c r="AS229" s="44"/>
      <c r="AT229" s="44"/>
      <c r="AU229" s="44"/>
      <c r="AV229" s="44"/>
      <c r="AW229" s="44"/>
      <c r="AX229" s="44"/>
      <c r="AY229" s="44"/>
      <c r="AZ229" s="44"/>
      <c r="BA229" s="44"/>
      <c r="BB229" s="42"/>
      <c r="BC229" s="42"/>
      <c r="BD229" s="44"/>
      <c r="BE229" s="44"/>
      <c r="BF229" s="44"/>
      <c r="BG229" s="44"/>
      <c r="BH229" s="44"/>
      <c r="BI229" s="44"/>
      <c r="BJ229" s="44"/>
      <c r="BK229" s="44"/>
      <c r="BL229" s="44"/>
      <c r="BM229" s="44"/>
      <c r="BN229" s="44"/>
      <c r="BO229" s="44"/>
      <c r="BP229" s="44"/>
    </row>
    <row r="230" spans="4:68">
      <c r="D230" s="44"/>
      <c r="E230" s="44"/>
      <c r="F230" s="44"/>
      <c r="G230" s="44"/>
      <c r="H230" s="44"/>
      <c r="I230" s="44"/>
      <c r="J230" s="44"/>
      <c r="K230" s="44"/>
      <c r="L230" s="44"/>
      <c r="M230" s="44"/>
      <c r="N230" s="44"/>
      <c r="O230" s="44"/>
      <c r="P230" s="44"/>
      <c r="Q230" s="44"/>
      <c r="R230" s="44"/>
      <c r="S230" s="44"/>
      <c r="T230" s="44"/>
      <c r="U230" s="44"/>
      <c r="V230" s="44"/>
      <c r="W230" s="44"/>
      <c r="X230" s="44"/>
      <c r="Y230" s="44"/>
      <c r="Z230" s="44"/>
      <c r="AA230" s="44"/>
      <c r="AB230" s="44"/>
      <c r="AC230" s="44"/>
      <c r="AD230" s="44"/>
      <c r="AE230" s="44"/>
      <c r="AF230" s="44"/>
      <c r="AG230" s="44"/>
      <c r="AH230" s="44"/>
      <c r="AI230" s="44"/>
      <c r="AJ230" s="44"/>
      <c r="AK230" s="44"/>
      <c r="AL230" s="44"/>
      <c r="AM230" s="44"/>
      <c r="AN230" s="44"/>
      <c r="AO230" s="44"/>
      <c r="AP230" s="44"/>
      <c r="AQ230" s="44"/>
      <c r="AR230" s="44"/>
      <c r="AS230" s="44"/>
      <c r="AT230" s="44"/>
      <c r="AU230" s="44"/>
      <c r="AV230" s="44"/>
      <c r="AW230" s="44"/>
      <c r="AX230" s="44"/>
      <c r="AY230" s="44"/>
      <c r="AZ230" s="44"/>
      <c r="BA230" s="44"/>
      <c r="BB230" s="42"/>
      <c r="BC230" s="42"/>
      <c r="BD230" s="44"/>
      <c r="BE230" s="44"/>
      <c r="BF230" s="44"/>
      <c r="BG230" s="44"/>
      <c r="BH230" s="44"/>
      <c r="BI230" s="44"/>
      <c r="BJ230" s="44"/>
      <c r="BK230" s="44"/>
      <c r="BL230" s="44"/>
      <c r="BM230" s="44"/>
      <c r="BN230" s="44"/>
      <c r="BO230" s="44"/>
      <c r="BP230" s="44"/>
    </row>
    <row r="231" spans="4:68">
      <c r="D231" s="44"/>
      <c r="E231" s="44"/>
      <c r="F231" s="44"/>
      <c r="G231" s="44"/>
      <c r="H231" s="44"/>
      <c r="I231" s="44"/>
      <c r="J231" s="44"/>
      <c r="K231" s="44"/>
      <c r="L231" s="44"/>
      <c r="M231" s="44"/>
      <c r="N231" s="44"/>
      <c r="O231" s="44"/>
      <c r="P231" s="44"/>
      <c r="Q231" s="44"/>
      <c r="R231" s="44"/>
      <c r="S231" s="44"/>
      <c r="T231" s="44"/>
      <c r="U231" s="44"/>
      <c r="V231" s="44"/>
      <c r="W231" s="44"/>
      <c r="X231" s="44"/>
      <c r="Y231" s="44"/>
      <c r="Z231" s="44"/>
      <c r="AA231" s="44"/>
      <c r="AB231" s="44"/>
      <c r="AC231" s="44"/>
      <c r="AD231" s="44"/>
      <c r="AE231" s="44"/>
      <c r="AF231" s="44"/>
      <c r="AG231" s="44"/>
      <c r="AH231" s="44"/>
      <c r="AI231" s="44"/>
      <c r="AJ231" s="44"/>
      <c r="AK231" s="44"/>
      <c r="AL231" s="44"/>
      <c r="AM231" s="44"/>
      <c r="AN231" s="44"/>
      <c r="AO231" s="44"/>
      <c r="AP231" s="44"/>
      <c r="AQ231" s="44"/>
      <c r="AR231" s="44"/>
      <c r="AS231" s="44"/>
      <c r="AT231" s="44"/>
      <c r="AU231" s="44"/>
      <c r="AV231" s="44"/>
      <c r="AW231" s="44"/>
      <c r="AX231" s="44"/>
      <c r="AY231" s="44"/>
      <c r="AZ231" s="44"/>
      <c r="BA231" s="44"/>
      <c r="BB231" s="42"/>
      <c r="BC231" s="42"/>
      <c r="BD231" s="44"/>
      <c r="BE231" s="44"/>
      <c r="BF231" s="44"/>
      <c r="BG231" s="44"/>
      <c r="BH231" s="44"/>
      <c r="BI231" s="44"/>
      <c r="BJ231" s="44"/>
      <c r="BK231" s="44"/>
      <c r="BL231" s="44"/>
      <c r="BM231" s="44"/>
      <c r="BN231" s="44"/>
      <c r="BO231" s="44"/>
      <c r="BP231" s="44"/>
    </row>
    <row r="232" spans="4:68">
      <c r="D232" s="44"/>
      <c r="E232" s="44"/>
      <c r="F232" s="44"/>
      <c r="G232" s="44"/>
      <c r="H232" s="44"/>
      <c r="I232" s="44"/>
      <c r="J232" s="44"/>
      <c r="K232" s="44"/>
      <c r="L232" s="44"/>
      <c r="M232" s="44"/>
      <c r="N232" s="44"/>
      <c r="O232" s="44"/>
      <c r="P232" s="44"/>
      <c r="Q232" s="44"/>
      <c r="R232" s="44"/>
      <c r="S232" s="44"/>
      <c r="T232" s="44"/>
      <c r="U232" s="44"/>
      <c r="V232" s="44"/>
      <c r="W232" s="44"/>
      <c r="X232" s="44"/>
      <c r="Y232" s="44"/>
      <c r="Z232" s="44"/>
      <c r="AA232" s="44"/>
      <c r="AB232" s="44"/>
      <c r="AC232" s="44"/>
      <c r="AD232" s="44"/>
      <c r="AE232" s="44"/>
      <c r="AF232" s="44"/>
      <c r="AG232" s="44"/>
      <c r="AH232" s="44"/>
      <c r="AI232" s="44"/>
      <c r="AJ232" s="44"/>
      <c r="AK232" s="44"/>
      <c r="AL232" s="44"/>
      <c r="AM232" s="44"/>
      <c r="AN232" s="44"/>
      <c r="AO232" s="44"/>
      <c r="AP232" s="44"/>
      <c r="AQ232" s="44"/>
      <c r="AR232" s="44"/>
      <c r="AS232" s="44"/>
      <c r="AT232" s="44"/>
      <c r="AU232" s="44"/>
      <c r="AV232" s="44"/>
      <c r="AW232" s="44"/>
      <c r="AX232" s="44"/>
      <c r="AY232" s="44"/>
      <c r="AZ232" s="44"/>
      <c r="BA232" s="44"/>
      <c r="BB232" s="42"/>
      <c r="BC232" s="42"/>
      <c r="BD232" s="44"/>
      <c r="BE232" s="44"/>
      <c r="BF232" s="44"/>
      <c r="BG232" s="44"/>
      <c r="BH232" s="44"/>
      <c r="BI232" s="44"/>
      <c r="BJ232" s="44"/>
      <c r="BK232" s="44"/>
      <c r="BL232" s="44"/>
      <c r="BM232" s="44"/>
      <c r="BN232" s="44"/>
      <c r="BO232" s="44"/>
      <c r="BP232" s="44"/>
    </row>
    <row r="233" spans="4:68">
      <c r="D233" s="44"/>
      <c r="E233" s="44"/>
      <c r="F233" s="44"/>
      <c r="G233" s="44"/>
      <c r="H233" s="44"/>
      <c r="I233" s="44"/>
      <c r="J233" s="44"/>
      <c r="K233" s="44"/>
      <c r="L233" s="44"/>
      <c r="M233" s="44"/>
      <c r="N233" s="44"/>
      <c r="O233" s="44"/>
      <c r="P233" s="44"/>
      <c r="Q233" s="44"/>
      <c r="R233" s="44"/>
      <c r="S233" s="44"/>
      <c r="T233" s="44"/>
      <c r="U233" s="44"/>
      <c r="V233" s="44"/>
      <c r="W233" s="44"/>
      <c r="X233" s="44"/>
      <c r="Y233" s="44"/>
      <c r="Z233" s="44"/>
      <c r="AA233" s="44"/>
      <c r="AB233" s="44"/>
      <c r="AC233" s="44"/>
      <c r="AD233" s="44"/>
      <c r="AE233" s="44"/>
      <c r="AF233" s="44"/>
      <c r="AG233" s="44"/>
      <c r="AH233" s="44"/>
      <c r="AI233" s="44"/>
      <c r="AJ233" s="44"/>
      <c r="AK233" s="44"/>
      <c r="AL233" s="44"/>
      <c r="AM233" s="44"/>
      <c r="AN233" s="44"/>
      <c r="AO233" s="44"/>
      <c r="AP233" s="44"/>
      <c r="AQ233" s="44"/>
      <c r="AR233" s="44"/>
      <c r="AS233" s="44"/>
      <c r="AT233" s="44"/>
      <c r="AU233" s="44"/>
      <c r="AV233" s="44"/>
      <c r="AW233" s="44"/>
      <c r="AX233" s="44"/>
      <c r="AY233" s="44"/>
      <c r="AZ233" s="44"/>
      <c r="BA233" s="44"/>
      <c r="BB233" s="42"/>
      <c r="BC233" s="42"/>
      <c r="BD233" s="44"/>
      <c r="BE233" s="44"/>
      <c r="BF233" s="44"/>
      <c r="BG233" s="44"/>
      <c r="BH233" s="44"/>
      <c r="BI233" s="44"/>
      <c r="BJ233" s="44"/>
      <c r="BK233" s="44"/>
      <c r="BL233" s="44"/>
      <c r="BM233" s="44"/>
      <c r="BN233" s="44"/>
      <c r="BO233" s="44"/>
      <c r="BP233" s="44"/>
    </row>
    <row r="234" spans="4:68">
      <c r="D234" s="44"/>
      <c r="E234" s="44"/>
      <c r="F234" s="44"/>
      <c r="G234" s="44"/>
      <c r="H234" s="44"/>
      <c r="I234" s="44"/>
      <c r="J234" s="44"/>
      <c r="K234" s="44"/>
      <c r="L234" s="44"/>
      <c r="M234" s="44"/>
      <c r="N234" s="44"/>
      <c r="O234" s="44"/>
      <c r="P234" s="44"/>
      <c r="Q234" s="44"/>
      <c r="R234" s="44"/>
      <c r="S234" s="44"/>
      <c r="T234" s="44"/>
      <c r="U234" s="44"/>
      <c r="V234" s="44"/>
      <c r="W234" s="44"/>
      <c r="X234" s="44"/>
      <c r="Y234" s="44"/>
      <c r="Z234" s="44"/>
      <c r="AA234" s="44"/>
      <c r="AB234" s="44"/>
      <c r="AC234" s="44"/>
      <c r="AD234" s="44"/>
      <c r="AE234" s="44"/>
      <c r="AF234" s="44"/>
      <c r="AG234" s="44"/>
      <c r="AH234" s="44"/>
      <c r="AI234" s="44"/>
      <c r="AJ234" s="44"/>
      <c r="AK234" s="44"/>
      <c r="AL234" s="44"/>
      <c r="AM234" s="44"/>
      <c r="AN234" s="44"/>
      <c r="AO234" s="44"/>
      <c r="AP234" s="44"/>
      <c r="AQ234" s="44"/>
      <c r="AR234" s="44"/>
      <c r="AS234" s="44"/>
      <c r="AT234" s="44"/>
      <c r="AU234" s="44"/>
      <c r="AV234" s="44"/>
      <c r="AW234" s="44"/>
      <c r="AX234" s="44"/>
      <c r="AY234" s="44"/>
      <c r="AZ234" s="44"/>
      <c r="BA234" s="44"/>
      <c r="BB234" s="42"/>
      <c r="BC234" s="42"/>
      <c r="BD234" s="44"/>
      <c r="BE234" s="44"/>
      <c r="BF234" s="44"/>
      <c r="BG234" s="44"/>
      <c r="BH234" s="44"/>
      <c r="BI234" s="44"/>
      <c r="BJ234" s="44"/>
      <c r="BK234" s="44"/>
      <c r="BL234" s="44"/>
      <c r="BM234" s="44"/>
      <c r="BN234" s="44"/>
      <c r="BO234" s="44"/>
      <c r="BP234" s="44"/>
    </row>
    <row r="235" spans="4:68">
      <c r="D235" s="44"/>
      <c r="E235" s="44"/>
      <c r="F235" s="44"/>
      <c r="G235" s="44"/>
      <c r="H235" s="44"/>
      <c r="I235" s="44"/>
      <c r="J235" s="44"/>
      <c r="K235" s="44"/>
      <c r="L235" s="44"/>
      <c r="M235" s="44"/>
      <c r="N235" s="44"/>
      <c r="O235" s="44"/>
      <c r="P235" s="44"/>
      <c r="Q235" s="44"/>
      <c r="R235" s="44"/>
      <c r="S235" s="44"/>
      <c r="T235" s="44"/>
      <c r="U235" s="44"/>
      <c r="V235" s="44"/>
      <c r="W235" s="44"/>
      <c r="X235" s="44"/>
      <c r="Y235" s="44"/>
      <c r="Z235" s="44"/>
      <c r="AA235" s="44"/>
      <c r="AB235" s="44"/>
      <c r="AC235" s="44"/>
      <c r="AD235" s="44"/>
      <c r="AE235" s="44"/>
      <c r="AF235" s="44"/>
      <c r="AG235" s="44"/>
      <c r="AH235" s="44"/>
      <c r="AI235" s="44"/>
      <c r="AJ235" s="44"/>
      <c r="AK235" s="44"/>
      <c r="AL235" s="44"/>
      <c r="AM235" s="44"/>
      <c r="AN235" s="44"/>
      <c r="AO235" s="44"/>
      <c r="AP235" s="44"/>
      <c r="AQ235" s="44"/>
      <c r="AR235" s="44"/>
      <c r="AS235" s="44"/>
      <c r="AT235" s="44"/>
      <c r="AU235" s="44"/>
      <c r="AV235" s="44"/>
      <c r="AW235" s="44"/>
      <c r="AX235" s="44"/>
      <c r="AY235" s="44"/>
      <c r="AZ235" s="44"/>
      <c r="BA235" s="44"/>
      <c r="BB235" s="42"/>
      <c r="BC235" s="42"/>
      <c r="BD235" s="44"/>
      <c r="BE235" s="44"/>
      <c r="BF235" s="44"/>
      <c r="BG235" s="44"/>
      <c r="BH235" s="44"/>
      <c r="BI235" s="44"/>
      <c r="BJ235" s="44"/>
      <c r="BK235" s="44"/>
      <c r="BL235" s="44"/>
      <c r="BM235" s="44"/>
      <c r="BN235" s="44"/>
      <c r="BO235" s="44"/>
      <c r="BP235" s="44"/>
    </row>
    <row r="236" spans="4:68">
      <c r="D236" s="44"/>
      <c r="E236" s="44"/>
      <c r="F236" s="44"/>
      <c r="G236" s="44"/>
      <c r="H236" s="44"/>
      <c r="I236" s="44"/>
      <c r="J236" s="44"/>
      <c r="K236" s="44"/>
      <c r="L236" s="44"/>
      <c r="M236" s="44"/>
      <c r="N236" s="44"/>
      <c r="O236" s="44"/>
      <c r="P236" s="44"/>
      <c r="Q236" s="44"/>
      <c r="R236" s="44"/>
      <c r="S236" s="44"/>
      <c r="T236" s="44"/>
      <c r="U236" s="44"/>
      <c r="V236" s="44"/>
      <c r="W236" s="44"/>
      <c r="X236" s="44"/>
      <c r="Y236" s="44"/>
      <c r="Z236" s="44"/>
      <c r="AA236" s="44"/>
      <c r="AB236" s="44"/>
      <c r="AC236" s="44"/>
      <c r="AD236" s="44"/>
      <c r="AE236" s="44"/>
      <c r="AF236" s="44"/>
      <c r="AG236" s="44"/>
      <c r="AH236" s="44"/>
      <c r="AI236" s="44"/>
      <c r="AJ236" s="44"/>
      <c r="AK236" s="44"/>
      <c r="AL236" s="44"/>
      <c r="AM236" s="44"/>
      <c r="AN236" s="44"/>
      <c r="AO236" s="44"/>
      <c r="AP236" s="44"/>
      <c r="AQ236" s="44"/>
      <c r="AR236" s="44"/>
      <c r="AS236" s="44"/>
      <c r="AT236" s="44"/>
      <c r="AU236" s="44"/>
      <c r="AV236" s="44"/>
      <c r="AW236" s="44"/>
      <c r="AX236" s="44"/>
      <c r="AY236" s="44"/>
      <c r="AZ236" s="44"/>
      <c r="BA236" s="44"/>
      <c r="BB236" s="42"/>
      <c r="BC236" s="42"/>
      <c r="BD236" s="44"/>
      <c r="BE236" s="44"/>
      <c r="BF236" s="44"/>
      <c r="BG236" s="44"/>
      <c r="BH236" s="44"/>
      <c r="BI236" s="44"/>
      <c r="BJ236" s="44"/>
      <c r="BK236" s="44"/>
      <c r="BL236" s="44"/>
      <c r="BM236" s="44"/>
      <c r="BN236" s="44"/>
      <c r="BO236" s="44"/>
      <c r="BP236" s="44"/>
    </row>
    <row r="237" spans="4:68">
      <c r="D237" s="44"/>
      <c r="E237" s="44"/>
      <c r="F237" s="44"/>
      <c r="G237" s="44"/>
      <c r="H237" s="44"/>
      <c r="I237" s="44"/>
      <c r="J237" s="44"/>
      <c r="K237" s="44"/>
      <c r="L237" s="44"/>
      <c r="M237" s="44"/>
      <c r="N237" s="44"/>
      <c r="O237" s="44"/>
      <c r="P237" s="44"/>
      <c r="Q237" s="44"/>
      <c r="R237" s="44"/>
      <c r="S237" s="44"/>
      <c r="T237" s="44"/>
      <c r="U237" s="44"/>
      <c r="V237" s="44"/>
      <c r="W237" s="44"/>
      <c r="X237" s="44"/>
      <c r="Y237" s="44"/>
      <c r="Z237" s="44"/>
      <c r="AA237" s="44"/>
      <c r="AB237" s="44"/>
      <c r="AC237" s="44"/>
      <c r="AD237" s="44"/>
      <c r="AE237" s="44"/>
      <c r="AF237" s="44"/>
      <c r="AG237" s="44"/>
      <c r="AH237" s="44"/>
      <c r="AI237" s="44"/>
      <c r="AJ237" s="44"/>
      <c r="AK237" s="44"/>
      <c r="AL237" s="44"/>
      <c r="AM237" s="44"/>
      <c r="AN237" s="44"/>
      <c r="AO237" s="44"/>
      <c r="AP237" s="44"/>
      <c r="AQ237" s="44"/>
      <c r="AR237" s="44"/>
      <c r="AS237" s="44"/>
      <c r="AT237" s="44"/>
      <c r="AU237" s="44"/>
      <c r="AV237" s="44"/>
      <c r="AW237" s="44"/>
      <c r="AX237" s="44"/>
      <c r="AY237" s="44"/>
      <c r="AZ237" s="44"/>
      <c r="BA237" s="44"/>
      <c r="BB237" s="42"/>
      <c r="BC237" s="42"/>
      <c r="BD237" s="44"/>
      <c r="BE237" s="44"/>
      <c r="BF237" s="44"/>
      <c r="BG237" s="44"/>
      <c r="BH237" s="44"/>
      <c r="BI237" s="44"/>
      <c r="BJ237" s="44"/>
      <c r="BK237" s="44"/>
      <c r="BL237" s="44"/>
      <c r="BM237" s="44"/>
      <c r="BN237" s="44"/>
      <c r="BO237" s="44"/>
      <c r="BP237" s="44"/>
    </row>
    <row r="238" spans="4:68">
      <c r="D238" s="44"/>
      <c r="E238" s="44"/>
      <c r="F238" s="44"/>
      <c r="G238" s="44"/>
      <c r="H238" s="44"/>
      <c r="I238" s="44"/>
      <c r="J238" s="44"/>
      <c r="K238" s="44"/>
      <c r="L238" s="44"/>
      <c r="M238" s="44"/>
      <c r="N238" s="44"/>
      <c r="O238" s="44"/>
      <c r="P238" s="44"/>
      <c r="Q238" s="44"/>
      <c r="R238" s="44"/>
      <c r="S238" s="44"/>
      <c r="T238" s="44"/>
      <c r="U238" s="44"/>
      <c r="V238" s="44"/>
      <c r="W238" s="44"/>
      <c r="X238" s="44"/>
      <c r="Y238" s="44"/>
      <c r="Z238" s="44"/>
      <c r="AA238" s="44"/>
      <c r="AB238" s="44"/>
      <c r="AC238" s="44"/>
      <c r="AD238" s="44"/>
      <c r="AE238" s="44"/>
      <c r="AF238" s="44"/>
      <c r="AG238" s="44"/>
      <c r="AH238" s="44"/>
      <c r="AI238" s="44"/>
      <c r="AJ238" s="44"/>
      <c r="AK238" s="44"/>
      <c r="AL238" s="44"/>
      <c r="AM238" s="44"/>
      <c r="AN238" s="44"/>
      <c r="AO238" s="44"/>
      <c r="AP238" s="44"/>
      <c r="AQ238" s="44"/>
      <c r="AR238" s="44"/>
      <c r="AS238" s="44"/>
      <c r="AT238" s="44"/>
      <c r="AU238" s="44"/>
      <c r="AV238" s="44"/>
      <c r="AW238" s="44"/>
      <c r="AX238" s="44"/>
      <c r="AY238" s="44"/>
      <c r="AZ238" s="44"/>
      <c r="BA238" s="44"/>
      <c r="BB238" s="42"/>
      <c r="BC238" s="42"/>
      <c r="BD238" s="44"/>
      <c r="BE238" s="44"/>
      <c r="BF238" s="44"/>
      <c r="BG238" s="44"/>
      <c r="BH238" s="44"/>
      <c r="BI238" s="44"/>
      <c r="BJ238" s="44"/>
      <c r="BK238" s="44"/>
      <c r="BL238" s="44"/>
      <c r="BM238" s="44"/>
      <c r="BN238" s="44"/>
      <c r="BO238" s="44"/>
      <c r="BP238" s="44"/>
    </row>
    <row r="239" spans="4:68">
      <c r="D239" s="44"/>
      <c r="E239" s="44"/>
      <c r="F239" s="44"/>
      <c r="G239" s="44"/>
      <c r="H239" s="44"/>
      <c r="I239" s="44"/>
      <c r="J239" s="44"/>
      <c r="K239" s="44"/>
      <c r="L239" s="44"/>
      <c r="M239" s="44"/>
      <c r="N239" s="44"/>
      <c r="O239" s="44"/>
      <c r="P239" s="44"/>
      <c r="Q239" s="44"/>
      <c r="R239" s="44"/>
      <c r="S239" s="44"/>
      <c r="T239" s="44"/>
      <c r="U239" s="44"/>
      <c r="V239" s="44"/>
      <c r="W239" s="44"/>
      <c r="X239" s="44"/>
      <c r="Y239" s="44"/>
      <c r="Z239" s="44"/>
      <c r="AA239" s="44"/>
      <c r="AB239" s="44"/>
      <c r="AC239" s="44"/>
      <c r="AD239" s="44"/>
      <c r="AE239" s="44"/>
      <c r="AF239" s="44"/>
      <c r="AG239" s="44"/>
      <c r="AH239" s="44"/>
      <c r="AI239" s="44"/>
      <c r="AJ239" s="44"/>
      <c r="AK239" s="44"/>
      <c r="AL239" s="44"/>
      <c r="AM239" s="44"/>
      <c r="AN239" s="44"/>
      <c r="AO239" s="44"/>
      <c r="AP239" s="44"/>
      <c r="AQ239" s="44"/>
      <c r="AR239" s="44"/>
      <c r="AS239" s="44"/>
      <c r="AT239" s="44"/>
      <c r="AU239" s="44"/>
      <c r="AV239" s="44"/>
      <c r="AW239" s="44"/>
      <c r="AX239" s="44"/>
      <c r="AY239" s="44"/>
      <c r="AZ239" s="44"/>
      <c r="BA239" s="44"/>
      <c r="BB239" s="42"/>
      <c r="BC239" s="42"/>
      <c r="BD239" s="44"/>
      <c r="BE239" s="44"/>
      <c r="BF239" s="44"/>
      <c r="BG239" s="44"/>
      <c r="BH239" s="44"/>
      <c r="BI239" s="44"/>
      <c r="BJ239" s="44"/>
      <c r="BK239" s="44"/>
      <c r="BL239" s="44"/>
      <c r="BM239" s="44"/>
      <c r="BN239" s="44"/>
      <c r="BO239" s="44"/>
      <c r="BP239" s="44"/>
    </row>
    <row r="240" spans="4:68">
      <c r="D240" s="44"/>
      <c r="E240" s="44"/>
      <c r="F240" s="44"/>
      <c r="G240" s="44"/>
      <c r="H240" s="44"/>
      <c r="I240" s="44"/>
      <c r="J240" s="44"/>
      <c r="K240" s="44"/>
      <c r="L240" s="44"/>
      <c r="M240" s="44"/>
      <c r="N240" s="44"/>
      <c r="O240" s="44"/>
      <c r="P240" s="44"/>
      <c r="Q240" s="44"/>
      <c r="R240" s="44"/>
      <c r="S240" s="44"/>
      <c r="T240" s="44"/>
      <c r="U240" s="44"/>
      <c r="V240" s="44"/>
      <c r="W240" s="44"/>
      <c r="X240" s="44"/>
      <c r="Y240" s="44"/>
      <c r="Z240" s="44"/>
      <c r="AA240" s="44"/>
      <c r="AB240" s="44"/>
      <c r="AC240" s="44"/>
      <c r="AD240" s="44"/>
      <c r="AE240" s="44"/>
      <c r="AF240" s="44"/>
      <c r="AG240" s="44"/>
      <c r="AH240" s="44"/>
      <c r="AI240" s="44"/>
      <c r="AJ240" s="44"/>
      <c r="AK240" s="44"/>
      <c r="AL240" s="44"/>
      <c r="AM240" s="44"/>
      <c r="AN240" s="44"/>
      <c r="AO240" s="44"/>
      <c r="AP240" s="44"/>
      <c r="AQ240" s="44"/>
      <c r="AR240" s="44"/>
      <c r="AS240" s="44"/>
      <c r="AT240" s="44"/>
      <c r="AU240" s="44"/>
      <c r="AV240" s="44"/>
      <c r="AW240" s="44"/>
      <c r="AX240" s="44"/>
      <c r="AY240" s="44"/>
      <c r="AZ240" s="44"/>
      <c r="BA240" s="44"/>
      <c r="BB240" s="42"/>
      <c r="BC240" s="42"/>
      <c r="BD240" s="44"/>
      <c r="BE240" s="44"/>
      <c r="BF240" s="44"/>
      <c r="BG240" s="44"/>
      <c r="BH240" s="44"/>
      <c r="BI240" s="44"/>
      <c r="BJ240" s="44"/>
      <c r="BK240" s="44"/>
      <c r="BL240" s="44"/>
      <c r="BM240" s="44"/>
      <c r="BN240" s="44"/>
      <c r="BO240" s="44"/>
      <c r="BP240" s="44"/>
    </row>
    <row r="241" spans="4:68">
      <c r="D241" s="44"/>
      <c r="E241" s="44"/>
      <c r="F241" s="44"/>
      <c r="G241" s="44"/>
      <c r="H241" s="44"/>
      <c r="I241" s="44"/>
      <c r="J241" s="44"/>
      <c r="K241" s="44"/>
      <c r="L241" s="44"/>
      <c r="M241" s="44"/>
      <c r="N241" s="44"/>
      <c r="O241" s="44"/>
      <c r="P241" s="44"/>
      <c r="Q241" s="44"/>
      <c r="R241" s="44"/>
      <c r="S241" s="44"/>
      <c r="T241" s="44"/>
      <c r="U241" s="44"/>
      <c r="V241" s="44"/>
      <c r="W241" s="44"/>
      <c r="X241" s="44"/>
      <c r="Y241" s="44"/>
      <c r="Z241" s="44"/>
      <c r="AA241" s="44"/>
      <c r="AB241" s="44"/>
      <c r="AC241" s="44"/>
      <c r="AD241" s="44"/>
      <c r="AE241" s="44"/>
      <c r="AF241" s="44"/>
      <c r="AG241" s="44"/>
      <c r="AH241" s="44"/>
      <c r="AI241" s="44"/>
      <c r="AJ241" s="44"/>
      <c r="AK241" s="44"/>
      <c r="AL241" s="44"/>
      <c r="AM241" s="44"/>
      <c r="AN241" s="44"/>
      <c r="AO241" s="44"/>
      <c r="AP241" s="44"/>
      <c r="AQ241" s="44"/>
      <c r="AR241" s="44"/>
      <c r="AS241" s="44"/>
      <c r="AT241" s="44"/>
      <c r="AU241" s="44"/>
      <c r="AV241" s="44"/>
      <c r="AW241" s="44"/>
      <c r="AX241" s="44"/>
      <c r="AY241" s="44"/>
      <c r="AZ241" s="44"/>
      <c r="BA241" s="44"/>
      <c r="BB241" s="42"/>
      <c r="BC241" s="42"/>
      <c r="BD241" s="44"/>
      <c r="BE241" s="44"/>
      <c r="BF241" s="44"/>
      <c r="BG241" s="44"/>
      <c r="BH241" s="44"/>
      <c r="BI241" s="44"/>
      <c r="BJ241" s="44"/>
      <c r="BK241" s="44"/>
      <c r="BL241" s="44"/>
      <c r="BM241" s="44"/>
      <c r="BN241" s="44"/>
      <c r="BO241" s="44"/>
      <c r="BP241" s="44"/>
    </row>
    <row r="242" spans="4:68">
      <c r="D242" s="44"/>
      <c r="E242" s="44"/>
      <c r="F242" s="44"/>
      <c r="G242" s="44"/>
      <c r="H242" s="44"/>
      <c r="I242" s="44"/>
      <c r="J242" s="44"/>
      <c r="K242" s="44"/>
      <c r="L242" s="44"/>
      <c r="M242" s="44"/>
      <c r="N242" s="44"/>
      <c r="O242" s="44"/>
      <c r="P242" s="44"/>
      <c r="Q242" s="44"/>
      <c r="R242" s="44"/>
      <c r="S242" s="44"/>
      <c r="T242" s="44"/>
      <c r="U242" s="44"/>
      <c r="V242" s="44"/>
      <c r="W242" s="44"/>
      <c r="X242" s="44"/>
      <c r="Y242" s="44"/>
      <c r="Z242" s="44"/>
      <c r="AA242" s="44"/>
      <c r="AB242" s="44"/>
      <c r="AC242" s="44"/>
      <c r="AD242" s="44"/>
      <c r="AE242" s="44"/>
      <c r="AF242" s="44"/>
      <c r="AG242" s="44"/>
      <c r="AH242" s="44"/>
      <c r="AI242" s="44"/>
      <c r="AJ242" s="44"/>
      <c r="AK242" s="44"/>
      <c r="AL242" s="44"/>
      <c r="AM242" s="44"/>
      <c r="AN242" s="44"/>
      <c r="AO242" s="44"/>
      <c r="AP242" s="44"/>
      <c r="AQ242" s="44"/>
      <c r="AR242" s="44"/>
      <c r="AS242" s="44"/>
      <c r="AT242" s="44"/>
      <c r="AU242" s="44"/>
      <c r="AV242" s="44"/>
      <c r="AW242" s="44"/>
      <c r="AX242" s="44"/>
      <c r="AY242" s="44"/>
      <c r="AZ242" s="44"/>
      <c r="BA242" s="44"/>
      <c r="BB242" s="42"/>
      <c r="BC242" s="42"/>
      <c r="BD242" s="44"/>
      <c r="BE242" s="44"/>
      <c r="BF242" s="44"/>
      <c r="BG242" s="44"/>
      <c r="BH242" s="44"/>
      <c r="BI242" s="44"/>
      <c r="BJ242" s="44"/>
      <c r="BK242" s="44"/>
      <c r="BL242" s="44"/>
      <c r="BM242" s="44"/>
      <c r="BN242" s="44"/>
      <c r="BO242" s="44"/>
      <c r="BP242" s="44"/>
    </row>
    <row r="243" spans="4:68">
      <c r="D243" s="44"/>
      <c r="E243" s="44"/>
      <c r="F243" s="44"/>
      <c r="G243" s="44"/>
      <c r="H243" s="44"/>
      <c r="I243" s="44"/>
      <c r="J243" s="44"/>
      <c r="K243" s="44"/>
      <c r="L243" s="44"/>
      <c r="M243" s="44"/>
      <c r="N243" s="44"/>
      <c r="O243" s="44"/>
      <c r="P243" s="44"/>
      <c r="Q243" s="44"/>
      <c r="R243" s="44"/>
      <c r="S243" s="44"/>
      <c r="T243" s="44"/>
      <c r="U243" s="44"/>
      <c r="V243" s="44"/>
      <c r="W243" s="44"/>
      <c r="X243" s="44"/>
      <c r="Y243" s="44"/>
      <c r="Z243" s="44"/>
      <c r="AA243" s="44"/>
      <c r="AB243" s="44"/>
      <c r="AC243" s="44"/>
      <c r="AD243" s="44"/>
      <c r="AE243" s="44"/>
      <c r="AF243" s="44"/>
      <c r="AG243" s="44"/>
      <c r="AH243" s="44"/>
      <c r="AI243" s="44"/>
      <c r="AJ243" s="44"/>
      <c r="AK243" s="44"/>
      <c r="AL243" s="44"/>
      <c r="AM243" s="44"/>
      <c r="AN243" s="44"/>
      <c r="AO243" s="44"/>
      <c r="AP243" s="44"/>
      <c r="AQ243" s="44"/>
      <c r="AR243" s="44"/>
      <c r="AS243" s="44"/>
      <c r="AT243" s="44"/>
      <c r="AU243" s="44"/>
      <c r="AV243" s="44"/>
      <c r="AW243" s="44"/>
      <c r="AX243" s="44"/>
      <c r="AY243" s="44"/>
      <c r="AZ243" s="44"/>
      <c r="BA243" s="44"/>
      <c r="BB243" s="42"/>
      <c r="BC243" s="42"/>
      <c r="BD243" s="44"/>
      <c r="BE243" s="44"/>
      <c r="BF243" s="44"/>
      <c r="BG243" s="44"/>
      <c r="BH243" s="44"/>
      <c r="BI243" s="44"/>
      <c r="BJ243" s="44"/>
      <c r="BK243" s="44"/>
      <c r="BL243" s="44"/>
      <c r="BM243" s="44"/>
      <c r="BN243" s="44"/>
      <c r="BO243" s="44"/>
      <c r="BP243" s="44"/>
    </row>
    <row r="244" spans="4:68">
      <c r="D244" s="44"/>
      <c r="E244" s="44"/>
      <c r="F244" s="44"/>
      <c r="G244" s="44"/>
      <c r="H244" s="44"/>
      <c r="I244" s="44"/>
      <c r="J244" s="44"/>
      <c r="K244" s="44"/>
      <c r="L244" s="44"/>
      <c r="M244" s="44"/>
      <c r="N244" s="44"/>
      <c r="O244" s="44"/>
      <c r="P244" s="44"/>
      <c r="Q244" s="44"/>
      <c r="R244" s="44"/>
      <c r="S244" s="44"/>
      <c r="T244" s="44"/>
      <c r="U244" s="44"/>
      <c r="V244" s="44"/>
      <c r="W244" s="44"/>
      <c r="X244" s="44"/>
      <c r="Y244" s="44"/>
      <c r="Z244" s="44"/>
      <c r="AA244" s="44"/>
      <c r="AB244" s="44"/>
      <c r="AC244" s="44"/>
      <c r="AD244" s="44"/>
      <c r="AE244" s="44"/>
      <c r="AF244" s="44"/>
      <c r="AG244" s="44"/>
      <c r="AH244" s="44"/>
      <c r="AI244" s="44"/>
      <c r="AJ244" s="44"/>
      <c r="AK244" s="44"/>
      <c r="AL244" s="44"/>
      <c r="AM244" s="44"/>
      <c r="AN244" s="44"/>
      <c r="AO244" s="44"/>
      <c r="AP244" s="44"/>
      <c r="AQ244" s="44"/>
      <c r="AR244" s="44"/>
      <c r="AS244" s="44"/>
      <c r="AT244" s="44"/>
      <c r="AU244" s="44"/>
      <c r="AV244" s="44"/>
      <c r="AW244" s="44"/>
      <c r="AX244" s="44"/>
      <c r="AY244" s="44"/>
      <c r="AZ244" s="44"/>
      <c r="BA244" s="44"/>
      <c r="BB244" s="42"/>
      <c r="BC244" s="42"/>
      <c r="BD244" s="44"/>
      <c r="BE244" s="44"/>
      <c r="BF244" s="44"/>
      <c r="BG244" s="44"/>
      <c r="BH244" s="44"/>
      <c r="BI244" s="44"/>
      <c r="BJ244" s="44"/>
      <c r="BK244" s="44"/>
      <c r="BL244" s="44"/>
      <c r="BM244" s="44"/>
      <c r="BN244" s="44"/>
      <c r="BO244" s="44"/>
      <c r="BP244" s="44"/>
    </row>
    <row r="245" spans="4:68">
      <c r="D245" s="44"/>
      <c r="E245" s="44"/>
      <c r="F245" s="44"/>
      <c r="G245" s="44"/>
      <c r="H245" s="44"/>
      <c r="I245" s="44"/>
      <c r="J245" s="44"/>
      <c r="K245" s="44"/>
      <c r="L245" s="44"/>
      <c r="M245" s="44"/>
      <c r="N245" s="44"/>
      <c r="O245" s="44"/>
      <c r="P245" s="44"/>
      <c r="Q245" s="44"/>
      <c r="R245" s="44"/>
      <c r="S245" s="44"/>
      <c r="T245" s="44"/>
      <c r="U245" s="44"/>
      <c r="V245" s="44"/>
      <c r="W245" s="44"/>
      <c r="X245" s="44"/>
      <c r="Y245" s="44"/>
      <c r="Z245" s="44"/>
      <c r="AA245" s="44"/>
      <c r="AB245" s="44"/>
      <c r="AC245" s="44"/>
      <c r="AD245" s="44"/>
      <c r="AE245" s="44"/>
      <c r="AF245" s="44"/>
      <c r="AG245" s="44"/>
      <c r="AH245" s="44"/>
      <c r="AI245" s="44"/>
      <c r="AJ245" s="44"/>
      <c r="AK245" s="44"/>
      <c r="AL245" s="44"/>
      <c r="AM245" s="44"/>
      <c r="AN245" s="44"/>
      <c r="AO245" s="44"/>
      <c r="AP245" s="44"/>
      <c r="AQ245" s="44"/>
      <c r="AR245" s="44"/>
      <c r="AS245" s="44"/>
      <c r="AT245" s="44"/>
      <c r="AU245" s="44"/>
      <c r="AV245" s="44"/>
      <c r="AW245" s="44"/>
      <c r="AX245" s="44"/>
      <c r="AY245" s="44"/>
      <c r="AZ245" s="44"/>
      <c r="BA245" s="44"/>
      <c r="BB245" s="42"/>
      <c r="BC245" s="42"/>
      <c r="BD245" s="44"/>
      <c r="BE245" s="44"/>
      <c r="BF245" s="44"/>
      <c r="BG245" s="44"/>
      <c r="BH245" s="44"/>
      <c r="BI245" s="44"/>
      <c r="BJ245" s="44"/>
      <c r="BK245" s="44"/>
      <c r="BL245" s="44"/>
      <c r="BM245" s="44"/>
      <c r="BN245" s="44"/>
      <c r="BO245" s="44"/>
      <c r="BP245" s="44"/>
    </row>
    <row r="246" spans="4:68">
      <c r="D246" s="44"/>
      <c r="E246" s="44"/>
      <c r="F246" s="44"/>
      <c r="G246" s="44"/>
      <c r="H246" s="44"/>
      <c r="I246" s="44"/>
      <c r="J246" s="44"/>
      <c r="K246" s="44"/>
      <c r="L246" s="44"/>
      <c r="M246" s="44"/>
      <c r="N246" s="44"/>
      <c r="O246" s="44"/>
      <c r="P246" s="44"/>
      <c r="Q246" s="44"/>
      <c r="R246" s="44"/>
      <c r="S246" s="44"/>
      <c r="T246" s="44"/>
      <c r="U246" s="44"/>
      <c r="V246" s="44"/>
      <c r="W246" s="44"/>
      <c r="X246" s="44"/>
      <c r="Y246" s="44"/>
      <c r="Z246" s="44"/>
      <c r="AA246" s="44"/>
      <c r="AB246" s="44"/>
      <c r="AC246" s="44"/>
      <c r="AD246" s="44"/>
      <c r="AE246" s="44"/>
      <c r="AF246" s="44"/>
      <c r="AG246" s="44"/>
      <c r="AH246" s="44"/>
      <c r="AI246" s="44"/>
      <c r="AJ246" s="44"/>
      <c r="AK246" s="44"/>
      <c r="AL246" s="44"/>
      <c r="AM246" s="44"/>
      <c r="AN246" s="44"/>
      <c r="AO246" s="44"/>
      <c r="AP246" s="44"/>
      <c r="AQ246" s="44"/>
      <c r="AR246" s="44"/>
      <c r="AS246" s="44"/>
      <c r="AT246" s="44"/>
      <c r="AU246" s="44"/>
      <c r="AV246" s="44"/>
      <c r="AW246" s="44"/>
      <c r="AX246" s="44"/>
      <c r="AY246" s="44"/>
      <c r="AZ246" s="44"/>
      <c r="BA246" s="44"/>
      <c r="BB246" s="42"/>
      <c r="BC246" s="42"/>
      <c r="BD246" s="44"/>
      <c r="BE246" s="44"/>
      <c r="BF246" s="44"/>
      <c r="BG246" s="44"/>
      <c r="BH246" s="44"/>
      <c r="BI246" s="44"/>
      <c r="BJ246" s="44"/>
      <c r="BK246" s="44"/>
      <c r="BL246" s="44"/>
      <c r="BM246" s="44"/>
      <c r="BN246" s="44"/>
      <c r="BO246" s="44"/>
      <c r="BP246" s="44"/>
    </row>
    <row r="247" spans="4:68">
      <c r="D247" s="44"/>
      <c r="E247" s="44"/>
      <c r="F247" s="44"/>
      <c r="G247" s="44"/>
      <c r="H247" s="44"/>
      <c r="I247" s="44"/>
      <c r="J247" s="44"/>
      <c r="K247" s="44"/>
      <c r="L247" s="44"/>
      <c r="M247" s="44"/>
      <c r="N247" s="44"/>
      <c r="O247" s="44"/>
      <c r="P247" s="44"/>
      <c r="Q247" s="44"/>
      <c r="R247" s="44"/>
      <c r="S247" s="44"/>
      <c r="T247" s="44"/>
      <c r="U247" s="44"/>
      <c r="V247" s="44"/>
      <c r="W247" s="44"/>
      <c r="X247" s="44"/>
      <c r="Y247" s="44"/>
      <c r="Z247" s="44"/>
      <c r="AA247" s="44"/>
      <c r="AB247" s="44"/>
      <c r="AC247" s="44"/>
      <c r="AD247" s="44"/>
      <c r="AE247" s="44"/>
      <c r="AF247" s="44"/>
      <c r="AG247" s="44"/>
      <c r="AH247" s="44"/>
      <c r="AI247" s="44"/>
      <c r="AJ247" s="44"/>
      <c r="AK247" s="44"/>
      <c r="AL247" s="44"/>
      <c r="AM247" s="44"/>
      <c r="AN247" s="44"/>
      <c r="AO247" s="44"/>
      <c r="AP247" s="44"/>
      <c r="AQ247" s="44"/>
      <c r="AR247" s="44"/>
      <c r="AS247" s="44"/>
      <c r="AT247" s="44"/>
      <c r="AU247" s="44"/>
      <c r="AV247" s="44"/>
      <c r="AW247" s="44"/>
      <c r="AX247" s="44"/>
      <c r="AY247" s="44"/>
      <c r="AZ247" s="44"/>
      <c r="BA247" s="44"/>
      <c r="BB247" s="42"/>
      <c r="BC247" s="42"/>
      <c r="BD247" s="44"/>
      <c r="BE247" s="44"/>
      <c r="BF247" s="44"/>
      <c r="BG247" s="44"/>
      <c r="BH247" s="44"/>
      <c r="BI247" s="44"/>
      <c r="BJ247" s="44"/>
      <c r="BK247" s="44"/>
      <c r="BL247" s="44"/>
      <c r="BM247" s="44"/>
      <c r="BN247" s="44"/>
      <c r="BO247" s="44"/>
      <c r="BP247" s="44"/>
    </row>
    <row r="248" spans="4:68">
      <c r="D248" s="44"/>
      <c r="E248" s="44"/>
      <c r="F248" s="44"/>
      <c r="G248" s="44"/>
      <c r="H248" s="44"/>
      <c r="I248" s="44"/>
      <c r="J248" s="44"/>
      <c r="K248" s="44"/>
      <c r="L248" s="44"/>
      <c r="M248" s="44"/>
      <c r="N248" s="44"/>
      <c r="O248" s="44"/>
      <c r="P248" s="44"/>
      <c r="Q248" s="44"/>
      <c r="R248" s="44"/>
      <c r="S248" s="44"/>
      <c r="T248" s="44"/>
      <c r="U248" s="44"/>
      <c r="V248" s="44"/>
      <c r="W248" s="44"/>
      <c r="X248" s="44"/>
      <c r="Y248" s="44"/>
      <c r="Z248" s="44"/>
      <c r="AA248" s="44"/>
      <c r="AB248" s="44"/>
      <c r="AC248" s="44"/>
      <c r="AD248" s="44"/>
      <c r="AE248" s="44"/>
      <c r="AF248" s="44"/>
      <c r="AG248" s="44"/>
      <c r="AH248" s="44"/>
      <c r="AI248" s="44"/>
      <c r="AJ248" s="44"/>
      <c r="AK248" s="44"/>
      <c r="AL248" s="44"/>
      <c r="AM248" s="44"/>
      <c r="AN248" s="44"/>
      <c r="AO248" s="44"/>
      <c r="AP248" s="44"/>
      <c r="AQ248" s="44"/>
      <c r="AR248" s="44"/>
      <c r="AS248" s="44"/>
      <c r="AT248" s="44"/>
      <c r="AU248" s="44"/>
      <c r="AV248" s="44"/>
      <c r="AW248" s="44"/>
      <c r="AX248" s="44"/>
      <c r="AY248" s="44"/>
      <c r="AZ248" s="44"/>
      <c r="BA248" s="44"/>
      <c r="BB248" s="42"/>
      <c r="BC248" s="42"/>
      <c r="BD248" s="44"/>
      <c r="BE248" s="44"/>
      <c r="BF248" s="44"/>
      <c r="BG248" s="44"/>
      <c r="BH248" s="44"/>
      <c r="BI248" s="44"/>
      <c r="BJ248" s="44"/>
      <c r="BK248" s="44"/>
      <c r="BL248" s="44"/>
      <c r="BM248" s="44"/>
      <c r="BN248" s="44"/>
      <c r="BO248" s="44"/>
      <c r="BP248" s="44"/>
    </row>
    <row r="249" spans="4:68">
      <c r="D249" s="44"/>
      <c r="E249" s="44"/>
      <c r="F249" s="44"/>
      <c r="G249" s="44"/>
      <c r="H249" s="44"/>
      <c r="I249" s="44"/>
      <c r="J249" s="44"/>
      <c r="K249" s="44"/>
      <c r="L249" s="44"/>
      <c r="M249" s="44"/>
      <c r="N249" s="44"/>
      <c r="O249" s="44"/>
      <c r="P249" s="44"/>
      <c r="Q249" s="44"/>
      <c r="R249" s="44"/>
      <c r="S249" s="44"/>
      <c r="T249" s="44"/>
      <c r="U249" s="44"/>
      <c r="V249" s="44"/>
      <c r="W249" s="44"/>
      <c r="X249" s="44"/>
      <c r="Y249" s="44"/>
      <c r="Z249" s="44"/>
      <c r="AA249" s="44"/>
      <c r="AB249" s="44"/>
      <c r="AC249" s="44"/>
      <c r="AD249" s="44"/>
      <c r="AE249" s="44"/>
      <c r="AF249" s="44"/>
      <c r="AG249" s="44"/>
      <c r="AH249" s="44"/>
      <c r="AI249" s="44"/>
      <c r="AJ249" s="44"/>
      <c r="AK249" s="44"/>
      <c r="AL249" s="44"/>
      <c r="AM249" s="44"/>
      <c r="AN249" s="44"/>
      <c r="AO249" s="44"/>
      <c r="AP249" s="44"/>
      <c r="AQ249" s="44"/>
      <c r="AR249" s="44"/>
      <c r="AS249" s="44"/>
      <c r="AT249" s="44"/>
      <c r="AU249" s="44"/>
      <c r="AV249" s="44"/>
      <c r="AW249" s="44"/>
      <c r="AX249" s="44"/>
      <c r="AY249" s="44"/>
      <c r="AZ249" s="44"/>
      <c r="BA249" s="44"/>
      <c r="BB249" s="42"/>
      <c r="BC249" s="42"/>
      <c r="BD249" s="44"/>
      <c r="BE249" s="44"/>
      <c r="BF249" s="44"/>
      <c r="BG249" s="44"/>
      <c r="BH249" s="44"/>
      <c r="BI249" s="44"/>
      <c r="BJ249" s="44"/>
      <c r="BK249" s="44"/>
      <c r="BL249" s="44"/>
      <c r="BM249" s="44"/>
      <c r="BN249" s="44"/>
      <c r="BO249" s="44"/>
      <c r="BP249" s="44"/>
    </row>
    <row r="250" spans="4:68">
      <c r="D250" s="44"/>
      <c r="E250" s="44"/>
      <c r="F250" s="44"/>
      <c r="G250" s="44"/>
      <c r="H250" s="44"/>
      <c r="I250" s="44"/>
      <c r="J250" s="44"/>
      <c r="K250" s="44"/>
      <c r="L250" s="44"/>
      <c r="M250" s="44"/>
      <c r="N250" s="44"/>
      <c r="O250" s="44"/>
      <c r="P250" s="44"/>
      <c r="Q250" s="44"/>
      <c r="R250" s="44"/>
      <c r="S250" s="44"/>
      <c r="T250" s="44"/>
      <c r="U250" s="44"/>
      <c r="V250" s="44"/>
      <c r="W250" s="44"/>
      <c r="X250" s="44"/>
      <c r="Y250" s="44"/>
      <c r="Z250" s="44"/>
      <c r="AA250" s="44"/>
      <c r="AB250" s="44"/>
      <c r="AC250" s="44"/>
      <c r="AD250" s="44"/>
      <c r="AE250" s="44"/>
      <c r="AF250" s="44"/>
      <c r="AG250" s="44"/>
      <c r="AH250" s="44"/>
      <c r="AI250" s="44"/>
      <c r="AJ250" s="44"/>
      <c r="AK250" s="44"/>
      <c r="AL250" s="44"/>
      <c r="AM250" s="44"/>
      <c r="AN250" s="44"/>
      <c r="AO250" s="44"/>
      <c r="AP250" s="44"/>
      <c r="AQ250" s="44"/>
      <c r="AR250" s="44"/>
      <c r="AS250" s="44"/>
      <c r="AT250" s="44"/>
      <c r="AU250" s="44"/>
      <c r="AV250" s="44"/>
      <c r="AW250" s="44"/>
      <c r="AX250" s="44"/>
      <c r="AY250" s="44"/>
      <c r="AZ250" s="44"/>
      <c r="BA250" s="44"/>
      <c r="BB250" s="42"/>
      <c r="BC250" s="42"/>
      <c r="BD250" s="44"/>
      <c r="BE250" s="44"/>
      <c r="BF250" s="44"/>
      <c r="BG250" s="44"/>
      <c r="BH250" s="44"/>
      <c r="BI250" s="44"/>
      <c r="BJ250" s="44"/>
      <c r="BK250" s="44"/>
      <c r="BL250" s="44"/>
      <c r="BM250" s="44"/>
      <c r="BN250" s="44"/>
      <c r="BO250" s="44"/>
      <c r="BP250" s="44"/>
    </row>
    <row r="251" spans="4:68">
      <c r="D251" s="44"/>
      <c r="E251" s="44"/>
      <c r="F251" s="44"/>
      <c r="G251" s="44"/>
      <c r="H251" s="44"/>
      <c r="I251" s="44"/>
      <c r="J251" s="44"/>
      <c r="K251" s="44"/>
      <c r="L251" s="44"/>
      <c r="M251" s="44"/>
      <c r="N251" s="44"/>
      <c r="O251" s="44"/>
      <c r="P251" s="44"/>
      <c r="Q251" s="44"/>
      <c r="R251" s="44"/>
      <c r="S251" s="44"/>
      <c r="T251" s="44"/>
      <c r="U251" s="44"/>
      <c r="V251" s="44"/>
      <c r="W251" s="44"/>
      <c r="X251" s="44"/>
      <c r="Y251" s="44"/>
      <c r="Z251" s="44"/>
      <c r="AA251" s="44"/>
      <c r="AB251" s="44"/>
      <c r="AC251" s="44"/>
      <c r="AD251" s="44"/>
      <c r="AE251" s="44"/>
      <c r="AF251" s="44"/>
      <c r="AG251" s="44"/>
      <c r="AH251" s="44"/>
      <c r="AI251" s="44"/>
      <c r="AJ251" s="44"/>
      <c r="AK251" s="44"/>
      <c r="AL251" s="44"/>
      <c r="AM251" s="44"/>
      <c r="AN251" s="44"/>
      <c r="AO251" s="44"/>
      <c r="AP251" s="44"/>
      <c r="AQ251" s="44"/>
      <c r="AR251" s="44"/>
      <c r="AS251" s="44"/>
      <c r="AT251" s="44"/>
      <c r="AU251" s="44"/>
      <c r="AV251" s="44"/>
      <c r="AW251" s="44"/>
      <c r="AX251" s="44"/>
      <c r="AY251" s="44"/>
      <c r="AZ251" s="44"/>
      <c r="BA251" s="44"/>
      <c r="BB251" s="42"/>
      <c r="BC251" s="42"/>
      <c r="BD251" s="44"/>
      <c r="BE251" s="44"/>
      <c r="BF251" s="44"/>
      <c r="BG251" s="44"/>
      <c r="BH251" s="44"/>
      <c r="BI251" s="44"/>
      <c r="BJ251" s="44"/>
      <c r="BK251" s="44"/>
      <c r="BL251" s="44"/>
      <c r="BM251" s="44"/>
      <c r="BN251" s="44"/>
      <c r="BO251" s="44"/>
      <c r="BP251" s="44"/>
    </row>
    <row r="252" spans="4:68">
      <c r="D252" s="44"/>
      <c r="E252" s="44"/>
      <c r="F252" s="44"/>
      <c r="G252" s="44"/>
      <c r="H252" s="44"/>
      <c r="I252" s="44"/>
      <c r="J252" s="44"/>
      <c r="K252" s="44"/>
      <c r="L252" s="44"/>
      <c r="M252" s="44"/>
      <c r="N252" s="44"/>
      <c r="O252" s="44"/>
      <c r="P252" s="44"/>
      <c r="Q252" s="44"/>
      <c r="R252" s="44"/>
      <c r="S252" s="44"/>
      <c r="T252" s="44"/>
      <c r="U252" s="44"/>
      <c r="V252" s="44"/>
      <c r="W252" s="44"/>
      <c r="X252" s="44"/>
      <c r="Y252" s="44"/>
      <c r="Z252" s="44"/>
      <c r="AA252" s="44"/>
      <c r="AB252" s="44"/>
      <c r="AC252" s="44"/>
      <c r="AD252" s="44"/>
      <c r="AE252" s="44"/>
      <c r="AF252" s="44"/>
      <c r="AG252" s="44"/>
      <c r="AH252" s="44"/>
      <c r="AI252" s="44"/>
      <c r="AJ252" s="44"/>
      <c r="AK252" s="44"/>
      <c r="AL252" s="44"/>
      <c r="AM252" s="44"/>
      <c r="AN252" s="44"/>
      <c r="AO252" s="44"/>
      <c r="AP252" s="44"/>
      <c r="AQ252" s="44"/>
      <c r="AR252" s="44"/>
      <c r="AS252" s="44"/>
      <c r="AT252" s="44"/>
      <c r="AU252" s="44"/>
      <c r="AV252" s="44"/>
      <c r="AW252" s="44"/>
      <c r="AX252" s="44"/>
      <c r="AY252" s="44"/>
      <c r="AZ252" s="44"/>
      <c r="BA252" s="44"/>
      <c r="BB252" s="42"/>
      <c r="BC252" s="42"/>
      <c r="BD252" s="44"/>
      <c r="BE252" s="44"/>
      <c r="BF252" s="44"/>
      <c r="BG252" s="44"/>
      <c r="BH252" s="44"/>
      <c r="BI252" s="44"/>
      <c r="BJ252" s="44"/>
      <c r="BK252" s="44"/>
      <c r="BL252" s="44"/>
      <c r="BM252" s="44"/>
      <c r="BN252" s="44"/>
      <c r="BO252" s="44"/>
      <c r="BP252" s="44"/>
    </row>
    <row r="253" spans="4:68">
      <c r="D253" s="44"/>
      <c r="E253" s="44"/>
      <c r="F253" s="44"/>
      <c r="G253" s="44"/>
      <c r="H253" s="44"/>
      <c r="I253" s="44"/>
      <c r="J253" s="44"/>
      <c r="K253" s="44"/>
      <c r="L253" s="44"/>
      <c r="M253" s="44"/>
      <c r="N253" s="44"/>
      <c r="O253" s="44"/>
      <c r="P253" s="44"/>
      <c r="Q253" s="44"/>
      <c r="R253" s="44"/>
      <c r="S253" s="44"/>
      <c r="T253" s="44"/>
      <c r="U253" s="44"/>
      <c r="V253" s="44"/>
      <c r="W253" s="44"/>
      <c r="X253" s="44"/>
      <c r="Y253" s="44"/>
      <c r="Z253" s="44"/>
      <c r="AA253" s="44"/>
      <c r="AB253" s="44"/>
      <c r="AC253" s="44"/>
      <c r="AD253" s="44"/>
      <c r="AE253" s="44"/>
      <c r="AF253" s="44"/>
      <c r="AG253" s="44"/>
      <c r="AH253" s="44"/>
      <c r="AI253" s="44"/>
      <c r="AJ253" s="44"/>
      <c r="AK253" s="44"/>
      <c r="AL253" s="44"/>
      <c r="AM253" s="44"/>
      <c r="AN253" s="44"/>
      <c r="AO253" s="44"/>
      <c r="AP253" s="44"/>
      <c r="AQ253" s="44"/>
      <c r="AR253" s="44"/>
      <c r="AS253" s="44"/>
      <c r="AT253" s="44"/>
      <c r="AU253" s="44"/>
      <c r="AV253" s="44"/>
      <c r="AW253" s="44"/>
      <c r="AX253" s="44"/>
      <c r="AY253" s="44"/>
      <c r="AZ253" s="44"/>
      <c r="BA253" s="44"/>
      <c r="BB253" s="42"/>
      <c r="BC253" s="42"/>
      <c r="BD253" s="44"/>
      <c r="BE253" s="44"/>
      <c r="BF253" s="44"/>
      <c r="BG253" s="44"/>
      <c r="BH253" s="44"/>
      <c r="BI253" s="44"/>
      <c r="BJ253" s="44"/>
      <c r="BK253" s="44"/>
      <c r="BL253" s="44"/>
      <c r="BM253" s="44"/>
      <c r="BN253" s="44"/>
      <c r="BO253" s="44"/>
      <c r="BP253" s="44"/>
    </row>
    <row r="254" spans="4:68">
      <c r="D254" s="44"/>
      <c r="E254" s="44"/>
      <c r="F254" s="44"/>
      <c r="G254" s="44"/>
      <c r="H254" s="44"/>
      <c r="I254" s="44"/>
      <c r="J254" s="44"/>
      <c r="K254" s="44"/>
      <c r="L254" s="44"/>
      <c r="M254" s="44"/>
      <c r="N254" s="44"/>
      <c r="O254" s="44"/>
      <c r="P254" s="44"/>
      <c r="Q254" s="44"/>
      <c r="R254" s="44"/>
      <c r="S254" s="44"/>
      <c r="T254" s="44"/>
      <c r="U254" s="44"/>
      <c r="V254" s="44"/>
      <c r="W254" s="44"/>
      <c r="X254" s="44"/>
      <c r="Y254" s="44"/>
      <c r="Z254" s="44"/>
      <c r="AA254" s="44"/>
      <c r="AB254" s="44"/>
      <c r="AC254" s="44"/>
      <c r="AD254" s="44"/>
      <c r="AE254" s="44"/>
      <c r="AF254" s="44"/>
      <c r="AG254" s="44"/>
      <c r="AH254" s="44"/>
      <c r="AI254" s="44"/>
      <c r="AJ254" s="44"/>
      <c r="AK254" s="44"/>
      <c r="AL254" s="44"/>
      <c r="AM254" s="44"/>
      <c r="AN254" s="44"/>
      <c r="AO254" s="44"/>
      <c r="AP254" s="44"/>
      <c r="AQ254" s="44"/>
      <c r="AR254" s="44"/>
      <c r="AS254" s="44"/>
      <c r="AT254" s="44"/>
      <c r="AU254" s="44"/>
      <c r="AV254" s="44"/>
      <c r="AW254" s="44"/>
      <c r="AX254" s="44"/>
      <c r="AY254" s="44"/>
      <c r="AZ254" s="44"/>
      <c r="BA254" s="44"/>
      <c r="BB254" s="42"/>
      <c r="BC254" s="42"/>
      <c r="BD254" s="44"/>
      <c r="BE254" s="44"/>
      <c r="BF254" s="44"/>
      <c r="BG254" s="44"/>
      <c r="BH254" s="44"/>
      <c r="BI254" s="44"/>
      <c r="BJ254" s="44"/>
      <c r="BK254" s="44"/>
      <c r="BL254" s="44"/>
      <c r="BM254" s="44"/>
      <c r="BN254" s="44"/>
      <c r="BO254" s="44"/>
      <c r="BP254" s="44"/>
    </row>
    <row r="255" spans="4:68">
      <c r="D255" s="44"/>
      <c r="E255" s="44"/>
      <c r="F255" s="44"/>
      <c r="G255" s="44"/>
      <c r="H255" s="44"/>
      <c r="I255" s="44"/>
      <c r="J255" s="44"/>
      <c r="K255" s="44"/>
      <c r="L255" s="44"/>
      <c r="M255" s="44"/>
      <c r="N255" s="44"/>
      <c r="O255" s="44"/>
      <c r="P255" s="44"/>
      <c r="Q255" s="44"/>
      <c r="R255" s="44"/>
      <c r="S255" s="44"/>
      <c r="T255" s="44"/>
      <c r="U255" s="44"/>
      <c r="V255" s="44"/>
      <c r="W255" s="44"/>
      <c r="X255" s="44"/>
      <c r="Y255" s="44"/>
      <c r="Z255" s="44"/>
      <c r="AA255" s="44"/>
      <c r="AB255" s="44"/>
      <c r="AC255" s="44"/>
      <c r="AD255" s="44"/>
      <c r="AE255" s="44"/>
      <c r="AF255" s="44"/>
      <c r="AG255" s="44"/>
      <c r="AH255" s="44"/>
      <c r="AI255" s="44"/>
      <c r="AJ255" s="44"/>
      <c r="AK255" s="44"/>
      <c r="AL255" s="44"/>
      <c r="AM255" s="44"/>
      <c r="AN255" s="44"/>
      <c r="AO255" s="44"/>
      <c r="AP255" s="44"/>
      <c r="AQ255" s="44"/>
      <c r="AR255" s="44"/>
      <c r="AS255" s="44"/>
      <c r="AT255" s="44"/>
      <c r="AU255" s="44"/>
      <c r="AV255" s="44"/>
      <c r="AW255" s="44"/>
      <c r="AX255" s="44"/>
      <c r="AY255" s="44"/>
      <c r="AZ255" s="44"/>
      <c r="BA255" s="44"/>
      <c r="BB255" s="42"/>
      <c r="BC255" s="42"/>
      <c r="BD255" s="44"/>
      <c r="BE255" s="44"/>
      <c r="BF255" s="44"/>
      <c r="BG255" s="44"/>
      <c r="BH255" s="44"/>
      <c r="BI255" s="44"/>
      <c r="BJ255" s="44"/>
      <c r="BK255" s="44"/>
      <c r="BL255" s="44"/>
      <c r="BM255" s="44"/>
      <c r="BN255" s="44"/>
      <c r="BO255" s="44"/>
      <c r="BP255" s="44"/>
    </row>
    <row r="256" spans="4:68">
      <c r="D256" s="44"/>
      <c r="E256" s="44"/>
      <c r="F256" s="44"/>
      <c r="G256" s="44"/>
      <c r="H256" s="44"/>
      <c r="I256" s="44"/>
      <c r="J256" s="44"/>
      <c r="K256" s="44"/>
      <c r="L256" s="44"/>
      <c r="M256" s="44"/>
      <c r="N256" s="44"/>
      <c r="O256" s="44"/>
      <c r="P256" s="44"/>
      <c r="Q256" s="44"/>
      <c r="R256" s="44"/>
      <c r="S256" s="44"/>
      <c r="T256" s="44"/>
      <c r="U256" s="44"/>
      <c r="V256" s="44"/>
      <c r="W256" s="44"/>
      <c r="X256" s="44"/>
      <c r="Y256" s="44"/>
      <c r="Z256" s="44"/>
      <c r="AA256" s="44"/>
      <c r="AB256" s="44"/>
      <c r="AC256" s="44"/>
      <c r="AD256" s="44"/>
      <c r="AE256" s="44"/>
      <c r="AF256" s="44"/>
      <c r="AG256" s="44"/>
      <c r="AH256" s="44"/>
      <c r="AI256" s="44"/>
      <c r="AJ256" s="44"/>
      <c r="AK256" s="44"/>
      <c r="AL256" s="44"/>
      <c r="AM256" s="44"/>
      <c r="AN256" s="44"/>
      <c r="AO256" s="44"/>
      <c r="AP256" s="44"/>
      <c r="AQ256" s="44"/>
      <c r="AR256" s="44"/>
      <c r="AS256" s="44"/>
      <c r="AT256" s="44"/>
      <c r="AU256" s="44"/>
      <c r="AV256" s="44"/>
      <c r="AW256" s="44"/>
      <c r="AX256" s="44"/>
      <c r="AY256" s="44"/>
      <c r="AZ256" s="44"/>
      <c r="BA256" s="44"/>
      <c r="BB256" s="42"/>
      <c r="BC256" s="42"/>
      <c r="BD256" s="44"/>
      <c r="BE256" s="44"/>
      <c r="BF256" s="44"/>
      <c r="BG256" s="44"/>
      <c r="BH256" s="44"/>
      <c r="BI256" s="44"/>
      <c r="BJ256" s="44"/>
      <c r="BK256" s="44"/>
      <c r="BL256" s="44"/>
      <c r="BM256" s="44"/>
      <c r="BN256" s="44"/>
      <c r="BO256" s="44"/>
      <c r="BP256" s="44"/>
    </row>
    <row r="257" spans="4:68">
      <c r="D257" s="44"/>
      <c r="E257" s="44"/>
      <c r="F257" s="44"/>
      <c r="G257" s="44"/>
      <c r="H257" s="44"/>
      <c r="I257" s="44"/>
      <c r="J257" s="44"/>
      <c r="K257" s="44"/>
      <c r="L257" s="44"/>
      <c r="M257" s="44"/>
      <c r="N257" s="44"/>
      <c r="O257" s="44"/>
      <c r="P257" s="44"/>
      <c r="Q257" s="44"/>
      <c r="R257" s="44"/>
      <c r="S257" s="44"/>
      <c r="T257" s="44"/>
      <c r="U257" s="44"/>
      <c r="V257" s="44"/>
      <c r="W257" s="44"/>
      <c r="X257" s="44"/>
      <c r="Y257" s="44"/>
      <c r="Z257" s="44"/>
      <c r="AA257" s="44"/>
      <c r="AB257" s="44"/>
      <c r="AC257" s="44"/>
      <c r="AD257" s="44"/>
      <c r="AE257" s="44"/>
      <c r="AF257" s="44"/>
      <c r="AG257" s="44"/>
      <c r="AH257" s="44"/>
      <c r="AI257" s="44"/>
      <c r="AJ257" s="44"/>
      <c r="AK257" s="44"/>
      <c r="AL257" s="44"/>
      <c r="AM257" s="44"/>
      <c r="AN257" s="44"/>
      <c r="AO257" s="44"/>
      <c r="AP257" s="44"/>
      <c r="AQ257" s="44"/>
      <c r="AR257" s="44"/>
      <c r="AS257" s="44"/>
      <c r="AT257" s="44"/>
      <c r="AU257" s="44"/>
      <c r="AV257" s="44"/>
      <c r="AW257" s="44"/>
      <c r="AX257" s="44"/>
      <c r="AY257" s="44"/>
      <c r="AZ257" s="44"/>
      <c r="BA257" s="44"/>
      <c r="BB257" s="42"/>
      <c r="BC257" s="42"/>
      <c r="BD257" s="44"/>
      <c r="BE257" s="44"/>
      <c r="BF257" s="44"/>
      <c r="BG257" s="44"/>
      <c r="BH257" s="44"/>
      <c r="BI257" s="44"/>
      <c r="BJ257" s="44"/>
      <c r="BK257" s="44"/>
      <c r="BL257" s="44"/>
      <c r="BM257" s="44"/>
      <c r="BN257" s="44"/>
      <c r="BO257" s="44"/>
      <c r="BP257" s="44"/>
    </row>
    <row r="258" spans="4:68">
      <c r="D258" s="44"/>
      <c r="E258" s="44"/>
      <c r="F258" s="44"/>
      <c r="G258" s="44"/>
      <c r="H258" s="44"/>
      <c r="I258" s="44"/>
      <c r="J258" s="44"/>
      <c r="K258" s="44"/>
      <c r="L258" s="44"/>
      <c r="M258" s="44"/>
      <c r="N258" s="44"/>
      <c r="O258" s="44"/>
      <c r="P258" s="44"/>
      <c r="Q258" s="44"/>
      <c r="R258" s="44"/>
      <c r="S258" s="44"/>
      <c r="T258" s="44"/>
      <c r="U258" s="44"/>
      <c r="V258" s="44"/>
      <c r="W258" s="44"/>
      <c r="X258" s="44"/>
      <c r="Y258" s="44"/>
      <c r="Z258" s="44"/>
      <c r="AA258" s="44"/>
      <c r="AB258" s="44"/>
      <c r="AC258" s="44"/>
      <c r="AD258" s="44"/>
      <c r="AE258" s="44"/>
      <c r="AF258" s="44"/>
      <c r="AG258" s="44"/>
      <c r="AH258" s="44"/>
      <c r="AI258" s="44"/>
      <c r="AJ258" s="44"/>
      <c r="AK258" s="44"/>
      <c r="AL258" s="44"/>
      <c r="AM258" s="44"/>
      <c r="AN258" s="44"/>
      <c r="AO258" s="44"/>
      <c r="AP258" s="44"/>
      <c r="AQ258" s="44"/>
      <c r="AR258" s="44"/>
      <c r="AS258" s="44"/>
      <c r="AT258" s="44"/>
      <c r="AU258" s="44"/>
      <c r="AV258" s="44"/>
      <c r="AW258" s="44"/>
      <c r="AX258" s="44"/>
      <c r="AY258" s="44"/>
      <c r="AZ258" s="44"/>
      <c r="BA258" s="44"/>
      <c r="BB258" s="42"/>
      <c r="BC258" s="42"/>
      <c r="BD258" s="44"/>
      <c r="BE258" s="44"/>
      <c r="BF258" s="44"/>
      <c r="BG258" s="44"/>
      <c r="BH258" s="44"/>
      <c r="BI258" s="44"/>
      <c r="BJ258" s="44"/>
      <c r="BK258" s="44"/>
      <c r="BL258" s="44"/>
      <c r="BM258" s="44"/>
      <c r="BN258" s="44"/>
      <c r="BO258" s="44"/>
      <c r="BP258" s="44"/>
    </row>
    <row r="259" spans="4:68">
      <c r="D259" s="44"/>
      <c r="E259" s="44"/>
      <c r="F259" s="44"/>
      <c r="G259" s="44"/>
      <c r="H259" s="44"/>
      <c r="I259" s="44"/>
      <c r="J259" s="44"/>
      <c r="K259" s="44"/>
      <c r="L259" s="44"/>
      <c r="M259" s="44"/>
      <c r="N259" s="44"/>
      <c r="O259" s="44"/>
      <c r="P259" s="44"/>
      <c r="Q259" s="44"/>
      <c r="R259" s="44"/>
      <c r="S259" s="44"/>
      <c r="T259" s="44"/>
      <c r="U259" s="44"/>
      <c r="V259" s="44"/>
      <c r="W259" s="44"/>
      <c r="X259" s="44"/>
      <c r="Y259" s="44"/>
      <c r="Z259" s="44"/>
      <c r="AA259" s="44"/>
      <c r="AB259" s="44"/>
      <c r="AC259" s="44"/>
      <c r="AD259" s="44"/>
      <c r="AE259" s="44"/>
      <c r="AF259" s="44"/>
      <c r="AG259" s="44"/>
      <c r="AH259" s="44"/>
      <c r="AI259" s="44"/>
      <c r="AJ259" s="44"/>
      <c r="AK259" s="44"/>
      <c r="AL259" s="44"/>
      <c r="AM259" s="44"/>
      <c r="AN259" s="44"/>
      <c r="AO259" s="44"/>
      <c r="AP259" s="44"/>
      <c r="AQ259" s="44"/>
      <c r="AR259" s="44"/>
      <c r="AS259" s="44"/>
      <c r="AT259" s="44"/>
      <c r="AU259" s="44"/>
      <c r="AV259" s="44"/>
      <c r="AW259" s="44"/>
      <c r="AX259" s="44"/>
      <c r="AY259" s="44"/>
      <c r="AZ259" s="44"/>
      <c r="BA259" s="44"/>
      <c r="BB259" s="42"/>
      <c r="BC259" s="42"/>
      <c r="BD259" s="44"/>
      <c r="BE259" s="44"/>
      <c r="BF259" s="44"/>
      <c r="BG259" s="44"/>
      <c r="BH259" s="44"/>
      <c r="BI259" s="44"/>
      <c r="BJ259" s="44"/>
      <c r="BK259" s="44"/>
      <c r="BL259" s="44"/>
      <c r="BM259" s="44"/>
      <c r="BN259" s="44"/>
      <c r="BO259" s="44"/>
      <c r="BP259" s="44"/>
    </row>
    <row r="260" spans="4:68">
      <c r="D260" s="44"/>
      <c r="E260" s="44"/>
      <c r="F260" s="44"/>
      <c r="G260" s="44"/>
      <c r="H260" s="44"/>
      <c r="I260" s="44"/>
      <c r="J260" s="44"/>
      <c r="K260" s="44"/>
      <c r="L260" s="44"/>
      <c r="M260" s="44"/>
      <c r="N260" s="44"/>
      <c r="O260" s="44"/>
      <c r="P260" s="44"/>
      <c r="Q260" s="44"/>
      <c r="R260" s="44"/>
      <c r="S260" s="44"/>
      <c r="T260" s="44"/>
      <c r="U260" s="44"/>
      <c r="V260" s="44"/>
      <c r="W260" s="44"/>
      <c r="X260" s="44"/>
      <c r="Y260" s="44"/>
      <c r="Z260" s="44"/>
      <c r="AA260" s="44"/>
      <c r="AB260" s="44"/>
      <c r="AC260" s="44"/>
      <c r="AD260" s="44"/>
      <c r="AE260" s="44"/>
      <c r="AF260" s="44"/>
      <c r="AG260" s="44"/>
      <c r="AH260" s="44"/>
      <c r="AI260" s="44"/>
      <c r="AJ260" s="44"/>
      <c r="AK260" s="44"/>
      <c r="AL260" s="44"/>
      <c r="AM260" s="44"/>
      <c r="AN260" s="44"/>
      <c r="AO260" s="44"/>
      <c r="AP260" s="44"/>
      <c r="AQ260" s="44"/>
      <c r="AR260" s="44"/>
      <c r="AS260" s="44"/>
      <c r="AT260" s="44"/>
      <c r="AU260" s="44"/>
      <c r="AV260" s="44"/>
      <c r="AW260" s="44"/>
      <c r="AX260" s="44"/>
      <c r="AY260" s="44"/>
      <c r="AZ260" s="44"/>
      <c r="BA260" s="44"/>
      <c r="BB260" s="42"/>
      <c r="BC260" s="42"/>
      <c r="BD260" s="44"/>
      <c r="BE260" s="44"/>
      <c r="BF260" s="44"/>
      <c r="BG260" s="44"/>
      <c r="BH260" s="44"/>
      <c r="BI260" s="44"/>
      <c r="BJ260" s="44"/>
      <c r="BK260" s="44"/>
      <c r="BL260" s="44"/>
      <c r="BM260" s="44"/>
      <c r="BN260" s="44"/>
      <c r="BO260" s="44"/>
      <c r="BP260" s="44"/>
    </row>
    <row r="261" spans="4:68">
      <c r="D261" s="44"/>
      <c r="E261" s="44"/>
      <c r="F261" s="44"/>
      <c r="G261" s="44"/>
      <c r="H261" s="44"/>
      <c r="I261" s="44"/>
      <c r="J261" s="44"/>
      <c r="K261" s="44"/>
      <c r="L261" s="44"/>
      <c r="M261" s="44"/>
      <c r="N261" s="44"/>
      <c r="O261" s="44"/>
      <c r="P261" s="44"/>
      <c r="Q261" s="44"/>
      <c r="R261" s="44"/>
      <c r="S261" s="44"/>
      <c r="T261" s="44"/>
      <c r="U261" s="44"/>
      <c r="V261" s="44"/>
      <c r="W261" s="44"/>
      <c r="X261" s="44"/>
      <c r="Y261" s="44"/>
      <c r="Z261" s="44"/>
      <c r="AA261" s="44"/>
      <c r="AB261" s="44"/>
      <c r="AC261" s="44"/>
      <c r="AD261" s="44"/>
      <c r="AE261" s="44"/>
      <c r="AF261" s="44"/>
      <c r="AG261" s="44"/>
      <c r="AH261" s="44"/>
      <c r="AI261" s="44"/>
      <c r="AJ261" s="44"/>
      <c r="AK261" s="44"/>
      <c r="AL261" s="44"/>
      <c r="AM261" s="44"/>
      <c r="AN261" s="44"/>
      <c r="AO261" s="44"/>
      <c r="AP261" s="44"/>
      <c r="AQ261" s="44"/>
      <c r="AR261" s="44"/>
      <c r="AS261" s="44"/>
      <c r="AT261" s="44"/>
      <c r="AU261" s="44"/>
      <c r="AV261" s="44"/>
      <c r="AW261" s="44"/>
      <c r="AX261" s="44"/>
      <c r="AY261" s="44"/>
      <c r="AZ261" s="44"/>
      <c r="BA261" s="44"/>
      <c r="BB261" s="42"/>
      <c r="BC261" s="42"/>
      <c r="BD261" s="44"/>
      <c r="BE261" s="44"/>
      <c r="BF261" s="44"/>
      <c r="BG261" s="44"/>
      <c r="BH261" s="44"/>
      <c r="BI261" s="44"/>
      <c r="BJ261" s="44"/>
      <c r="BK261" s="44"/>
      <c r="BL261" s="44"/>
      <c r="BM261" s="44"/>
      <c r="BN261" s="44"/>
      <c r="BO261" s="44"/>
      <c r="BP261" s="44"/>
    </row>
    <row r="262" spans="4:68">
      <c r="D262" s="44"/>
      <c r="E262" s="44"/>
      <c r="F262" s="44"/>
      <c r="G262" s="44"/>
      <c r="H262" s="44"/>
      <c r="I262" s="44"/>
      <c r="J262" s="44"/>
      <c r="K262" s="44"/>
      <c r="L262" s="44"/>
      <c r="M262" s="44"/>
      <c r="N262" s="44"/>
      <c r="O262" s="44"/>
      <c r="P262" s="44"/>
      <c r="Q262" s="44"/>
      <c r="R262" s="44"/>
      <c r="S262" s="44"/>
      <c r="T262" s="44"/>
      <c r="U262" s="44"/>
      <c r="V262" s="44"/>
      <c r="W262" s="44"/>
      <c r="X262" s="44"/>
      <c r="Y262" s="44"/>
      <c r="Z262" s="44"/>
      <c r="AA262" s="44"/>
      <c r="AB262" s="44"/>
      <c r="AC262" s="44"/>
      <c r="AD262" s="44"/>
      <c r="AE262" s="44"/>
      <c r="AF262" s="44"/>
      <c r="AG262" s="44"/>
      <c r="AH262" s="44"/>
      <c r="AI262" s="44"/>
      <c r="AJ262" s="44"/>
      <c r="AK262" s="44"/>
      <c r="AL262" s="44"/>
      <c r="AM262" s="44"/>
      <c r="AN262" s="44"/>
      <c r="AO262" s="44"/>
      <c r="AP262" s="44"/>
      <c r="AQ262" s="44"/>
      <c r="AR262" s="44"/>
      <c r="AS262" s="44"/>
      <c r="AT262" s="44"/>
      <c r="AU262" s="44"/>
      <c r="AV262" s="44"/>
      <c r="AW262" s="44"/>
      <c r="AX262" s="44"/>
      <c r="AY262" s="44"/>
      <c r="AZ262" s="44"/>
      <c r="BA262" s="44"/>
      <c r="BB262" s="42"/>
      <c r="BC262" s="42"/>
      <c r="BD262" s="44"/>
      <c r="BE262" s="44"/>
      <c r="BF262" s="44"/>
      <c r="BG262" s="44"/>
      <c r="BH262" s="44"/>
      <c r="BI262" s="44"/>
      <c r="BJ262" s="44"/>
      <c r="BK262" s="44"/>
      <c r="BL262" s="44"/>
      <c r="BM262" s="44"/>
      <c r="BN262" s="44"/>
      <c r="BO262" s="44"/>
      <c r="BP262" s="44"/>
    </row>
    <row r="263" spans="4:68">
      <c r="D263" s="44"/>
      <c r="E263" s="44"/>
      <c r="F263" s="44"/>
      <c r="G263" s="44"/>
      <c r="H263" s="44"/>
      <c r="I263" s="44"/>
      <c r="J263" s="44"/>
      <c r="K263" s="44"/>
      <c r="L263" s="44"/>
      <c r="M263" s="44"/>
      <c r="N263" s="44"/>
      <c r="O263" s="44"/>
      <c r="P263" s="44"/>
      <c r="Q263" s="44"/>
      <c r="R263" s="44"/>
      <c r="S263" s="44"/>
      <c r="T263" s="44"/>
      <c r="U263" s="44"/>
      <c r="V263" s="44"/>
      <c r="W263" s="44"/>
      <c r="X263" s="44"/>
      <c r="Y263" s="44"/>
      <c r="Z263" s="44"/>
      <c r="AA263" s="44"/>
      <c r="AB263" s="44"/>
      <c r="AC263" s="44"/>
      <c r="AD263" s="44"/>
      <c r="AE263" s="44"/>
      <c r="AF263" s="44"/>
      <c r="AG263" s="44"/>
      <c r="AH263" s="44"/>
      <c r="AI263" s="44"/>
      <c r="AJ263" s="44"/>
      <c r="AK263" s="44"/>
      <c r="AL263" s="44"/>
      <c r="AM263" s="44"/>
      <c r="AN263" s="44"/>
      <c r="AO263" s="44"/>
      <c r="AP263" s="44"/>
      <c r="AQ263" s="44"/>
      <c r="AR263" s="44"/>
      <c r="AS263" s="44"/>
      <c r="AT263" s="44"/>
      <c r="AU263" s="44"/>
      <c r="AV263" s="44"/>
      <c r="AW263" s="44"/>
      <c r="AX263" s="44"/>
      <c r="AY263" s="44"/>
      <c r="AZ263" s="44"/>
      <c r="BA263" s="44"/>
      <c r="BB263" s="42"/>
      <c r="BC263" s="42"/>
      <c r="BD263" s="44"/>
      <c r="BE263" s="44"/>
      <c r="BF263" s="44"/>
      <c r="BG263" s="44"/>
      <c r="BH263" s="44"/>
      <c r="BI263" s="44"/>
      <c r="BJ263" s="44"/>
      <c r="BK263" s="44"/>
      <c r="BL263" s="44"/>
      <c r="BM263" s="44"/>
      <c r="BN263" s="44"/>
      <c r="BO263" s="44"/>
      <c r="BP263" s="44"/>
    </row>
    <row r="264" spans="4:68">
      <c r="D264" s="44"/>
      <c r="E264" s="44"/>
      <c r="F264" s="44"/>
      <c r="G264" s="44"/>
      <c r="H264" s="44"/>
      <c r="I264" s="44"/>
      <c r="J264" s="44"/>
      <c r="K264" s="44"/>
      <c r="L264" s="44"/>
      <c r="M264" s="44"/>
      <c r="N264" s="44"/>
      <c r="O264" s="44"/>
      <c r="P264" s="44"/>
      <c r="Q264" s="44"/>
      <c r="R264" s="44"/>
      <c r="S264" s="44"/>
      <c r="T264" s="44"/>
      <c r="U264" s="44"/>
      <c r="V264" s="44"/>
      <c r="W264" s="44"/>
      <c r="X264" s="44"/>
      <c r="Y264" s="44"/>
      <c r="Z264" s="44"/>
      <c r="AA264" s="44"/>
      <c r="AB264" s="44"/>
      <c r="AC264" s="44"/>
      <c r="AD264" s="44"/>
      <c r="AE264" s="44"/>
      <c r="AF264" s="44"/>
      <c r="AG264" s="44"/>
      <c r="AH264" s="44"/>
      <c r="AI264" s="44"/>
      <c r="AJ264" s="44"/>
      <c r="AK264" s="44"/>
      <c r="AL264" s="44"/>
      <c r="AM264" s="44"/>
      <c r="AN264" s="44"/>
      <c r="AO264" s="44"/>
      <c r="AP264" s="44"/>
      <c r="AQ264" s="44"/>
      <c r="AR264" s="44"/>
      <c r="AS264" s="44"/>
      <c r="AT264" s="44"/>
      <c r="AU264" s="44"/>
      <c r="AV264" s="44"/>
      <c r="AW264" s="44"/>
      <c r="AX264" s="44"/>
      <c r="AY264" s="44"/>
      <c r="AZ264" s="44"/>
      <c r="BA264" s="44"/>
      <c r="BB264" s="42"/>
      <c r="BC264" s="42"/>
      <c r="BD264" s="44"/>
      <c r="BE264" s="44"/>
      <c r="BF264" s="44"/>
      <c r="BG264" s="44"/>
      <c r="BH264" s="44"/>
      <c r="BI264" s="44"/>
      <c r="BJ264" s="44"/>
      <c r="BK264" s="44"/>
      <c r="BL264" s="44"/>
      <c r="BM264" s="44"/>
      <c r="BN264" s="44"/>
      <c r="BO264" s="44"/>
      <c r="BP264" s="44"/>
    </row>
    <row r="265" spans="4:68">
      <c r="D265" s="44"/>
      <c r="E265" s="44"/>
      <c r="F265" s="44"/>
      <c r="G265" s="44"/>
      <c r="H265" s="44"/>
      <c r="I265" s="44"/>
      <c r="J265" s="44"/>
      <c r="K265" s="44"/>
      <c r="L265" s="44"/>
      <c r="M265" s="44"/>
      <c r="N265" s="44"/>
      <c r="O265" s="44"/>
      <c r="P265" s="44"/>
      <c r="Q265" s="44"/>
      <c r="R265" s="44"/>
      <c r="S265" s="44"/>
      <c r="T265" s="44"/>
      <c r="U265" s="44"/>
      <c r="V265" s="44"/>
      <c r="W265" s="44"/>
      <c r="X265" s="44"/>
      <c r="Y265" s="44"/>
      <c r="Z265" s="44"/>
      <c r="AA265" s="44"/>
      <c r="AB265" s="44"/>
      <c r="AC265" s="44"/>
      <c r="AD265" s="44"/>
      <c r="AE265" s="44"/>
      <c r="AF265" s="44"/>
      <c r="AG265" s="44"/>
      <c r="AH265" s="44"/>
      <c r="AI265" s="44"/>
      <c r="AJ265" s="44"/>
      <c r="AK265" s="44"/>
      <c r="AL265" s="44"/>
      <c r="AM265" s="44"/>
      <c r="AN265" s="44"/>
      <c r="AO265" s="44"/>
      <c r="AP265" s="44"/>
      <c r="AQ265" s="44"/>
      <c r="AR265" s="44"/>
      <c r="AS265" s="44"/>
      <c r="AT265" s="44"/>
      <c r="AU265" s="44"/>
      <c r="AV265" s="44"/>
      <c r="AW265" s="44"/>
      <c r="AX265" s="44"/>
      <c r="AY265" s="44"/>
      <c r="AZ265" s="44"/>
      <c r="BA265" s="44"/>
      <c r="BB265" s="42"/>
      <c r="BC265" s="42"/>
      <c r="BD265" s="44"/>
      <c r="BE265" s="44"/>
      <c r="BF265" s="44"/>
      <c r="BG265" s="44"/>
      <c r="BH265" s="44"/>
      <c r="BI265" s="44"/>
      <c r="BJ265" s="44"/>
      <c r="BK265" s="44"/>
      <c r="BL265" s="44"/>
      <c r="BM265" s="44"/>
      <c r="BN265" s="44"/>
      <c r="BO265" s="44"/>
      <c r="BP265" s="44"/>
    </row>
    <row r="266" spans="4:68">
      <c r="D266" s="44"/>
      <c r="E266" s="44"/>
      <c r="F266" s="44"/>
      <c r="G266" s="44"/>
      <c r="H266" s="44"/>
      <c r="I266" s="44"/>
      <c r="J266" s="44"/>
      <c r="K266" s="44"/>
      <c r="L266" s="44"/>
      <c r="M266" s="44"/>
      <c r="N266" s="44"/>
      <c r="O266" s="44"/>
      <c r="P266" s="44"/>
      <c r="Q266" s="44"/>
      <c r="R266" s="44"/>
      <c r="S266" s="44"/>
      <c r="T266" s="44"/>
      <c r="U266" s="44"/>
      <c r="V266" s="44"/>
      <c r="W266" s="44"/>
      <c r="X266" s="44"/>
      <c r="Y266" s="44"/>
      <c r="Z266" s="44"/>
      <c r="AA266" s="44"/>
      <c r="AB266" s="44"/>
      <c r="AC266" s="44"/>
      <c r="AD266" s="44"/>
      <c r="AE266" s="44"/>
      <c r="AF266" s="44"/>
      <c r="AG266" s="44"/>
      <c r="AH266" s="44"/>
      <c r="AI266" s="44"/>
      <c r="AJ266" s="44"/>
      <c r="AK266" s="44"/>
      <c r="AL266" s="44"/>
      <c r="AM266" s="44"/>
      <c r="AN266" s="44"/>
      <c r="AO266" s="44"/>
      <c r="AP266" s="44"/>
      <c r="AQ266" s="44"/>
      <c r="AR266" s="44"/>
      <c r="AS266" s="44"/>
      <c r="AT266" s="44"/>
      <c r="AU266" s="44"/>
      <c r="AV266" s="44"/>
      <c r="AW266" s="44"/>
      <c r="AX266" s="44"/>
      <c r="AY266" s="44"/>
      <c r="AZ266" s="44"/>
      <c r="BA266" s="44"/>
      <c r="BB266" s="42"/>
      <c r="BC266" s="42"/>
      <c r="BD266" s="44"/>
      <c r="BE266" s="44"/>
      <c r="BF266" s="44"/>
      <c r="BG266" s="44"/>
      <c r="BH266" s="44"/>
      <c r="BI266" s="44"/>
      <c r="BJ266" s="44"/>
      <c r="BK266" s="44"/>
      <c r="BL266" s="44"/>
      <c r="BM266" s="44"/>
      <c r="BN266" s="44"/>
      <c r="BO266" s="44"/>
      <c r="BP266" s="44"/>
    </row>
    <row r="267" spans="4:68">
      <c r="D267" s="44"/>
      <c r="E267" s="44"/>
      <c r="F267" s="44"/>
      <c r="G267" s="44"/>
      <c r="H267" s="44"/>
      <c r="I267" s="44"/>
      <c r="J267" s="44"/>
      <c r="K267" s="44"/>
      <c r="L267" s="44"/>
      <c r="M267" s="44"/>
      <c r="N267" s="44"/>
      <c r="O267" s="44"/>
      <c r="P267" s="44"/>
      <c r="Q267" s="44"/>
      <c r="R267" s="44"/>
      <c r="S267" s="44"/>
      <c r="T267" s="44"/>
      <c r="U267" s="44"/>
      <c r="V267" s="44"/>
      <c r="W267" s="44"/>
      <c r="X267" s="44"/>
      <c r="Y267" s="44"/>
      <c r="Z267" s="44"/>
      <c r="AA267" s="44"/>
      <c r="AB267" s="44"/>
      <c r="AC267" s="44"/>
      <c r="AD267" s="44"/>
      <c r="AE267" s="44"/>
      <c r="AF267" s="44"/>
      <c r="AG267" s="44"/>
      <c r="AH267" s="44"/>
      <c r="AI267" s="44"/>
      <c r="AJ267" s="44"/>
      <c r="AK267" s="44"/>
      <c r="AL267" s="44"/>
      <c r="AM267" s="44"/>
      <c r="AN267" s="44"/>
      <c r="AO267" s="44"/>
      <c r="AP267" s="44"/>
      <c r="AQ267" s="44"/>
      <c r="AR267" s="44"/>
      <c r="AS267" s="44"/>
      <c r="AT267" s="44"/>
      <c r="AU267" s="44"/>
      <c r="AV267" s="44"/>
      <c r="AW267" s="44"/>
      <c r="AX267" s="44"/>
      <c r="AY267" s="44"/>
      <c r="AZ267" s="44"/>
      <c r="BA267" s="44"/>
      <c r="BB267" s="42"/>
      <c r="BC267" s="42"/>
      <c r="BD267" s="44"/>
      <c r="BE267" s="44"/>
      <c r="BF267" s="44"/>
      <c r="BG267" s="44"/>
      <c r="BH267" s="44"/>
      <c r="BI267" s="44"/>
      <c r="BJ267" s="44"/>
      <c r="BK267" s="44"/>
      <c r="BL267" s="44"/>
      <c r="BM267" s="44"/>
      <c r="BN267" s="44"/>
      <c r="BO267" s="44"/>
      <c r="BP267" s="44"/>
    </row>
    <row r="268" spans="4:68">
      <c r="D268" s="44"/>
      <c r="E268" s="44"/>
      <c r="F268" s="44"/>
      <c r="G268" s="44"/>
      <c r="H268" s="44"/>
      <c r="I268" s="44"/>
      <c r="J268" s="44"/>
      <c r="K268" s="44"/>
      <c r="L268" s="44"/>
      <c r="M268" s="44"/>
      <c r="N268" s="44"/>
      <c r="O268" s="44"/>
      <c r="P268" s="44"/>
      <c r="Q268" s="44"/>
      <c r="R268" s="44"/>
      <c r="S268" s="44"/>
      <c r="T268" s="44"/>
      <c r="U268" s="44"/>
      <c r="V268" s="44"/>
      <c r="W268" s="44"/>
      <c r="X268" s="44"/>
      <c r="Y268" s="44"/>
      <c r="Z268" s="44"/>
      <c r="AA268" s="44"/>
      <c r="AB268" s="44"/>
      <c r="AC268" s="44"/>
      <c r="AD268" s="44"/>
      <c r="AE268" s="44"/>
      <c r="AF268" s="44"/>
      <c r="AG268" s="44"/>
      <c r="AH268" s="44"/>
      <c r="AI268" s="44"/>
      <c r="AJ268" s="44"/>
      <c r="AK268" s="44"/>
      <c r="AL268" s="44"/>
      <c r="AM268" s="44"/>
      <c r="AN268" s="44"/>
      <c r="AO268" s="44"/>
      <c r="AP268" s="44"/>
      <c r="AQ268" s="44"/>
      <c r="AR268" s="44"/>
      <c r="AS268" s="44"/>
      <c r="AT268" s="44"/>
      <c r="AU268" s="44"/>
      <c r="AV268" s="44"/>
      <c r="AW268" s="44"/>
      <c r="AX268" s="44"/>
      <c r="AY268" s="44"/>
      <c r="AZ268" s="44"/>
      <c r="BA268" s="44"/>
      <c r="BB268" s="42"/>
      <c r="BC268" s="42"/>
      <c r="BD268" s="44"/>
      <c r="BE268" s="44"/>
      <c r="BF268" s="44"/>
      <c r="BG268" s="44"/>
      <c r="BH268" s="44"/>
      <c r="BI268" s="44"/>
      <c r="BJ268" s="44"/>
      <c r="BK268" s="44"/>
      <c r="BL268" s="44"/>
      <c r="BM268" s="44"/>
      <c r="BN268" s="44"/>
      <c r="BO268" s="44"/>
      <c r="BP268" s="44"/>
    </row>
    <row r="269" spans="4:68">
      <c r="D269" s="44"/>
      <c r="E269" s="44"/>
      <c r="F269" s="44"/>
      <c r="G269" s="44"/>
      <c r="H269" s="44"/>
      <c r="I269" s="44"/>
      <c r="J269" s="44"/>
      <c r="K269" s="44"/>
      <c r="L269" s="44"/>
      <c r="M269" s="44"/>
      <c r="N269" s="44"/>
      <c r="O269" s="44"/>
      <c r="P269" s="44"/>
      <c r="Q269" s="44"/>
      <c r="R269" s="44"/>
      <c r="S269" s="44"/>
      <c r="T269" s="44"/>
      <c r="U269" s="44"/>
      <c r="V269" s="44"/>
      <c r="W269" s="44"/>
      <c r="X269" s="44"/>
      <c r="Y269" s="44"/>
      <c r="Z269" s="44"/>
      <c r="AA269" s="44"/>
      <c r="AB269" s="44"/>
      <c r="AC269" s="44"/>
      <c r="AD269" s="44"/>
      <c r="AE269" s="44"/>
      <c r="AF269" s="44"/>
      <c r="AG269" s="44"/>
      <c r="AH269" s="44"/>
      <c r="AI269" s="44"/>
      <c r="AJ269" s="44"/>
      <c r="AK269" s="44"/>
      <c r="AL269" s="44"/>
      <c r="AM269" s="44"/>
      <c r="AN269" s="44"/>
      <c r="AO269" s="44"/>
      <c r="AP269" s="44"/>
      <c r="AQ269" s="44"/>
      <c r="AR269" s="44"/>
      <c r="AS269" s="44"/>
      <c r="AT269" s="44"/>
      <c r="AU269" s="44"/>
      <c r="AV269" s="44"/>
      <c r="AW269" s="44"/>
      <c r="AX269" s="44"/>
      <c r="AY269" s="44"/>
      <c r="AZ269" s="44"/>
      <c r="BA269" s="44"/>
      <c r="BB269" s="42"/>
      <c r="BC269" s="42"/>
      <c r="BD269" s="44"/>
      <c r="BE269" s="44"/>
      <c r="BF269" s="44"/>
      <c r="BG269" s="44"/>
      <c r="BH269" s="44"/>
      <c r="BI269" s="44"/>
      <c r="BJ269" s="44"/>
      <c r="BK269" s="44"/>
      <c r="BL269" s="44"/>
      <c r="BM269" s="44"/>
      <c r="BN269" s="44"/>
      <c r="BO269" s="44"/>
      <c r="BP269" s="44"/>
    </row>
    <row r="270" spans="4:68">
      <c r="D270" s="44"/>
      <c r="E270" s="44"/>
      <c r="F270" s="44"/>
      <c r="G270" s="44"/>
      <c r="H270" s="44"/>
      <c r="I270" s="44"/>
      <c r="J270" s="44"/>
      <c r="K270" s="44"/>
      <c r="L270" s="44"/>
      <c r="M270" s="44"/>
      <c r="N270" s="44"/>
      <c r="O270" s="44"/>
      <c r="P270" s="44"/>
      <c r="Q270" s="44"/>
      <c r="R270" s="44"/>
      <c r="S270" s="44"/>
      <c r="T270" s="44"/>
      <c r="U270" s="44"/>
      <c r="V270" s="44"/>
      <c r="W270" s="44"/>
      <c r="X270" s="44"/>
      <c r="Y270" s="44"/>
      <c r="Z270" s="44"/>
      <c r="AA270" s="44"/>
      <c r="AB270" s="44"/>
      <c r="AC270" s="44"/>
      <c r="AD270" s="44"/>
      <c r="AE270" s="44"/>
      <c r="AF270" s="44"/>
      <c r="AG270" s="44"/>
      <c r="AH270" s="44"/>
      <c r="AI270" s="44"/>
      <c r="AJ270" s="44"/>
      <c r="AK270" s="44"/>
      <c r="AL270" s="44"/>
      <c r="AM270" s="44"/>
      <c r="AN270" s="44"/>
      <c r="AO270" s="44"/>
      <c r="AP270" s="44"/>
      <c r="AQ270" s="44"/>
      <c r="AR270" s="44"/>
      <c r="AS270" s="44"/>
      <c r="AT270" s="44"/>
      <c r="AU270" s="44"/>
      <c r="AV270" s="44"/>
      <c r="AW270" s="44"/>
      <c r="AX270" s="44"/>
      <c r="AY270" s="44"/>
      <c r="AZ270" s="44"/>
      <c r="BA270" s="44"/>
      <c r="BB270" s="42"/>
      <c r="BC270" s="42"/>
      <c r="BD270" s="44"/>
      <c r="BE270" s="44"/>
      <c r="BF270" s="44"/>
      <c r="BG270" s="44"/>
      <c r="BH270" s="44"/>
      <c r="BI270" s="44"/>
      <c r="BJ270" s="44"/>
      <c r="BK270" s="44"/>
      <c r="BL270" s="44"/>
      <c r="BM270" s="44"/>
      <c r="BN270" s="44"/>
      <c r="BO270" s="44"/>
      <c r="BP270" s="44"/>
    </row>
    <row r="271" spans="4:68">
      <c r="D271" s="44"/>
      <c r="E271" s="44"/>
      <c r="F271" s="44"/>
      <c r="G271" s="44"/>
      <c r="H271" s="44"/>
      <c r="I271" s="44"/>
      <c r="J271" s="44"/>
      <c r="K271" s="44"/>
      <c r="L271" s="44"/>
      <c r="M271" s="44"/>
      <c r="N271" s="44"/>
      <c r="O271" s="44"/>
      <c r="P271" s="44"/>
      <c r="Q271" s="44"/>
      <c r="R271" s="44"/>
      <c r="S271" s="44"/>
      <c r="T271" s="44"/>
      <c r="U271" s="44"/>
      <c r="V271" s="44"/>
      <c r="W271" s="44"/>
      <c r="X271" s="44"/>
      <c r="Y271" s="44"/>
      <c r="Z271" s="44"/>
      <c r="AA271" s="44"/>
      <c r="AB271" s="44"/>
      <c r="AC271" s="44"/>
      <c r="AD271" s="44"/>
      <c r="AE271" s="44"/>
      <c r="AF271" s="44"/>
      <c r="AG271" s="44"/>
      <c r="AH271" s="44"/>
      <c r="AI271" s="44"/>
      <c r="AJ271" s="44"/>
      <c r="AK271" s="44"/>
      <c r="AL271" s="44"/>
      <c r="AM271" s="44"/>
      <c r="AN271" s="44"/>
      <c r="AO271" s="44"/>
      <c r="AP271" s="44"/>
      <c r="AQ271" s="44"/>
      <c r="AR271" s="44"/>
      <c r="AS271" s="44"/>
      <c r="AT271" s="44"/>
      <c r="AU271" s="44"/>
      <c r="AV271" s="44"/>
      <c r="AW271" s="44"/>
      <c r="AX271" s="44"/>
      <c r="AY271" s="44"/>
      <c r="AZ271" s="44"/>
      <c r="BA271" s="44"/>
      <c r="BB271" s="42"/>
      <c r="BC271" s="42"/>
      <c r="BD271" s="44"/>
      <c r="BE271" s="44"/>
      <c r="BF271" s="44"/>
      <c r="BG271" s="44"/>
      <c r="BH271" s="44"/>
      <c r="BI271" s="44"/>
      <c r="BJ271" s="44"/>
      <c r="BK271" s="44"/>
      <c r="BL271" s="44"/>
      <c r="BM271" s="44"/>
      <c r="BN271" s="44"/>
      <c r="BO271" s="44"/>
      <c r="BP271" s="44"/>
    </row>
    <row r="272" spans="4:68">
      <c r="D272" s="44"/>
      <c r="E272" s="44"/>
      <c r="F272" s="44"/>
      <c r="G272" s="44"/>
      <c r="H272" s="44"/>
      <c r="I272" s="44"/>
      <c r="J272" s="44"/>
      <c r="K272" s="44"/>
      <c r="L272" s="44"/>
      <c r="M272" s="44"/>
      <c r="N272" s="44"/>
      <c r="O272" s="44"/>
      <c r="P272" s="44"/>
      <c r="Q272" s="44"/>
      <c r="R272" s="44"/>
      <c r="S272" s="44"/>
      <c r="T272" s="44"/>
      <c r="U272" s="44"/>
      <c r="V272" s="44"/>
      <c r="W272" s="44"/>
      <c r="X272" s="44"/>
      <c r="Y272" s="44"/>
      <c r="Z272" s="44"/>
      <c r="AA272" s="44"/>
      <c r="AB272" s="44"/>
      <c r="AC272" s="44"/>
      <c r="AD272" s="44"/>
      <c r="AE272" s="44"/>
      <c r="AF272" s="44"/>
      <c r="AG272" s="44"/>
      <c r="AH272" s="44"/>
      <c r="AI272" s="44"/>
      <c r="AJ272" s="44"/>
      <c r="AK272" s="44"/>
      <c r="AL272" s="44"/>
      <c r="AM272" s="44"/>
      <c r="AN272" s="44"/>
      <c r="AO272" s="44"/>
      <c r="AP272" s="44"/>
      <c r="AQ272" s="44"/>
      <c r="AR272" s="44"/>
      <c r="AS272" s="44"/>
      <c r="AT272" s="44"/>
      <c r="AU272" s="44"/>
      <c r="AV272" s="44"/>
      <c r="AW272" s="44"/>
      <c r="AX272" s="44"/>
      <c r="AY272" s="44"/>
      <c r="AZ272" s="44"/>
      <c r="BA272" s="44"/>
      <c r="BB272" s="42"/>
      <c r="BC272" s="42"/>
      <c r="BD272" s="44"/>
      <c r="BE272" s="44"/>
      <c r="BF272" s="44"/>
      <c r="BG272" s="44"/>
      <c r="BH272" s="44"/>
      <c r="BI272" s="44"/>
      <c r="BJ272" s="44"/>
      <c r="BK272" s="44"/>
      <c r="BL272" s="44"/>
      <c r="BM272" s="44"/>
      <c r="BN272" s="44"/>
      <c r="BO272" s="44"/>
      <c r="BP272" s="44"/>
    </row>
    <row r="273" spans="4:68">
      <c r="D273" s="44"/>
      <c r="E273" s="44"/>
      <c r="F273" s="44"/>
      <c r="G273" s="44"/>
      <c r="H273" s="44"/>
      <c r="I273" s="44"/>
      <c r="J273" s="44"/>
      <c r="K273" s="44"/>
      <c r="L273" s="44"/>
      <c r="M273" s="44"/>
      <c r="N273" s="44"/>
      <c r="O273" s="44"/>
      <c r="P273" s="44"/>
      <c r="Q273" s="44"/>
      <c r="R273" s="44"/>
      <c r="S273" s="44"/>
      <c r="T273" s="44"/>
      <c r="U273" s="44"/>
      <c r="V273" s="44"/>
      <c r="W273" s="44"/>
      <c r="X273" s="44"/>
      <c r="Y273" s="44"/>
      <c r="Z273" s="44"/>
      <c r="AA273" s="44"/>
      <c r="AB273" s="44"/>
      <c r="AC273" s="44"/>
      <c r="AD273" s="44"/>
      <c r="AE273" s="44"/>
      <c r="AF273" s="44"/>
      <c r="AG273" s="44"/>
      <c r="AH273" s="44"/>
      <c r="AI273" s="44"/>
      <c r="AJ273" s="44"/>
      <c r="AK273" s="44"/>
      <c r="AL273" s="44"/>
      <c r="AM273" s="44"/>
      <c r="AN273" s="44"/>
      <c r="AO273" s="44"/>
      <c r="AP273" s="44"/>
      <c r="AQ273" s="44"/>
      <c r="AR273" s="44"/>
      <c r="AS273" s="44"/>
      <c r="AT273" s="44"/>
      <c r="AU273" s="44"/>
      <c r="AV273" s="44"/>
      <c r="AW273" s="44"/>
      <c r="AX273" s="44"/>
      <c r="AY273" s="44"/>
      <c r="AZ273" s="44"/>
      <c r="BA273" s="44"/>
      <c r="BB273" s="42"/>
      <c r="BC273" s="42"/>
      <c r="BD273" s="44"/>
      <c r="BE273" s="44"/>
      <c r="BF273" s="44"/>
      <c r="BG273" s="44"/>
      <c r="BH273" s="44"/>
      <c r="BI273" s="44"/>
      <c r="BJ273" s="44"/>
      <c r="BK273" s="44"/>
      <c r="BL273" s="44"/>
      <c r="BM273" s="44"/>
      <c r="BN273" s="44"/>
      <c r="BO273" s="44"/>
      <c r="BP273" s="44"/>
    </row>
    <row r="274" spans="4:68">
      <c r="D274" s="44"/>
      <c r="E274" s="44"/>
      <c r="F274" s="44"/>
      <c r="G274" s="44"/>
      <c r="H274" s="44"/>
      <c r="I274" s="44"/>
      <c r="J274" s="44"/>
      <c r="K274" s="44"/>
      <c r="L274" s="44"/>
      <c r="M274" s="44"/>
      <c r="N274" s="44"/>
      <c r="O274" s="44"/>
      <c r="P274" s="44"/>
      <c r="Q274" s="44"/>
      <c r="R274" s="44"/>
      <c r="S274" s="44"/>
      <c r="T274" s="44"/>
      <c r="U274" s="44"/>
      <c r="V274" s="44"/>
      <c r="W274" s="44"/>
      <c r="X274" s="44"/>
      <c r="Y274" s="44"/>
      <c r="Z274" s="44"/>
      <c r="AA274" s="44"/>
      <c r="AB274" s="44"/>
      <c r="AC274" s="44"/>
      <c r="AD274" s="44"/>
      <c r="AE274" s="44"/>
      <c r="AF274" s="44"/>
      <c r="AG274" s="44"/>
      <c r="AH274" s="44"/>
      <c r="AI274" s="44"/>
      <c r="AJ274" s="44"/>
      <c r="AK274" s="44"/>
      <c r="AL274" s="44"/>
      <c r="AM274" s="44"/>
      <c r="AN274" s="44"/>
      <c r="AO274" s="44"/>
      <c r="AP274" s="44"/>
      <c r="AQ274" s="44"/>
      <c r="AR274" s="44"/>
      <c r="AS274" s="44"/>
      <c r="AT274" s="44"/>
      <c r="AU274" s="44"/>
      <c r="AV274" s="44"/>
      <c r="AW274" s="44"/>
      <c r="AX274" s="44"/>
      <c r="AY274" s="44"/>
      <c r="AZ274" s="44"/>
      <c r="BA274" s="44"/>
      <c r="BB274" s="42"/>
      <c r="BC274" s="42"/>
      <c r="BD274" s="44"/>
      <c r="BE274" s="44"/>
      <c r="BF274" s="44"/>
      <c r="BG274" s="44"/>
      <c r="BH274" s="44"/>
      <c r="BI274" s="44"/>
      <c r="BJ274" s="44"/>
      <c r="BK274" s="44"/>
      <c r="BL274" s="44"/>
      <c r="BM274" s="44"/>
      <c r="BN274" s="44"/>
      <c r="BO274" s="44"/>
      <c r="BP274" s="44"/>
    </row>
    <row r="275" spans="4:68">
      <c r="D275" s="44"/>
      <c r="E275" s="44"/>
      <c r="F275" s="44"/>
      <c r="G275" s="44"/>
      <c r="H275" s="44"/>
      <c r="I275" s="44"/>
      <c r="J275" s="44"/>
      <c r="K275" s="44"/>
      <c r="L275" s="44"/>
      <c r="M275" s="44"/>
      <c r="N275" s="44"/>
      <c r="O275" s="44"/>
      <c r="P275" s="44"/>
      <c r="Q275" s="44"/>
      <c r="R275" s="44"/>
      <c r="S275" s="44"/>
      <c r="T275" s="44"/>
      <c r="U275" s="44"/>
      <c r="V275" s="44"/>
      <c r="W275" s="44"/>
      <c r="X275" s="44"/>
      <c r="Y275" s="44"/>
      <c r="Z275" s="44"/>
      <c r="AA275" s="44"/>
      <c r="AB275" s="44"/>
      <c r="AC275" s="44"/>
      <c r="AD275" s="44"/>
      <c r="AE275" s="44"/>
      <c r="AF275" s="44"/>
      <c r="AG275" s="44"/>
      <c r="AH275" s="44"/>
      <c r="AI275" s="44"/>
      <c r="AJ275" s="44"/>
      <c r="AK275" s="44"/>
      <c r="AL275" s="44"/>
      <c r="AM275" s="44"/>
      <c r="AN275" s="44"/>
      <c r="AO275" s="44"/>
      <c r="AP275" s="44"/>
      <c r="AQ275" s="44"/>
      <c r="AR275" s="44"/>
      <c r="AS275" s="44"/>
      <c r="AT275" s="44"/>
      <c r="AU275" s="44"/>
      <c r="AV275" s="44"/>
      <c r="AW275" s="44"/>
      <c r="AX275" s="44"/>
      <c r="AY275" s="44"/>
      <c r="AZ275" s="44"/>
      <c r="BA275" s="44"/>
      <c r="BB275" s="42"/>
      <c r="BC275" s="42"/>
      <c r="BD275" s="44"/>
      <c r="BE275" s="44"/>
      <c r="BF275" s="44"/>
      <c r="BG275" s="44"/>
      <c r="BH275" s="44"/>
      <c r="BI275" s="44"/>
      <c r="BJ275" s="44"/>
      <c r="BK275" s="44"/>
      <c r="BL275" s="44"/>
      <c r="BM275" s="44"/>
      <c r="BN275" s="44"/>
      <c r="BO275" s="44"/>
      <c r="BP275" s="44"/>
    </row>
    <row r="276" spans="4:68">
      <c r="D276" s="44"/>
      <c r="E276" s="44"/>
      <c r="F276" s="44"/>
      <c r="G276" s="44"/>
      <c r="H276" s="44"/>
      <c r="I276" s="44"/>
      <c r="J276" s="44"/>
      <c r="K276" s="44"/>
      <c r="L276" s="44"/>
      <c r="M276" s="44"/>
      <c r="N276" s="44"/>
      <c r="O276" s="44"/>
      <c r="P276" s="44"/>
      <c r="Q276" s="44"/>
      <c r="R276" s="44"/>
      <c r="S276" s="44"/>
      <c r="T276" s="44"/>
      <c r="U276" s="44"/>
      <c r="V276" s="44"/>
      <c r="W276" s="44"/>
      <c r="X276" s="44"/>
      <c r="Y276" s="44"/>
      <c r="Z276" s="44"/>
      <c r="AA276" s="44"/>
      <c r="AB276" s="44"/>
      <c r="AC276" s="44"/>
      <c r="AD276" s="44"/>
      <c r="AE276" s="44"/>
      <c r="AF276" s="44"/>
      <c r="AG276" s="44"/>
      <c r="AH276" s="44"/>
      <c r="AI276" s="44"/>
      <c r="AJ276" s="44"/>
      <c r="AK276" s="44"/>
      <c r="AL276" s="44"/>
      <c r="AM276" s="44"/>
      <c r="AN276" s="44"/>
      <c r="AO276" s="44"/>
      <c r="AP276" s="44"/>
      <c r="AQ276" s="44"/>
      <c r="AR276" s="44"/>
      <c r="AS276" s="44"/>
      <c r="AT276" s="44"/>
      <c r="AU276" s="44"/>
      <c r="AV276" s="44"/>
      <c r="AW276" s="44"/>
      <c r="AX276" s="44"/>
      <c r="AY276" s="44"/>
      <c r="AZ276" s="44"/>
      <c r="BA276" s="44"/>
      <c r="BB276" s="42"/>
      <c r="BC276" s="42"/>
      <c r="BD276" s="44"/>
      <c r="BE276" s="44"/>
      <c r="BF276" s="44"/>
      <c r="BG276" s="44"/>
      <c r="BH276" s="44"/>
      <c r="BI276" s="44"/>
      <c r="BJ276" s="44"/>
      <c r="BK276" s="44"/>
      <c r="BL276" s="44"/>
      <c r="BM276" s="44"/>
      <c r="BN276" s="44"/>
      <c r="BO276" s="44"/>
      <c r="BP276" s="44"/>
    </row>
    <row r="277" spans="4:68">
      <c r="D277" s="44"/>
      <c r="E277" s="44"/>
      <c r="F277" s="44"/>
      <c r="G277" s="44"/>
      <c r="H277" s="44"/>
      <c r="I277" s="44"/>
      <c r="J277" s="44"/>
      <c r="K277" s="44"/>
      <c r="L277" s="44"/>
      <c r="M277" s="44"/>
      <c r="N277" s="44"/>
      <c r="O277" s="44"/>
      <c r="P277" s="44"/>
      <c r="Q277" s="44"/>
      <c r="R277" s="44"/>
      <c r="S277" s="44"/>
      <c r="T277" s="44"/>
      <c r="U277" s="44"/>
      <c r="V277" s="44"/>
      <c r="W277" s="44"/>
      <c r="X277" s="44"/>
      <c r="Y277" s="44"/>
      <c r="Z277" s="44"/>
      <c r="AA277" s="44"/>
      <c r="AB277" s="44"/>
      <c r="AC277" s="44"/>
      <c r="AD277" s="44"/>
      <c r="AE277" s="44"/>
      <c r="AF277" s="44"/>
      <c r="AG277" s="44"/>
      <c r="AH277" s="44"/>
      <c r="AI277" s="44"/>
      <c r="AJ277" s="44"/>
      <c r="AK277" s="44"/>
      <c r="AL277" s="44"/>
      <c r="AM277" s="44"/>
      <c r="AN277" s="44"/>
      <c r="AO277" s="44"/>
      <c r="AP277" s="44"/>
      <c r="AQ277" s="44"/>
      <c r="AR277" s="44"/>
      <c r="AS277" s="44"/>
      <c r="AT277" s="44"/>
      <c r="AU277" s="44"/>
      <c r="AV277" s="44"/>
      <c r="AW277" s="44"/>
      <c r="AX277" s="44"/>
      <c r="AY277" s="44"/>
      <c r="AZ277" s="44"/>
      <c r="BA277" s="44"/>
      <c r="BB277" s="42"/>
      <c r="BC277" s="42"/>
      <c r="BD277" s="44"/>
      <c r="BE277" s="44"/>
      <c r="BF277" s="44"/>
      <c r="BG277" s="44"/>
      <c r="BH277" s="44"/>
      <c r="BI277" s="44"/>
      <c r="BJ277" s="44"/>
      <c r="BK277" s="44"/>
      <c r="BL277" s="44"/>
      <c r="BM277" s="44"/>
      <c r="BN277" s="44"/>
      <c r="BO277" s="44"/>
      <c r="BP277" s="44"/>
    </row>
  </sheetData>
  <mergeCells count="91">
    <mergeCell ref="AA65:AG65"/>
    <mergeCell ref="AA64:AG64"/>
    <mergeCell ref="AA53:AG53"/>
    <mergeCell ref="AA54:AG54"/>
    <mergeCell ref="AA55:AG55"/>
    <mergeCell ref="AA56:AG56"/>
    <mergeCell ref="AA57:AG57"/>
    <mergeCell ref="AA58:AG58"/>
    <mergeCell ref="AA59:AG59"/>
    <mergeCell ref="AA60:AG60"/>
    <mergeCell ref="AA61:AG61"/>
    <mergeCell ref="AA62:AG62"/>
    <mergeCell ref="AA63:AG63"/>
    <mergeCell ref="AA52:AG52"/>
    <mergeCell ref="AA41:AG41"/>
    <mergeCell ref="AA42:AG42"/>
    <mergeCell ref="AA43:AG43"/>
    <mergeCell ref="AA44:AG44"/>
    <mergeCell ref="AA45:AG45"/>
    <mergeCell ref="AA46:AG46"/>
    <mergeCell ref="AA47:AG47"/>
    <mergeCell ref="AA48:AG48"/>
    <mergeCell ref="AA49:AG49"/>
    <mergeCell ref="AA50:AG50"/>
    <mergeCell ref="AA51:AG51"/>
    <mergeCell ref="BZ5:BZ6"/>
    <mergeCell ref="BH38:BH40"/>
    <mergeCell ref="L40:M40"/>
    <mergeCell ref="AA40:AG40"/>
    <mergeCell ref="BR40:BX40"/>
    <mergeCell ref="AJ5:AJ6"/>
    <mergeCell ref="AK5:AK6"/>
    <mergeCell ref="AL5:AL6"/>
    <mergeCell ref="AM5:AM6"/>
    <mergeCell ref="AN5:AN6"/>
    <mergeCell ref="AR5:AR6"/>
    <mergeCell ref="BI4:BI6"/>
    <mergeCell ref="BJ4:BP4"/>
    <mergeCell ref="BR4:BX4"/>
    <mergeCell ref="BE4:BE6"/>
    <mergeCell ref="BG4:BG6"/>
    <mergeCell ref="BH4:BH6"/>
    <mergeCell ref="AR4:AV4"/>
    <mergeCell ref="AW4:AW6"/>
    <mergeCell ref="AX4:AX5"/>
    <mergeCell ref="AY4:AY6"/>
    <mergeCell ref="AZ4:AZ6"/>
    <mergeCell ref="BA4:BA6"/>
    <mergeCell ref="AS5:AS6"/>
    <mergeCell ref="AT5:AT6"/>
    <mergeCell ref="AU5:AU6"/>
    <mergeCell ref="AV5:AV6"/>
    <mergeCell ref="BB4:BC5"/>
    <mergeCell ref="AE4:AE6"/>
    <mergeCell ref="AF4:AN4"/>
    <mergeCell ref="AO4:AO6"/>
    <mergeCell ref="AP4:AP5"/>
    <mergeCell ref="AQ4:AQ6"/>
    <mergeCell ref="AF5:AF6"/>
    <mergeCell ref="AG5:AG6"/>
    <mergeCell ref="AH5:AH6"/>
    <mergeCell ref="AI5:AI6"/>
    <mergeCell ref="AC4:AC6"/>
    <mergeCell ref="Z5:Z6"/>
    <mergeCell ref="AA5:AA6"/>
    <mergeCell ref="AB5:AB6"/>
    <mergeCell ref="AD4:AD5"/>
    <mergeCell ref="P4:S4"/>
    <mergeCell ref="T4:T6"/>
    <mergeCell ref="U4:U5"/>
    <mergeCell ref="V4:V6"/>
    <mergeCell ref="W4:AB4"/>
    <mergeCell ref="P5:P6"/>
    <mergeCell ref="Q5:Q6"/>
    <mergeCell ref="R5:R6"/>
    <mergeCell ref="S5:S6"/>
    <mergeCell ref="W5:W6"/>
    <mergeCell ref="X5:X6"/>
    <mergeCell ref="Y5:Y6"/>
    <mergeCell ref="O4:O6"/>
    <mergeCell ref="B2:C2"/>
    <mergeCell ref="B4:B6"/>
    <mergeCell ref="D4:D6"/>
    <mergeCell ref="E4:E6"/>
    <mergeCell ref="F4:F5"/>
    <mergeCell ref="G4:G6"/>
    <mergeCell ref="H4:H5"/>
    <mergeCell ref="I4:I6"/>
    <mergeCell ref="J4:L4"/>
    <mergeCell ref="M4:M6"/>
    <mergeCell ref="N4:N5"/>
  </mergeCells>
  <hyperlinks>
    <hyperlink ref="B2" location="Navigation!A1" display="Return to Navigation Page"/>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B1:BR158"/>
  <sheetViews>
    <sheetView zoomScale="60" zoomScaleNormal="60" workbookViewId="0">
      <pane xSplit="5" ySplit="7" topLeftCell="AP8" activePane="bottomRight" state="frozenSplit"/>
      <selection pane="topRight" activeCell="L1" sqref="L1"/>
      <selection pane="bottomLeft" activeCell="A11" sqref="A11"/>
      <selection pane="bottomRight" activeCell="BL20" sqref="BF8:BL20"/>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0.875" style="42" customWidth="1"/>
    <col min="6" max="6" width="14.875" style="42" customWidth="1"/>
    <col min="7" max="7" width="9.875" style="42" customWidth="1"/>
    <col min="8" max="8" width="10.875" style="42" customWidth="1"/>
    <col min="9" max="9" width="11.375" style="42" customWidth="1"/>
    <col min="10" max="12" width="12.875" style="42" customWidth="1"/>
    <col min="13" max="13" width="11.625" style="42" customWidth="1"/>
    <col min="14" max="14" width="10.875" style="42" customWidth="1"/>
    <col min="15" max="15" width="13" style="42" customWidth="1"/>
    <col min="16" max="19" width="12.875" style="42" customWidth="1"/>
    <col min="20" max="20" width="1.875" style="42" customWidth="1"/>
    <col min="21" max="21" width="10.875" style="42" customWidth="1"/>
    <col min="22" max="22" width="1.875" style="42" customWidth="1"/>
    <col min="23" max="23" width="12.875" style="43" customWidth="1"/>
    <col min="24"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375" style="42" customWidth="1"/>
    <col min="53" max="54" width="1.875" style="42" customWidth="1"/>
    <col min="55" max="55" width="60.875" style="42" customWidth="1"/>
    <col min="56" max="57" width="1.875" style="42" customWidth="1"/>
    <col min="58" max="58" width="13.5" style="42" customWidth="1"/>
    <col min="59" max="64" width="10.875" style="42" customWidth="1"/>
    <col min="65" max="65" width="11" style="42"/>
    <col min="66" max="16384" width="11" style="44"/>
  </cols>
  <sheetData>
    <row r="1" spans="2:70" s="228" customForma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41"/>
      <c r="BC1" s="239"/>
      <c r="BD1" s="241"/>
      <c r="BE1" s="241"/>
      <c r="BF1" s="239"/>
      <c r="BG1" s="239"/>
      <c r="BH1" s="239"/>
      <c r="BI1" s="239"/>
      <c r="BJ1" s="239"/>
      <c r="BK1" s="239"/>
      <c r="BL1" s="239"/>
      <c r="BM1" s="239"/>
    </row>
    <row r="2" spans="2:70" s="228" customFormat="1" ht="16.5" thickBot="1">
      <c r="C2" s="238"/>
      <c r="D2" s="398"/>
      <c r="E2" s="239"/>
      <c r="F2" s="239"/>
      <c r="G2" s="239"/>
      <c r="H2" s="239"/>
      <c r="I2" s="239"/>
      <c r="J2" s="239"/>
      <c r="K2" s="239"/>
      <c r="L2" s="239"/>
      <c r="M2" s="239"/>
      <c r="N2" s="239"/>
      <c r="O2" s="239"/>
      <c r="P2" s="239"/>
      <c r="Q2" s="239"/>
      <c r="R2" s="239"/>
      <c r="S2" s="239"/>
      <c r="T2" s="239"/>
      <c r="U2" s="239"/>
      <c r="V2" s="240"/>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41"/>
      <c r="AW2" s="239"/>
      <c r="AX2" s="241"/>
      <c r="AY2" s="239"/>
      <c r="AZ2" s="241"/>
      <c r="BA2" s="239"/>
      <c r="BB2" s="239"/>
      <c r="BC2" s="241"/>
      <c r="BD2" s="239"/>
      <c r="BE2" s="239"/>
      <c r="BF2" s="239"/>
      <c r="BG2" s="239"/>
      <c r="BH2" s="239"/>
      <c r="BI2" s="239"/>
      <c r="BJ2" s="239"/>
      <c r="BK2" s="239"/>
      <c r="BL2" s="239"/>
      <c r="BM2" s="239"/>
    </row>
    <row r="3" spans="2:70" s="228" customFormat="1" ht="21.75" thickBot="1">
      <c r="B3" s="943" t="s">
        <v>149</v>
      </c>
      <c r="C3" s="1074"/>
      <c r="D3" s="398"/>
      <c r="E3" s="239"/>
      <c r="F3" s="239"/>
      <c r="G3" s="239"/>
      <c r="H3" s="239"/>
      <c r="I3" s="239"/>
      <c r="J3" s="239"/>
      <c r="K3" s="239"/>
      <c r="L3" s="239"/>
      <c r="M3" s="239"/>
      <c r="N3" s="239"/>
      <c r="O3" s="239"/>
      <c r="P3" s="239"/>
      <c r="Q3" s="239"/>
      <c r="R3" s="239"/>
      <c r="S3" s="239"/>
      <c r="T3" s="239"/>
      <c r="U3" s="239"/>
      <c r="V3" s="239"/>
      <c r="W3" s="240"/>
      <c r="X3" s="239"/>
      <c r="Y3" s="239"/>
      <c r="Z3" s="239"/>
      <c r="AA3" s="239"/>
      <c r="AB3" s="239"/>
      <c r="AC3" s="239"/>
      <c r="AD3" s="239"/>
      <c r="AE3" s="239"/>
      <c r="AF3" s="239"/>
      <c r="AG3" s="239"/>
      <c r="AH3" s="239"/>
      <c r="AI3" s="239"/>
      <c r="AJ3" s="239"/>
      <c r="AK3" s="239"/>
      <c r="AL3" s="239"/>
      <c r="AM3" s="239"/>
      <c r="AN3" s="239"/>
      <c r="AO3" s="239"/>
      <c r="AP3" s="239"/>
      <c r="AQ3" s="239"/>
      <c r="AR3" s="239"/>
      <c r="AS3" s="239"/>
      <c r="AT3" s="239"/>
      <c r="AU3" s="239"/>
      <c r="AV3" s="239"/>
      <c r="AW3" s="241"/>
      <c r="AX3" s="239"/>
      <c r="AY3" s="241"/>
      <c r="AZ3" s="239"/>
      <c r="BA3" s="241"/>
      <c r="BB3" s="241"/>
      <c r="BC3" s="239"/>
      <c r="BD3" s="241"/>
      <c r="BE3" s="241"/>
      <c r="BF3" s="239"/>
      <c r="BG3" s="239"/>
      <c r="BH3" s="239"/>
      <c r="BI3" s="239"/>
      <c r="BJ3" s="239"/>
      <c r="BK3" s="239"/>
      <c r="BL3" s="239"/>
      <c r="BM3" s="239"/>
    </row>
    <row r="4" spans="2:70" ht="16.5" thickBot="1">
      <c r="B4" s="45"/>
      <c r="C4" s="45"/>
      <c r="D4" s="46"/>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8"/>
      <c r="BG4" s="47"/>
      <c r="BH4" s="47"/>
      <c r="BI4" s="47"/>
      <c r="BJ4" s="47"/>
      <c r="BK4" s="47"/>
      <c r="BL4" s="47"/>
      <c r="BM4" s="47"/>
    </row>
    <row r="5" spans="2:70" s="13" customFormat="1" ht="21.75" customHeight="1" thickBot="1">
      <c r="B5" s="1175" t="s">
        <v>512</v>
      </c>
      <c r="C5" s="245" t="s">
        <v>692</v>
      </c>
      <c r="D5" s="1112" t="s">
        <v>173</v>
      </c>
      <c r="E5" s="1084" t="s">
        <v>71</v>
      </c>
      <c r="F5" s="1114" t="s">
        <v>54</v>
      </c>
      <c r="G5" s="1079"/>
      <c r="H5" s="1084" t="s">
        <v>0</v>
      </c>
      <c r="I5" s="1116"/>
      <c r="J5" s="1095" t="s">
        <v>194</v>
      </c>
      <c r="K5" s="1096"/>
      <c r="L5" s="1097"/>
      <c r="M5" s="1077"/>
      <c r="N5" s="1084" t="s">
        <v>1</v>
      </c>
      <c r="O5" s="1079"/>
      <c r="P5" s="1098" t="s">
        <v>195</v>
      </c>
      <c r="Q5" s="1099"/>
      <c r="R5" s="1099"/>
      <c r="S5" s="1100"/>
      <c r="T5" s="1082"/>
      <c r="U5" s="1084" t="s">
        <v>2</v>
      </c>
      <c r="V5" s="1079"/>
      <c r="W5" s="1098" t="s">
        <v>196</v>
      </c>
      <c r="X5" s="1099"/>
      <c r="Y5" s="1099"/>
      <c r="Z5" s="1099"/>
      <c r="AA5" s="1099"/>
      <c r="AB5" s="1100"/>
      <c r="AC5" s="1082"/>
      <c r="AD5" s="1084" t="s">
        <v>3</v>
      </c>
      <c r="AE5" s="1079"/>
      <c r="AF5" s="1155" t="s">
        <v>197</v>
      </c>
      <c r="AG5" s="1156"/>
      <c r="AH5" s="1156"/>
      <c r="AI5" s="1156"/>
      <c r="AJ5" s="1156"/>
      <c r="AK5" s="1156"/>
      <c r="AL5" s="1156"/>
      <c r="AM5" s="1156"/>
      <c r="AN5" s="1157"/>
      <c r="AO5" s="1082"/>
      <c r="AP5" s="1084" t="s">
        <v>4</v>
      </c>
      <c r="AQ5" s="1079"/>
      <c r="AR5" s="1098" t="s">
        <v>198</v>
      </c>
      <c r="AS5" s="1099"/>
      <c r="AT5" s="1099"/>
      <c r="AU5" s="1099"/>
      <c r="AV5" s="1100"/>
      <c r="AW5" s="1088"/>
      <c r="AX5" s="1084" t="s">
        <v>68</v>
      </c>
      <c r="AY5" s="1104"/>
      <c r="AZ5" s="1086" t="s">
        <v>199</v>
      </c>
      <c r="BA5" s="1104"/>
      <c r="BB5" s="591"/>
      <c r="BC5" s="1151" t="s">
        <v>12</v>
      </c>
      <c r="BD5" s="594"/>
      <c r="BE5" s="1109"/>
      <c r="BF5" s="1101" t="s">
        <v>200</v>
      </c>
      <c r="BG5" s="1101"/>
      <c r="BH5" s="1101"/>
      <c r="BI5" s="1101"/>
      <c r="BJ5" s="1101"/>
      <c r="BK5" s="1101"/>
      <c r="BL5" s="1102"/>
      <c r="BM5" s="160"/>
      <c r="BQ5" s="161"/>
      <c r="BR5" s="161"/>
    </row>
    <row r="6" spans="2:70" s="100" customFormat="1" ht="32.25" customHeight="1" thickBot="1">
      <c r="B6" s="1176"/>
      <c r="C6" s="244" t="s">
        <v>90</v>
      </c>
      <c r="D6" s="1113"/>
      <c r="E6" s="1085"/>
      <c r="F6" s="1115"/>
      <c r="G6" s="1080"/>
      <c r="H6" s="1085"/>
      <c r="I6" s="1117"/>
      <c r="J6" s="586" t="s">
        <v>57</v>
      </c>
      <c r="K6" s="584" t="s">
        <v>53</v>
      </c>
      <c r="L6" s="585" t="s">
        <v>58</v>
      </c>
      <c r="M6" s="1078"/>
      <c r="N6" s="1085"/>
      <c r="O6" s="1080"/>
      <c r="P6" s="1103" t="s">
        <v>56</v>
      </c>
      <c r="Q6" s="1081" t="s">
        <v>126</v>
      </c>
      <c r="R6" s="1081" t="s">
        <v>127</v>
      </c>
      <c r="S6" s="1081" t="s">
        <v>128</v>
      </c>
      <c r="T6" s="1083"/>
      <c r="U6" s="1085"/>
      <c r="V6" s="1080"/>
      <c r="W6" s="1103" t="s">
        <v>55</v>
      </c>
      <c r="X6" s="1081" t="s">
        <v>122</v>
      </c>
      <c r="Y6" s="1090" t="s">
        <v>201</v>
      </c>
      <c r="Z6" s="1081" t="s">
        <v>123</v>
      </c>
      <c r="AA6" s="1081" t="s">
        <v>124</v>
      </c>
      <c r="AB6" s="1092" t="s">
        <v>129</v>
      </c>
      <c r="AC6" s="1083"/>
      <c r="AD6" s="1085"/>
      <c r="AE6" s="1080"/>
      <c r="AF6" s="1120" t="s">
        <v>66</v>
      </c>
      <c r="AG6" s="1090" t="s">
        <v>67</v>
      </c>
      <c r="AH6" s="1090" t="s">
        <v>64</v>
      </c>
      <c r="AI6" s="1090" t="s">
        <v>131</v>
      </c>
      <c r="AJ6" s="1090" t="s">
        <v>125</v>
      </c>
      <c r="AK6" s="1090" t="s">
        <v>65</v>
      </c>
      <c r="AL6" s="1090" t="s">
        <v>132</v>
      </c>
      <c r="AM6" s="1090" t="s">
        <v>130</v>
      </c>
      <c r="AN6" s="1091" t="s">
        <v>69</v>
      </c>
      <c r="AO6" s="1083"/>
      <c r="AP6" s="1085"/>
      <c r="AQ6" s="1080"/>
      <c r="AR6" s="1103" t="s">
        <v>59</v>
      </c>
      <c r="AS6" s="1081" t="s">
        <v>60</v>
      </c>
      <c r="AT6" s="1081" t="s">
        <v>61</v>
      </c>
      <c r="AU6" s="1081" t="s">
        <v>62</v>
      </c>
      <c r="AV6" s="1092" t="s">
        <v>63</v>
      </c>
      <c r="AW6" s="1089"/>
      <c r="AX6" s="1085"/>
      <c r="AY6" s="1105"/>
      <c r="AZ6" s="1087"/>
      <c r="BA6" s="1105"/>
      <c r="BB6" s="592"/>
      <c r="BC6" s="1152"/>
      <c r="BD6" s="595"/>
      <c r="BE6" s="1110"/>
      <c r="BF6" s="327" t="s">
        <v>117</v>
      </c>
      <c r="BG6" s="327" t="s">
        <v>118</v>
      </c>
      <c r="BH6" s="327" t="s">
        <v>119</v>
      </c>
      <c r="BI6" s="327" t="s">
        <v>120</v>
      </c>
      <c r="BJ6" s="327" t="s">
        <v>8</v>
      </c>
      <c r="BK6" s="327" t="s">
        <v>86</v>
      </c>
      <c r="BL6" s="588" t="s">
        <v>121</v>
      </c>
      <c r="BM6" s="99"/>
      <c r="BN6" s="33"/>
      <c r="BO6" s="33"/>
      <c r="BP6" s="33"/>
    </row>
    <row r="7" spans="2:70" s="33" customFormat="1" ht="30.75" customHeight="1" thickBot="1">
      <c r="B7" s="1177"/>
      <c r="C7" s="247" t="s">
        <v>164</v>
      </c>
      <c r="D7" s="1113"/>
      <c r="E7" s="1085"/>
      <c r="F7" s="581" t="s">
        <v>202</v>
      </c>
      <c r="G7" s="1080"/>
      <c r="H7" s="581" t="s">
        <v>202</v>
      </c>
      <c r="I7" s="1117"/>
      <c r="J7" s="581" t="s">
        <v>0</v>
      </c>
      <c r="K7" s="582" t="s">
        <v>0</v>
      </c>
      <c r="L7" s="583" t="s">
        <v>0</v>
      </c>
      <c r="M7" s="1078"/>
      <c r="N7" s="581" t="s">
        <v>202</v>
      </c>
      <c r="O7" s="1080"/>
      <c r="P7" s="1103"/>
      <c r="Q7" s="1081"/>
      <c r="R7" s="1081"/>
      <c r="S7" s="1081"/>
      <c r="T7" s="1083"/>
      <c r="U7" s="581" t="s">
        <v>202</v>
      </c>
      <c r="V7" s="1080"/>
      <c r="W7" s="1103"/>
      <c r="X7" s="1081"/>
      <c r="Y7" s="1121"/>
      <c r="Z7" s="1081"/>
      <c r="AA7" s="1081"/>
      <c r="AB7" s="1092"/>
      <c r="AC7" s="1083"/>
      <c r="AD7" s="581" t="s">
        <v>202</v>
      </c>
      <c r="AE7" s="1080"/>
      <c r="AF7" s="1103"/>
      <c r="AG7" s="1081"/>
      <c r="AH7" s="1081"/>
      <c r="AI7" s="1081"/>
      <c r="AJ7" s="1081"/>
      <c r="AK7" s="1081"/>
      <c r="AL7" s="1081"/>
      <c r="AM7" s="1081"/>
      <c r="AN7" s="1092"/>
      <c r="AO7" s="1083"/>
      <c r="AP7" s="581" t="s">
        <v>202</v>
      </c>
      <c r="AQ7" s="1080"/>
      <c r="AR7" s="1103"/>
      <c r="AS7" s="1081"/>
      <c r="AT7" s="1081"/>
      <c r="AU7" s="1081"/>
      <c r="AV7" s="1092"/>
      <c r="AW7" s="1089"/>
      <c r="AX7" s="581" t="s">
        <v>202</v>
      </c>
      <c r="AY7" s="1105"/>
      <c r="AZ7" s="1087"/>
      <c r="BA7" s="1105"/>
      <c r="BB7" s="592"/>
      <c r="BC7" s="1152"/>
      <c r="BD7" s="595"/>
      <c r="BE7" s="1110"/>
      <c r="BF7" s="158" t="s">
        <v>202</v>
      </c>
      <c r="BG7" s="158" t="s">
        <v>202</v>
      </c>
      <c r="BH7" s="158" t="s">
        <v>202</v>
      </c>
      <c r="BI7" s="158" t="s">
        <v>202</v>
      </c>
      <c r="BJ7" s="158" t="s">
        <v>202</v>
      </c>
      <c r="BK7" s="158" t="s">
        <v>202</v>
      </c>
      <c r="BL7" s="590" t="s">
        <v>202</v>
      </c>
      <c r="BM7" s="32"/>
      <c r="BN7" s="31"/>
      <c r="BO7" s="31"/>
      <c r="BP7" s="31"/>
    </row>
    <row r="8" spans="2:70" s="50" customFormat="1" ht="174" thickBot="1">
      <c r="B8" s="873" t="s">
        <v>698</v>
      </c>
      <c r="C8" s="770" t="s">
        <v>293</v>
      </c>
      <c r="D8" s="382" t="s">
        <v>327</v>
      </c>
      <c r="E8" s="162">
        <v>65</v>
      </c>
      <c r="F8" s="164">
        <v>0</v>
      </c>
      <c r="G8" s="168"/>
      <c r="H8" s="162">
        <f t="shared" ref="H8:H20" si="0">SUM(I8:M8)</f>
        <v>24</v>
      </c>
      <c r="I8" s="168"/>
      <c r="J8" s="129">
        <v>0</v>
      </c>
      <c r="K8" s="107">
        <v>24</v>
      </c>
      <c r="L8" s="170">
        <v>0</v>
      </c>
      <c r="M8" s="168"/>
      <c r="N8" s="162">
        <f t="shared" ref="N8:N20" si="1">SUM(O8:T8)</f>
        <v>394</v>
      </c>
      <c r="O8" s="168"/>
      <c r="P8" s="133">
        <v>370</v>
      </c>
      <c r="Q8" s="107">
        <v>0</v>
      </c>
      <c r="R8" s="107">
        <v>24</v>
      </c>
      <c r="S8" s="134"/>
      <c r="T8" s="168"/>
      <c r="U8" s="162">
        <f t="shared" ref="U8:U20" si="2">SUM(V8:AC8)</f>
        <v>480</v>
      </c>
      <c r="V8" s="141"/>
      <c r="W8" s="133">
        <v>240</v>
      </c>
      <c r="X8" s="107">
        <v>0</v>
      </c>
      <c r="Y8" s="107">
        <v>0</v>
      </c>
      <c r="Z8" s="107">
        <v>240</v>
      </c>
      <c r="AA8" s="106">
        <v>0</v>
      </c>
      <c r="AB8" s="134">
        <v>0</v>
      </c>
      <c r="AC8" s="168"/>
      <c r="AD8" s="162">
        <f t="shared" ref="AD8:AD20" si="3">SUM(AE8:AO8)</f>
        <v>24</v>
      </c>
      <c r="AE8" s="168"/>
      <c r="AF8" s="133">
        <v>24</v>
      </c>
      <c r="AG8" s="107">
        <v>0</v>
      </c>
      <c r="AH8" s="107">
        <v>0</v>
      </c>
      <c r="AI8" s="107">
        <v>0</v>
      </c>
      <c r="AJ8" s="107">
        <v>0</v>
      </c>
      <c r="AK8" s="107">
        <v>0</v>
      </c>
      <c r="AL8" s="107">
        <v>0</v>
      </c>
      <c r="AM8" s="107">
        <v>0</v>
      </c>
      <c r="AN8" s="134">
        <v>0</v>
      </c>
      <c r="AO8" s="168"/>
      <c r="AP8" s="162">
        <f t="shared" ref="AP8:AP11" si="4">SUM(AR8:AW8)</f>
        <v>0</v>
      </c>
      <c r="AQ8" s="168"/>
      <c r="AR8" s="129">
        <v>0</v>
      </c>
      <c r="AS8" s="106">
        <v>0</v>
      </c>
      <c r="AT8" s="106">
        <v>0</v>
      </c>
      <c r="AU8" s="106">
        <v>0</v>
      </c>
      <c r="AV8" s="134">
        <v>0</v>
      </c>
      <c r="AW8" s="168"/>
      <c r="AX8" s="162">
        <v>0</v>
      </c>
      <c r="AY8" s="168"/>
      <c r="AZ8" s="215">
        <v>0</v>
      </c>
      <c r="BA8" s="179"/>
      <c r="BB8" s="175"/>
      <c r="BC8" s="437" t="s">
        <v>27</v>
      </c>
      <c r="BD8" s="175" t="s">
        <v>27</v>
      </c>
      <c r="BE8" s="182"/>
      <c r="BF8" s="156">
        <f t="shared" ref="BF8:BF20" si="5">F8</f>
        <v>0</v>
      </c>
      <c r="BG8" s="108">
        <f t="shared" ref="BG8:BG20" si="6">H8</f>
        <v>24</v>
      </c>
      <c r="BH8" s="108">
        <f t="shared" ref="BH8:BH20" si="7">N8</f>
        <v>394</v>
      </c>
      <c r="BI8" s="108">
        <f t="shared" ref="BI8:BI20" si="8">U8</f>
        <v>480</v>
      </c>
      <c r="BJ8" s="108">
        <f t="shared" ref="BJ8:BJ20" si="9">AD8</f>
        <v>24</v>
      </c>
      <c r="BK8" s="108">
        <f t="shared" ref="BK8:BK20" si="10">AP8</f>
        <v>0</v>
      </c>
      <c r="BL8" s="109">
        <f t="shared" ref="BL8:BL20" si="11">AX8</f>
        <v>0</v>
      </c>
      <c r="BM8" s="31"/>
      <c r="BN8" s="31"/>
      <c r="BO8" s="31"/>
      <c r="BP8" s="31"/>
      <c r="BQ8" s="211"/>
      <c r="BR8" s="211"/>
    </row>
    <row r="9" spans="2:70" s="50" customFormat="1" ht="95.25" thickBot="1">
      <c r="B9" s="55" t="s">
        <v>559</v>
      </c>
      <c r="C9" s="771" t="s">
        <v>294</v>
      </c>
      <c r="D9" s="391" t="s">
        <v>328</v>
      </c>
      <c r="E9" s="163">
        <v>5</v>
      </c>
      <c r="F9" s="165">
        <v>0</v>
      </c>
      <c r="G9" s="169"/>
      <c r="H9" s="163">
        <f t="shared" si="0"/>
        <v>4</v>
      </c>
      <c r="I9" s="169"/>
      <c r="J9" s="130">
        <v>0</v>
      </c>
      <c r="K9" s="103">
        <v>4</v>
      </c>
      <c r="L9" s="171">
        <v>0</v>
      </c>
      <c r="M9" s="169"/>
      <c r="N9" s="163">
        <f t="shared" si="1"/>
        <v>60</v>
      </c>
      <c r="O9" s="169"/>
      <c r="P9" s="135">
        <v>60</v>
      </c>
      <c r="Q9" s="103">
        <v>0</v>
      </c>
      <c r="R9" s="103">
        <v>0</v>
      </c>
      <c r="S9" s="136">
        <v>0</v>
      </c>
      <c r="T9" s="169"/>
      <c r="U9" s="163">
        <f t="shared" si="2"/>
        <v>40</v>
      </c>
      <c r="V9" s="142"/>
      <c r="W9" s="135">
        <v>20</v>
      </c>
      <c r="X9" s="103">
        <v>0</v>
      </c>
      <c r="Y9" s="103">
        <v>0</v>
      </c>
      <c r="Z9" s="103">
        <v>20</v>
      </c>
      <c r="AA9" s="102">
        <v>0</v>
      </c>
      <c r="AB9" s="136">
        <v>0</v>
      </c>
      <c r="AC9" s="169"/>
      <c r="AD9" s="163">
        <f t="shared" si="3"/>
        <v>0</v>
      </c>
      <c r="AE9" s="169"/>
      <c r="AF9" s="135">
        <v>0</v>
      </c>
      <c r="AG9" s="103">
        <v>0</v>
      </c>
      <c r="AH9" s="103">
        <v>0</v>
      </c>
      <c r="AI9" s="103">
        <v>0</v>
      </c>
      <c r="AJ9" s="103">
        <v>0</v>
      </c>
      <c r="AK9" s="103">
        <v>0</v>
      </c>
      <c r="AL9" s="103">
        <v>0</v>
      </c>
      <c r="AM9" s="103">
        <v>0</v>
      </c>
      <c r="AN9" s="136">
        <v>0</v>
      </c>
      <c r="AO9" s="169"/>
      <c r="AP9" s="163">
        <f t="shared" si="4"/>
        <v>0</v>
      </c>
      <c r="AQ9" s="169"/>
      <c r="AR9" s="130">
        <v>0</v>
      </c>
      <c r="AS9" s="102">
        <v>0</v>
      </c>
      <c r="AT9" s="102">
        <v>0</v>
      </c>
      <c r="AU9" s="102">
        <v>0</v>
      </c>
      <c r="AV9" s="136">
        <v>0</v>
      </c>
      <c r="AW9" s="169"/>
      <c r="AX9" s="163">
        <v>0</v>
      </c>
      <c r="AY9" s="169"/>
      <c r="AZ9" s="152">
        <v>0</v>
      </c>
      <c r="BA9" s="174"/>
      <c r="BB9" s="178"/>
      <c r="BC9" s="166" t="s">
        <v>27</v>
      </c>
      <c r="BD9" s="122" t="s">
        <v>27</v>
      </c>
      <c r="BE9" s="122"/>
      <c r="BF9" s="157">
        <f t="shared" si="5"/>
        <v>0</v>
      </c>
      <c r="BG9" s="104">
        <f t="shared" si="6"/>
        <v>4</v>
      </c>
      <c r="BH9" s="104">
        <f t="shared" si="7"/>
        <v>60</v>
      </c>
      <c r="BI9" s="104">
        <f t="shared" si="8"/>
        <v>40</v>
      </c>
      <c r="BJ9" s="104">
        <f t="shared" si="9"/>
        <v>0</v>
      </c>
      <c r="BK9" s="104">
        <f t="shared" si="10"/>
        <v>0</v>
      </c>
      <c r="BL9" s="110">
        <f t="shared" si="11"/>
        <v>0</v>
      </c>
      <c r="BN9" s="31"/>
      <c r="BO9" s="31"/>
      <c r="BP9" s="31"/>
    </row>
    <row r="10" spans="2:70" s="50" customFormat="1" ht="141.75">
      <c r="B10" s="55" t="s">
        <v>560</v>
      </c>
      <c r="C10" s="771" t="s">
        <v>295</v>
      </c>
      <c r="D10" s="391" t="s">
        <v>333</v>
      </c>
      <c r="E10" s="163">
        <v>10</v>
      </c>
      <c r="F10" s="165">
        <v>0</v>
      </c>
      <c r="G10" s="169"/>
      <c r="H10" s="163">
        <f t="shared" si="0"/>
        <v>0</v>
      </c>
      <c r="I10" s="169"/>
      <c r="J10" s="130">
        <v>0</v>
      </c>
      <c r="K10" s="103">
        <v>0</v>
      </c>
      <c r="L10" s="171">
        <v>0</v>
      </c>
      <c r="M10" s="169"/>
      <c r="N10" s="163">
        <f t="shared" si="1"/>
        <v>60</v>
      </c>
      <c r="O10" s="169"/>
      <c r="P10" s="135">
        <v>60</v>
      </c>
      <c r="Q10" s="103">
        <v>0</v>
      </c>
      <c r="R10" s="103">
        <v>0</v>
      </c>
      <c r="S10" s="136">
        <v>0</v>
      </c>
      <c r="T10" s="169"/>
      <c r="U10" s="163">
        <f t="shared" si="2"/>
        <v>80</v>
      </c>
      <c r="V10" s="142"/>
      <c r="W10" s="135">
        <v>40</v>
      </c>
      <c r="X10" s="103">
        <v>0</v>
      </c>
      <c r="Y10" s="103">
        <v>0</v>
      </c>
      <c r="Z10" s="103">
        <v>40</v>
      </c>
      <c r="AA10" s="102">
        <v>0</v>
      </c>
      <c r="AB10" s="136">
        <v>0</v>
      </c>
      <c r="AC10" s="169"/>
      <c r="AD10" s="163">
        <f t="shared" si="3"/>
        <v>8</v>
      </c>
      <c r="AE10" s="169"/>
      <c r="AF10" s="135">
        <v>8</v>
      </c>
      <c r="AG10" s="103">
        <v>0</v>
      </c>
      <c r="AH10" s="103">
        <v>0</v>
      </c>
      <c r="AI10" s="103">
        <v>0</v>
      </c>
      <c r="AJ10" s="103">
        <v>0</v>
      </c>
      <c r="AK10" s="103">
        <v>0</v>
      </c>
      <c r="AL10" s="103">
        <v>0</v>
      </c>
      <c r="AM10" s="103">
        <v>0</v>
      </c>
      <c r="AN10" s="136">
        <v>0</v>
      </c>
      <c r="AO10" s="169"/>
      <c r="AP10" s="163">
        <f t="shared" si="4"/>
        <v>0</v>
      </c>
      <c r="AQ10" s="169"/>
      <c r="AR10" s="130">
        <v>0</v>
      </c>
      <c r="AS10" s="102">
        <v>0</v>
      </c>
      <c r="AT10" s="102">
        <v>0</v>
      </c>
      <c r="AU10" s="102">
        <v>0</v>
      </c>
      <c r="AV10" s="136">
        <v>0</v>
      </c>
      <c r="AW10" s="169"/>
      <c r="AX10" s="163">
        <v>0</v>
      </c>
      <c r="AY10" s="169"/>
      <c r="AZ10" s="152">
        <v>0</v>
      </c>
      <c r="BA10" s="174"/>
      <c r="BB10" s="178"/>
      <c r="BC10" s="166" t="s">
        <v>27</v>
      </c>
      <c r="BD10" s="122" t="s">
        <v>27</v>
      </c>
      <c r="BE10" s="122"/>
      <c r="BF10" s="157">
        <f t="shared" si="5"/>
        <v>0</v>
      </c>
      <c r="BG10" s="104">
        <f t="shared" si="6"/>
        <v>0</v>
      </c>
      <c r="BH10" s="104">
        <f t="shared" si="7"/>
        <v>60</v>
      </c>
      <c r="BI10" s="104">
        <f t="shared" si="8"/>
        <v>80</v>
      </c>
      <c r="BJ10" s="104">
        <f t="shared" si="9"/>
        <v>8</v>
      </c>
      <c r="BK10" s="104">
        <f t="shared" si="10"/>
        <v>0</v>
      </c>
      <c r="BL10" s="110">
        <f t="shared" si="11"/>
        <v>0</v>
      </c>
      <c r="BN10" s="31"/>
      <c r="BO10" s="31"/>
      <c r="BP10" s="31"/>
    </row>
    <row r="11" spans="2:70" s="50" customFormat="1" ht="32.25" thickBot="1">
      <c r="B11" s="55" t="s">
        <v>561</v>
      </c>
      <c r="C11" s="771" t="s">
        <v>26</v>
      </c>
      <c r="D11" s="176" t="s">
        <v>5</v>
      </c>
      <c r="E11" s="163">
        <v>0</v>
      </c>
      <c r="F11" s="166">
        <v>0</v>
      </c>
      <c r="G11" s="122"/>
      <c r="H11" s="163">
        <f t="shared" si="0"/>
        <v>0</v>
      </c>
      <c r="I11" s="122"/>
      <c r="J11" s="131">
        <v>0</v>
      </c>
      <c r="K11" s="105">
        <v>0</v>
      </c>
      <c r="L11" s="137">
        <v>0</v>
      </c>
      <c r="M11" s="122"/>
      <c r="N11" s="163">
        <f t="shared" si="1"/>
        <v>0</v>
      </c>
      <c r="O11" s="122"/>
      <c r="P11" s="131">
        <v>0</v>
      </c>
      <c r="Q11" s="105">
        <v>0</v>
      </c>
      <c r="R11" s="105">
        <v>0</v>
      </c>
      <c r="S11" s="137">
        <v>0</v>
      </c>
      <c r="T11" s="122"/>
      <c r="U11" s="163">
        <f t="shared" si="2"/>
        <v>0</v>
      </c>
      <c r="V11" s="178"/>
      <c r="W11" s="131">
        <v>0</v>
      </c>
      <c r="X11" s="105">
        <v>0</v>
      </c>
      <c r="Y11" s="105">
        <v>0</v>
      </c>
      <c r="Z11" s="105">
        <v>0</v>
      </c>
      <c r="AA11" s="105">
        <v>0</v>
      </c>
      <c r="AB11" s="137">
        <v>0</v>
      </c>
      <c r="AC11" s="122"/>
      <c r="AD11" s="163">
        <f t="shared" si="3"/>
        <v>0</v>
      </c>
      <c r="AE11" s="122"/>
      <c r="AF11" s="131">
        <v>0</v>
      </c>
      <c r="AG11" s="105">
        <v>0</v>
      </c>
      <c r="AH11" s="105">
        <v>0</v>
      </c>
      <c r="AI11" s="105">
        <v>0</v>
      </c>
      <c r="AJ11" s="105">
        <v>0</v>
      </c>
      <c r="AK11" s="105">
        <v>0</v>
      </c>
      <c r="AL11" s="105">
        <v>0</v>
      </c>
      <c r="AM11" s="105">
        <v>0</v>
      </c>
      <c r="AN11" s="137">
        <v>0</v>
      </c>
      <c r="AO11" s="122"/>
      <c r="AP11" s="163">
        <f t="shared" si="4"/>
        <v>0</v>
      </c>
      <c r="AQ11" s="169"/>
      <c r="AR11" s="131">
        <v>0</v>
      </c>
      <c r="AS11" s="105">
        <v>0</v>
      </c>
      <c r="AT11" s="105">
        <v>0</v>
      </c>
      <c r="AU11" s="105">
        <v>0</v>
      </c>
      <c r="AV11" s="137">
        <v>0</v>
      </c>
      <c r="AW11" s="122"/>
      <c r="AX11" s="163">
        <v>0</v>
      </c>
      <c r="AY11" s="169"/>
      <c r="AZ11" s="152">
        <v>0</v>
      </c>
      <c r="BA11" s="174"/>
      <c r="BB11" s="178"/>
      <c r="BC11" s="166" t="s">
        <v>27</v>
      </c>
      <c r="BD11" s="122" t="s">
        <v>27</v>
      </c>
      <c r="BE11" s="122"/>
      <c r="BF11" s="157">
        <f t="shared" si="5"/>
        <v>0</v>
      </c>
      <c r="BG11" s="104">
        <f t="shared" si="6"/>
        <v>0</v>
      </c>
      <c r="BH11" s="104">
        <f t="shared" si="7"/>
        <v>0</v>
      </c>
      <c r="BI11" s="104">
        <f t="shared" si="8"/>
        <v>0</v>
      </c>
      <c r="BJ11" s="104">
        <f t="shared" si="9"/>
        <v>0</v>
      </c>
      <c r="BK11" s="104">
        <f t="shared" si="10"/>
        <v>0</v>
      </c>
      <c r="BL11" s="110">
        <f t="shared" si="11"/>
        <v>0</v>
      </c>
      <c r="BN11" s="31"/>
      <c r="BO11" s="31"/>
      <c r="BP11" s="31"/>
    </row>
    <row r="12" spans="2:70" s="50" customFormat="1" ht="95.25" thickBot="1">
      <c r="B12" s="55" t="s">
        <v>562</v>
      </c>
      <c r="C12" s="771" t="s">
        <v>296</v>
      </c>
      <c r="D12" s="628" t="s">
        <v>342</v>
      </c>
      <c r="E12" s="127">
        <v>21</v>
      </c>
      <c r="F12" s="166">
        <f>SUM(G12:G12)</f>
        <v>0</v>
      </c>
      <c r="G12" s="122"/>
      <c r="H12" s="127">
        <f t="shared" si="0"/>
        <v>0</v>
      </c>
      <c r="I12" s="122"/>
      <c r="J12" s="131">
        <v>0</v>
      </c>
      <c r="K12" s="105">
        <v>0</v>
      </c>
      <c r="L12" s="137">
        <v>0</v>
      </c>
      <c r="M12" s="122"/>
      <c r="N12" s="127">
        <f t="shared" si="1"/>
        <v>56</v>
      </c>
      <c r="O12" s="122"/>
      <c r="P12" s="131">
        <v>56</v>
      </c>
      <c r="Q12" s="105">
        <v>0</v>
      </c>
      <c r="R12" s="105">
        <v>0</v>
      </c>
      <c r="S12" s="137">
        <v>0</v>
      </c>
      <c r="T12" s="122"/>
      <c r="U12" s="127">
        <f t="shared" si="2"/>
        <v>240</v>
      </c>
      <c r="V12" s="122"/>
      <c r="W12" s="131">
        <v>120</v>
      </c>
      <c r="X12" s="105">
        <v>0</v>
      </c>
      <c r="Y12" s="105">
        <v>0</v>
      </c>
      <c r="Z12" s="105">
        <v>120</v>
      </c>
      <c r="AA12" s="105">
        <v>0</v>
      </c>
      <c r="AB12" s="137">
        <v>0</v>
      </c>
      <c r="AC12" s="122"/>
      <c r="AD12" s="127">
        <f t="shared" si="3"/>
        <v>0</v>
      </c>
      <c r="AE12" s="122"/>
      <c r="AF12" s="131">
        <v>0</v>
      </c>
      <c r="AG12" s="105">
        <v>0</v>
      </c>
      <c r="AH12" s="105">
        <v>0</v>
      </c>
      <c r="AI12" s="105">
        <v>0</v>
      </c>
      <c r="AJ12" s="105">
        <v>0</v>
      </c>
      <c r="AK12" s="105">
        <v>0</v>
      </c>
      <c r="AL12" s="105">
        <v>0</v>
      </c>
      <c r="AM12" s="105">
        <v>0</v>
      </c>
      <c r="AN12" s="137">
        <v>0</v>
      </c>
      <c r="AO12" s="122"/>
      <c r="AP12" s="127">
        <f>SUM(AQ12:AW12)</f>
        <v>0</v>
      </c>
      <c r="AQ12" s="122"/>
      <c r="AR12" s="131">
        <v>0</v>
      </c>
      <c r="AS12" s="105">
        <v>0</v>
      </c>
      <c r="AT12" s="105">
        <v>0</v>
      </c>
      <c r="AU12" s="105">
        <v>0</v>
      </c>
      <c r="AV12" s="137">
        <v>0</v>
      </c>
      <c r="AW12" s="122"/>
      <c r="AX12" s="127">
        <v>0</v>
      </c>
      <c r="AY12" s="122"/>
      <c r="AZ12" s="205">
        <v>0</v>
      </c>
      <c r="BA12" s="146"/>
      <c r="BB12" s="178"/>
      <c r="BC12" s="166" t="s">
        <v>27</v>
      </c>
      <c r="BD12" s="122" t="s">
        <v>27</v>
      </c>
      <c r="BE12" s="122"/>
      <c r="BF12" s="157">
        <f t="shared" si="5"/>
        <v>0</v>
      </c>
      <c r="BG12" s="104">
        <f t="shared" si="6"/>
        <v>0</v>
      </c>
      <c r="BH12" s="104">
        <f t="shared" si="7"/>
        <v>56</v>
      </c>
      <c r="BI12" s="104">
        <f t="shared" si="8"/>
        <v>240</v>
      </c>
      <c r="BJ12" s="104">
        <f t="shared" si="9"/>
        <v>0</v>
      </c>
      <c r="BK12" s="104">
        <f t="shared" si="10"/>
        <v>0</v>
      </c>
      <c r="BL12" s="110">
        <f t="shared" si="11"/>
        <v>0</v>
      </c>
      <c r="BN12" s="31"/>
      <c r="BO12" s="31"/>
      <c r="BP12" s="31"/>
    </row>
    <row r="13" spans="2:70" s="50" customFormat="1" ht="111" thickBot="1">
      <c r="B13" s="55" t="s">
        <v>563</v>
      </c>
      <c r="C13" s="771" t="s">
        <v>297</v>
      </c>
      <c r="D13" s="391" t="s">
        <v>344</v>
      </c>
      <c r="E13" s="127">
        <v>30</v>
      </c>
      <c r="F13" s="166">
        <f>SUM(G13:G13)</f>
        <v>0</v>
      </c>
      <c r="G13" s="122"/>
      <c r="H13" s="127">
        <f t="shared" si="0"/>
        <v>0</v>
      </c>
      <c r="I13" s="122"/>
      <c r="J13" s="131">
        <v>0</v>
      </c>
      <c r="K13" s="105">
        <v>0</v>
      </c>
      <c r="L13" s="137">
        <v>0</v>
      </c>
      <c r="M13" s="122"/>
      <c r="N13" s="127">
        <f t="shared" si="1"/>
        <v>32</v>
      </c>
      <c r="O13" s="122"/>
      <c r="P13" s="131">
        <v>32</v>
      </c>
      <c r="Q13" s="105">
        <v>0</v>
      </c>
      <c r="R13" s="105">
        <v>0</v>
      </c>
      <c r="S13" s="137">
        <v>0</v>
      </c>
      <c r="T13" s="122"/>
      <c r="U13" s="127">
        <f t="shared" si="2"/>
        <v>20</v>
      </c>
      <c r="V13" s="122"/>
      <c r="W13" s="131">
        <v>10</v>
      </c>
      <c r="X13" s="105">
        <v>0</v>
      </c>
      <c r="Y13" s="105">
        <v>0</v>
      </c>
      <c r="Z13" s="105">
        <v>10</v>
      </c>
      <c r="AA13" s="105">
        <v>0</v>
      </c>
      <c r="AB13" s="137">
        <v>0</v>
      </c>
      <c r="AC13" s="122"/>
      <c r="AD13" s="127">
        <f t="shared" si="3"/>
        <v>0</v>
      </c>
      <c r="AE13" s="122"/>
      <c r="AF13" s="131">
        <v>0</v>
      </c>
      <c r="AG13" s="105">
        <v>0</v>
      </c>
      <c r="AH13" s="105">
        <v>0</v>
      </c>
      <c r="AI13" s="105">
        <v>0</v>
      </c>
      <c r="AJ13" s="105">
        <v>0</v>
      </c>
      <c r="AK13" s="105">
        <v>0</v>
      </c>
      <c r="AL13" s="105">
        <v>0</v>
      </c>
      <c r="AM13" s="105">
        <v>0</v>
      </c>
      <c r="AN13" s="137">
        <v>0</v>
      </c>
      <c r="AO13" s="122"/>
      <c r="AP13" s="127">
        <f>SUM(AQ13:AW13)</f>
        <v>0</v>
      </c>
      <c r="AQ13" s="122"/>
      <c r="AR13" s="131">
        <v>0</v>
      </c>
      <c r="AS13" s="105">
        <v>0</v>
      </c>
      <c r="AT13" s="105">
        <v>0</v>
      </c>
      <c r="AU13" s="105">
        <v>0</v>
      </c>
      <c r="AV13" s="137">
        <v>0</v>
      </c>
      <c r="AW13" s="122"/>
      <c r="AX13" s="127">
        <v>0</v>
      </c>
      <c r="AY13" s="122"/>
      <c r="AZ13" s="205">
        <v>0</v>
      </c>
      <c r="BA13" s="146"/>
      <c r="BB13" s="178"/>
      <c r="BC13" s="166" t="s">
        <v>27</v>
      </c>
      <c r="BD13" s="122" t="s">
        <v>27</v>
      </c>
      <c r="BE13" s="122"/>
      <c r="BF13" s="157">
        <f t="shared" si="5"/>
        <v>0</v>
      </c>
      <c r="BG13" s="104">
        <f t="shared" si="6"/>
        <v>0</v>
      </c>
      <c r="BH13" s="104">
        <f t="shared" si="7"/>
        <v>32</v>
      </c>
      <c r="BI13" s="104">
        <f t="shared" si="8"/>
        <v>20</v>
      </c>
      <c r="BJ13" s="104">
        <f t="shared" si="9"/>
        <v>0</v>
      </c>
      <c r="BK13" s="104">
        <f t="shared" si="10"/>
        <v>0</v>
      </c>
      <c r="BL13" s="110">
        <f t="shared" si="11"/>
        <v>0</v>
      </c>
      <c r="BN13" s="31"/>
      <c r="BO13" s="31"/>
      <c r="BP13" s="31"/>
    </row>
    <row r="14" spans="2:70" s="50" customFormat="1" ht="111" thickBot="1">
      <c r="B14" s="55" t="s">
        <v>564</v>
      </c>
      <c r="C14" s="771" t="s">
        <v>298</v>
      </c>
      <c r="D14" s="391" t="s">
        <v>343</v>
      </c>
      <c r="E14" s="127">
        <v>35</v>
      </c>
      <c r="F14" s="166">
        <f>SUM(G14:G14)</f>
        <v>0</v>
      </c>
      <c r="G14" s="122"/>
      <c r="H14" s="127">
        <f t="shared" si="0"/>
        <v>0</v>
      </c>
      <c r="I14" s="122"/>
      <c r="J14" s="131">
        <v>0</v>
      </c>
      <c r="K14" s="105">
        <v>0</v>
      </c>
      <c r="L14" s="137">
        <v>0</v>
      </c>
      <c r="M14" s="122"/>
      <c r="N14" s="127">
        <f t="shared" si="1"/>
        <v>380</v>
      </c>
      <c r="O14" s="122"/>
      <c r="P14" s="131">
        <v>380</v>
      </c>
      <c r="Q14" s="105">
        <v>0</v>
      </c>
      <c r="R14" s="105">
        <v>0</v>
      </c>
      <c r="S14" s="137">
        <v>0</v>
      </c>
      <c r="T14" s="122"/>
      <c r="U14" s="127">
        <f t="shared" si="2"/>
        <v>140</v>
      </c>
      <c r="V14" s="122"/>
      <c r="W14" s="131">
        <v>70</v>
      </c>
      <c r="X14" s="105">
        <v>0</v>
      </c>
      <c r="Y14" s="105">
        <v>0</v>
      </c>
      <c r="Z14" s="105">
        <v>70</v>
      </c>
      <c r="AA14" s="105">
        <v>0</v>
      </c>
      <c r="AB14" s="137">
        <v>0</v>
      </c>
      <c r="AC14" s="122"/>
      <c r="AD14" s="127">
        <f t="shared" si="3"/>
        <v>0</v>
      </c>
      <c r="AE14" s="122"/>
      <c r="AF14" s="131">
        <v>0</v>
      </c>
      <c r="AG14" s="105">
        <v>0</v>
      </c>
      <c r="AH14" s="105">
        <v>0</v>
      </c>
      <c r="AI14" s="105">
        <v>0</v>
      </c>
      <c r="AJ14" s="105">
        <v>0</v>
      </c>
      <c r="AK14" s="105">
        <v>0</v>
      </c>
      <c r="AL14" s="105">
        <v>0</v>
      </c>
      <c r="AM14" s="105">
        <v>0</v>
      </c>
      <c r="AN14" s="137">
        <v>0</v>
      </c>
      <c r="AO14" s="122"/>
      <c r="AP14" s="127">
        <f>SUM(AQ14:AW14)</f>
        <v>0</v>
      </c>
      <c r="AQ14" s="122"/>
      <c r="AR14" s="131">
        <v>0</v>
      </c>
      <c r="AS14" s="105">
        <v>0</v>
      </c>
      <c r="AT14" s="105">
        <v>0</v>
      </c>
      <c r="AU14" s="105">
        <v>0</v>
      </c>
      <c r="AV14" s="137">
        <v>0</v>
      </c>
      <c r="AW14" s="122"/>
      <c r="AX14" s="127">
        <v>0</v>
      </c>
      <c r="AY14" s="122"/>
      <c r="AZ14" s="153">
        <v>0</v>
      </c>
      <c r="BA14" s="146"/>
      <c r="BB14" s="178"/>
      <c r="BC14" s="166" t="s">
        <v>27</v>
      </c>
      <c r="BD14" s="122" t="s">
        <v>27</v>
      </c>
      <c r="BE14" s="122"/>
      <c r="BF14" s="157">
        <f t="shared" si="5"/>
        <v>0</v>
      </c>
      <c r="BG14" s="104">
        <f t="shared" si="6"/>
        <v>0</v>
      </c>
      <c r="BH14" s="104">
        <f t="shared" si="7"/>
        <v>380</v>
      </c>
      <c r="BI14" s="104">
        <f t="shared" si="8"/>
        <v>140</v>
      </c>
      <c r="BJ14" s="104">
        <f t="shared" si="9"/>
        <v>0</v>
      </c>
      <c r="BK14" s="104">
        <f t="shared" si="10"/>
        <v>0</v>
      </c>
      <c r="BL14" s="110">
        <f t="shared" si="11"/>
        <v>0</v>
      </c>
    </row>
    <row r="15" spans="2:70" s="50" customFormat="1" ht="126.75" thickBot="1">
      <c r="B15" s="874" t="s">
        <v>699</v>
      </c>
      <c r="C15" s="771" t="s">
        <v>299</v>
      </c>
      <c r="D15" s="391" t="s">
        <v>345</v>
      </c>
      <c r="E15" s="127">
        <v>15</v>
      </c>
      <c r="F15" s="166">
        <f>SUM(G15:G15)</f>
        <v>0</v>
      </c>
      <c r="G15" s="122"/>
      <c r="H15" s="127">
        <f t="shared" si="0"/>
        <v>0</v>
      </c>
      <c r="I15" s="122"/>
      <c r="J15" s="131">
        <v>0</v>
      </c>
      <c r="K15" s="105">
        <v>0</v>
      </c>
      <c r="L15" s="137">
        <v>0</v>
      </c>
      <c r="M15" s="122"/>
      <c r="N15" s="127">
        <f t="shared" si="1"/>
        <v>120</v>
      </c>
      <c r="O15" s="122"/>
      <c r="P15" s="131">
        <v>0</v>
      </c>
      <c r="Q15" s="105">
        <v>0</v>
      </c>
      <c r="R15" s="105">
        <v>0</v>
      </c>
      <c r="S15" s="137">
        <v>120</v>
      </c>
      <c r="T15" s="122"/>
      <c r="U15" s="127">
        <f t="shared" si="2"/>
        <v>120</v>
      </c>
      <c r="V15" s="122"/>
      <c r="W15" s="131">
        <v>60</v>
      </c>
      <c r="X15" s="105">
        <v>0</v>
      </c>
      <c r="Y15" s="105">
        <v>0</v>
      </c>
      <c r="Z15" s="105">
        <v>60</v>
      </c>
      <c r="AA15" s="105">
        <v>0</v>
      </c>
      <c r="AB15" s="137">
        <v>0</v>
      </c>
      <c r="AC15" s="122"/>
      <c r="AD15" s="127">
        <f t="shared" si="3"/>
        <v>0</v>
      </c>
      <c r="AE15" s="122"/>
      <c r="AF15" s="131">
        <v>0</v>
      </c>
      <c r="AG15" s="105">
        <v>0</v>
      </c>
      <c r="AH15" s="105">
        <v>0</v>
      </c>
      <c r="AI15" s="105">
        <v>0</v>
      </c>
      <c r="AJ15" s="105">
        <v>0</v>
      </c>
      <c r="AK15" s="105">
        <v>0</v>
      </c>
      <c r="AL15" s="105">
        <v>0</v>
      </c>
      <c r="AM15" s="105">
        <v>0</v>
      </c>
      <c r="AN15" s="137">
        <v>0</v>
      </c>
      <c r="AO15" s="122"/>
      <c r="AP15" s="127">
        <f>SUM(AQ15:AW15)</f>
        <v>0</v>
      </c>
      <c r="AQ15" s="122"/>
      <c r="AR15" s="131">
        <v>0</v>
      </c>
      <c r="AS15" s="105">
        <v>0</v>
      </c>
      <c r="AT15" s="105">
        <v>0</v>
      </c>
      <c r="AU15" s="105">
        <v>0</v>
      </c>
      <c r="AV15" s="137">
        <v>0</v>
      </c>
      <c r="AW15" s="122"/>
      <c r="AX15" s="127">
        <v>0</v>
      </c>
      <c r="AY15" s="122"/>
      <c r="AZ15" s="205">
        <v>0</v>
      </c>
      <c r="BA15" s="146"/>
      <c r="BB15" s="178"/>
      <c r="BC15" s="166" t="s">
        <v>27</v>
      </c>
      <c r="BD15" s="122" t="s">
        <v>27</v>
      </c>
      <c r="BE15" s="122"/>
      <c r="BF15" s="157">
        <f t="shared" si="5"/>
        <v>0</v>
      </c>
      <c r="BG15" s="104">
        <f t="shared" si="6"/>
        <v>0</v>
      </c>
      <c r="BH15" s="104">
        <f t="shared" si="7"/>
        <v>120</v>
      </c>
      <c r="BI15" s="104">
        <f t="shared" si="8"/>
        <v>120</v>
      </c>
      <c r="BJ15" s="104">
        <f t="shared" si="9"/>
        <v>0</v>
      </c>
      <c r="BK15" s="104">
        <f t="shared" si="10"/>
        <v>0</v>
      </c>
      <c r="BL15" s="110">
        <f t="shared" si="11"/>
        <v>0</v>
      </c>
    </row>
    <row r="16" spans="2:70" s="50" customFormat="1" ht="111" thickBot="1">
      <c r="B16" s="55" t="s">
        <v>565</v>
      </c>
      <c r="C16" s="771" t="s">
        <v>300</v>
      </c>
      <c r="D16" s="391" t="s">
        <v>346</v>
      </c>
      <c r="E16" s="127">
        <v>5</v>
      </c>
      <c r="F16" s="166">
        <f t="shared" ref="F16:F19" si="12">SUM(G16:G16)</f>
        <v>0</v>
      </c>
      <c r="G16" s="122"/>
      <c r="H16" s="127">
        <f t="shared" ref="H16:H19" si="13">SUM(I16:M16)</f>
        <v>0</v>
      </c>
      <c r="I16" s="122"/>
      <c r="J16" s="131">
        <v>0</v>
      </c>
      <c r="K16" s="105">
        <v>0</v>
      </c>
      <c r="L16" s="137">
        <v>0</v>
      </c>
      <c r="M16" s="122"/>
      <c r="N16" s="127">
        <f t="shared" ref="N16:N19" si="14">SUM(O16:T16)</f>
        <v>40</v>
      </c>
      <c r="O16" s="122"/>
      <c r="P16" s="131">
        <v>40</v>
      </c>
      <c r="Q16" s="105">
        <v>0</v>
      </c>
      <c r="R16" s="105">
        <v>0</v>
      </c>
      <c r="S16" s="137">
        <v>0</v>
      </c>
      <c r="T16" s="122"/>
      <c r="U16" s="127">
        <f t="shared" ref="U16:U19" si="15">SUM(V16:AC16)</f>
        <v>40</v>
      </c>
      <c r="V16" s="122"/>
      <c r="W16" s="131">
        <v>20</v>
      </c>
      <c r="X16" s="105">
        <v>0</v>
      </c>
      <c r="Y16" s="105">
        <v>0</v>
      </c>
      <c r="Z16" s="105">
        <v>20</v>
      </c>
      <c r="AA16" s="105">
        <v>0</v>
      </c>
      <c r="AB16" s="137">
        <v>0</v>
      </c>
      <c r="AC16" s="122"/>
      <c r="AD16" s="127">
        <f t="shared" ref="AD16:AD19" si="16">SUM(AE16:AO16)</f>
        <v>24</v>
      </c>
      <c r="AE16" s="122"/>
      <c r="AF16" s="131">
        <v>24</v>
      </c>
      <c r="AG16" s="105">
        <v>0</v>
      </c>
      <c r="AH16" s="105">
        <v>0</v>
      </c>
      <c r="AI16" s="105">
        <v>0</v>
      </c>
      <c r="AJ16" s="105">
        <v>0</v>
      </c>
      <c r="AK16" s="105">
        <v>0</v>
      </c>
      <c r="AL16" s="105">
        <v>0</v>
      </c>
      <c r="AM16" s="105">
        <v>0</v>
      </c>
      <c r="AN16" s="137">
        <v>0</v>
      </c>
      <c r="AO16" s="122"/>
      <c r="AP16" s="127">
        <f t="shared" ref="AP16:AP19" si="17">SUM(AQ16:AW16)</f>
        <v>0</v>
      </c>
      <c r="AQ16" s="122"/>
      <c r="AR16" s="131">
        <v>0</v>
      </c>
      <c r="AS16" s="105">
        <v>0</v>
      </c>
      <c r="AT16" s="105">
        <v>0</v>
      </c>
      <c r="AU16" s="105">
        <v>0</v>
      </c>
      <c r="AV16" s="137">
        <v>0</v>
      </c>
      <c r="AW16" s="122"/>
      <c r="AX16" s="127">
        <v>0</v>
      </c>
      <c r="AY16" s="122"/>
      <c r="AZ16" s="205">
        <v>0</v>
      </c>
      <c r="BA16" s="146"/>
      <c r="BB16" s="178"/>
      <c r="BC16" s="166" t="s">
        <v>27</v>
      </c>
      <c r="BD16" s="122" t="s">
        <v>27</v>
      </c>
      <c r="BE16" s="122"/>
      <c r="BF16" s="157">
        <f t="shared" si="5"/>
        <v>0</v>
      </c>
      <c r="BG16" s="104">
        <f t="shared" si="6"/>
        <v>0</v>
      </c>
      <c r="BH16" s="104">
        <f t="shared" si="7"/>
        <v>40</v>
      </c>
      <c r="BI16" s="104">
        <f t="shared" si="8"/>
        <v>40</v>
      </c>
      <c r="BJ16" s="104">
        <f t="shared" si="9"/>
        <v>24</v>
      </c>
      <c r="BK16" s="104">
        <f t="shared" si="10"/>
        <v>0</v>
      </c>
      <c r="BL16" s="110">
        <f t="shared" si="11"/>
        <v>0</v>
      </c>
    </row>
    <row r="17" spans="2:70" s="50" customFormat="1" ht="79.5" thickBot="1">
      <c r="B17" s="55" t="s">
        <v>566</v>
      </c>
      <c r="C17" s="771" t="s">
        <v>301</v>
      </c>
      <c r="D17" s="391" t="s">
        <v>338</v>
      </c>
      <c r="E17" s="127">
        <v>5</v>
      </c>
      <c r="F17" s="166">
        <f t="shared" si="12"/>
        <v>0</v>
      </c>
      <c r="G17" s="122"/>
      <c r="H17" s="127">
        <f t="shared" si="13"/>
        <v>0</v>
      </c>
      <c r="I17" s="122"/>
      <c r="J17" s="131">
        <v>0</v>
      </c>
      <c r="K17" s="105">
        <v>0</v>
      </c>
      <c r="L17" s="137">
        <v>0</v>
      </c>
      <c r="M17" s="122"/>
      <c r="N17" s="127">
        <f t="shared" si="14"/>
        <v>16</v>
      </c>
      <c r="O17" s="122"/>
      <c r="P17" s="131">
        <v>16</v>
      </c>
      <c r="Q17" s="105">
        <v>0</v>
      </c>
      <c r="R17" s="105">
        <v>0</v>
      </c>
      <c r="S17" s="137">
        <v>0</v>
      </c>
      <c r="T17" s="122"/>
      <c r="U17" s="127">
        <f t="shared" si="15"/>
        <v>0</v>
      </c>
      <c r="V17" s="122"/>
      <c r="W17" s="131">
        <v>0</v>
      </c>
      <c r="X17" s="105">
        <v>0</v>
      </c>
      <c r="Y17" s="105">
        <v>0</v>
      </c>
      <c r="Z17" s="105">
        <v>0</v>
      </c>
      <c r="AA17" s="105">
        <v>0</v>
      </c>
      <c r="AB17" s="137">
        <v>0</v>
      </c>
      <c r="AC17" s="122"/>
      <c r="AD17" s="127">
        <f t="shared" si="16"/>
        <v>0</v>
      </c>
      <c r="AE17" s="122"/>
      <c r="AF17" s="131" t="s">
        <v>304</v>
      </c>
      <c r="AG17" s="105">
        <v>0</v>
      </c>
      <c r="AH17" s="105">
        <v>0</v>
      </c>
      <c r="AI17" s="105">
        <v>0</v>
      </c>
      <c r="AJ17" s="105">
        <v>0</v>
      </c>
      <c r="AK17" s="105">
        <v>0</v>
      </c>
      <c r="AL17" s="105">
        <v>0</v>
      </c>
      <c r="AM17" s="105">
        <v>0</v>
      </c>
      <c r="AN17" s="137">
        <v>0</v>
      </c>
      <c r="AO17" s="122"/>
      <c r="AP17" s="127">
        <f t="shared" si="17"/>
        <v>0</v>
      </c>
      <c r="AQ17" s="122"/>
      <c r="AR17" s="131">
        <v>0</v>
      </c>
      <c r="AS17" s="105">
        <v>0</v>
      </c>
      <c r="AT17" s="105">
        <v>0</v>
      </c>
      <c r="AU17" s="105">
        <v>0</v>
      </c>
      <c r="AV17" s="137">
        <v>0</v>
      </c>
      <c r="AW17" s="122"/>
      <c r="AX17" s="127">
        <v>0</v>
      </c>
      <c r="AY17" s="122"/>
      <c r="AZ17" s="205">
        <v>0</v>
      </c>
      <c r="BA17" s="146"/>
      <c r="BB17" s="178"/>
      <c r="BC17" s="166" t="s">
        <v>27</v>
      </c>
      <c r="BD17" s="122" t="s">
        <v>27</v>
      </c>
      <c r="BE17" s="122"/>
      <c r="BF17" s="157">
        <f t="shared" si="5"/>
        <v>0</v>
      </c>
      <c r="BG17" s="104">
        <f t="shared" si="6"/>
        <v>0</v>
      </c>
      <c r="BH17" s="104">
        <f t="shared" si="7"/>
        <v>16</v>
      </c>
      <c r="BI17" s="104">
        <f t="shared" si="8"/>
        <v>0</v>
      </c>
      <c r="BJ17" s="104">
        <f t="shared" si="9"/>
        <v>0</v>
      </c>
      <c r="BK17" s="104">
        <f t="shared" si="10"/>
        <v>0</v>
      </c>
      <c r="BL17" s="110">
        <f t="shared" si="11"/>
        <v>0</v>
      </c>
    </row>
    <row r="18" spans="2:70" s="50" customFormat="1" ht="126.75" thickBot="1">
      <c r="B18" s="874" t="s">
        <v>700</v>
      </c>
      <c r="C18" s="771" t="s">
        <v>302</v>
      </c>
      <c r="D18" s="391" t="s">
        <v>340</v>
      </c>
      <c r="E18" s="127">
        <v>30</v>
      </c>
      <c r="F18" s="166">
        <f t="shared" si="12"/>
        <v>0</v>
      </c>
      <c r="G18" s="122"/>
      <c r="H18" s="127">
        <f t="shared" si="13"/>
        <v>0</v>
      </c>
      <c r="I18" s="122"/>
      <c r="J18" s="131">
        <v>0</v>
      </c>
      <c r="K18" s="105">
        <v>0</v>
      </c>
      <c r="L18" s="137">
        <v>0</v>
      </c>
      <c r="M18" s="122"/>
      <c r="N18" s="127">
        <f t="shared" si="14"/>
        <v>32</v>
      </c>
      <c r="O18" s="122"/>
      <c r="P18" s="131">
        <v>32</v>
      </c>
      <c r="Q18" s="105">
        <v>0</v>
      </c>
      <c r="R18" s="105">
        <v>0</v>
      </c>
      <c r="S18" s="137">
        <v>0</v>
      </c>
      <c r="T18" s="122"/>
      <c r="U18" s="127">
        <f t="shared" si="15"/>
        <v>20</v>
      </c>
      <c r="V18" s="122"/>
      <c r="W18" s="131">
        <v>10</v>
      </c>
      <c r="X18" s="105">
        <v>0</v>
      </c>
      <c r="Y18" s="105">
        <v>0</v>
      </c>
      <c r="Z18" s="105">
        <v>10</v>
      </c>
      <c r="AA18" s="105">
        <v>0</v>
      </c>
      <c r="AB18" s="137">
        <v>0</v>
      </c>
      <c r="AC18" s="122"/>
      <c r="AD18" s="127">
        <f t="shared" si="16"/>
        <v>0</v>
      </c>
      <c r="AE18" s="122"/>
      <c r="AF18" s="131">
        <v>0</v>
      </c>
      <c r="AG18" s="105">
        <v>0</v>
      </c>
      <c r="AH18" s="105">
        <v>0</v>
      </c>
      <c r="AI18" s="105">
        <v>0</v>
      </c>
      <c r="AJ18" s="105">
        <v>0</v>
      </c>
      <c r="AK18" s="105">
        <v>0</v>
      </c>
      <c r="AL18" s="105">
        <v>0</v>
      </c>
      <c r="AM18" s="105">
        <v>0</v>
      </c>
      <c r="AN18" s="137">
        <v>0</v>
      </c>
      <c r="AO18" s="122"/>
      <c r="AP18" s="127">
        <f t="shared" si="17"/>
        <v>0</v>
      </c>
      <c r="AQ18" s="122"/>
      <c r="AR18" s="131">
        <v>0</v>
      </c>
      <c r="AS18" s="105">
        <v>0</v>
      </c>
      <c r="AT18" s="105">
        <v>0</v>
      </c>
      <c r="AU18" s="105">
        <v>0</v>
      </c>
      <c r="AV18" s="137">
        <v>0</v>
      </c>
      <c r="AW18" s="122"/>
      <c r="AX18" s="127">
        <v>0</v>
      </c>
      <c r="AY18" s="122"/>
      <c r="AZ18" s="205">
        <v>0</v>
      </c>
      <c r="BA18" s="146"/>
      <c r="BB18" s="178"/>
      <c r="BC18" s="166" t="s">
        <v>27</v>
      </c>
      <c r="BD18" s="122" t="s">
        <v>27</v>
      </c>
      <c r="BE18" s="122"/>
      <c r="BF18" s="157">
        <f t="shared" si="5"/>
        <v>0</v>
      </c>
      <c r="BG18" s="104">
        <f t="shared" si="6"/>
        <v>0</v>
      </c>
      <c r="BH18" s="104">
        <f t="shared" si="7"/>
        <v>32</v>
      </c>
      <c r="BI18" s="104">
        <f t="shared" si="8"/>
        <v>20</v>
      </c>
      <c r="BJ18" s="104">
        <f t="shared" si="9"/>
        <v>0</v>
      </c>
      <c r="BK18" s="104">
        <f t="shared" si="10"/>
        <v>0</v>
      </c>
      <c r="BL18" s="110">
        <f t="shared" si="11"/>
        <v>0</v>
      </c>
    </row>
    <row r="19" spans="2:70" s="50" customFormat="1" ht="110.25">
      <c r="B19" s="55" t="s">
        <v>581</v>
      </c>
      <c r="C19" s="771" t="s">
        <v>303</v>
      </c>
      <c r="D19" s="391" t="s">
        <v>347</v>
      </c>
      <c r="E19" s="127">
        <v>10</v>
      </c>
      <c r="F19" s="166">
        <f t="shared" si="12"/>
        <v>0</v>
      </c>
      <c r="G19" s="122"/>
      <c r="H19" s="127">
        <f t="shared" si="13"/>
        <v>0</v>
      </c>
      <c r="I19" s="122"/>
      <c r="J19" s="131">
        <v>0</v>
      </c>
      <c r="K19" s="105">
        <v>0</v>
      </c>
      <c r="L19" s="137">
        <v>0</v>
      </c>
      <c r="M19" s="122"/>
      <c r="N19" s="127">
        <f t="shared" si="14"/>
        <v>88</v>
      </c>
      <c r="O19" s="122"/>
      <c r="P19" s="131">
        <v>88</v>
      </c>
      <c r="Q19" s="105">
        <v>0</v>
      </c>
      <c r="R19" s="105">
        <v>0</v>
      </c>
      <c r="S19" s="137">
        <v>0</v>
      </c>
      <c r="T19" s="122"/>
      <c r="U19" s="127">
        <f t="shared" si="15"/>
        <v>88</v>
      </c>
      <c r="V19" s="122"/>
      <c r="W19" s="131">
        <v>44</v>
      </c>
      <c r="X19" s="105">
        <v>0</v>
      </c>
      <c r="Y19" s="105">
        <v>0</v>
      </c>
      <c r="Z19" s="105">
        <v>44</v>
      </c>
      <c r="AA19" s="105">
        <v>0</v>
      </c>
      <c r="AB19" s="137">
        <v>0</v>
      </c>
      <c r="AC19" s="122"/>
      <c r="AD19" s="127">
        <f t="shared" si="16"/>
        <v>40</v>
      </c>
      <c r="AE19" s="122"/>
      <c r="AF19" s="131">
        <v>40</v>
      </c>
      <c r="AG19" s="105">
        <v>0</v>
      </c>
      <c r="AH19" s="105">
        <v>0</v>
      </c>
      <c r="AI19" s="105">
        <v>0</v>
      </c>
      <c r="AJ19" s="105">
        <v>0</v>
      </c>
      <c r="AK19" s="105">
        <v>0</v>
      </c>
      <c r="AL19" s="105">
        <v>0</v>
      </c>
      <c r="AM19" s="105">
        <v>0</v>
      </c>
      <c r="AN19" s="137">
        <v>0</v>
      </c>
      <c r="AO19" s="122"/>
      <c r="AP19" s="127">
        <f t="shared" si="17"/>
        <v>0</v>
      </c>
      <c r="AQ19" s="122"/>
      <c r="AR19" s="131">
        <v>0</v>
      </c>
      <c r="AS19" s="105">
        <v>0</v>
      </c>
      <c r="AT19" s="105">
        <v>0</v>
      </c>
      <c r="AU19" s="105">
        <v>0</v>
      </c>
      <c r="AV19" s="137">
        <v>0</v>
      </c>
      <c r="AW19" s="122"/>
      <c r="AX19" s="127">
        <v>0</v>
      </c>
      <c r="AY19" s="122"/>
      <c r="AZ19" s="205">
        <v>616612</v>
      </c>
      <c r="BA19" s="146"/>
      <c r="BB19" s="178"/>
      <c r="BC19" s="166" t="s">
        <v>27</v>
      </c>
      <c r="BD19" s="122" t="s">
        <v>27</v>
      </c>
      <c r="BE19" s="122"/>
      <c r="BF19" s="157">
        <f t="shared" si="5"/>
        <v>0</v>
      </c>
      <c r="BG19" s="104">
        <f t="shared" si="6"/>
        <v>0</v>
      </c>
      <c r="BH19" s="104">
        <f t="shared" si="7"/>
        <v>88</v>
      </c>
      <c r="BI19" s="104">
        <f t="shared" si="8"/>
        <v>88</v>
      </c>
      <c r="BJ19" s="104">
        <f t="shared" si="9"/>
        <v>40</v>
      </c>
      <c r="BK19" s="104">
        <f t="shared" si="10"/>
        <v>0</v>
      </c>
      <c r="BL19" s="110">
        <f t="shared" si="11"/>
        <v>0</v>
      </c>
    </row>
    <row r="20" spans="2:70" s="50" customFormat="1" ht="48" thickBot="1">
      <c r="B20" s="56" t="s">
        <v>567</v>
      </c>
      <c r="C20" s="772" t="s">
        <v>11</v>
      </c>
      <c r="D20" s="177" t="s">
        <v>5</v>
      </c>
      <c r="E20" s="128">
        <v>0</v>
      </c>
      <c r="F20" s="167">
        <v>0</v>
      </c>
      <c r="G20" s="124"/>
      <c r="H20" s="128">
        <f t="shared" si="0"/>
        <v>0</v>
      </c>
      <c r="I20" s="124"/>
      <c r="J20" s="132">
        <v>0</v>
      </c>
      <c r="K20" s="111">
        <v>0</v>
      </c>
      <c r="L20" s="138">
        <v>0</v>
      </c>
      <c r="M20" s="124"/>
      <c r="N20" s="128">
        <f t="shared" si="1"/>
        <v>0</v>
      </c>
      <c r="O20" s="124"/>
      <c r="P20" s="132">
        <v>0</v>
      </c>
      <c r="Q20" s="111">
        <v>0</v>
      </c>
      <c r="R20" s="111">
        <v>0</v>
      </c>
      <c r="S20" s="138">
        <v>0</v>
      </c>
      <c r="T20" s="124"/>
      <c r="U20" s="128">
        <f t="shared" si="2"/>
        <v>0</v>
      </c>
      <c r="V20" s="124"/>
      <c r="W20" s="132">
        <v>0</v>
      </c>
      <c r="X20" s="111">
        <v>0</v>
      </c>
      <c r="Y20" s="111">
        <v>0</v>
      </c>
      <c r="Z20" s="111">
        <v>0</v>
      </c>
      <c r="AA20" s="111">
        <v>0</v>
      </c>
      <c r="AB20" s="138">
        <v>0</v>
      </c>
      <c r="AC20" s="124"/>
      <c r="AD20" s="128">
        <f t="shared" si="3"/>
        <v>0</v>
      </c>
      <c r="AE20" s="124"/>
      <c r="AF20" s="132">
        <v>0</v>
      </c>
      <c r="AG20" s="111">
        <v>0</v>
      </c>
      <c r="AH20" s="111">
        <v>0</v>
      </c>
      <c r="AI20" s="111">
        <v>0</v>
      </c>
      <c r="AJ20" s="111">
        <v>0</v>
      </c>
      <c r="AK20" s="111">
        <v>0</v>
      </c>
      <c r="AL20" s="111">
        <v>0</v>
      </c>
      <c r="AM20" s="111">
        <v>0</v>
      </c>
      <c r="AN20" s="138">
        <v>0</v>
      </c>
      <c r="AO20" s="124"/>
      <c r="AP20" s="128">
        <f>SUM(AQ20:AW20)</f>
        <v>0</v>
      </c>
      <c r="AQ20" s="124"/>
      <c r="AR20" s="132">
        <v>0</v>
      </c>
      <c r="AS20" s="111">
        <v>0</v>
      </c>
      <c r="AT20" s="111">
        <v>0</v>
      </c>
      <c r="AU20" s="111">
        <v>0</v>
      </c>
      <c r="AV20" s="138">
        <v>0</v>
      </c>
      <c r="AW20" s="124"/>
      <c r="AX20" s="128">
        <v>0</v>
      </c>
      <c r="AY20" s="123"/>
      <c r="AZ20" s="206">
        <v>0</v>
      </c>
      <c r="BA20" s="147"/>
      <c r="BB20" s="181"/>
      <c r="BC20" s="167" t="s">
        <v>168</v>
      </c>
      <c r="BD20" s="124" t="s">
        <v>168</v>
      </c>
      <c r="BE20" s="124"/>
      <c r="BF20" s="185">
        <f t="shared" si="5"/>
        <v>0</v>
      </c>
      <c r="BG20" s="186">
        <f t="shared" si="6"/>
        <v>0</v>
      </c>
      <c r="BH20" s="186">
        <f t="shared" si="7"/>
        <v>0</v>
      </c>
      <c r="BI20" s="186">
        <f t="shared" si="8"/>
        <v>0</v>
      </c>
      <c r="BJ20" s="186">
        <f t="shared" si="9"/>
        <v>0</v>
      </c>
      <c r="BK20" s="186">
        <f t="shared" si="10"/>
        <v>0</v>
      </c>
      <c r="BL20" s="187">
        <f t="shared" si="11"/>
        <v>0</v>
      </c>
    </row>
    <row r="21" spans="2:70" s="37" customFormat="1">
      <c r="C21" s="50"/>
      <c r="D21" s="51"/>
      <c r="E21" s="49"/>
      <c r="F21" s="49"/>
      <c r="G21" s="49"/>
      <c r="H21" s="49"/>
      <c r="I21" s="49"/>
      <c r="J21" s="49"/>
      <c r="K21" s="49"/>
      <c r="L21" s="49"/>
      <c r="M21" s="49"/>
      <c r="N21" s="49"/>
      <c r="O21" s="49"/>
      <c r="P21" s="49"/>
      <c r="Q21" s="49"/>
      <c r="R21" s="49"/>
      <c r="S21" s="49"/>
      <c r="T21" s="49"/>
      <c r="U21" s="49"/>
      <c r="V21" s="49"/>
      <c r="W21" s="52"/>
      <c r="X21" s="49"/>
      <c r="Y21" s="49"/>
      <c r="Z21" s="49"/>
      <c r="AA21" s="49"/>
      <c r="AB21" s="49"/>
      <c r="AC21" s="49"/>
      <c r="AD21" s="49"/>
      <c r="AE21" s="49"/>
      <c r="AF21" s="49"/>
      <c r="AG21" s="39"/>
      <c r="AH21" s="39"/>
      <c r="AI21" s="39"/>
      <c r="AJ21" s="39"/>
      <c r="AK21" s="39"/>
      <c r="AL21" s="39"/>
      <c r="AM21" s="39"/>
      <c r="AN21" s="39"/>
      <c r="AO21" s="39"/>
      <c r="AP21" s="39"/>
      <c r="AQ21" s="39"/>
      <c r="AR21" s="39"/>
      <c r="AS21" s="39"/>
      <c r="AT21" s="39"/>
      <c r="AU21" s="39"/>
      <c r="AV21" s="39"/>
      <c r="AW21" s="39"/>
      <c r="AX21" s="39"/>
      <c r="AY21" s="39"/>
      <c r="AZ21" s="39"/>
      <c r="BA21" s="39"/>
      <c r="BB21" s="39"/>
      <c r="BC21" s="39"/>
      <c r="BD21" s="39"/>
      <c r="BE21" s="39"/>
      <c r="BF21" s="39"/>
      <c r="BG21" s="39"/>
      <c r="BH21" s="39"/>
      <c r="BI21" s="39"/>
      <c r="BJ21" s="39"/>
      <c r="BK21" s="39"/>
      <c r="BL21" s="39"/>
      <c r="BM21" s="39"/>
      <c r="BN21" s="50"/>
      <c r="BO21" s="50"/>
      <c r="BP21" s="50"/>
      <c r="BQ21" s="50"/>
      <c r="BR21" s="50"/>
    </row>
    <row r="22" spans="2:70" s="37" customFormat="1" ht="16.5" thickBot="1">
      <c r="C22" s="50"/>
      <c r="D22" s="51"/>
      <c r="E22" s="49"/>
      <c r="F22" s="49"/>
      <c r="G22" s="49"/>
      <c r="H22" s="49"/>
      <c r="I22" s="49"/>
      <c r="J22" s="49"/>
      <c r="K22" s="49"/>
      <c r="L22" s="49"/>
      <c r="M22" s="49"/>
      <c r="N22" s="49"/>
      <c r="O22" s="49"/>
      <c r="P22" s="49"/>
      <c r="Q22" s="49"/>
      <c r="R22" s="49"/>
      <c r="S22" s="49"/>
      <c r="T22" s="49"/>
      <c r="U22" s="49"/>
      <c r="V22" s="49"/>
      <c r="W22" s="52"/>
      <c r="X22" s="49"/>
      <c r="Y22" s="49"/>
      <c r="Z22" s="49"/>
      <c r="AA22" s="49"/>
      <c r="AB22" s="49"/>
      <c r="AC22" s="49"/>
      <c r="AD22" s="49"/>
      <c r="AE22" s="49"/>
      <c r="AF22" s="49"/>
      <c r="AG22" s="39"/>
      <c r="AH22" s="39"/>
      <c r="AI22" s="39"/>
      <c r="AJ22" s="39"/>
      <c r="AK22" s="39"/>
      <c r="AL22" s="39"/>
      <c r="AM22" s="39"/>
      <c r="AN22" s="39"/>
      <c r="AO22" s="39"/>
      <c r="AP22" s="39"/>
      <c r="AQ22" s="39"/>
      <c r="AR22" s="39"/>
      <c r="AS22" s="39"/>
      <c r="AT22" s="39"/>
      <c r="AU22" s="39"/>
      <c r="AV22" s="39"/>
      <c r="AW22" s="39"/>
      <c r="AX22" s="39"/>
      <c r="AY22" s="39"/>
      <c r="AZ22" s="39"/>
      <c r="BA22" s="39"/>
      <c r="BB22" s="39"/>
      <c r="BC22" s="39"/>
      <c r="BD22" s="39"/>
      <c r="BE22" s="39"/>
      <c r="BF22" s="39"/>
      <c r="BG22" s="39"/>
      <c r="BH22" s="39"/>
      <c r="BI22" s="39"/>
      <c r="BJ22" s="39"/>
      <c r="BK22" s="39"/>
      <c r="BL22" s="39"/>
      <c r="BM22" s="39"/>
      <c r="BN22" s="13"/>
      <c r="BO22" s="13"/>
      <c r="BP22" s="13"/>
    </row>
    <row r="23" spans="2:70" s="37" customFormat="1" ht="21.75" thickBot="1">
      <c r="B23" s="943" t="s">
        <v>149</v>
      </c>
      <c r="C23" s="1074"/>
      <c r="D23" s="51"/>
      <c r="E23" s="49"/>
      <c r="F23" s="49"/>
      <c r="G23" s="49"/>
      <c r="H23" s="49"/>
      <c r="I23" s="49"/>
      <c r="J23" s="49"/>
      <c r="K23" s="49"/>
      <c r="L23" s="49"/>
      <c r="M23" s="49"/>
      <c r="N23" s="49"/>
      <c r="O23" s="49"/>
      <c r="P23" s="49"/>
      <c r="Q23" s="49"/>
      <c r="R23" s="49"/>
      <c r="S23" s="49"/>
      <c r="T23" s="49"/>
      <c r="U23" s="49"/>
      <c r="V23" s="49"/>
      <c r="W23" s="52"/>
      <c r="X23" s="49"/>
      <c r="Y23" s="49"/>
      <c r="Z23" s="49"/>
      <c r="AA23" s="49"/>
      <c r="AB23" s="49"/>
      <c r="AC23" s="49"/>
      <c r="AD23" s="49"/>
      <c r="AE23" s="49"/>
      <c r="AF23" s="49"/>
      <c r="AG23" s="39"/>
      <c r="AH23" s="39"/>
      <c r="AI23" s="39"/>
      <c r="AJ23" s="39"/>
      <c r="AK23" s="39"/>
      <c r="AL23" s="39"/>
      <c r="AM23" s="39"/>
      <c r="AN23" s="39"/>
      <c r="AO23" s="39"/>
      <c r="AP23" s="39"/>
      <c r="AQ23" s="39"/>
      <c r="AR23" s="39"/>
      <c r="AS23" s="39"/>
      <c r="AT23" s="39"/>
      <c r="AU23" s="39"/>
      <c r="AV23" s="39"/>
      <c r="AW23" s="39"/>
      <c r="AX23" s="39"/>
      <c r="AY23" s="39"/>
      <c r="AZ23" s="39"/>
      <c r="BA23" s="39"/>
      <c r="BB23" s="39"/>
      <c r="BC23" s="39"/>
      <c r="BD23" s="39"/>
      <c r="BE23" s="39"/>
      <c r="BF23" s="39"/>
      <c r="BG23" s="39"/>
      <c r="BH23" s="39"/>
      <c r="BI23" s="39"/>
      <c r="BJ23" s="39"/>
      <c r="BK23" s="39"/>
      <c r="BL23" s="39"/>
      <c r="BM23" s="39"/>
      <c r="BN23" s="13"/>
      <c r="BO23" s="13"/>
    </row>
    <row r="24" spans="2:70" s="37" customFormat="1">
      <c r="C24" s="50"/>
      <c r="D24" s="51"/>
      <c r="E24" s="49"/>
      <c r="F24" s="49"/>
      <c r="G24" s="49"/>
      <c r="H24" s="49"/>
      <c r="I24" s="49"/>
      <c r="J24" s="49"/>
      <c r="K24" s="49"/>
      <c r="L24" s="49"/>
      <c r="M24" s="49"/>
      <c r="N24" s="49"/>
      <c r="O24" s="49"/>
      <c r="P24" s="49"/>
      <c r="Q24" s="49"/>
      <c r="R24" s="49"/>
      <c r="S24" s="49"/>
      <c r="T24" s="49"/>
      <c r="U24" s="49"/>
      <c r="V24" s="49"/>
      <c r="W24" s="52"/>
      <c r="X24" s="49"/>
      <c r="Y24" s="49"/>
      <c r="Z24" s="49"/>
      <c r="AA24" s="49"/>
      <c r="AB24" s="49"/>
      <c r="AC24" s="49"/>
      <c r="AD24" s="49"/>
      <c r="AE24" s="49"/>
      <c r="AF24" s="49"/>
      <c r="AG24" s="39"/>
      <c r="AH24" s="39"/>
      <c r="AI24" s="39"/>
      <c r="AJ24" s="39"/>
      <c r="AK24" s="39"/>
      <c r="AL24" s="39"/>
      <c r="AM24" s="39"/>
      <c r="AN24" s="39"/>
      <c r="AO24" s="39"/>
      <c r="AP24" s="39"/>
      <c r="AQ24" s="39"/>
      <c r="AR24" s="39"/>
      <c r="AS24" s="39"/>
      <c r="AT24" s="39"/>
      <c r="AU24" s="39"/>
      <c r="AV24" s="39"/>
      <c r="AW24" s="39"/>
      <c r="AX24" s="39"/>
      <c r="AY24" s="39"/>
      <c r="AZ24" s="39"/>
      <c r="BA24" s="39"/>
      <c r="BB24" s="39"/>
      <c r="BC24" s="39"/>
      <c r="BD24" s="39"/>
      <c r="BE24" s="39"/>
      <c r="BF24" s="39"/>
      <c r="BG24" s="39"/>
      <c r="BH24" s="39"/>
      <c r="BI24" s="39"/>
      <c r="BJ24" s="39"/>
      <c r="BK24" s="39"/>
      <c r="BL24" s="39"/>
      <c r="BM24" s="39"/>
      <c r="BN24" s="13"/>
      <c r="BO24" s="13"/>
    </row>
    <row r="25" spans="2:70" s="13" customFormat="1">
      <c r="D25" s="14"/>
      <c r="E25" s="15"/>
      <c r="F25" s="15"/>
      <c r="G25" s="15"/>
      <c r="H25" s="15"/>
      <c r="I25" s="15"/>
      <c r="J25" s="15"/>
      <c r="K25" s="15"/>
      <c r="L25" s="15"/>
      <c r="M25" s="15"/>
      <c r="N25" s="15"/>
      <c r="O25" s="15"/>
      <c r="P25" s="15"/>
      <c r="Q25" s="15"/>
      <c r="R25" s="15"/>
      <c r="S25" s="17"/>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15"/>
      <c r="BA25" s="15"/>
      <c r="BB25" s="15"/>
      <c r="BC25" s="15"/>
      <c r="BD25" s="15"/>
      <c r="BE25" s="15"/>
      <c r="BF25" s="15"/>
      <c r="BG25" s="15"/>
      <c r="BH25" s="15"/>
      <c r="BI25" s="15"/>
      <c r="BJ25" s="15"/>
      <c r="BK25" s="15"/>
      <c r="BL25" s="15"/>
    </row>
    <row r="26" spans="2:70" s="37" customFormat="1">
      <c r="C26" s="50"/>
      <c r="D26" s="51"/>
      <c r="E26" s="49"/>
      <c r="F26" s="49"/>
      <c r="G26" s="49"/>
      <c r="H26" s="49"/>
      <c r="I26" s="49"/>
      <c r="J26" s="49"/>
      <c r="K26" s="49"/>
      <c r="L26" s="49"/>
      <c r="M26" s="49"/>
      <c r="N26" s="49"/>
      <c r="O26" s="49"/>
      <c r="P26" s="49"/>
      <c r="Q26" s="49"/>
      <c r="R26" s="49"/>
      <c r="S26" s="49"/>
      <c r="T26" s="49"/>
      <c r="U26" s="49"/>
      <c r="V26" s="49"/>
      <c r="W26" s="52"/>
      <c r="X26" s="49"/>
      <c r="Y26" s="49"/>
      <c r="Z26" s="49"/>
      <c r="AA26" s="49"/>
      <c r="AB26" s="49"/>
      <c r="AC26" s="49"/>
      <c r="AD26" s="49"/>
      <c r="AE26" s="49"/>
      <c r="AF26" s="49"/>
      <c r="AG26" s="39"/>
      <c r="AH26" s="39"/>
      <c r="AI26" s="39"/>
      <c r="AJ26" s="39"/>
      <c r="AK26" s="39"/>
      <c r="AL26" s="39"/>
      <c r="AM26" s="39"/>
      <c r="AN26" s="39"/>
      <c r="AO26" s="39"/>
      <c r="AP26" s="39"/>
      <c r="AQ26" s="39"/>
      <c r="AR26" s="39"/>
      <c r="AS26" s="39"/>
      <c r="AT26" s="39"/>
      <c r="AU26" s="39"/>
      <c r="AV26" s="39"/>
      <c r="AW26" s="39"/>
      <c r="AX26" s="39"/>
      <c r="AY26" s="39"/>
      <c r="AZ26" s="39"/>
      <c r="BA26" s="39"/>
      <c r="BB26" s="39"/>
      <c r="BC26" s="39"/>
      <c r="BD26" s="39"/>
      <c r="BE26" s="39"/>
      <c r="BF26" s="39"/>
      <c r="BG26" s="39"/>
      <c r="BH26" s="39"/>
      <c r="BI26" s="39"/>
      <c r="BJ26" s="39"/>
      <c r="BK26" s="39"/>
      <c r="BL26" s="39"/>
      <c r="BM26" s="39"/>
    </row>
    <row r="27" spans="2:70" s="37" customFormat="1">
      <c r="C27" s="50"/>
      <c r="D27" s="51"/>
      <c r="E27" s="49"/>
      <c r="F27" s="49"/>
      <c r="G27" s="49"/>
      <c r="H27" s="49"/>
      <c r="I27" s="49"/>
      <c r="J27" s="49"/>
      <c r="K27" s="49"/>
      <c r="L27" s="49"/>
      <c r="M27" s="49"/>
      <c r="N27" s="49"/>
      <c r="O27" s="49"/>
      <c r="P27" s="49"/>
      <c r="Q27" s="49"/>
      <c r="R27" s="49"/>
      <c r="S27" s="49"/>
      <c r="T27" s="49"/>
      <c r="U27" s="49"/>
      <c r="V27" s="49"/>
      <c r="W27" s="52"/>
      <c r="X27" s="49"/>
      <c r="Y27" s="49"/>
      <c r="Z27" s="49"/>
      <c r="AA27" s="49"/>
      <c r="AB27" s="49"/>
      <c r="AC27" s="49"/>
      <c r="AD27" s="49"/>
      <c r="AE27" s="49"/>
      <c r="AF27" s="4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39"/>
      <c r="BL27" s="39"/>
      <c r="BM27" s="39"/>
    </row>
    <row r="28" spans="2:70" s="37" customFormat="1">
      <c r="B28" t="s">
        <v>220</v>
      </c>
      <c r="C28" s="49"/>
      <c r="D28" s="49"/>
      <c r="E28" s="49"/>
      <c r="F28" s="49"/>
      <c r="G28" s="49"/>
      <c r="H28" s="49"/>
      <c r="I28" s="49"/>
      <c r="J28" s="49"/>
      <c r="K28" s="49"/>
      <c r="L28" s="49"/>
      <c r="M28" s="49"/>
      <c r="N28" s="49"/>
      <c r="O28" s="49"/>
      <c r="P28" s="49"/>
      <c r="Q28" s="49"/>
      <c r="R28" s="49"/>
      <c r="S28" s="49"/>
      <c r="T28" s="49"/>
      <c r="U28" s="52"/>
      <c r="V28" s="49"/>
      <c r="W28" s="49"/>
      <c r="X28" s="49"/>
      <c r="Y28" s="49"/>
      <c r="Z28" s="49"/>
      <c r="AA28" s="49"/>
      <c r="AB28" s="49"/>
      <c r="AC28" s="49"/>
      <c r="AD28" s="49"/>
      <c r="AE28" s="39"/>
      <c r="AF28" s="39"/>
      <c r="AG28" s="39"/>
      <c r="AH28" s="39"/>
      <c r="AI28" s="39"/>
      <c r="AJ28" s="39"/>
      <c r="AK28" s="39"/>
      <c r="AL28" s="39"/>
      <c r="AM28" s="39"/>
      <c r="AN28" s="39"/>
      <c r="AO28" s="39"/>
      <c r="AP28" s="39"/>
      <c r="AQ28" s="39"/>
      <c r="AR28" s="39"/>
      <c r="AS28" s="39"/>
      <c r="AT28" s="39"/>
      <c r="AU28" s="39"/>
      <c r="AV28" s="39"/>
      <c r="AW28" s="39"/>
      <c r="AX28" s="39"/>
      <c r="AY28" s="39"/>
      <c r="AZ28" s="39"/>
      <c r="BA28" s="39"/>
      <c r="BB28" s="39"/>
      <c r="BC28" s="39"/>
      <c r="BD28" s="39"/>
      <c r="BE28" s="39"/>
      <c r="BF28" s="39"/>
      <c r="BG28" s="39"/>
      <c r="BH28" s="39"/>
      <c r="BI28" s="39"/>
      <c r="BJ28" s="39"/>
      <c r="BK28" s="39"/>
      <c r="BL28" s="39"/>
      <c r="BM28" s="39"/>
    </row>
    <row r="29" spans="2:70" s="37" customFormat="1">
      <c r="B29" s="51"/>
      <c r="C29" s="49"/>
      <c r="D29" s="49"/>
      <c r="E29" s="49"/>
      <c r="F29" s="49"/>
      <c r="G29" s="49"/>
      <c r="H29" s="49"/>
      <c r="I29" s="49"/>
      <c r="J29" s="49"/>
      <c r="K29" s="49"/>
      <c r="L29" s="49"/>
      <c r="M29" s="49"/>
      <c r="N29" s="49"/>
      <c r="O29" s="49"/>
      <c r="P29" s="49"/>
      <c r="Q29" s="49"/>
      <c r="R29" s="49"/>
      <c r="S29" s="49"/>
      <c r="T29" s="49"/>
      <c r="U29" s="52"/>
      <c r="V29" s="49"/>
      <c r="W29" s="49"/>
      <c r="X29" s="49"/>
      <c r="Y29" s="49"/>
      <c r="Z29" s="49"/>
      <c r="AA29" s="49"/>
      <c r="AB29" s="49"/>
      <c r="AC29" s="49"/>
      <c r="AD29" s="49"/>
      <c r="AE29" s="39"/>
      <c r="AF29" s="39"/>
      <c r="AG29" s="39"/>
      <c r="AH29" s="39"/>
      <c r="AI29" s="39"/>
      <c r="AJ29" s="39"/>
      <c r="AK29" s="39"/>
      <c r="AL29" s="39"/>
      <c r="AM29" s="39"/>
      <c r="AN29" s="39"/>
      <c r="AO29" s="39"/>
      <c r="AP29" s="39"/>
      <c r="AQ29" s="39"/>
      <c r="AR29" s="39"/>
      <c r="AS29" s="39"/>
      <c r="AT29" s="39"/>
      <c r="AU29" s="39"/>
      <c r="AV29" s="39"/>
      <c r="AW29" s="39"/>
      <c r="AX29" s="39"/>
      <c r="AY29" s="39"/>
      <c r="AZ29" s="39"/>
      <c r="BA29" s="39"/>
      <c r="BB29" s="39"/>
      <c r="BC29" s="39"/>
      <c r="BD29" s="39"/>
      <c r="BE29" s="39"/>
      <c r="BF29" s="39"/>
      <c r="BG29" s="39"/>
      <c r="BH29" s="39"/>
      <c r="BI29" s="39"/>
      <c r="BJ29" s="39"/>
      <c r="BK29" s="39"/>
      <c r="BL29" s="39"/>
      <c r="BM29" s="39"/>
    </row>
    <row r="30" spans="2:70" s="37" customFormat="1">
      <c r="B30" s="1174" t="s">
        <v>101</v>
      </c>
      <c r="C30" s="1174"/>
      <c r="D30" s="1174"/>
      <c r="E30" s="708" t="s">
        <v>7</v>
      </c>
      <c r="F30" s="708" t="s">
        <v>375</v>
      </c>
      <c r="G30" s="708" t="s">
        <v>376</v>
      </c>
      <c r="H30" s="709" t="s">
        <v>377</v>
      </c>
      <c r="I30" t="s">
        <v>378</v>
      </c>
      <c r="J30" s="710" t="s">
        <v>379</v>
      </c>
      <c r="K30" s="709" t="s">
        <v>380</v>
      </c>
      <c r="L30" s="708" t="s">
        <v>381</v>
      </c>
      <c r="M30" s="711" t="s">
        <v>382</v>
      </c>
      <c r="N30"/>
      <c r="O30"/>
      <c r="P30"/>
      <c r="Q30" s="49"/>
      <c r="R30" s="49"/>
      <c r="S30" s="49"/>
      <c r="T30" s="49"/>
      <c r="U30" s="52"/>
      <c r="V30" s="49"/>
      <c r="W30" s="49"/>
      <c r="X30" s="49"/>
      <c r="Y30" s="49"/>
      <c r="Z30" s="49"/>
      <c r="AA30" s="49"/>
      <c r="AB30" s="49"/>
      <c r="AC30" s="49"/>
      <c r="AD30" s="49"/>
      <c r="AE30" s="39"/>
      <c r="AF30" s="39"/>
      <c r="AG30" s="39"/>
      <c r="AH30" s="39"/>
      <c r="AI30" s="39"/>
      <c r="AJ30" s="39"/>
      <c r="AK30" s="39"/>
      <c r="AL30" s="39"/>
      <c r="AM30" s="39"/>
      <c r="AN30" s="39"/>
      <c r="AO30" s="39"/>
      <c r="AP30" s="39"/>
      <c r="AQ30" s="39"/>
      <c r="AR30" s="39"/>
      <c r="AS30" s="39"/>
      <c r="AT30" s="39"/>
      <c r="AU30" s="39"/>
      <c r="AV30" s="39"/>
      <c r="AW30" s="39"/>
      <c r="AX30" s="39"/>
      <c r="AY30" s="39"/>
      <c r="AZ30" s="39"/>
      <c r="BA30" s="39"/>
      <c r="BB30" s="39"/>
      <c r="BC30" s="39"/>
      <c r="BD30" s="39"/>
      <c r="BE30" s="39"/>
      <c r="BF30" s="39"/>
      <c r="BG30" s="39"/>
      <c r="BH30" s="39"/>
      <c r="BI30" s="39"/>
      <c r="BJ30" s="39"/>
      <c r="BK30" s="39"/>
      <c r="BL30" s="39"/>
      <c r="BM30" s="39"/>
    </row>
    <row r="31" spans="2:70" s="37" customFormat="1">
      <c r="B31"/>
      <c r="C31"/>
      <c r="D31"/>
      <c r="E31"/>
      <c r="F31"/>
      <c r="G31"/>
      <c r="H31" s="712"/>
      <c r="I31"/>
      <c r="J31" s="713"/>
      <c r="K31" s="712"/>
      <c r="L31"/>
      <c r="M31" s="711"/>
      <c r="N31" s="714" t="s">
        <v>383</v>
      </c>
      <c r="O31" s="715">
        <v>1.75</v>
      </c>
      <c r="P31" t="s">
        <v>453</v>
      </c>
      <c r="Q31" s="49"/>
      <c r="R31" s="49"/>
      <c r="S31" s="49"/>
      <c r="T31" s="49"/>
      <c r="U31" s="52"/>
      <c r="V31" s="49"/>
      <c r="W31" s="49"/>
      <c r="X31" s="49"/>
      <c r="Y31" s="49"/>
      <c r="Z31" s="49"/>
      <c r="AA31" s="49"/>
      <c r="AB31" s="49"/>
      <c r="AC31" s="49"/>
      <c r="AD31" s="49"/>
      <c r="AE31" s="39"/>
      <c r="AF31" s="39"/>
      <c r="AG31" s="39"/>
      <c r="AH31" s="39"/>
      <c r="AI31" s="39"/>
      <c r="AJ31" s="39"/>
      <c r="AK31" s="39"/>
      <c r="AL31" s="39"/>
      <c r="AM31" s="39"/>
      <c r="AN31" s="39"/>
      <c r="AO31" s="39"/>
      <c r="AP31" s="39"/>
      <c r="AQ31" s="39"/>
      <c r="AR31" s="39"/>
      <c r="AS31" s="39"/>
      <c r="AT31" s="39"/>
      <c r="AU31" s="39"/>
      <c r="AV31" s="39"/>
      <c r="AW31" s="39"/>
      <c r="AX31" s="39"/>
      <c r="AY31" s="39"/>
      <c r="AZ31" s="39"/>
      <c r="BA31" s="39"/>
      <c r="BB31" s="39"/>
      <c r="BC31" s="39"/>
      <c r="BD31" s="39"/>
      <c r="BE31" s="39"/>
      <c r="BF31" s="39"/>
      <c r="BG31" s="39"/>
      <c r="BH31" s="39"/>
      <c r="BI31" s="39"/>
      <c r="BJ31" s="39"/>
      <c r="BK31" s="39"/>
      <c r="BL31" s="39"/>
      <c r="BM31" s="39"/>
    </row>
    <row r="32" spans="2:70" s="37" customFormat="1" ht="18.75">
      <c r="B32" s="716" t="s">
        <v>458</v>
      </c>
      <c r="C32" s="875" t="s">
        <v>701</v>
      </c>
      <c r="D32"/>
      <c r="E32"/>
      <c r="F32"/>
      <c r="G32"/>
      <c r="H32"/>
      <c r="I32"/>
      <c r="J32"/>
      <c r="K32"/>
      <c r="L32"/>
      <c r="M32" s="736">
        <f>SUM(M57,M55,M53,M48,M46,M44,M33)</f>
        <v>616612.25</v>
      </c>
      <c r="N32"/>
      <c r="O32"/>
      <c r="P32"/>
      <c r="Q32" s="49"/>
      <c r="R32" s="49"/>
      <c r="S32" s="49"/>
      <c r="T32" s="49"/>
      <c r="U32" s="52"/>
      <c r="V32" s="49"/>
      <c r="W32" s="49"/>
      <c r="X32" s="49"/>
      <c r="Y32" s="49"/>
      <c r="Z32" s="49"/>
      <c r="AA32" s="49"/>
      <c r="AB32" s="49"/>
      <c r="AC32" s="49"/>
      <c r="AD32" s="49"/>
      <c r="AE32" s="39"/>
      <c r="AF32" s="39"/>
      <c r="AG32" s="39"/>
      <c r="AH32" s="39"/>
      <c r="AI32" s="39"/>
      <c r="AJ32" s="39"/>
      <c r="AK32" s="39"/>
      <c r="AL32" s="39"/>
      <c r="AM32" s="39"/>
      <c r="AN32" s="39"/>
      <c r="AO32" s="39"/>
      <c r="AP32" s="39"/>
      <c r="AQ32" s="39"/>
      <c r="AR32" s="39"/>
      <c r="AS32" s="39"/>
      <c r="AT32" s="39"/>
      <c r="AU32" s="39"/>
      <c r="AV32" s="39"/>
      <c r="AW32" s="39"/>
      <c r="AX32" s="39"/>
      <c r="AY32" s="39"/>
      <c r="AZ32" s="39"/>
      <c r="BA32" s="39"/>
      <c r="BB32" s="39"/>
      <c r="BC32" s="39"/>
      <c r="BD32" s="39"/>
      <c r="BE32" s="39"/>
      <c r="BF32" s="39"/>
      <c r="BG32" s="39"/>
      <c r="BH32" s="39"/>
      <c r="BI32" s="39"/>
      <c r="BJ32" s="39"/>
      <c r="BK32" s="39"/>
      <c r="BL32" s="39"/>
      <c r="BM32" s="39"/>
    </row>
    <row r="33" spans="2:65" s="37" customFormat="1">
      <c r="B33"/>
      <c r="C33" s="717" t="s">
        <v>459</v>
      </c>
      <c r="D33" s="718"/>
      <c r="E33" s="718"/>
      <c r="F33" s="718"/>
      <c r="G33" s="718"/>
      <c r="H33" s="718"/>
      <c r="I33" s="718">
        <v>4</v>
      </c>
      <c r="J33" s="718"/>
      <c r="K33" s="718"/>
      <c r="L33" s="718">
        <v>200</v>
      </c>
      <c r="M33" s="719">
        <f>I33*SUM(M34:M42)</f>
        <v>504661.24999999994</v>
      </c>
      <c r="N33"/>
      <c r="O33"/>
      <c r="P33"/>
      <c r="Q33" s="49"/>
      <c r="R33" s="49"/>
      <c r="S33" s="49"/>
      <c r="T33" s="49"/>
      <c r="U33" s="52"/>
      <c r="V33" s="49"/>
      <c r="W33" s="49"/>
      <c r="X33" s="49"/>
      <c r="Y33" s="49"/>
      <c r="Z33" s="49"/>
      <c r="AA33" s="49"/>
      <c r="AB33" s="49"/>
      <c r="AC33" s="49"/>
      <c r="AD33" s="49"/>
      <c r="AE33" s="39"/>
      <c r="AF33" s="39"/>
      <c r="AG33" s="39"/>
      <c r="AH33" s="39"/>
      <c r="AI33" s="39"/>
      <c r="AJ33" s="39"/>
      <c r="AK33" s="39"/>
      <c r="AL33" s="39"/>
      <c r="AM33" s="39"/>
      <c r="AN33" s="39"/>
      <c r="AO33" s="39"/>
      <c r="AP33" s="39"/>
      <c r="AQ33" s="39"/>
      <c r="AR33" s="39"/>
      <c r="AS33" s="39"/>
      <c r="AT33" s="39"/>
      <c r="AU33" s="39"/>
      <c r="AV33" s="39"/>
      <c r="AW33" s="39"/>
      <c r="AX33" s="39"/>
      <c r="AY33" s="39"/>
      <c r="AZ33" s="39"/>
      <c r="BA33" s="39"/>
      <c r="BB33" s="39"/>
      <c r="BC33" s="39"/>
      <c r="BD33" s="39"/>
      <c r="BE33" s="39"/>
      <c r="BF33" s="39"/>
      <c r="BG33" s="39"/>
      <c r="BH33" s="39"/>
      <c r="BI33" s="39"/>
      <c r="BJ33" s="39"/>
      <c r="BK33" s="39"/>
      <c r="BL33" s="39"/>
      <c r="BM33" s="39"/>
    </row>
    <row r="34" spans="2:65" s="37" customFormat="1">
      <c r="B34"/>
      <c r="C34" s="720"/>
      <c r="D34" s="721" t="s">
        <v>460</v>
      </c>
      <c r="E34" s="721" t="s">
        <v>461</v>
      </c>
      <c r="F34" s="721">
        <v>212</v>
      </c>
      <c r="G34" s="721">
        <f>0.285*8*110</f>
        <v>250.79999999999998</v>
      </c>
      <c r="H34" s="721">
        <f t="shared" ref="H34:H42" si="18">F34*G34</f>
        <v>53169.599999999999</v>
      </c>
      <c r="I34" s="721">
        <v>1</v>
      </c>
      <c r="J34" s="722">
        <f t="shared" ref="J34:J42" si="19">H34*SPPT</f>
        <v>93046.8</v>
      </c>
      <c r="K34" s="721">
        <v>200</v>
      </c>
      <c r="L34" s="721"/>
      <c r="M34" s="723">
        <f t="shared" ref="M34:M42" si="20">I34*(J34+80*(K34+L34))</f>
        <v>109046.8</v>
      </c>
      <c r="N34"/>
      <c r="O34"/>
      <c r="P34"/>
      <c r="Q34" s="49"/>
      <c r="R34" s="49"/>
      <c r="S34" s="49"/>
      <c r="T34" s="49"/>
      <c r="U34" s="52"/>
      <c r="V34" s="49"/>
      <c r="W34" s="49"/>
      <c r="X34" s="49"/>
      <c r="Y34" s="49"/>
      <c r="Z34" s="49"/>
      <c r="AA34" s="49"/>
      <c r="AB34" s="49"/>
      <c r="AC34" s="49"/>
      <c r="AD34" s="49"/>
      <c r="AE34" s="39"/>
      <c r="AF34" s="39"/>
      <c r="AG34" s="39"/>
      <c r="AH34" s="39"/>
      <c r="AI34" s="39"/>
      <c r="AJ34" s="39"/>
      <c r="AK34" s="39"/>
      <c r="AL34" s="39"/>
      <c r="AM34" s="39"/>
      <c r="AN34" s="39"/>
      <c r="AO34" s="39"/>
      <c r="AP34" s="39"/>
      <c r="AQ34" s="39"/>
      <c r="AR34" s="39"/>
      <c r="AS34" s="39"/>
      <c r="AT34" s="39"/>
      <c r="AU34" s="39"/>
      <c r="AV34" s="39"/>
      <c r="AW34" s="39"/>
      <c r="AX34" s="39"/>
      <c r="AY34" s="39"/>
      <c r="AZ34" s="39"/>
      <c r="BA34" s="39"/>
      <c r="BB34" s="39"/>
      <c r="BC34" s="39"/>
      <c r="BD34" s="39"/>
      <c r="BE34" s="39"/>
      <c r="BF34" s="39"/>
      <c r="BG34" s="39"/>
      <c r="BH34" s="39"/>
      <c r="BI34" s="39"/>
      <c r="BJ34" s="39"/>
      <c r="BK34" s="39"/>
      <c r="BL34" s="39"/>
      <c r="BM34" s="39"/>
    </row>
    <row r="35" spans="2:65" s="37" customFormat="1">
      <c r="B35"/>
      <c r="C35" s="720"/>
      <c r="D35" s="721" t="s">
        <v>462</v>
      </c>
      <c r="E35" s="721" t="s">
        <v>391</v>
      </c>
      <c r="F35" s="721">
        <v>84</v>
      </c>
      <c r="G35" s="721">
        <f>0.285*0.75*8</f>
        <v>1.71</v>
      </c>
      <c r="H35" s="721">
        <f t="shared" si="18"/>
        <v>143.63999999999999</v>
      </c>
      <c r="I35" s="721">
        <v>1</v>
      </c>
      <c r="J35" s="722">
        <f t="shared" si="19"/>
        <v>251.36999999999998</v>
      </c>
      <c r="K35" s="721">
        <v>2</v>
      </c>
      <c r="L35" s="721"/>
      <c r="M35" s="723">
        <f t="shared" si="20"/>
        <v>411.37</v>
      </c>
      <c r="N35"/>
      <c r="O35"/>
      <c r="P35"/>
      <c r="Q35" s="49"/>
      <c r="R35" s="49"/>
      <c r="S35" s="49"/>
      <c r="T35" s="49"/>
      <c r="U35" s="52"/>
      <c r="V35" s="49"/>
      <c r="W35" s="49"/>
      <c r="X35" s="49"/>
      <c r="Y35" s="49"/>
      <c r="Z35" s="49"/>
      <c r="AA35" s="49"/>
      <c r="AB35" s="49"/>
      <c r="AC35" s="49"/>
      <c r="AD35" s="49"/>
      <c r="AE35" s="39"/>
      <c r="AF35" s="39"/>
      <c r="AG35" s="39"/>
      <c r="AH35" s="39"/>
      <c r="AI35" s="39"/>
      <c r="AJ35" s="39"/>
      <c r="AK35" s="39"/>
      <c r="AL35" s="39"/>
      <c r="AM35" s="39"/>
      <c r="AN35" s="39"/>
      <c r="AO35" s="39"/>
      <c r="AP35" s="39"/>
      <c r="AQ35" s="39"/>
      <c r="AR35" s="39"/>
      <c r="AS35" s="39"/>
      <c r="AT35" s="39"/>
      <c r="AU35" s="39"/>
      <c r="AV35" s="39"/>
      <c r="AW35" s="39"/>
      <c r="AX35" s="39"/>
      <c r="AY35" s="39"/>
      <c r="AZ35" s="39"/>
      <c r="BA35" s="39"/>
      <c r="BB35" s="39"/>
      <c r="BC35" s="39"/>
      <c r="BD35" s="39"/>
      <c r="BE35" s="39"/>
      <c r="BF35" s="39"/>
      <c r="BG35" s="39"/>
      <c r="BH35" s="39"/>
      <c r="BI35" s="39"/>
      <c r="BJ35" s="39"/>
      <c r="BK35" s="39"/>
      <c r="BL35" s="39"/>
      <c r="BM35" s="39"/>
    </row>
    <row r="36" spans="2:65" s="37" customFormat="1">
      <c r="B36"/>
      <c r="C36" s="720"/>
      <c r="D36" s="721" t="s">
        <v>463</v>
      </c>
      <c r="E36" s="721" t="s">
        <v>391</v>
      </c>
      <c r="F36" s="721">
        <v>33</v>
      </c>
      <c r="G36" s="721">
        <f>0.285*2*8</f>
        <v>4.5599999999999996</v>
      </c>
      <c r="H36" s="721">
        <f t="shared" si="18"/>
        <v>150.47999999999999</v>
      </c>
      <c r="I36" s="721">
        <v>1</v>
      </c>
      <c r="J36" s="722">
        <f t="shared" si="19"/>
        <v>263.33999999999997</v>
      </c>
      <c r="K36" s="721">
        <v>4</v>
      </c>
      <c r="L36" s="721"/>
      <c r="M36" s="723">
        <f t="shared" si="20"/>
        <v>583.33999999999992</v>
      </c>
      <c r="N36"/>
      <c r="O36"/>
      <c r="P36"/>
      <c r="Q36" s="49"/>
      <c r="R36" s="49"/>
      <c r="S36" s="49"/>
      <c r="T36" s="49"/>
      <c r="U36" s="52"/>
      <c r="V36" s="49"/>
      <c r="W36" s="49"/>
      <c r="X36" s="49"/>
      <c r="Y36" s="49"/>
      <c r="Z36" s="49"/>
      <c r="AA36" s="49"/>
      <c r="AB36" s="49"/>
      <c r="AC36" s="49"/>
      <c r="AD36" s="4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c r="BH36" s="39"/>
      <c r="BI36" s="39"/>
      <c r="BJ36" s="39"/>
      <c r="BK36" s="39"/>
      <c r="BL36" s="39"/>
      <c r="BM36" s="39"/>
    </row>
    <row r="37" spans="2:65" s="37" customFormat="1">
      <c r="B37"/>
      <c r="C37" s="720"/>
      <c r="D37" s="721" t="s">
        <v>462</v>
      </c>
      <c r="E37" s="721" t="s">
        <v>391</v>
      </c>
      <c r="F37" s="721">
        <v>90</v>
      </c>
      <c r="G37" s="721">
        <f>0.285*0.75*8</f>
        <v>1.71</v>
      </c>
      <c r="H37" s="721">
        <f t="shared" si="18"/>
        <v>153.9</v>
      </c>
      <c r="I37" s="721">
        <v>1</v>
      </c>
      <c r="J37" s="722">
        <f t="shared" si="19"/>
        <v>269.32499999999999</v>
      </c>
      <c r="K37" s="721">
        <v>6</v>
      </c>
      <c r="L37" s="721"/>
      <c r="M37" s="723">
        <f t="shared" si="20"/>
        <v>749.32500000000005</v>
      </c>
      <c r="N37"/>
      <c r="O37"/>
      <c r="P37"/>
      <c r="Q37" s="49"/>
      <c r="R37" s="49"/>
      <c r="S37" s="49"/>
      <c r="T37" s="49"/>
      <c r="U37" s="52"/>
      <c r="V37" s="49"/>
      <c r="W37" s="49"/>
      <c r="X37" s="49"/>
      <c r="Y37" s="49"/>
      <c r="Z37" s="49"/>
      <c r="AA37" s="49"/>
      <c r="AB37" s="49"/>
      <c r="AC37" s="49"/>
      <c r="AD37" s="49"/>
      <c r="AE37" s="39"/>
      <c r="AF37" s="3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row>
    <row r="38" spans="2:65" s="37" customFormat="1">
      <c r="B38"/>
      <c r="C38" s="720"/>
      <c r="D38" s="721" t="s">
        <v>464</v>
      </c>
      <c r="E38" s="721" t="s">
        <v>391</v>
      </c>
      <c r="F38" s="721">
        <v>84</v>
      </c>
      <c r="G38" s="721">
        <f>0.285*2*90</f>
        <v>51.3</v>
      </c>
      <c r="H38" s="721">
        <f t="shared" si="18"/>
        <v>4309.2</v>
      </c>
      <c r="I38" s="721">
        <v>1</v>
      </c>
      <c r="J38" s="722">
        <f t="shared" si="19"/>
        <v>7541.0999999999995</v>
      </c>
      <c r="K38" s="721">
        <v>4</v>
      </c>
      <c r="L38" s="721"/>
      <c r="M38" s="723">
        <f t="shared" si="20"/>
        <v>7861.0999999999995</v>
      </c>
      <c r="N38"/>
      <c r="O38"/>
      <c r="P38"/>
      <c r="Q38" s="49"/>
      <c r="R38" s="49"/>
      <c r="S38" s="49"/>
      <c r="T38" s="49"/>
      <c r="U38" s="52"/>
      <c r="V38" s="49"/>
      <c r="W38" s="49"/>
      <c r="X38" s="49"/>
      <c r="Y38" s="49"/>
      <c r="Z38" s="49"/>
      <c r="AA38" s="49"/>
      <c r="AB38" s="49"/>
      <c r="AC38" s="49"/>
      <c r="AD38" s="49"/>
      <c r="AE38" s="39"/>
      <c r="AF38" s="39"/>
      <c r="AG38" s="39"/>
      <c r="AH38" s="39"/>
      <c r="AI38" s="39"/>
      <c r="AJ38" s="39"/>
      <c r="AK38" s="39"/>
      <c r="AL38" s="39"/>
      <c r="AM38" s="39"/>
      <c r="AN38" s="39"/>
      <c r="AO38" s="39"/>
      <c r="AP38" s="39"/>
      <c r="AQ38" s="39"/>
      <c r="AR38" s="39"/>
      <c r="AS38" s="39"/>
      <c r="AT38" s="39"/>
      <c r="AU38" s="39"/>
      <c r="AV38" s="39"/>
      <c r="AW38" s="39"/>
      <c r="AX38" s="39"/>
      <c r="AY38" s="39"/>
      <c r="AZ38" s="39"/>
      <c r="BA38" s="39"/>
      <c r="BB38" s="39"/>
      <c r="BC38" s="39"/>
      <c r="BD38" s="39"/>
      <c r="BE38" s="39"/>
      <c r="BF38" s="39"/>
      <c r="BG38" s="39"/>
      <c r="BH38" s="39"/>
      <c r="BI38" s="39"/>
      <c r="BJ38" s="39"/>
      <c r="BK38" s="39"/>
      <c r="BL38" s="39"/>
      <c r="BM38" s="39"/>
    </row>
    <row r="39" spans="2:65" s="37" customFormat="1">
      <c r="B39"/>
      <c r="C39" s="720"/>
      <c r="D39" s="721" t="s">
        <v>462</v>
      </c>
      <c r="E39" s="721" t="s">
        <v>391</v>
      </c>
      <c r="F39" s="721">
        <v>63</v>
      </c>
      <c r="G39" s="721">
        <f>0.285*0.75*8</f>
        <v>1.71</v>
      </c>
      <c r="H39" s="721">
        <f t="shared" si="18"/>
        <v>107.73</v>
      </c>
      <c r="I39" s="721">
        <v>1</v>
      </c>
      <c r="J39" s="722">
        <f t="shared" si="19"/>
        <v>188.5275</v>
      </c>
      <c r="K39" s="721">
        <v>2</v>
      </c>
      <c r="L39" s="721"/>
      <c r="M39" s="723">
        <f t="shared" si="20"/>
        <v>348.52750000000003</v>
      </c>
      <c r="N39"/>
      <c r="O39"/>
      <c r="P39"/>
      <c r="Q39" s="49"/>
      <c r="R39" s="49"/>
      <c r="S39" s="49"/>
      <c r="T39" s="49"/>
      <c r="U39" s="52"/>
      <c r="V39" s="49"/>
      <c r="W39" s="49"/>
      <c r="X39" s="49"/>
      <c r="Y39" s="49"/>
      <c r="Z39" s="49"/>
      <c r="AA39" s="49"/>
      <c r="AB39" s="49"/>
      <c r="AC39" s="49"/>
      <c r="AD39" s="49"/>
      <c r="AE39" s="39"/>
      <c r="AF39" s="39"/>
      <c r="AG39" s="39"/>
      <c r="AH39" s="39"/>
      <c r="AI39" s="39"/>
      <c r="AJ39" s="39"/>
      <c r="AK39" s="39"/>
      <c r="AL39" s="39"/>
      <c r="AM39" s="39"/>
      <c r="AN39" s="39"/>
      <c r="AO39" s="39"/>
      <c r="AP39" s="39"/>
      <c r="AQ39" s="39"/>
      <c r="AR39" s="39"/>
      <c r="AS39" s="39"/>
      <c r="AT39" s="39"/>
      <c r="AU39" s="39"/>
      <c r="AV39" s="39"/>
      <c r="AW39" s="39"/>
      <c r="AX39" s="39"/>
      <c r="AY39" s="39"/>
      <c r="AZ39" s="39"/>
      <c r="BA39" s="39"/>
      <c r="BB39" s="39"/>
      <c r="BC39" s="39"/>
      <c r="BD39" s="39"/>
      <c r="BE39" s="39"/>
      <c r="BF39" s="39"/>
      <c r="BG39" s="39"/>
      <c r="BH39" s="39"/>
      <c r="BI39" s="39"/>
      <c r="BJ39" s="39"/>
      <c r="BK39" s="39"/>
      <c r="BL39" s="39"/>
      <c r="BM39" s="39"/>
    </row>
    <row r="40" spans="2:65" s="37" customFormat="1">
      <c r="B40"/>
      <c r="C40" s="720"/>
      <c r="D40" s="721" t="s">
        <v>463</v>
      </c>
      <c r="E40" s="721" t="s">
        <v>391</v>
      </c>
      <c r="F40" s="721">
        <v>15</v>
      </c>
      <c r="G40" s="721">
        <f>0.285*2*8</f>
        <v>4.5599999999999996</v>
      </c>
      <c r="H40" s="721">
        <f t="shared" si="18"/>
        <v>68.399999999999991</v>
      </c>
      <c r="I40" s="721">
        <v>1</v>
      </c>
      <c r="J40" s="722">
        <f t="shared" si="19"/>
        <v>119.69999999999999</v>
      </c>
      <c r="K40" s="721">
        <v>4</v>
      </c>
      <c r="L40" s="721"/>
      <c r="M40" s="723">
        <f t="shared" si="20"/>
        <v>439.7</v>
      </c>
      <c r="N40"/>
      <c r="O40"/>
      <c r="P40"/>
      <c r="Q40" s="49"/>
      <c r="R40" s="49"/>
      <c r="S40" s="49"/>
      <c r="T40" s="49"/>
      <c r="U40" s="52"/>
      <c r="V40" s="49"/>
      <c r="W40" s="49"/>
      <c r="X40" s="49"/>
      <c r="Y40" s="49"/>
      <c r="Z40" s="49"/>
      <c r="AA40" s="49"/>
      <c r="AB40" s="49"/>
      <c r="AC40" s="49"/>
      <c r="AD40" s="49"/>
      <c r="AE40" s="39"/>
      <c r="AF40" s="39"/>
      <c r="AG40" s="39"/>
      <c r="AH40" s="39"/>
      <c r="AI40" s="39"/>
      <c r="AJ40" s="39"/>
      <c r="AK40" s="39"/>
      <c r="AL40" s="39"/>
      <c r="AM40" s="39"/>
      <c r="AN40" s="39"/>
      <c r="AO40" s="39"/>
      <c r="AP40" s="39"/>
      <c r="AQ40" s="39"/>
      <c r="AR40" s="39"/>
      <c r="AS40" s="39"/>
      <c r="AT40" s="39"/>
      <c r="AU40" s="39"/>
      <c r="AV40" s="39"/>
      <c r="AW40" s="39"/>
      <c r="AX40" s="39"/>
      <c r="AY40" s="39"/>
      <c r="AZ40" s="39"/>
      <c r="BA40" s="39"/>
      <c r="BB40" s="39"/>
      <c r="BC40" s="39"/>
      <c r="BD40" s="39"/>
      <c r="BE40" s="39"/>
      <c r="BF40" s="39"/>
      <c r="BG40" s="39"/>
      <c r="BH40" s="39"/>
      <c r="BI40" s="39"/>
      <c r="BJ40" s="39"/>
      <c r="BK40" s="39"/>
      <c r="BL40" s="39"/>
      <c r="BM40" s="39"/>
    </row>
    <row r="41" spans="2:65" s="37" customFormat="1">
      <c r="B41"/>
      <c r="C41" s="720"/>
      <c r="D41" s="721" t="s">
        <v>465</v>
      </c>
      <c r="E41" s="721" t="s">
        <v>391</v>
      </c>
      <c r="F41" s="721">
        <v>90</v>
      </c>
      <c r="G41" s="721">
        <f>0.285*0.75*8</f>
        <v>1.71</v>
      </c>
      <c r="H41" s="721">
        <f t="shared" si="18"/>
        <v>153.9</v>
      </c>
      <c r="I41" s="721">
        <v>1</v>
      </c>
      <c r="J41" s="722">
        <f t="shared" si="19"/>
        <v>269.32499999999999</v>
      </c>
      <c r="K41" s="721">
        <v>6</v>
      </c>
      <c r="L41" s="721"/>
      <c r="M41" s="723">
        <f t="shared" si="20"/>
        <v>749.32500000000005</v>
      </c>
      <c r="N41"/>
      <c r="O41"/>
      <c r="P41"/>
      <c r="Q41" s="49"/>
      <c r="R41" s="49"/>
      <c r="S41" s="49"/>
      <c r="T41" s="49"/>
      <c r="U41" s="52"/>
      <c r="V41" s="49"/>
      <c r="W41" s="49"/>
      <c r="X41" s="49"/>
      <c r="Y41" s="49"/>
      <c r="Z41" s="49"/>
      <c r="AA41" s="49"/>
      <c r="AB41" s="49"/>
      <c r="AC41" s="49"/>
      <c r="AD41" s="49"/>
      <c r="AE41" s="39"/>
      <c r="AF41" s="39"/>
      <c r="AG41" s="39"/>
      <c r="AH41" s="39"/>
      <c r="AI41" s="39"/>
      <c r="AJ41" s="39"/>
      <c r="AK41" s="39"/>
      <c r="AL41" s="39"/>
      <c r="AM41" s="39"/>
      <c r="AN41" s="39"/>
      <c r="AO41" s="39"/>
      <c r="AP41" s="39"/>
      <c r="AQ41" s="39"/>
      <c r="AR41" s="39"/>
      <c r="AS41" s="39"/>
      <c r="AT41" s="39"/>
      <c r="AU41" s="39"/>
      <c r="AV41" s="39"/>
      <c r="AW41" s="39"/>
      <c r="AX41" s="39"/>
      <c r="AY41" s="39"/>
      <c r="AZ41" s="39"/>
      <c r="BA41" s="39"/>
      <c r="BB41" s="39"/>
      <c r="BC41" s="39"/>
      <c r="BD41" s="39"/>
      <c r="BE41" s="39"/>
      <c r="BF41" s="39"/>
      <c r="BG41" s="39"/>
      <c r="BH41" s="39"/>
      <c r="BI41" s="39"/>
      <c r="BJ41" s="39"/>
      <c r="BK41" s="39"/>
      <c r="BL41" s="39"/>
      <c r="BM41" s="39"/>
    </row>
    <row r="42" spans="2:65" s="37" customFormat="1">
      <c r="B42"/>
      <c r="C42" s="720"/>
      <c r="D42" s="721" t="s">
        <v>464</v>
      </c>
      <c r="E42" s="721" t="s">
        <v>391</v>
      </c>
      <c r="F42" s="721">
        <v>63</v>
      </c>
      <c r="G42" s="721">
        <f>0.285*2*90</f>
        <v>51.3</v>
      </c>
      <c r="H42" s="721">
        <f t="shared" si="18"/>
        <v>3231.8999999999996</v>
      </c>
      <c r="I42" s="721">
        <v>1</v>
      </c>
      <c r="J42" s="722">
        <f t="shared" si="19"/>
        <v>5655.8249999999989</v>
      </c>
      <c r="K42" s="721">
        <v>4</v>
      </c>
      <c r="L42" s="721"/>
      <c r="M42" s="723">
        <f t="shared" si="20"/>
        <v>5975.8249999999989</v>
      </c>
      <c r="N42"/>
      <c r="O42"/>
      <c r="P42"/>
      <c r="Q42" s="49"/>
      <c r="R42" s="49"/>
      <c r="S42" s="49"/>
      <c r="T42" s="49"/>
      <c r="U42" s="52"/>
      <c r="V42" s="49"/>
      <c r="W42" s="49"/>
      <c r="X42" s="49"/>
      <c r="Y42" s="49"/>
      <c r="Z42" s="49"/>
      <c r="AA42" s="49"/>
      <c r="AB42" s="49"/>
      <c r="AC42" s="49"/>
      <c r="AD42" s="49"/>
      <c r="AE42" s="39"/>
      <c r="AF42" s="39"/>
      <c r="AG42" s="39"/>
      <c r="AH42" s="39"/>
      <c r="AI42" s="39"/>
      <c r="AJ42" s="39"/>
      <c r="AK42" s="39"/>
      <c r="AL42" s="39"/>
      <c r="AM42" s="39"/>
      <c r="AN42" s="39"/>
      <c r="AO42" s="39"/>
      <c r="AP42" s="39"/>
      <c r="AQ42" s="39"/>
      <c r="AR42" s="39"/>
      <c r="AS42" s="39"/>
      <c r="AT42" s="39"/>
      <c r="AU42" s="39"/>
      <c r="AV42" s="39"/>
      <c r="AW42" s="39"/>
      <c r="AX42" s="39"/>
      <c r="AY42" s="39"/>
      <c r="AZ42" s="39"/>
      <c r="BA42" s="39"/>
      <c r="BB42" s="39"/>
      <c r="BC42" s="39"/>
      <c r="BD42" s="39"/>
      <c r="BE42" s="39"/>
      <c r="BF42" s="39"/>
      <c r="BG42" s="39"/>
      <c r="BH42" s="39"/>
      <c r="BI42" s="39"/>
      <c r="BJ42" s="39"/>
      <c r="BK42" s="39"/>
      <c r="BL42" s="39"/>
      <c r="BM42" s="39"/>
    </row>
    <row r="43" spans="2:65" s="37" customFormat="1">
      <c r="B43"/>
      <c r="C43" s="724"/>
      <c r="D43" s="725"/>
      <c r="E43" s="725"/>
      <c r="F43" s="725"/>
      <c r="G43" s="725"/>
      <c r="H43" s="726"/>
      <c r="I43" s="725"/>
      <c r="J43" s="727"/>
      <c r="K43" s="726"/>
      <c r="L43" s="725"/>
      <c r="M43" s="728"/>
      <c r="N43"/>
      <c r="O43"/>
      <c r="P43"/>
      <c r="Q43" s="49"/>
      <c r="R43" s="49"/>
      <c r="S43" s="49"/>
      <c r="T43" s="49"/>
      <c r="U43" s="52"/>
      <c r="V43" s="49"/>
      <c r="W43" s="49"/>
      <c r="X43" s="49"/>
      <c r="Y43" s="49"/>
      <c r="Z43" s="49"/>
      <c r="AA43" s="49"/>
      <c r="AB43" s="49"/>
      <c r="AC43" s="49"/>
      <c r="AD43" s="49"/>
      <c r="AE43" s="39"/>
      <c r="AF43" s="39"/>
      <c r="AG43" s="39"/>
      <c r="AH43" s="39"/>
      <c r="AI43" s="39"/>
      <c r="AJ43" s="39"/>
      <c r="AK43" s="39"/>
      <c r="AL43" s="39"/>
      <c r="AM43" s="39"/>
      <c r="AN43" s="39"/>
      <c r="AO43" s="39"/>
      <c r="AP43" s="39"/>
      <c r="AQ43" s="39"/>
      <c r="AR43" s="39"/>
      <c r="AS43" s="39"/>
      <c r="AT43" s="39"/>
      <c r="AU43" s="39"/>
      <c r="AV43" s="39"/>
      <c r="AW43" s="39"/>
      <c r="AX43" s="39"/>
      <c r="AY43" s="39"/>
      <c r="AZ43" s="39"/>
      <c r="BA43" s="39"/>
      <c r="BB43" s="39"/>
      <c r="BC43" s="39"/>
      <c r="BD43" s="39"/>
      <c r="BE43" s="39"/>
      <c r="BF43" s="39"/>
      <c r="BG43" s="39"/>
      <c r="BH43" s="39"/>
      <c r="BI43" s="39"/>
      <c r="BJ43" s="39"/>
      <c r="BK43" s="39"/>
      <c r="BL43" s="39"/>
      <c r="BM43" s="39"/>
    </row>
    <row r="44" spans="2:65" s="37" customFormat="1">
      <c r="B44"/>
      <c r="C44" s="720" t="s">
        <v>466</v>
      </c>
      <c r="D44" s="721"/>
      <c r="E44" s="721"/>
      <c r="F44" s="721"/>
      <c r="G44" s="721"/>
      <c r="H44" s="729"/>
      <c r="I44" s="721">
        <v>8</v>
      </c>
      <c r="J44" s="730">
        <v>1000</v>
      </c>
      <c r="K44" s="729"/>
      <c r="L44" s="721"/>
      <c r="M44" s="731">
        <f t="shared" ref="M44" si="21">I44*(J44+80*(K44+L44))</f>
        <v>8000</v>
      </c>
      <c r="N44"/>
      <c r="O44"/>
      <c r="P44"/>
      <c r="Q44" s="49"/>
      <c r="R44" s="49"/>
      <c r="S44" s="49"/>
      <c r="T44" s="49"/>
      <c r="U44" s="52"/>
      <c r="V44" s="49"/>
      <c r="W44" s="49"/>
      <c r="X44" s="49"/>
      <c r="Y44" s="49"/>
      <c r="Z44" s="49"/>
      <c r="AA44" s="49"/>
      <c r="AB44" s="49"/>
      <c r="AC44" s="49"/>
      <c r="AD44" s="49"/>
      <c r="AE44" s="39"/>
      <c r="AF44" s="39"/>
      <c r="AG44" s="39"/>
      <c r="AH44" s="39"/>
      <c r="AI44" s="39"/>
      <c r="AJ44" s="39"/>
      <c r="AK44" s="39"/>
      <c r="AL44" s="39"/>
      <c r="AM44" s="39"/>
      <c r="AN44" s="39"/>
      <c r="AO44" s="39"/>
      <c r="AP44" s="39"/>
      <c r="AQ44" s="39"/>
      <c r="AR44" s="39"/>
      <c r="AS44" s="39"/>
      <c r="AT44" s="39"/>
      <c r="AU44" s="39"/>
      <c r="AV44" s="39"/>
      <c r="AW44" s="39"/>
      <c r="AX44" s="39"/>
      <c r="AY44" s="39"/>
      <c r="AZ44" s="39"/>
      <c r="BA44" s="39"/>
      <c r="BB44" s="39"/>
      <c r="BC44" s="39"/>
      <c r="BD44" s="39"/>
      <c r="BE44" s="39"/>
      <c r="BF44" s="39"/>
      <c r="BG44" s="39"/>
      <c r="BH44" s="39"/>
      <c r="BI44" s="39"/>
      <c r="BJ44" s="39"/>
      <c r="BK44" s="39"/>
      <c r="BL44" s="39"/>
      <c r="BM44" s="39"/>
    </row>
    <row r="45" spans="2:65" s="37" customFormat="1">
      <c r="B45"/>
      <c r="C45" s="724"/>
      <c r="D45" s="725"/>
      <c r="E45" s="725"/>
      <c r="F45" s="725"/>
      <c r="G45" s="725"/>
      <c r="H45" s="726"/>
      <c r="I45" s="725"/>
      <c r="J45" s="727"/>
      <c r="K45" s="726"/>
      <c r="L45" s="725"/>
      <c r="M45" s="728"/>
      <c r="N45"/>
      <c r="O45"/>
      <c r="P45"/>
      <c r="Q45" s="49"/>
      <c r="R45" s="49"/>
      <c r="S45" s="49"/>
      <c r="T45" s="49"/>
      <c r="U45" s="52"/>
      <c r="V45" s="49"/>
      <c r="W45" s="49"/>
      <c r="X45" s="49"/>
      <c r="Y45" s="49"/>
      <c r="Z45" s="49"/>
      <c r="AA45" s="49"/>
      <c r="AB45" s="49"/>
      <c r="AC45" s="49"/>
      <c r="AD45" s="49"/>
      <c r="AE45" s="39"/>
      <c r="AF45" s="39"/>
      <c r="AG45" s="39"/>
      <c r="AH45" s="39"/>
      <c r="AI45" s="39"/>
      <c r="AJ45" s="39"/>
      <c r="AK45" s="39"/>
      <c r="AL45" s="39"/>
      <c r="AM45" s="39"/>
      <c r="AN45" s="39"/>
      <c r="AO45" s="39"/>
      <c r="AP45" s="39"/>
      <c r="AQ45" s="39"/>
      <c r="AR45" s="39"/>
      <c r="AS45" s="39"/>
      <c r="AT45" s="39"/>
      <c r="AU45" s="39"/>
      <c r="AV45" s="39"/>
      <c r="AW45" s="39"/>
      <c r="AX45" s="39"/>
      <c r="AY45" s="39"/>
      <c r="AZ45" s="39"/>
      <c r="BA45" s="39"/>
      <c r="BB45" s="39"/>
      <c r="BC45" s="39"/>
      <c r="BD45" s="39"/>
      <c r="BE45" s="39"/>
      <c r="BF45" s="39"/>
      <c r="BG45" s="39"/>
      <c r="BH45" s="39"/>
      <c r="BI45" s="39"/>
      <c r="BJ45" s="39"/>
      <c r="BK45" s="39"/>
      <c r="BL45" s="39"/>
      <c r="BM45" s="39"/>
    </row>
    <row r="46" spans="2:65" s="37" customFormat="1">
      <c r="B46"/>
      <c r="C46" s="720" t="s">
        <v>467</v>
      </c>
      <c r="D46" s="721" t="s">
        <v>468</v>
      </c>
      <c r="E46" s="721" t="s">
        <v>391</v>
      </c>
      <c r="F46" s="721">
        <v>150</v>
      </c>
      <c r="G46" s="721">
        <f>0.285*2*6</f>
        <v>3.42</v>
      </c>
      <c r="H46" s="721">
        <f>F46*G46</f>
        <v>513</v>
      </c>
      <c r="I46" s="721">
        <v>4</v>
      </c>
      <c r="J46" s="730">
        <f>H46*1.75</f>
        <v>897.75</v>
      </c>
      <c r="K46" s="721">
        <v>10</v>
      </c>
      <c r="L46" s="721"/>
      <c r="M46" s="732">
        <f>I46*(J46+80*(K46+L46))</f>
        <v>6791</v>
      </c>
      <c r="N46"/>
      <c r="O46"/>
      <c r="P46"/>
      <c r="Q46" s="49"/>
      <c r="R46" s="49"/>
      <c r="S46" s="49"/>
      <c r="T46" s="49"/>
      <c r="U46" s="52"/>
      <c r="V46" s="49"/>
      <c r="W46" s="49"/>
      <c r="X46" s="49"/>
      <c r="Y46" s="49"/>
      <c r="Z46" s="49"/>
      <c r="AA46" s="49"/>
      <c r="AB46" s="49"/>
      <c r="AC46" s="49"/>
      <c r="AD46" s="49"/>
      <c r="AE46" s="39"/>
      <c r="AF46" s="39"/>
      <c r="AG46" s="39"/>
      <c r="AH46" s="39"/>
      <c r="AI46" s="39"/>
      <c r="AJ46" s="39"/>
      <c r="AK46" s="39"/>
      <c r="AL46" s="39"/>
      <c r="AM46" s="39"/>
      <c r="AN46" s="39"/>
      <c r="AO46" s="39"/>
      <c r="AP46" s="39"/>
      <c r="AQ46" s="39"/>
      <c r="AR46" s="39"/>
      <c r="AS46" s="39"/>
      <c r="AT46" s="39"/>
      <c r="AU46" s="39"/>
      <c r="AV46" s="39"/>
      <c r="AW46" s="39"/>
      <c r="AX46" s="39"/>
      <c r="AY46" s="39"/>
      <c r="AZ46" s="39"/>
      <c r="BA46" s="39"/>
      <c r="BB46" s="39"/>
      <c r="BC46" s="39"/>
      <c r="BD46" s="39"/>
      <c r="BE46" s="39"/>
      <c r="BF46" s="39"/>
      <c r="BG46" s="39"/>
      <c r="BH46" s="39"/>
      <c r="BI46" s="39"/>
      <c r="BJ46" s="39"/>
      <c r="BK46" s="39"/>
      <c r="BL46" s="39"/>
      <c r="BM46" s="39"/>
    </row>
    <row r="47" spans="2:65" s="37" customFormat="1">
      <c r="B47"/>
      <c r="C47" s="724"/>
      <c r="D47" s="725"/>
      <c r="E47" s="725"/>
      <c r="F47" s="725"/>
      <c r="G47" s="725"/>
      <c r="H47" s="726"/>
      <c r="I47" s="725"/>
      <c r="J47" s="727"/>
      <c r="K47" s="726"/>
      <c r="L47" s="725"/>
      <c r="M47" s="728"/>
      <c r="N47"/>
      <c r="O47"/>
      <c r="P47"/>
      <c r="Q47" s="49"/>
      <c r="R47" s="49"/>
      <c r="S47" s="49"/>
      <c r="T47" s="49"/>
      <c r="U47" s="52"/>
      <c r="V47" s="49"/>
      <c r="W47" s="49"/>
      <c r="X47" s="49"/>
      <c r="Y47" s="49"/>
      <c r="Z47" s="49"/>
      <c r="AA47" s="49"/>
      <c r="AB47" s="49"/>
      <c r="AC47" s="49"/>
      <c r="AD47" s="49"/>
      <c r="AE47" s="39"/>
      <c r="AF47" s="39"/>
      <c r="AG47" s="39"/>
      <c r="AH47" s="39"/>
      <c r="AI47" s="39"/>
      <c r="AJ47" s="39"/>
      <c r="AK47" s="39"/>
      <c r="AL47" s="39"/>
      <c r="AM47" s="39"/>
      <c r="AN47" s="39"/>
      <c r="AO47" s="39"/>
      <c r="AP47" s="39"/>
      <c r="AQ47" s="39"/>
      <c r="AR47" s="39"/>
      <c r="AS47" s="39"/>
      <c r="AT47" s="39"/>
      <c r="AU47" s="39"/>
      <c r="AV47" s="39"/>
      <c r="AW47" s="39"/>
      <c r="AX47" s="39"/>
      <c r="AY47" s="39"/>
      <c r="AZ47" s="39"/>
      <c r="BA47" s="39"/>
      <c r="BB47" s="39"/>
      <c r="BC47" s="39"/>
      <c r="BD47" s="39"/>
      <c r="BE47" s="39"/>
      <c r="BF47" s="39"/>
      <c r="BG47" s="39"/>
      <c r="BH47" s="39"/>
      <c r="BI47" s="39"/>
      <c r="BJ47" s="39"/>
      <c r="BK47" s="39"/>
      <c r="BL47" s="39"/>
      <c r="BM47" s="39"/>
    </row>
    <row r="48" spans="2:65" s="37" customFormat="1">
      <c r="B48"/>
      <c r="C48" s="720" t="s">
        <v>706</v>
      </c>
      <c r="D48" s="721"/>
      <c r="E48" s="721"/>
      <c r="F48" s="721"/>
      <c r="G48" s="721"/>
      <c r="H48" s="729"/>
      <c r="I48" s="721">
        <v>4</v>
      </c>
      <c r="J48" s="730"/>
      <c r="K48" s="729"/>
      <c r="L48" s="721"/>
      <c r="M48" s="733">
        <f>I48*SUM(M49:M51)</f>
        <v>13160</v>
      </c>
      <c r="N48"/>
      <c r="O48"/>
      <c r="P48"/>
      <c r="Q48" s="49"/>
      <c r="R48" s="49"/>
      <c r="S48" s="49"/>
      <c r="T48" s="49"/>
      <c r="U48" s="52"/>
      <c r="V48" s="49"/>
      <c r="W48" s="49"/>
      <c r="X48" s="49"/>
      <c r="Y48" s="49"/>
      <c r="Z48" s="49"/>
      <c r="AA48" s="49"/>
      <c r="AB48" s="49"/>
      <c r="AC48" s="49"/>
      <c r="AD48" s="49"/>
      <c r="AE48" s="39"/>
      <c r="AF48" s="39"/>
      <c r="AG48" s="39"/>
      <c r="AH48" s="39"/>
      <c r="AI48" s="39"/>
      <c r="AJ48" s="39"/>
      <c r="AK48" s="39"/>
      <c r="AL48" s="39"/>
      <c r="AM48" s="39"/>
      <c r="AN48" s="39"/>
      <c r="AO48" s="39"/>
      <c r="AP48" s="39"/>
      <c r="AQ48" s="39"/>
      <c r="AR48" s="39"/>
      <c r="AS48" s="39"/>
      <c r="AT48" s="39"/>
      <c r="AU48" s="39"/>
      <c r="AV48" s="39"/>
      <c r="AW48" s="39"/>
      <c r="AX48" s="39"/>
      <c r="AY48" s="39"/>
      <c r="AZ48" s="39"/>
      <c r="BA48" s="39"/>
      <c r="BB48" s="39"/>
      <c r="BC48" s="39"/>
      <c r="BD48" s="39"/>
      <c r="BE48" s="39"/>
      <c r="BF48" s="39"/>
      <c r="BG48" s="39"/>
      <c r="BH48" s="39"/>
      <c r="BI48" s="39"/>
      <c r="BJ48" s="39"/>
      <c r="BK48" s="39"/>
      <c r="BL48" s="39"/>
      <c r="BM48" s="39"/>
    </row>
    <row r="49" spans="2:65" s="37" customFormat="1">
      <c r="B49"/>
      <c r="C49" s="720"/>
      <c r="D49" s="721" t="s">
        <v>469</v>
      </c>
      <c r="E49" s="721"/>
      <c r="F49" s="721"/>
      <c r="G49" s="721"/>
      <c r="H49" s="729"/>
      <c r="I49" s="721">
        <v>1</v>
      </c>
      <c r="J49" s="730">
        <v>500</v>
      </c>
      <c r="K49" s="729"/>
      <c r="L49" s="721"/>
      <c r="M49" s="723">
        <f t="shared" ref="M49:M51" si="22">I49*(J49+80*(K49+L49))</f>
        <v>500</v>
      </c>
      <c r="N49"/>
      <c r="O49"/>
      <c r="P49"/>
      <c r="Q49" s="49"/>
      <c r="R49" s="49"/>
      <c r="S49" s="49"/>
      <c r="T49" s="49"/>
      <c r="U49" s="52"/>
      <c r="V49" s="49"/>
      <c r="W49" s="49"/>
      <c r="X49" s="49"/>
      <c r="Y49" s="49"/>
      <c r="Z49" s="49"/>
      <c r="AA49" s="49"/>
      <c r="AB49" s="49"/>
      <c r="AC49" s="49"/>
      <c r="AD49" s="49"/>
      <c r="AE49" s="39"/>
      <c r="AF49" s="39"/>
      <c r="AG49" s="39"/>
      <c r="AH49" s="39"/>
      <c r="AI49" s="39"/>
      <c r="AJ49" s="39"/>
      <c r="AK49" s="39"/>
      <c r="AL49" s="39"/>
      <c r="AM49" s="39"/>
      <c r="AN49" s="39"/>
      <c r="AO49" s="39"/>
      <c r="AP49" s="39"/>
      <c r="AQ49" s="39"/>
      <c r="AR49" s="39"/>
      <c r="AS49" s="39"/>
      <c r="AT49" s="39"/>
      <c r="AU49" s="39"/>
      <c r="AV49" s="39"/>
      <c r="AW49" s="39"/>
      <c r="AX49" s="39"/>
      <c r="AY49" s="39"/>
      <c r="AZ49" s="39"/>
      <c r="BA49" s="39"/>
      <c r="BB49" s="39"/>
      <c r="BC49" s="39"/>
      <c r="BD49" s="39"/>
      <c r="BE49" s="39"/>
      <c r="BF49" s="39"/>
      <c r="BG49" s="39"/>
      <c r="BH49" s="39"/>
      <c r="BI49" s="39"/>
      <c r="BJ49" s="39"/>
      <c r="BK49" s="39"/>
      <c r="BL49" s="39"/>
      <c r="BM49" s="39"/>
    </row>
    <row r="50" spans="2:65" s="37" customFormat="1">
      <c r="B50"/>
      <c r="C50" s="720"/>
      <c r="D50" s="721" t="s">
        <v>470</v>
      </c>
      <c r="E50" s="721"/>
      <c r="F50" s="721"/>
      <c r="G50" s="721"/>
      <c r="H50" s="729"/>
      <c r="I50" s="721">
        <v>1</v>
      </c>
      <c r="J50" s="730">
        <v>290</v>
      </c>
      <c r="K50" s="729"/>
      <c r="L50" s="721"/>
      <c r="M50" s="723">
        <f t="shared" si="22"/>
        <v>290</v>
      </c>
      <c r="N50"/>
      <c r="O50"/>
      <c r="P50"/>
      <c r="Q50" s="49"/>
      <c r="R50" s="49"/>
      <c r="S50" s="49"/>
      <c r="T50" s="49"/>
      <c r="U50" s="52"/>
      <c r="V50" s="49"/>
      <c r="W50" s="49"/>
      <c r="X50" s="49"/>
      <c r="Y50" s="49"/>
      <c r="Z50" s="49"/>
      <c r="AA50" s="49"/>
      <c r="AB50" s="49"/>
      <c r="AC50" s="49"/>
      <c r="AD50" s="49"/>
      <c r="AE50" s="39"/>
      <c r="AF50" s="39"/>
      <c r="AG50" s="39"/>
      <c r="AH50" s="39"/>
      <c r="AI50" s="39"/>
      <c r="AJ50" s="39"/>
      <c r="AK50" s="39"/>
      <c r="AL50" s="39"/>
      <c r="AM50" s="39"/>
      <c r="AN50" s="39"/>
      <c r="AO50" s="39"/>
      <c r="AP50" s="39"/>
      <c r="AQ50" s="39"/>
      <c r="AR50" s="39"/>
      <c r="AS50" s="39"/>
      <c r="AT50" s="39"/>
      <c r="AU50" s="39"/>
      <c r="AV50" s="39"/>
      <c r="AW50" s="39"/>
      <c r="AX50" s="39"/>
      <c r="AY50" s="39"/>
      <c r="AZ50" s="39"/>
      <c r="BA50" s="39"/>
      <c r="BB50" s="39"/>
      <c r="BC50" s="39"/>
      <c r="BD50" s="39"/>
      <c r="BE50" s="39"/>
      <c r="BF50" s="39"/>
      <c r="BG50" s="39"/>
      <c r="BH50" s="39"/>
      <c r="BI50" s="39"/>
      <c r="BJ50" s="39"/>
      <c r="BK50" s="39"/>
      <c r="BL50" s="39"/>
      <c r="BM50" s="39"/>
    </row>
    <row r="51" spans="2:65" s="37" customFormat="1">
      <c r="B51"/>
      <c r="C51" s="720"/>
      <c r="D51" s="721" t="s">
        <v>471</v>
      </c>
      <c r="E51" s="721"/>
      <c r="F51" s="721"/>
      <c r="G51" s="721"/>
      <c r="H51" s="729"/>
      <c r="I51" s="721">
        <v>1</v>
      </c>
      <c r="J51" s="730">
        <v>2500</v>
      </c>
      <c r="K51" s="729"/>
      <c r="L51" s="721"/>
      <c r="M51" s="723">
        <f t="shared" si="22"/>
        <v>2500</v>
      </c>
      <c r="N51" t="s">
        <v>472</v>
      </c>
      <c r="O51"/>
      <c r="P51"/>
      <c r="Q51" s="49"/>
      <c r="R51" s="49"/>
      <c r="S51" s="49"/>
      <c r="T51" s="49"/>
      <c r="U51" s="52"/>
      <c r="V51" s="49"/>
      <c r="W51" s="49"/>
      <c r="X51" s="49"/>
      <c r="Y51" s="49"/>
      <c r="Z51" s="49"/>
      <c r="AA51" s="49"/>
      <c r="AB51" s="49"/>
      <c r="AC51" s="49"/>
      <c r="AD51" s="49"/>
      <c r="AE51" s="39"/>
      <c r="AF51" s="39"/>
      <c r="AG51" s="39"/>
      <c r="AH51" s="39"/>
      <c r="AI51" s="39"/>
      <c r="AJ51" s="39"/>
      <c r="AK51" s="39"/>
      <c r="AL51" s="39"/>
      <c r="AM51" s="39"/>
      <c r="AN51" s="39"/>
      <c r="AO51" s="39"/>
      <c r="AP51" s="39"/>
      <c r="AQ51" s="39"/>
      <c r="AR51" s="39"/>
      <c r="AS51" s="39"/>
      <c r="AT51" s="39"/>
      <c r="AU51" s="39"/>
      <c r="AV51" s="39"/>
      <c r="AW51" s="39"/>
      <c r="AX51" s="39"/>
      <c r="AY51" s="39"/>
      <c r="AZ51" s="39"/>
      <c r="BA51" s="39"/>
      <c r="BB51" s="39"/>
      <c r="BC51" s="39"/>
      <c r="BD51" s="39"/>
      <c r="BE51" s="39"/>
      <c r="BF51" s="39"/>
      <c r="BG51" s="39"/>
      <c r="BH51" s="39"/>
      <c r="BI51" s="39"/>
      <c r="BJ51" s="39"/>
      <c r="BK51" s="39"/>
      <c r="BL51" s="39"/>
      <c r="BM51" s="39"/>
    </row>
    <row r="52" spans="2:65" s="37" customFormat="1">
      <c r="B52"/>
      <c r="C52" s="724"/>
      <c r="D52" s="725"/>
      <c r="E52" s="725"/>
      <c r="F52" s="725"/>
      <c r="G52" s="725"/>
      <c r="H52" s="725"/>
      <c r="I52" s="725"/>
      <c r="J52" s="725"/>
      <c r="K52" s="725"/>
      <c r="L52" s="725"/>
      <c r="M52" s="734"/>
      <c r="N52"/>
      <c r="O52"/>
      <c r="P52"/>
      <c r="Q52" s="49"/>
      <c r="R52" s="49"/>
      <c r="S52" s="49"/>
      <c r="T52" s="49"/>
      <c r="U52" s="52"/>
      <c r="V52" s="49"/>
      <c r="W52" s="49"/>
      <c r="X52" s="49"/>
      <c r="Y52" s="49"/>
      <c r="Z52" s="49"/>
      <c r="AA52" s="49"/>
      <c r="AB52" s="49"/>
      <c r="AC52" s="49"/>
      <c r="AD52" s="49"/>
      <c r="AE52" s="39"/>
      <c r="AF52" s="39"/>
      <c r="AG52" s="39"/>
      <c r="AH52" s="39"/>
      <c r="AI52" s="39"/>
      <c r="AJ52" s="39"/>
      <c r="AK52" s="39"/>
      <c r="AL52" s="39"/>
      <c r="AM52" s="39"/>
      <c r="AN52" s="39"/>
      <c r="AO52" s="39"/>
      <c r="AP52" s="39"/>
      <c r="AQ52" s="39"/>
      <c r="AR52" s="39"/>
      <c r="AS52" s="39"/>
      <c r="AT52" s="39"/>
      <c r="AU52" s="39"/>
      <c r="AV52" s="39"/>
      <c r="AW52" s="39"/>
      <c r="AX52" s="39"/>
      <c r="AY52" s="39"/>
      <c r="AZ52" s="39"/>
      <c r="BA52" s="39"/>
      <c r="BB52" s="39"/>
      <c r="BC52" s="39"/>
      <c r="BD52" s="39"/>
      <c r="BE52" s="39"/>
      <c r="BF52" s="39"/>
      <c r="BG52" s="39"/>
      <c r="BH52" s="39"/>
      <c r="BI52" s="39"/>
      <c r="BJ52" s="39"/>
      <c r="BK52" s="39"/>
      <c r="BL52" s="39"/>
      <c r="BM52" s="39"/>
    </row>
    <row r="53" spans="2:65" s="37" customFormat="1">
      <c r="B53"/>
      <c r="C53" s="721" t="s">
        <v>473</v>
      </c>
      <c r="D53" s="721"/>
      <c r="E53" s="721"/>
      <c r="F53" s="721"/>
      <c r="G53" s="721"/>
      <c r="H53" s="721"/>
      <c r="I53" s="721">
        <v>6</v>
      </c>
      <c r="J53" s="730">
        <v>2750</v>
      </c>
      <c r="K53" s="721"/>
      <c r="L53" s="721"/>
      <c r="M53" s="732">
        <f t="shared" ref="M53" si="23">I53*(J53+80*(K53+L53))</f>
        <v>16500</v>
      </c>
      <c r="N53"/>
      <c r="O53"/>
      <c r="P53"/>
      <c r="Q53" s="49"/>
      <c r="R53" s="49"/>
      <c r="S53" s="49"/>
      <c r="T53" s="49"/>
      <c r="U53" s="52"/>
      <c r="V53" s="49"/>
      <c r="W53" s="49"/>
      <c r="X53" s="49"/>
      <c r="Y53" s="49"/>
      <c r="Z53" s="49"/>
      <c r="AA53" s="49"/>
      <c r="AB53" s="49"/>
      <c r="AC53" s="49"/>
      <c r="AD53" s="49"/>
      <c r="AE53" s="39"/>
      <c r="AF53" s="39"/>
      <c r="AG53" s="39"/>
      <c r="AH53" s="39"/>
      <c r="AI53" s="39"/>
      <c r="AJ53" s="39"/>
      <c r="AK53" s="39"/>
      <c r="AL53" s="39"/>
      <c r="AM53" s="39"/>
      <c r="AN53" s="39"/>
      <c r="AO53" s="39"/>
      <c r="AP53" s="39"/>
      <c r="AQ53" s="39"/>
      <c r="AR53" s="39"/>
      <c r="AS53" s="39"/>
      <c r="AT53" s="39"/>
      <c r="AU53" s="39"/>
      <c r="AV53" s="39"/>
      <c r="AW53" s="39"/>
      <c r="AX53" s="39"/>
      <c r="AY53" s="39"/>
      <c r="AZ53" s="39"/>
      <c r="BA53" s="39"/>
      <c r="BB53" s="39"/>
      <c r="BC53" s="39"/>
      <c r="BD53" s="39"/>
      <c r="BE53" s="39"/>
      <c r="BF53" s="39"/>
      <c r="BG53" s="39"/>
      <c r="BH53" s="39"/>
      <c r="BI53" s="39"/>
      <c r="BJ53" s="39"/>
      <c r="BK53" s="39"/>
      <c r="BL53" s="39"/>
      <c r="BM53" s="39"/>
    </row>
    <row r="54" spans="2:65" s="37" customFormat="1">
      <c r="B54"/>
      <c r="C54"/>
      <c r="D54"/>
      <c r="E54"/>
      <c r="F54"/>
      <c r="G54"/>
      <c r="H54"/>
      <c r="I54"/>
      <c r="J54"/>
      <c r="K54"/>
      <c r="L54"/>
      <c r="M54"/>
      <c r="N54"/>
      <c r="O54"/>
      <c r="P54"/>
      <c r="Q54" s="49"/>
      <c r="R54" s="49"/>
      <c r="S54" s="49"/>
      <c r="T54" s="49"/>
      <c r="U54" s="52"/>
      <c r="V54" s="49"/>
      <c r="W54" s="49"/>
      <c r="X54" s="49"/>
      <c r="Y54" s="49"/>
      <c r="Z54" s="49"/>
      <c r="AA54" s="49"/>
      <c r="AB54" s="49"/>
      <c r="AC54" s="49"/>
      <c r="AD54" s="49"/>
      <c r="AE54" s="39"/>
      <c r="AF54" s="39"/>
      <c r="AG54" s="39"/>
      <c r="AH54" s="39"/>
      <c r="AI54" s="39"/>
      <c r="AJ54" s="39"/>
      <c r="AK54" s="39"/>
      <c r="AL54" s="39"/>
      <c r="AM54" s="39"/>
      <c r="AN54" s="39"/>
      <c r="AO54" s="39"/>
      <c r="AP54" s="39"/>
      <c r="AQ54" s="39"/>
      <c r="AR54" s="39"/>
      <c r="AS54" s="39"/>
      <c r="AT54" s="39"/>
      <c r="AU54" s="39"/>
      <c r="AV54" s="39"/>
      <c r="AW54" s="39"/>
      <c r="AX54" s="39"/>
      <c r="AY54" s="39"/>
      <c r="AZ54" s="39"/>
      <c r="BA54" s="39"/>
      <c r="BB54" s="39"/>
      <c r="BC54" s="39"/>
      <c r="BD54" s="39"/>
      <c r="BE54" s="39"/>
      <c r="BF54" s="39"/>
      <c r="BG54" s="39"/>
      <c r="BH54" s="39"/>
      <c r="BI54" s="39"/>
      <c r="BJ54" s="39"/>
      <c r="BK54" s="39"/>
      <c r="BL54" s="39"/>
      <c r="BM54" s="39"/>
    </row>
    <row r="55" spans="2:65" s="37" customFormat="1">
      <c r="B55"/>
      <c r="C55" s="721" t="s">
        <v>474</v>
      </c>
      <c r="D55" s="735"/>
      <c r="E55" s="721"/>
      <c r="F55" s="721"/>
      <c r="G55" s="721"/>
      <c r="H55" s="729"/>
      <c r="I55" s="721">
        <v>1</v>
      </c>
      <c r="J55" s="730">
        <v>32500</v>
      </c>
      <c r="K55" s="729"/>
      <c r="L55" s="721"/>
      <c r="M55" s="732">
        <f>I55*(J55+80*(K55+L55))</f>
        <v>32500</v>
      </c>
      <c r="N55"/>
      <c r="O55"/>
      <c r="P55"/>
      <c r="Q55" s="49"/>
      <c r="R55" s="49"/>
      <c r="S55" s="49"/>
      <c r="T55" s="49"/>
      <c r="U55" s="52"/>
      <c r="V55" s="49"/>
      <c r="W55" s="49"/>
      <c r="X55" s="49"/>
      <c r="Y55" s="49"/>
      <c r="Z55" s="49"/>
      <c r="AA55" s="49"/>
      <c r="AB55" s="49"/>
      <c r="AC55" s="49"/>
      <c r="AD55" s="49"/>
      <c r="AE55" s="39"/>
      <c r="AF55" s="39"/>
      <c r="AG55" s="39"/>
      <c r="AH55" s="39"/>
      <c r="AI55" s="39"/>
      <c r="AJ55" s="39"/>
      <c r="AK55" s="39"/>
      <c r="AL55" s="39"/>
      <c r="AM55" s="39"/>
      <c r="AN55" s="39"/>
      <c r="AO55" s="39"/>
      <c r="AP55" s="39"/>
      <c r="AQ55" s="39"/>
      <c r="AR55" s="39"/>
      <c r="AS55" s="39"/>
      <c r="AT55" s="39"/>
      <c r="AU55" s="39"/>
      <c r="AV55" s="39"/>
      <c r="AW55" s="39"/>
      <c r="AX55" s="39"/>
      <c r="AY55" s="39"/>
      <c r="AZ55" s="39"/>
      <c r="BA55" s="39"/>
      <c r="BB55" s="39"/>
      <c r="BC55" s="39"/>
      <c r="BD55" s="39"/>
      <c r="BE55" s="39"/>
      <c r="BF55" s="39"/>
      <c r="BG55" s="39"/>
      <c r="BH55" s="39"/>
      <c r="BI55" s="39"/>
      <c r="BJ55" s="39"/>
      <c r="BK55" s="39"/>
      <c r="BL55" s="39"/>
      <c r="BM55" s="39"/>
    </row>
    <row r="56" spans="2:65" s="37" customFormat="1">
      <c r="B56"/>
      <c r="C56"/>
      <c r="D56"/>
      <c r="E56"/>
      <c r="F56"/>
      <c r="G56"/>
      <c r="H56"/>
      <c r="I56"/>
      <c r="J56"/>
      <c r="K56"/>
      <c r="L56"/>
      <c r="M56"/>
      <c r="N56"/>
      <c r="O56"/>
      <c r="P56"/>
      <c r="Q56" s="49"/>
      <c r="R56" s="49"/>
      <c r="S56" s="49"/>
      <c r="T56" s="49"/>
      <c r="U56" s="52"/>
      <c r="V56" s="49"/>
      <c r="W56" s="49"/>
      <c r="X56" s="49"/>
      <c r="Y56" s="49"/>
      <c r="Z56" s="49"/>
      <c r="AA56" s="49"/>
      <c r="AB56" s="49"/>
      <c r="AC56" s="49"/>
      <c r="AD56" s="49"/>
      <c r="AE56" s="39"/>
      <c r="AF56" s="39"/>
      <c r="AG56" s="39"/>
      <c r="AH56" s="39"/>
      <c r="AI56" s="39"/>
      <c r="AJ56" s="39"/>
      <c r="AK56" s="39"/>
      <c r="AL56" s="39"/>
      <c r="AM56" s="39"/>
      <c r="AN56" s="39"/>
      <c r="AO56" s="39"/>
      <c r="AP56" s="39"/>
      <c r="AQ56" s="39"/>
      <c r="AR56" s="39"/>
      <c r="AS56" s="39"/>
      <c r="AT56" s="39"/>
      <c r="AU56" s="39"/>
      <c r="AV56" s="39"/>
      <c r="AW56" s="39"/>
      <c r="AX56" s="39"/>
      <c r="AY56" s="39"/>
      <c r="AZ56" s="39"/>
      <c r="BA56" s="39"/>
      <c r="BB56" s="39"/>
      <c r="BC56" s="39"/>
      <c r="BD56" s="39"/>
      <c r="BE56" s="39"/>
      <c r="BF56" s="39"/>
      <c r="BG56" s="39"/>
      <c r="BH56" s="39"/>
      <c r="BI56" s="39"/>
      <c r="BJ56" s="39"/>
      <c r="BK56" s="39"/>
      <c r="BL56" s="39"/>
      <c r="BM56" s="39"/>
    </row>
    <row r="57" spans="2:65" s="37" customFormat="1">
      <c r="B57"/>
      <c r="C57" s="721" t="s">
        <v>475</v>
      </c>
      <c r="D57" s="735"/>
      <c r="E57" s="721"/>
      <c r="F57" s="721"/>
      <c r="G57" s="721"/>
      <c r="H57" s="729"/>
      <c r="I57" s="721">
        <v>1</v>
      </c>
      <c r="J57" s="730">
        <v>35000</v>
      </c>
      <c r="K57" s="729"/>
      <c r="L57" s="721"/>
      <c r="M57" s="732">
        <f>I57*(J57+80*(K57+L57))</f>
        <v>35000</v>
      </c>
      <c r="N57"/>
      <c r="O57"/>
      <c r="P57"/>
      <c r="Q57" s="39"/>
      <c r="R57" s="39"/>
      <c r="S57" s="39"/>
      <c r="T57" s="39"/>
      <c r="U57" s="40"/>
      <c r="V57" s="39"/>
      <c r="W57" s="39"/>
      <c r="X57" s="39"/>
      <c r="Y57" s="39"/>
      <c r="Z57" s="39"/>
      <c r="AA57" s="39"/>
      <c r="AB57" s="39"/>
      <c r="AC57" s="39"/>
      <c r="AD57" s="39"/>
      <c r="AE57" s="39"/>
      <c r="AF57" s="39"/>
      <c r="AG57" s="39"/>
      <c r="AH57" s="39"/>
      <c r="AI57" s="39"/>
      <c r="AJ57" s="39"/>
      <c r="AK57" s="39"/>
      <c r="AL57" s="39"/>
      <c r="AM57" s="39"/>
      <c r="AN57" s="39"/>
      <c r="AO57" s="39"/>
      <c r="AP57" s="39"/>
      <c r="AQ57" s="39"/>
      <c r="AR57" s="39"/>
      <c r="AS57" s="39"/>
      <c r="AT57" s="39"/>
      <c r="AU57" s="39"/>
      <c r="AV57" s="39"/>
      <c r="AW57" s="39"/>
      <c r="AX57" s="39"/>
      <c r="AY57" s="39"/>
      <c r="AZ57" s="39"/>
      <c r="BA57" s="39"/>
      <c r="BB57" s="39"/>
      <c r="BC57" s="39"/>
      <c r="BD57" s="39"/>
      <c r="BE57" s="39"/>
      <c r="BF57" s="39"/>
      <c r="BG57" s="39"/>
      <c r="BH57" s="39"/>
      <c r="BI57" s="39"/>
      <c r="BJ57" s="39"/>
      <c r="BK57" s="39"/>
      <c r="BL57" s="39"/>
      <c r="BM57" s="39"/>
    </row>
    <row r="58" spans="2:65" s="37" customFormat="1">
      <c r="B58"/>
      <c r="C58"/>
      <c r="D58"/>
      <c r="E58"/>
      <c r="F58"/>
      <c r="G58"/>
      <c r="H58" s="712"/>
      <c r="I58"/>
      <c r="J58" s="713"/>
      <c r="K58" s="712"/>
      <c r="L58"/>
      <c r="M58" s="711"/>
      <c r="N58"/>
      <c r="O58"/>
      <c r="P58"/>
      <c r="Q58" s="39"/>
      <c r="R58" s="39"/>
      <c r="S58" s="39"/>
      <c r="T58" s="39"/>
      <c r="U58" s="40"/>
      <c r="V58" s="39"/>
      <c r="W58" s="39"/>
      <c r="X58" s="39"/>
      <c r="Y58" s="39"/>
      <c r="Z58" s="39"/>
      <c r="AA58" s="39"/>
      <c r="AB58" s="39"/>
      <c r="AC58" s="39"/>
      <c r="AD58" s="39"/>
      <c r="AE58" s="39"/>
      <c r="AF58" s="39"/>
      <c r="AG58" s="39"/>
      <c r="AH58" s="39"/>
      <c r="AI58" s="39"/>
      <c r="AJ58" s="39"/>
      <c r="AK58" s="39"/>
      <c r="AL58" s="39"/>
      <c r="AM58" s="39"/>
      <c r="AN58" s="39"/>
      <c r="AO58" s="39"/>
      <c r="AP58" s="39"/>
      <c r="AQ58" s="39"/>
      <c r="AR58" s="39"/>
      <c r="AS58" s="39"/>
      <c r="AT58" s="39"/>
      <c r="AU58" s="39"/>
      <c r="AV58" s="39"/>
      <c r="AW58" s="39"/>
      <c r="AX58" s="39"/>
      <c r="AY58" s="39"/>
      <c r="AZ58" s="39"/>
      <c r="BA58" s="39"/>
      <c r="BB58" s="39"/>
      <c r="BC58" s="39"/>
      <c r="BD58" s="39"/>
      <c r="BE58" s="39"/>
      <c r="BF58" s="39"/>
      <c r="BG58" s="39"/>
      <c r="BH58" s="39"/>
      <c r="BI58" s="39"/>
      <c r="BJ58" s="39"/>
      <c r="BK58" s="39"/>
      <c r="BL58" s="39"/>
      <c r="BM58" s="39"/>
    </row>
    <row r="59" spans="2:65" s="37" customFormat="1">
      <c r="B59"/>
      <c r="C59"/>
      <c r="D59"/>
      <c r="E59"/>
      <c r="F59"/>
      <c r="G59"/>
      <c r="H59" s="712"/>
      <c r="I59"/>
      <c r="J59" s="713"/>
      <c r="K59" s="712"/>
      <c r="L59"/>
      <c r="M59" s="711"/>
      <c r="N59"/>
      <c r="O59"/>
      <c r="P59"/>
      <c r="Q59" s="39"/>
      <c r="R59" s="39"/>
      <c r="S59" s="39"/>
      <c r="T59" s="39"/>
      <c r="U59" s="40"/>
      <c r="V59" s="39"/>
      <c r="W59" s="39"/>
      <c r="X59" s="39"/>
      <c r="Y59" s="39"/>
      <c r="Z59" s="39"/>
      <c r="AA59" s="39"/>
      <c r="AB59" s="39"/>
      <c r="AC59" s="39"/>
      <c r="AD59" s="39"/>
      <c r="AE59" s="39"/>
      <c r="AF59" s="39"/>
      <c r="AG59" s="39"/>
      <c r="AH59" s="39"/>
      <c r="AI59" s="39"/>
      <c r="AJ59" s="39"/>
      <c r="AK59" s="39"/>
      <c r="AL59" s="39"/>
      <c r="AM59" s="39"/>
      <c r="AN59" s="39"/>
      <c r="AO59" s="39"/>
      <c r="AP59" s="39"/>
      <c r="AQ59" s="39"/>
      <c r="AR59" s="39"/>
      <c r="AS59" s="39"/>
      <c r="AT59" s="39"/>
      <c r="AU59" s="39"/>
      <c r="AV59" s="39"/>
      <c r="AW59" s="39"/>
      <c r="AX59" s="39"/>
      <c r="AY59" s="39"/>
      <c r="AZ59" s="39"/>
      <c r="BA59" s="39"/>
      <c r="BB59" s="39"/>
      <c r="BC59" s="39"/>
      <c r="BD59" s="39"/>
      <c r="BE59" s="39"/>
      <c r="BF59" s="39"/>
      <c r="BG59" s="39"/>
      <c r="BH59" s="39"/>
      <c r="BI59" s="39"/>
      <c r="BJ59" s="39"/>
      <c r="BK59" s="39"/>
      <c r="BL59" s="39"/>
      <c r="BM59" s="39"/>
    </row>
    <row r="60" spans="2:65" s="37" customFormat="1">
      <c r="B60"/>
      <c r="C60"/>
      <c r="D60"/>
      <c r="E60"/>
      <c r="F60"/>
      <c r="G60"/>
      <c r="H60" s="712"/>
      <c r="I60"/>
      <c r="J60" s="713"/>
      <c r="K60" s="712"/>
      <c r="L60"/>
      <c r="M60" s="711"/>
      <c r="N60"/>
      <c r="O60"/>
      <c r="P60"/>
      <c r="Q60" s="39"/>
      <c r="R60" s="39"/>
      <c r="S60" s="39"/>
      <c r="T60" s="39"/>
      <c r="U60" s="40"/>
      <c r="V60" s="39"/>
      <c r="W60" s="39"/>
      <c r="X60" s="39"/>
      <c r="Y60" s="39"/>
      <c r="Z60" s="39"/>
      <c r="AA60" s="39"/>
      <c r="AB60" s="39"/>
      <c r="AC60" s="39"/>
      <c r="AD60" s="39"/>
      <c r="AE60" s="39"/>
      <c r="AF60" s="39"/>
      <c r="AG60" s="39"/>
      <c r="AH60" s="39"/>
      <c r="AI60" s="39"/>
      <c r="AJ60" s="39"/>
      <c r="AK60" s="39"/>
      <c r="AL60" s="39"/>
      <c r="AM60" s="39"/>
      <c r="AN60" s="39"/>
      <c r="AO60" s="39"/>
      <c r="AP60" s="39"/>
      <c r="AQ60" s="39"/>
      <c r="AR60" s="39"/>
      <c r="AS60" s="39"/>
      <c r="AT60" s="39"/>
      <c r="AU60" s="39"/>
      <c r="AV60" s="39"/>
      <c r="AW60" s="39"/>
      <c r="AX60" s="39"/>
      <c r="AY60" s="39"/>
      <c r="AZ60" s="39"/>
      <c r="BA60" s="39"/>
      <c r="BB60" s="39"/>
      <c r="BC60" s="39"/>
      <c r="BD60" s="39"/>
      <c r="BE60" s="39"/>
      <c r="BF60" s="39"/>
      <c r="BG60" s="39"/>
      <c r="BH60" s="39"/>
      <c r="BI60" s="39"/>
      <c r="BJ60" s="39"/>
      <c r="BK60" s="39"/>
      <c r="BL60" s="39"/>
      <c r="BM60" s="39"/>
    </row>
    <row r="61" spans="2:65" s="37" customFormat="1">
      <c r="B61"/>
      <c r="C61"/>
      <c r="D61"/>
      <c r="E61"/>
      <c r="F61"/>
      <c r="G61"/>
      <c r="H61" s="712"/>
      <c r="I61"/>
      <c r="J61" s="713"/>
      <c r="K61" s="712"/>
      <c r="L61"/>
      <c r="M61" s="711"/>
      <c r="N61"/>
      <c r="O61"/>
      <c r="P61"/>
      <c r="Q61" s="39"/>
      <c r="R61" s="39"/>
      <c r="S61" s="39"/>
      <c r="T61" s="39"/>
      <c r="U61" s="40"/>
      <c r="V61" s="39"/>
      <c r="W61" s="39"/>
      <c r="X61" s="39"/>
      <c r="Y61" s="39"/>
      <c r="Z61" s="39"/>
      <c r="AA61" s="39"/>
      <c r="AB61" s="39"/>
      <c r="AC61" s="39"/>
      <c r="AD61" s="39"/>
      <c r="AE61" s="39"/>
      <c r="AF61" s="39"/>
      <c r="AG61" s="39"/>
      <c r="AH61" s="39"/>
      <c r="AI61" s="39"/>
      <c r="AJ61" s="39"/>
      <c r="AK61" s="39"/>
      <c r="AL61" s="39"/>
      <c r="AM61" s="39"/>
      <c r="AN61" s="39"/>
      <c r="AO61" s="39"/>
      <c r="AP61" s="39"/>
      <c r="AQ61" s="39"/>
      <c r="AR61" s="39"/>
      <c r="AS61" s="39"/>
      <c r="AT61" s="39"/>
      <c r="AU61" s="39"/>
      <c r="AV61" s="39"/>
      <c r="AW61" s="39"/>
      <c r="AX61" s="39"/>
      <c r="AY61" s="39"/>
      <c r="AZ61" s="39"/>
      <c r="BA61" s="39"/>
      <c r="BB61" s="39"/>
      <c r="BC61" s="39"/>
      <c r="BD61" s="39"/>
      <c r="BE61" s="39"/>
      <c r="BF61" s="39"/>
      <c r="BG61" s="39"/>
      <c r="BH61" s="39"/>
      <c r="BI61" s="39"/>
      <c r="BJ61" s="39"/>
      <c r="BK61" s="39"/>
      <c r="BL61" s="39"/>
      <c r="BM61" s="39"/>
    </row>
    <row r="62" spans="2:65" s="37" customFormat="1">
      <c r="B62"/>
      <c r="C62"/>
      <c r="D62"/>
      <c r="E62"/>
      <c r="F62"/>
      <c r="G62"/>
      <c r="H62" s="712"/>
      <c r="I62"/>
      <c r="J62" s="713"/>
      <c r="K62" s="712"/>
      <c r="L62"/>
      <c r="M62" s="711"/>
      <c r="N62"/>
      <c r="O62"/>
      <c r="P62"/>
      <c r="Q62" s="39"/>
      <c r="R62" s="39"/>
      <c r="S62" s="39"/>
      <c r="T62" s="39"/>
      <c r="U62" s="40"/>
      <c r="V62" s="39"/>
      <c r="W62" s="39"/>
      <c r="X62" s="39"/>
      <c r="Y62" s="39"/>
      <c r="Z62" s="39"/>
      <c r="AA62" s="39"/>
      <c r="AB62" s="39"/>
      <c r="AC62" s="39"/>
      <c r="AD62" s="39"/>
      <c r="AE62" s="39"/>
      <c r="AF62" s="39"/>
      <c r="AG62" s="39"/>
      <c r="AH62" s="39"/>
      <c r="AI62" s="39"/>
      <c r="AJ62" s="39"/>
      <c r="AK62" s="39"/>
      <c r="AL62" s="39"/>
      <c r="AM62" s="39"/>
      <c r="AN62" s="39"/>
      <c r="AO62" s="39"/>
      <c r="AP62" s="39"/>
      <c r="AQ62" s="39"/>
      <c r="AR62" s="39"/>
      <c r="AS62" s="39"/>
      <c r="AT62" s="39"/>
      <c r="AU62" s="39"/>
      <c r="AV62" s="39"/>
      <c r="AW62" s="39"/>
      <c r="AX62" s="39"/>
      <c r="AY62" s="39"/>
      <c r="AZ62" s="39"/>
      <c r="BA62" s="39"/>
      <c r="BB62" s="39"/>
      <c r="BC62" s="39"/>
      <c r="BD62" s="39"/>
      <c r="BE62" s="39"/>
      <c r="BF62" s="39"/>
      <c r="BG62" s="39"/>
      <c r="BH62" s="39"/>
      <c r="BI62" s="39"/>
      <c r="BJ62" s="39"/>
      <c r="BK62" s="39"/>
      <c r="BL62" s="39"/>
      <c r="BM62" s="39"/>
    </row>
    <row r="63" spans="2:65" s="37" customFormat="1">
      <c r="B63" s="38"/>
      <c r="C63" s="39"/>
      <c r="D63" s="39"/>
      <c r="E63" s="39"/>
      <c r="F63" s="39"/>
      <c r="G63" s="39"/>
      <c r="H63" s="39"/>
      <c r="I63" s="39"/>
      <c r="J63" s="39"/>
      <c r="K63" s="39"/>
      <c r="L63" s="39"/>
      <c r="M63" s="39"/>
      <c r="N63" s="39"/>
      <c r="O63" s="39"/>
      <c r="P63" s="39"/>
      <c r="Q63" s="39"/>
      <c r="R63" s="39"/>
      <c r="S63" s="39"/>
      <c r="T63" s="39"/>
      <c r="U63" s="40"/>
      <c r="V63" s="39"/>
      <c r="W63" s="39"/>
      <c r="X63" s="39"/>
      <c r="Y63" s="39"/>
      <c r="Z63" s="39"/>
      <c r="AA63" s="39"/>
      <c r="AB63" s="39"/>
      <c r="AC63" s="39"/>
      <c r="AD63" s="39"/>
      <c r="AE63" s="39"/>
      <c r="AF63" s="39"/>
      <c r="AG63" s="39"/>
      <c r="AH63" s="39"/>
      <c r="AI63" s="39"/>
      <c r="AJ63" s="39"/>
      <c r="AK63" s="39"/>
      <c r="AL63" s="39"/>
      <c r="AM63" s="39"/>
      <c r="AN63" s="39"/>
      <c r="AO63" s="39"/>
      <c r="AP63" s="39"/>
      <c r="AQ63" s="39"/>
      <c r="AR63" s="39"/>
      <c r="AS63" s="39"/>
      <c r="AT63" s="39"/>
      <c r="AU63" s="39"/>
      <c r="AV63" s="39"/>
      <c r="AW63" s="39"/>
      <c r="AX63" s="39"/>
      <c r="AY63" s="39"/>
      <c r="AZ63" s="39"/>
      <c r="BA63" s="39"/>
      <c r="BB63" s="39"/>
      <c r="BC63" s="39"/>
      <c r="BD63" s="39"/>
      <c r="BE63" s="39"/>
      <c r="BF63" s="39"/>
      <c r="BG63" s="39"/>
      <c r="BH63" s="39"/>
      <c r="BI63" s="39"/>
      <c r="BJ63" s="39"/>
      <c r="BK63" s="39"/>
      <c r="BL63" s="39"/>
      <c r="BM63" s="39"/>
    </row>
    <row r="64" spans="2:65" s="37" customFormat="1">
      <c r="B64" s="38"/>
      <c r="C64" s="39"/>
      <c r="D64" s="39"/>
      <c r="E64" s="39"/>
      <c r="F64" s="39"/>
      <c r="G64" s="39"/>
      <c r="H64" s="39"/>
      <c r="I64" s="39"/>
      <c r="J64" s="39"/>
      <c r="K64" s="39"/>
      <c r="L64" s="39"/>
      <c r="M64" s="39"/>
      <c r="N64" s="39"/>
      <c r="O64" s="39"/>
      <c r="P64" s="39"/>
      <c r="Q64" s="39"/>
      <c r="R64" s="39"/>
      <c r="S64" s="39"/>
      <c r="T64" s="39"/>
      <c r="U64" s="40"/>
      <c r="V64" s="39"/>
      <c r="W64" s="39"/>
      <c r="X64" s="39"/>
      <c r="Y64" s="39"/>
      <c r="Z64" s="39"/>
      <c r="AA64" s="39"/>
      <c r="AB64" s="39"/>
      <c r="AC64" s="39"/>
      <c r="AD64" s="39"/>
      <c r="AE64" s="39"/>
      <c r="AF64" s="39"/>
      <c r="AG64" s="39"/>
      <c r="AH64" s="39"/>
      <c r="AI64" s="39"/>
      <c r="AJ64" s="39"/>
      <c r="AK64" s="39"/>
      <c r="AL64" s="39"/>
      <c r="AM64" s="39"/>
      <c r="AN64" s="39"/>
      <c r="AO64" s="39"/>
      <c r="AP64" s="39"/>
      <c r="AQ64" s="39"/>
      <c r="AR64" s="39"/>
      <c r="AS64" s="39"/>
      <c r="AT64" s="39"/>
      <c r="AU64" s="39"/>
      <c r="AV64" s="39"/>
      <c r="AW64" s="39"/>
      <c r="AX64" s="39"/>
      <c r="AY64" s="39"/>
      <c r="AZ64" s="39"/>
      <c r="BA64" s="39"/>
      <c r="BB64" s="39"/>
      <c r="BC64" s="39"/>
      <c r="BD64" s="39"/>
      <c r="BE64" s="39"/>
      <c r="BF64" s="39"/>
      <c r="BG64" s="39"/>
      <c r="BH64" s="39"/>
      <c r="BI64" s="39"/>
      <c r="BJ64" s="39"/>
      <c r="BK64" s="39"/>
      <c r="BL64" s="39"/>
      <c r="BM64" s="39"/>
    </row>
    <row r="65" spans="2:65" s="37" customFormat="1">
      <c r="B65" s="38"/>
      <c r="C65" s="39"/>
      <c r="D65" s="39"/>
      <c r="E65" s="39"/>
      <c r="F65" s="39"/>
      <c r="G65" s="39"/>
      <c r="H65" s="39"/>
      <c r="I65" s="39"/>
      <c r="J65" s="39"/>
      <c r="K65" s="39"/>
      <c r="L65" s="39"/>
      <c r="M65" s="39"/>
      <c r="N65" s="39"/>
      <c r="O65" s="39"/>
      <c r="P65" s="39"/>
      <c r="Q65" s="39"/>
      <c r="R65" s="39"/>
      <c r="S65" s="39"/>
      <c r="T65" s="39"/>
      <c r="U65" s="40"/>
      <c r="V65" s="39"/>
      <c r="W65" s="39"/>
      <c r="X65" s="39"/>
      <c r="Y65" s="39"/>
      <c r="Z65" s="39"/>
      <c r="AA65" s="39"/>
      <c r="AB65" s="39"/>
      <c r="AC65" s="39"/>
      <c r="AD65" s="39"/>
      <c r="AE65" s="39"/>
      <c r="AF65" s="39"/>
      <c r="AG65" s="39"/>
      <c r="AH65" s="39"/>
      <c r="AI65" s="39"/>
      <c r="AJ65" s="39"/>
      <c r="AK65" s="39"/>
      <c r="AL65" s="39"/>
      <c r="AM65" s="39"/>
      <c r="AN65" s="39"/>
      <c r="AO65" s="39"/>
      <c r="AP65" s="39"/>
      <c r="AQ65" s="39"/>
      <c r="AR65" s="39"/>
      <c r="AS65" s="39"/>
      <c r="AT65" s="39"/>
      <c r="AU65" s="39"/>
      <c r="AV65" s="39"/>
      <c r="AW65" s="39"/>
      <c r="AX65" s="39"/>
      <c r="AY65" s="39"/>
      <c r="AZ65" s="39"/>
      <c r="BA65" s="39"/>
      <c r="BB65" s="39"/>
      <c r="BC65" s="39"/>
      <c r="BD65" s="39"/>
      <c r="BE65" s="39"/>
      <c r="BF65" s="39"/>
      <c r="BG65" s="39"/>
      <c r="BH65" s="39"/>
      <c r="BI65" s="39"/>
      <c r="BJ65" s="39"/>
      <c r="BK65" s="39"/>
      <c r="BL65" s="39"/>
      <c r="BM65" s="39"/>
    </row>
    <row r="66" spans="2:65" s="37" customFormat="1">
      <c r="B66" s="38"/>
      <c r="C66" s="39"/>
      <c r="D66" s="39"/>
      <c r="E66" s="39"/>
      <c r="F66" s="39"/>
      <c r="G66" s="39"/>
      <c r="H66" s="39"/>
      <c r="I66" s="39"/>
      <c r="J66" s="39"/>
      <c r="K66" s="39"/>
      <c r="L66" s="39"/>
      <c r="M66" s="39"/>
      <c r="N66" s="39"/>
      <c r="O66" s="39"/>
      <c r="P66" s="39"/>
      <c r="Q66" s="39"/>
      <c r="R66" s="39"/>
      <c r="S66" s="39"/>
      <c r="T66" s="39"/>
      <c r="U66" s="40"/>
      <c r="V66" s="39"/>
      <c r="W66" s="39"/>
      <c r="X66" s="39"/>
      <c r="Y66" s="39"/>
      <c r="Z66" s="39"/>
      <c r="AA66" s="39"/>
      <c r="AB66" s="39"/>
      <c r="AC66" s="39"/>
      <c r="AD66" s="39"/>
      <c r="AE66" s="39"/>
      <c r="AF66" s="39"/>
      <c r="AG66" s="39"/>
      <c r="AH66" s="39"/>
      <c r="AI66" s="39"/>
      <c r="AJ66" s="39"/>
      <c r="AK66" s="39"/>
      <c r="AL66" s="39"/>
      <c r="AM66" s="39"/>
      <c r="AN66" s="39"/>
      <c r="AO66" s="39"/>
      <c r="AP66" s="39"/>
      <c r="AQ66" s="39"/>
      <c r="AR66" s="39"/>
      <c r="AS66" s="39"/>
      <c r="AT66" s="39"/>
      <c r="AU66" s="39"/>
      <c r="AV66" s="39"/>
      <c r="AW66" s="39"/>
      <c r="AX66" s="39"/>
      <c r="AY66" s="39"/>
      <c r="AZ66" s="39"/>
      <c r="BA66" s="39"/>
      <c r="BB66" s="39"/>
      <c r="BC66" s="39"/>
      <c r="BD66" s="39"/>
      <c r="BE66" s="39"/>
      <c r="BF66" s="39"/>
      <c r="BG66" s="39"/>
      <c r="BH66" s="39"/>
      <c r="BI66" s="39"/>
      <c r="BJ66" s="39"/>
      <c r="BK66" s="39"/>
      <c r="BL66" s="39"/>
      <c r="BM66" s="39"/>
    </row>
    <row r="67" spans="2:65" s="37" customFormat="1">
      <c r="B67" s="38"/>
      <c r="C67" s="39"/>
      <c r="D67" s="39"/>
      <c r="E67" s="39"/>
      <c r="F67" s="39"/>
      <c r="G67" s="39"/>
      <c r="H67" s="39"/>
      <c r="I67" s="39"/>
      <c r="J67" s="39"/>
      <c r="K67" s="39"/>
      <c r="L67" s="39"/>
      <c r="M67" s="39"/>
      <c r="N67" s="39"/>
      <c r="O67" s="39"/>
      <c r="P67" s="39"/>
      <c r="Q67" s="39"/>
      <c r="R67" s="39"/>
      <c r="S67" s="39"/>
      <c r="T67" s="39"/>
      <c r="U67" s="40"/>
      <c r="V67" s="39"/>
      <c r="W67" s="39"/>
      <c r="X67" s="39"/>
      <c r="Y67" s="39"/>
      <c r="Z67" s="39"/>
      <c r="AA67" s="39"/>
      <c r="AB67" s="39"/>
      <c r="AC67" s="39"/>
      <c r="AD67" s="39"/>
      <c r="AE67" s="39"/>
      <c r="AF67" s="39"/>
      <c r="AG67" s="39"/>
      <c r="AH67" s="39"/>
      <c r="AI67" s="39"/>
      <c r="AJ67" s="39"/>
      <c r="AK67" s="39"/>
      <c r="AL67" s="39"/>
      <c r="AM67" s="39"/>
      <c r="AN67" s="39"/>
      <c r="AO67" s="39"/>
      <c r="AP67" s="39"/>
      <c r="AQ67" s="39"/>
      <c r="AR67" s="39"/>
      <c r="AS67" s="39"/>
      <c r="AT67" s="39"/>
      <c r="AU67" s="39"/>
      <c r="AV67" s="39"/>
      <c r="AW67" s="39"/>
      <c r="AX67" s="39"/>
      <c r="AY67" s="39"/>
      <c r="AZ67" s="39"/>
      <c r="BA67" s="39"/>
      <c r="BB67" s="39"/>
      <c r="BC67" s="39"/>
      <c r="BD67" s="39"/>
      <c r="BE67" s="39"/>
      <c r="BF67" s="39"/>
      <c r="BG67" s="39"/>
      <c r="BH67" s="39"/>
      <c r="BI67" s="39"/>
      <c r="BJ67" s="39"/>
      <c r="BK67" s="39"/>
      <c r="BL67" s="39"/>
      <c r="BM67" s="39"/>
    </row>
    <row r="68" spans="2:65" s="37" customFormat="1">
      <c r="B68" s="38"/>
      <c r="C68" s="39"/>
      <c r="D68" s="39"/>
      <c r="E68" s="39"/>
      <c r="F68" s="39"/>
      <c r="G68" s="39"/>
      <c r="H68" s="39"/>
      <c r="I68" s="39"/>
      <c r="J68" s="39"/>
      <c r="K68" s="39"/>
      <c r="L68" s="39"/>
      <c r="M68" s="39"/>
      <c r="N68" s="39"/>
      <c r="O68" s="39"/>
      <c r="P68" s="39"/>
      <c r="Q68" s="39"/>
      <c r="R68" s="39"/>
      <c r="S68" s="39"/>
      <c r="T68" s="39"/>
      <c r="U68" s="40"/>
      <c r="V68" s="39"/>
      <c r="W68" s="39"/>
      <c r="X68" s="39"/>
      <c r="Y68" s="39"/>
      <c r="Z68" s="39"/>
      <c r="AA68" s="39"/>
      <c r="AB68" s="39"/>
      <c r="AC68" s="39"/>
      <c r="AD68" s="39"/>
      <c r="AE68" s="39"/>
      <c r="AF68" s="39"/>
      <c r="AG68" s="39"/>
      <c r="AH68" s="39"/>
      <c r="AI68" s="39"/>
      <c r="AJ68" s="39"/>
      <c r="AK68" s="39"/>
      <c r="AL68" s="39"/>
      <c r="AM68" s="39"/>
      <c r="AN68" s="39"/>
      <c r="AO68" s="39"/>
      <c r="AP68" s="39"/>
      <c r="AQ68" s="39"/>
      <c r="AR68" s="39"/>
      <c r="AS68" s="39"/>
      <c r="AT68" s="39"/>
      <c r="AU68" s="39"/>
      <c r="AV68" s="39"/>
      <c r="AW68" s="39"/>
      <c r="AX68" s="39"/>
      <c r="AY68" s="39"/>
      <c r="AZ68" s="39"/>
      <c r="BA68" s="39"/>
      <c r="BB68" s="39"/>
      <c r="BC68" s="39"/>
      <c r="BD68" s="39"/>
      <c r="BE68" s="39"/>
      <c r="BF68" s="39"/>
      <c r="BG68" s="39"/>
      <c r="BH68" s="39"/>
      <c r="BI68" s="39"/>
      <c r="BJ68" s="39"/>
      <c r="BK68" s="39"/>
      <c r="BL68" s="39"/>
      <c r="BM68" s="39"/>
    </row>
    <row r="69" spans="2:65" s="37" customFormat="1">
      <c r="B69" s="38"/>
      <c r="C69" s="39"/>
      <c r="D69" s="39"/>
      <c r="E69" s="39"/>
      <c r="F69" s="39"/>
      <c r="G69" s="39"/>
      <c r="H69" s="39"/>
      <c r="I69" s="39"/>
      <c r="J69" s="39"/>
      <c r="K69" s="39"/>
      <c r="L69" s="39"/>
      <c r="M69" s="39"/>
      <c r="N69" s="39"/>
      <c r="O69" s="39"/>
      <c r="P69" s="39"/>
      <c r="Q69" s="39"/>
      <c r="R69" s="39"/>
      <c r="S69" s="39"/>
      <c r="T69" s="39"/>
      <c r="U69" s="40"/>
      <c r="V69" s="39"/>
      <c r="W69" s="39"/>
      <c r="X69" s="39"/>
      <c r="Y69" s="39"/>
      <c r="Z69" s="39"/>
      <c r="AA69" s="39"/>
      <c r="AB69" s="39"/>
      <c r="AC69" s="39"/>
      <c r="AD69" s="39"/>
      <c r="AE69" s="39"/>
      <c r="AF69" s="39"/>
      <c r="AG69" s="39"/>
      <c r="AH69" s="39"/>
      <c r="AI69" s="39"/>
      <c r="AJ69" s="39"/>
      <c r="AK69" s="39"/>
      <c r="AL69" s="39"/>
      <c r="AM69" s="39"/>
      <c r="AN69" s="39"/>
      <c r="AO69" s="39"/>
      <c r="AP69" s="39"/>
      <c r="AQ69" s="39"/>
      <c r="AR69" s="39"/>
      <c r="AS69" s="39"/>
      <c r="AT69" s="39"/>
      <c r="AU69" s="39"/>
      <c r="AV69" s="39"/>
      <c r="AW69" s="39"/>
      <c r="AX69" s="39"/>
      <c r="AY69" s="39"/>
      <c r="AZ69" s="39"/>
      <c r="BA69" s="39"/>
      <c r="BB69" s="39"/>
      <c r="BC69" s="39"/>
      <c r="BD69" s="39"/>
      <c r="BE69" s="39"/>
      <c r="BF69" s="39"/>
      <c r="BG69" s="39"/>
      <c r="BH69" s="39"/>
      <c r="BI69" s="39"/>
      <c r="BJ69" s="39"/>
      <c r="BK69" s="39"/>
      <c r="BL69" s="39"/>
      <c r="BM69" s="39"/>
    </row>
    <row r="70" spans="2:65" s="37" customFormat="1">
      <c r="B70" s="38"/>
      <c r="C70" s="39"/>
      <c r="D70" s="39"/>
      <c r="E70" s="39"/>
      <c r="F70" s="39"/>
      <c r="G70" s="39"/>
      <c r="H70" s="39"/>
      <c r="I70" s="39"/>
      <c r="J70" s="39"/>
      <c r="K70" s="39"/>
      <c r="L70" s="39"/>
      <c r="M70" s="39"/>
      <c r="N70" s="39"/>
      <c r="O70" s="39"/>
      <c r="P70" s="39"/>
      <c r="Q70" s="39"/>
      <c r="R70" s="39"/>
      <c r="S70" s="39"/>
      <c r="T70" s="39"/>
      <c r="U70" s="40"/>
      <c r="V70" s="39"/>
      <c r="W70" s="39"/>
      <c r="X70" s="39"/>
      <c r="Y70" s="39"/>
      <c r="Z70" s="39"/>
      <c r="AA70" s="39"/>
      <c r="AB70" s="39"/>
      <c r="AC70" s="39"/>
      <c r="AD70" s="39"/>
      <c r="AE70" s="39"/>
      <c r="AF70" s="39"/>
      <c r="AG70" s="39"/>
      <c r="AH70" s="39"/>
      <c r="AI70" s="39"/>
      <c r="AJ70" s="39"/>
      <c r="AK70" s="39"/>
      <c r="AL70" s="39"/>
      <c r="AM70" s="39"/>
      <c r="AN70" s="39"/>
      <c r="AO70" s="39"/>
      <c r="AP70" s="39"/>
      <c r="AQ70" s="39"/>
      <c r="AR70" s="39"/>
      <c r="AS70" s="39"/>
      <c r="AT70" s="39"/>
      <c r="AU70" s="39"/>
      <c r="AV70" s="39"/>
      <c r="AW70" s="39"/>
      <c r="AX70" s="39"/>
      <c r="AY70" s="39"/>
      <c r="AZ70" s="39"/>
      <c r="BA70" s="39"/>
      <c r="BB70" s="39"/>
      <c r="BC70" s="39"/>
      <c r="BD70" s="39"/>
      <c r="BE70" s="39"/>
      <c r="BF70" s="39"/>
      <c r="BG70" s="39"/>
      <c r="BH70" s="39"/>
      <c r="BI70" s="39"/>
      <c r="BJ70" s="39"/>
      <c r="BK70" s="39"/>
      <c r="BL70" s="39"/>
      <c r="BM70" s="39"/>
    </row>
    <row r="71" spans="2:65" s="37" customFormat="1">
      <c r="B71" s="38"/>
      <c r="C71" s="39"/>
      <c r="D71" s="39"/>
      <c r="E71" s="39"/>
      <c r="F71" s="39"/>
      <c r="G71" s="39"/>
      <c r="H71" s="39"/>
      <c r="I71" s="39"/>
      <c r="J71" s="39"/>
      <c r="K71" s="39"/>
      <c r="L71" s="39"/>
      <c r="M71" s="39"/>
      <c r="N71" s="39"/>
      <c r="O71" s="39"/>
      <c r="P71" s="39"/>
      <c r="Q71" s="39"/>
      <c r="R71" s="39"/>
      <c r="S71" s="39"/>
      <c r="T71" s="39"/>
      <c r="U71" s="40"/>
      <c r="V71" s="39"/>
      <c r="W71" s="39"/>
      <c r="X71" s="39"/>
      <c r="Y71" s="39"/>
      <c r="Z71" s="39"/>
      <c r="AA71" s="39"/>
      <c r="AB71" s="39"/>
      <c r="AC71" s="39"/>
      <c r="AD71" s="39"/>
      <c r="AE71" s="39"/>
      <c r="AF71" s="39"/>
      <c r="AG71" s="39"/>
      <c r="AH71" s="39"/>
      <c r="AI71" s="39"/>
      <c r="AJ71" s="39"/>
      <c r="AK71" s="39"/>
      <c r="AL71" s="39"/>
      <c r="AM71" s="39"/>
      <c r="AN71" s="39"/>
      <c r="AO71" s="39"/>
      <c r="AP71" s="39"/>
      <c r="AQ71" s="39"/>
      <c r="AR71" s="39"/>
      <c r="AS71" s="39"/>
      <c r="AT71" s="39"/>
      <c r="AU71" s="39"/>
      <c r="AV71" s="39"/>
      <c r="AW71" s="39"/>
      <c r="AX71" s="39"/>
      <c r="AY71" s="39"/>
      <c r="AZ71" s="39"/>
      <c r="BA71" s="39"/>
      <c r="BB71" s="39"/>
      <c r="BC71" s="39"/>
      <c r="BD71" s="39"/>
      <c r="BE71" s="39"/>
      <c r="BF71" s="39"/>
      <c r="BG71" s="39"/>
      <c r="BH71" s="39"/>
      <c r="BI71" s="39"/>
      <c r="BJ71" s="39"/>
      <c r="BK71" s="39"/>
      <c r="BL71" s="39"/>
      <c r="BM71" s="39"/>
    </row>
    <row r="72" spans="2:65" s="37" customFormat="1">
      <c r="B72" s="38"/>
      <c r="C72" s="39"/>
      <c r="D72" s="39"/>
      <c r="E72" s="39"/>
      <c r="F72" s="39"/>
      <c r="G72" s="39"/>
      <c r="H72" s="39"/>
      <c r="I72" s="39"/>
      <c r="J72" s="39"/>
      <c r="K72" s="39"/>
      <c r="L72" s="39"/>
      <c r="M72" s="39"/>
      <c r="N72" s="39"/>
      <c r="O72" s="39"/>
      <c r="P72" s="39"/>
      <c r="Q72" s="39"/>
      <c r="R72" s="39"/>
      <c r="S72" s="39"/>
      <c r="T72" s="39"/>
      <c r="U72" s="40"/>
      <c r="V72" s="39"/>
      <c r="W72" s="39"/>
      <c r="X72" s="39"/>
      <c r="Y72" s="39"/>
      <c r="Z72" s="39"/>
      <c r="AA72" s="39"/>
      <c r="AB72" s="39"/>
      <c r="AC72" s="39"/>
      <c r="AD72" s="39"/>
      <c r="AE72" s="39"/>
      <c r="AF72" s="39"/>
      <c r="AG72" s="39"/>
      <c r="AH72" s="39"/>
      <c r="AI72" s="39"/>
      <c r="AJ72" s="39"/>
      <c r="AK72" s="39"/>
      <c r="AL72" s="39"/>
      <c r="AM72" s="39"/>
      <c r="AN72" s="39"/>
      <c r="AO72" s="39"/>
      <c r="AP72" s="39"/>
      <c r="AQ72" s="39"/>
      <c r="AR72" s="39"/>
      <c r="AS72" s="39"/>
      <c r="AT72" s="39"/>
      <c r="AU72" s="39"/>
      <c r="AV72" s="39"/>
      <c r="AW72" s="39"/>
      <c r="AX72" s="39"/>
      <c r="AY72" s="39"/>
      <c r="AZ72" s="39"/>
      <c r="BA72" s="39"/>
      <c r="BB72" s="39"/>
      <c r="BC72" s="39"/>
      <c r="BD72" s="39"/>
      <c r="BE72" s="39"/>
      <c r="BF72" s="39"/>
      <c r="BG72" s="39"/>
      <c r="BH72" s="39"/>
      <c r="BI72" s="39"/>
      <c r="BJ72" s="39"/>
      <c r="BK72" s="39"/>
      <c r="BL72" s="39"/>
      <c r="BM72" s="39"/>
    </row>
    <row r="73" spans="2:65" s="37" customFormat="1">
      <c r="B73" s="38"/>
      <c r="C73" s="39"/>
      <c r="D73" s="39"/>
      <c r="E73" s="39"/>
      <c r="F73" s="39"/>
      <c r="G73" s="39"/>
      <c r="H73" s="39"/>
      <c r="I73" s="39"/>
      <c r="J73" s="39"/>
      <c r="K73" s="39"/>
      <c r="L73" s="39"/>
      <c r="M73" s="39"/>
      <c r="N73" s="39"/>
      <c r="O73" s="39"/>
      <c r="P73" s="39"/>
      <c r="Q73" s="39"/>
      <c r="R73" s="39"/>
      <c r="S73" s="39"/>
      <c r="T73" s="39"/>
      <c r="U73" s="40"/>
      <c r="V73" s="39"/>
      <c r="W73" s="39"/>
      <c r="X73" s="39"/>
      <c r="Y73" s="39"/>
      <c r="Z73" s="39"/>
      <c r="AA73" s="39"/>
      <c r="AB73" s="39"/>
      <c r="AC73" s="39"/>
      <c r="AD73" s="39"/>
      <c r="AE73" s="39"/>
      <c r="AF73" s="39"/>
      <c r="AG73" s="39"/>
      <c r="AH73" s="39"/>
      <c r="AI73" s="39"/>
      <c r="AJ73" s="39"/>
      <c r="AK73" s="39"/>
      <c r="AL73" s="39"/>
      <c r="AM73" s="39"/>
      <c r="AN73" s="39"/>
      <c r="AO73" s="39"/>
      <c r="AP73" s="39"/>
      <c r="AQ73" s="39"/>
      <c r="AR73" s="39"/>
      <c r="AS73" s="39"/>
      <c r="AT73" s="39"/>
      <c r="AU73" s="39"/>
      <c r="AV73" s="39"/>
      <c r="AW73" s="39"/>
      <c r="AX73" s="39"/>
      <c r="AY73" s="39"/>
      <c r="AZ73" s="39"/>
      <c r="BA73" s="39"/>
      <c r="BB73" s="39"/>
      <c r="BC73" s="39"/>
      <c r="BD73" s="39"/>
      <c r="BE73" s="39"/>
      <c r="BF73" s="39"/>
      <c r="BG73" s="39"/>
      <c r="BH73" s="39"/>
      <c r="BI73" s="39"/>
      <c r="BJ73" s="39"/>
      <c r="BK73" s="39"/>
      <c r="BL73" s="39"/>
      <c r="BM73" s="39"/>
    </row>
    <row r="74" spans="2:65" s="37" customFormat="1">
      <c r="B74" s="38"/>
      <c r="C74" s="39"/>
      <c r="D74" s="39"/>
      <c r="E74" s="39"/>
      <c r="F74" s="39"/>
      <c r="G74" s="39"/>
      <c r="H74" s="39"/>
      <c r="I74" s="39"/>
      <c r="J74" s="39"/>
      <c r="K74" s="39"/>
      <c r="L74" s="39"/>
      <c r="M74" s="39"/>
      <c r="N74" s="39"/>
      <c r="O74" s="39"/>
      <c r="P74" s="39"/>
      <c r="Q74" s="39"/>
      <c r="R74" s="39"/>
      <c r="S74" s="39"/>
      <c r="T74" s="39"/>
      <c r="U74" s="40"/>
      <c r="V74" s="39"/>
      <c r="W74" s="39"/>
      <c r="X74" s="39"/>
      <c r="Y74" s="39"/>
      <c r="Z74" s="39"/>
      <c r="AA74" s="39"/>
      <c r="AB74" s="39"/>
      <c r="AC74" s="39"/>
      <c r="AD74" s="39"/>
      <c r="AE74" s="39"/>
      <c r="AF74" s="39"/>
      <c r="AG74" s="39"/>
      <c r="AH74" s="39"/>
      <c r="AI74" s="39"/>
      <c r="AJ74" s="39"/>
      <c r="AK74" s="39"/>
      <c r="AL74" s="39"/>
      <c r="AM74" s="39"/>
      <c r="AN74" s="39"/>
      <c r="AO74" s="39"/>
      <c r="AP74" s="39"/>
      <c r="AQ74" s="39"/>
      <c r="AR74" s="39"/>
      <c r="AS74" s="39"/>
      <c r="AT74" s="39"/>
      <c r="AU74" s="39"/>
      <c r="AV74" s="39"/>
      <c r="AW74" s="39"/>
      <c r="AX74" s="39"/>
      <c r="AY74" s="39"/>
      <c r="AZ74" s="39"/>
      <c r="BA74" s="39"/>
      <c r="BB74" s="39"/>
      <c r="BC74" s="39"/>
      <c r="BD74" s="39"/>
      <c r="BE74" s="39"/>
      <c r="BF74" s="39"/>
      <c r="BG74" s="39"/>
      <c r="BH74" s="39"/>
      <c r="BI74" s="39"/>
      <c r="BJ74" s="39"/>
      <c r="BK74" s="39"/>
      <c r="BL74" s="39"/>
      <c r="BM74" s="39"/>
    </row>
    <row r="75" spans="2:65" s="37" customFormat="1">
      <c r="B75" s="38"/>
      <c r="C75" s="39"/>
      <c r="D75" s="39"/>
      <c r="E75" s="39"/>
      <c r="F75" s="39"/>
      <c r="G75" s="39"/>
      <c r="H75" s="39"/>
      <c r="I75" s="39"/>
      <c r="J75" s="39"/>
      <c r="K75" s="39"/>
      <c r="L75" s="39"/>
      <c r="M75" s="39"/>
      <c r="N75" s="39"/>
      <c r="O75" s="39"/>
      <c r="P75" s="39"/>
      <c r="Q75" s="39"/>
      <c r="R75" s="39"/>
      <c r="S75" s="39"/>
      <c r="T75" s="39"/>
      <c r="U75" s="40"/>
      <c r="V75" s="39"/>
      <c r="W75" s="39"/>
      <c r="X75" s="39"/>
      <c r="Y75" s="39"/>
      <c r="Z75" s="39"/>
      <c r="AA75" s="39"/>
      <c r="AB75" s="39"/>
      <c r="AC75" s="39"/>
      <c r="AD75" s="39"/>
      <c r="AE75" s="39"/>
      <c r="AF75" s="39"/>
      <c r="AG75" s="39"/>
      <c r="AH75" s="39"/>
      <c r="AI75" s="39"/>
      <c r="AJ75" s="39"/>
      <c r="AK75" s="39"/>
      <c r="AL75" s="39"/>
      <c r="AM75" s="39"/>
      <c r="AN75" s="39"/>
      <c r="AO75" s="39"/>
      <c r="AP75" s="39"/>
      <c r="AQ75" s="39"/>
      <c r="AR75" s="39"/>
      <c r="AS75" s="39"/>
      <c r="AT75" s="39"/>
      <c r="AU75" s="39"/>
      <c r="AV75" s="39"/>
      <c r="AW75" s="39"/>
      <c r="AX75" s="39"/>
      <c r="AY75" s="39"/>
      <c r="AZ75" s="39"/>
      <c r="BA75" s="39"/>
      <c r="BB75" s="39"/>
      <c r="BC75" s="39"/>
      <c r="BD75" s="39"/>
      <c r="BE75" s="39"/>
      <c r="BF75" s="39"/>
      <c r="BG75" s="39"/>
      <c r="BH75" s="39"/>
      <c r="BI75" s="39"/>
      <c r="BJ75" s="39"/>
      <c r="BK75" s="39"/>
      <c r="BL75" s="39"/>
      <c r="BM75" s="39"/>
    </row>
    <row r="76" spans="2:65" s="37" customFormat="1">
      <c r="B76" s="38"/>
      <c r="C76" s="39"/>
      <c r="D76" s="39"/>
      <c r="E76" s="39"/>
      <c r="F76" s="39"/>
      <c r="G76" s="39"/>
      <c r="H76" s="39"/>
      <c r="I76" s="39"/>
      <c r="J76" s="39"/>
      <c r="K76" s="39"/>
      <c r="L76" s="39"/>
      <c r="M76" s="39"/>
      <c r="N76" s="39"/>
      <c r="O76" s="39"/>
      <c r="P76" s="39"/>
      <c r="Q76" s="39"/>
      <c r="R76" s="39"/>
      <c r="S76" s="39"/>
      <c r="T76" s="39"/>
      <c r="U76" s="40"/>
      <c r="V76" s="39"/>
      <c r="W76" s="39"/>
      <c r="X76" s="39"/>
      <c r="Y76" s="39"/>
      <c r="Z76" s="39"/>
      <c r="AA76" s="39"/>
      <c r="AB76" s="39"/>
      <c r="AC76" s="39"/>
      <c r="AD76" s="39"/>
      <c r="AE76" s="39"/>
      <c r="AF76" s="39"/>
      <c r="AG76" s="39"/>
      <c r="AH76" s="39"/>
      <c r="AI76" s="39"/>
      <c r="AJ76" s="39"/>
      <c r="AK76" s="39"/>
      <c r="AL76" s="39"/>
      <c r="AM76" s="39"/>
      <c r="AN76" s="39"/>
      <c r="AO76" s="39"/>
      <c r="AP76" s="39"/>
      <c r="AQ76" s="39"/>
      <c r="AR76" s="39"/>
      <c r="AS76" s="39"/>
      <c r="AT76" s="39"/>
      <c r="AU76" s="39"/>
      <c r="AV76" s="39"/>
      <c r="AW76" s="39"/>
      <c r="AX76" s="39"/>
      <c r="AY76" s="39"/>
      <c r="AZ76" s="39"/>
      <c r="BA76" s="39"/>
      <c r="BB76" s="39"/>
      <c r="BC76" s="39"/>
      <c r="BD76" s="39"/>
      <c r="BE76" s="39"/>
      <c r="BF76" s="39"/>
      <c r="BG76" s="39"/>
      <c r="BH76" s="39"/>
      <c r="BI76" s="39"/>
      <c r="BJ76" s="39"/>
      <c r="BK76" s="39"/>
      <c r="BL76" s="39"/>
      <c r="BM76" s="39"/>
    </row>
    <row r="77" spans="2:65" s="37" customFormat="1">
      <c r="B77" s="38"/>
      <c r="C77" s="39"/>
      <c r="D77" s="39"/>
      <c r="E77" s="39"/>
      <c r="F77" s="39"/>
      <c r="G77" s="39"/>
      <c r="H77" s="39"/>
      <c r="I77" s="39"/>
      <c r="J77" s="39"/>
      <c r="K77" s="39"/>
      <c r="L77" s="39"/>
      <c r="M77" s="39"/>
      <c r="N77" s="39"/>
      <c r="O77" s="39"/>
      <c r="P77" s="39"/>
      <c r="Q77" s="39"/>
      <c r="R77" s="39"/>
      <c r="S77" s="39"/>
      <c r="T77" s="39"/>
      <c r="U77" s="40"/>
      <c r="V77" s="39"/>
      <c r="W77" s="39"/>
      <c r="X77" s="39"/>
      <c r="Y77" s="39"/>
      <c r="Z77" s="39"/>
      <c r="AA77" s="39"/>
      <c r="AB77" s="39"/>
      <c r="AC77" s="39"/>
      <c r="AD77" s="39"/>
      <c r="AE77" s="39"/>
      <c r="AF77" s="39"/>
      <c r="AG77" s="39"/>
      <c r="AH77" s="39"/>
      <c r="AI77" s="39"/>
      <c r="AJ77" s="39"/>
      <c r="AK77" s="39"/>
      <c r="AL77" s="39"/>
      <c r="AM77" s="39"/>
      <c r="AN77" s="39"/>
      <c r="AO77" s="39"/>
      <c r="AP77" s="39"/>
      <c r="AQ77" s="39"/>
      <c r="AR77" s="39"/>
      <c r="AS77" s="39"/>
      <c r="AT77" s="39"/>
      <c r="AU77" s="39"/>
      <c r="AV77" s="39"/>
      <c r="AW77" s="39"/>
      <c r="AX77" s="39"/>
      <c r="AY77" s="39"/>
      <c r="AZ77" s="39"/>
      <c r="BA77" s="39"/>
      <c r="BB77" s="39"/>
      <c r="BC77" s="39"/>
      <c r="BD77" s="39"/>
      <c r="BE77" s="39"/>
      <c r="BF77" s="39"/>
      <c r="BG77" s="39"/>
      <c r="BH77" s="39"/>
      <c r="BI77" s="39"/>
      <c r="BJ77" s="39"/>
      <c r="BK77" s="39"/>
      <c r="BL77" s="39"/>
      <c r="BM77" s="39"/>
    </row>
    <row r="78" spans="2:65" s="37" customFormat="1">
      <c r="B78" s="38"/>
      <c r="C78" s="39"/>
      <c r="D78" s="39"/>
      <c r="E78" s="39"/>
      <c r="F78" s="39"/>
      <c r="G78" s="39"/>
      <c r="H78" s="39"/>
      <c r="I78" s="39"/>
      <c r="J78" s="39"/>
      <c r="K78" s="39"/>
      <c r="L78" s="39"/>
      <c r="M78" s="39"/>
      <c r="N78" s="39"/>
      <c r="O78" s="39"/>
      <c r="P78" s="39"/>
      <c r="Q78" s="39"/>
      <c r="R78" s="39"/>
      <c r="S78" s="39"/>
      <c r="T78" s="39"/>
      <c r="U78" s="40"/>
      <c r="V78" s="39"/>
      <c r="W78" s="39"/>
      <c r="X78" s="39"/>
      <c r="Y78" s="39"/>
      <c r="Z78" s="39"/>
      <c r="AA78" s="39"/>
      <c r="AB78" s="39"/>
      <c r="AC78" s="39"/>
      <c r="AD78" s="39"/>
      <c r="AE78" s="39"/>
      <c r="AF78" s="39"/>
      <c r="AG78" s="39"/>
      <c r="AH78" s="39"/>
      <c r="AI78" s="39"/>
      <c r="AJ78" s="39"/>
      <c r="AK78" s="39"/>
      <c r="AL78" s="39"/>
      <c r="AM78" s="39"/>
      <c r="AN78" s="39"/>
      <c r="AO78" s="39"/>
      <c r="AP78" s="39"/>
      <c r="AQ78" s="39"/>
      <c r="AR78" s="39"/>
      <c r="AS78" s="39"/>
      <c r="AT78" s="39"/>
      <c r="AU78" s="39"/>
      <c r="AV78" s="39"/>
      <c r="AW78" s="39"/>
      <c r="AX78" s="39"/>
      <c r="AY78" s="39"/>
      <c r="AZ78" s="39"/>
      <c r="BA78" s="39"/>
      <c r="BB78" s="39"/>
      <c r="BC78" s="39"/>
      <c r="BD78" s="39"/>
      <c r="BE78" s="39"/>
      <c r="BF78" s="39"/>
      <c r="BG78" s="39"/>
      <c r="BH78" s="39"/>
      <c r="BI78" s="39"/>
      <c r="BJ78" s="39"/>
      <c r="BK78" s="39"/>
      <c r="BL78" s="39"/>
      <c r="BM78" s="39"/>
    </row>
    <row r="79" spans="2:65" s="37" customFormat="1">
      <c r="B79" s="38"/>
      <c r="C79" s="39"/>
      <c r="D79" s="39"/>
      <c r="E79" s="39"/>
      <c r="F79" s="39"/>
      <c r="G79" s="39"/>
      <c r="H79" s="39"/>
      <c r="I79" s="39"/>
      <c r="J79" s="39"/>
      <c r="K79" s="39"/>
      <c r="L79" s="39"/>
      <c r="M79" s="39"/>
      <c r="N79" s="39"/>
      <c r="O79" s="39"/>
      <c r="P79" s="39"/>
      <c r="Q79" s="39"/>
      <c r="R79" s="39"/>
      <c r="S79" s="39"/>
      <c r="T79" s="39"/>
      <c r="U79" s="40"/>
      <c r="V79" s="39"/>
      <c r="W79" s="39"/>
      <c r="X79" s="39"/>
      <c r="Y79" s="39"/>
      <c r="Z79" s="39"/>
      <c r="AA79" s="39"/>
      <c r="AB79" s="39"/>
      <c r="AC79" s="39"/>
      <c r="AD79" s="39"/>
      <c r="AE79" s="39"/>
      <c r="AF79" s="39"/>
      <c r="AG79" s="39"/>
      <c r="AH79" s="39"/>
      <c r="AI79" s="39"/>
      <c r="AJ79" s="39"/>
      <c r="AK79" s="39"/>
      <c r="AL79" s="39"/>
      <c r="AM79" s="39"/>
      <c r="AN79" s="39"/>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c r="BM79" s="39"/>
    </row>
    <row r="80" spans="2:65" s="37" customFormat="1">
      <c r="B80" s="38"/>
      <c r="C80" s="39"/>
      <c r="D80" s="39"/>
      <c r="E80" s="39"/>
      <c r="F80" s="39"/>
      <c r="G80" s="39"/>
      <c r="H80" s="39"/>
      <c r="I80" s="39"/>
      <c r="J80" s="39"/>
      <c r="K80" s="39"/>
      <c r="L80" s="39"/>
      <c r="M80" s="39"/>
      <c r="N80" s="39"/>
      <c r="O80" s="39"/>
      <c r="P80" s="39"/>
      <c r="Q80" s="39"/>
      <c r="R80" s="39"/>
      <c r="S80" s="39"/>
      <c r="T80" s="39"/>
      <c r="U80" s="40"/>
      <c r="V80" s="39"/>
      <c r="W80" s="39"/>
      <c r="X80" s="39"/>
      <c r="Y80" s="39"/>
      <c r="Z80" s="39"/>
      <c r="AA80" s="39"/>
      <c r="AB80" s="39"/>
      <c r="AC80" s="39"/>
      <c r="AD80" s="39"/>
      <c r="AE80" s="39"/>
      <c r="AF80" s="39"/>
      <c r="AG80" s="39"/>
      <c r="AH80" s="39"/>
      <c r="AI80" s="39"/>
      <c r="AJ80" s="39"/>
      <c r="AK80" s="39"/>
      <c r="AL80" s="39"/>
      <c r="AM80" s="39"/>
      <c r="AN80" s="39"/>
      <c r="AO80" s="39"/>
      <c r="AP80" s="39"/>
      <c r="AQ80" s="39"/>
      <c r="AR80" s="39"/>
      <c r="AS80" s="39"/>
      <c r="AT80" s="39"/>
      <c r="AU80" s="39"/>
      <c r="AV80" s="39"/>
      <c r="AW80" s="39"/>
      <c r="AX80" s="39"/>
      <c r="AY80" s="39"/>
      <c r="AZ80" s="39"/>
      <c r="BA80" s="39"/>
      <c r="BB80" s="39"/>
      <c r="BC80" s="39"/>
      <c r="BD80" s="39"/>
      <c r="BE80" s="39"/>
      <c r="BF80" s="39"/>
      <c r="BG80" s="39"/>
      <c r="BH80" s="39"/>
      <c r="BI80" s="39"/>
      <c r="BJ80" s="39"/>
      <c r="BK80" s="39"/>
      <c r="BL80" s="39"/>
      <c r="BM80" s="39"/>
    </row>
    <row r="81" spans="2:65" s="37" customFormat="1">
      <c r="B81" s="38"/>
      <c r="C81" s="39"/>
      <c r="D81" s="39"/>
      <c r="E81" s="39"/>
      <c r="F81" s="39"/>
      <c r="G81" s="39"/>
      <c r="H81" s="39"/>
      <c r="I81" s="39"/>
      <c r="J81" s="39"/>
      <c r="K81" s="39"/>
      <c r="L81" s="39"/>
      <c r="M81" s="39"/>
      <c r="N81" s="39"/>
      <c r="O81" s="39"/>
      <c r="P81" s="39"/>
      <c r="Q81" s="39"/>
      <c r="R81" s="39"/>
      <c r="S81" s="39"/>
      <c r="T81" s="39"/>
      <c r="U81" s="40"/>
      <c r="V81" s="39"/>
      <c r="W81" s="39"/>
      <c r="X81" s="39"/>
      <c r="Y81" s="39"/>
      <c r="Z81" s="39"/>
      <c r="AA81" s="39"/>
      <c r="AB81" s="39"/>
      <c r="AC81" s="39"/>
      <c r="AD81" s="39"/>
      <c r="AE81" s="39"/>
      <c r="AF81" s="39"/>
      <c r="AG81" s="39"/>
      <c r="AH81" s="39"/>
      <c r="AI81" s="39"/>
      <c r="AJ81" s="39"/>
      <c r="AK81" s="39"/>
      <c r="AL81" s="39"/>
      <c r="AM81" s="39"/>
      <c r="AN81" s="39"/>
      <c r="AO81" s="39"/>
      <c r="AP81" s="39"/>
      <c r="AQ81" s="39"/>
      <c r="AR81" s="39"/>
      <c r="AS81" s="39"/>
      <c r="AT81" s="39"/>
      <c r="AU81" s="39"/>
      <c r="AV81" s="39"/>
      <c r="AW81" s="39"/>
      <c r="AX81" s="39"/>
      <c r="AY81" s="39"/>
      <c r="AZ81" s="39"/>
      <c r="BA81" s="39"/>
      <c r="BB81" s="39"/>
      <c r="BC81" s="39"/>
      <c r="BD81" s="39"/>
      <c r="BE81" s="39"/>
      <c r="BF81" s="39"/>
      <c r="BG81" s="39"/>
      <c r="BH81" s="39"/>
      <c r="BI81" s="39"/>
      <c r="BJ81" s="39"/>
      <c r="BK81" s="39"/>
      <c r="BL81" s="39"/>
      <c r="BM81" s="39"/>
    </row>
    <row r="82" spans="2:65" s="37" customFormat="1">
      <c r="B82" s="38"/>
      <c r="C82" s="39"/>
      <c r="D82" s="39"/>
      <c r="E82" s="39"/>
      <c r="F82" s="39"/>
      <c r="G82" s="39"/>
      <c r="H82" s="39"/>
      <c r="I82" s="39"/>
      <c r="J82" s="39"/>
      <c r="K82" s="39"/>
      <c r="L82" s="39"/>
      <c r="M82" s="39"/>
      <c r="N82" s="39"/>
      <c r="O82" s="39"/>
      <c r="P82" s="39"/>
      <c r="Q82" s="39"/>
      <c r="R82" s="39"/>
      <c r="S82" s="39"/>
      <c r="T82" s="39"/>
      <c r="U82" s="40"/>
      <c r="V82" s="39"/>
      <c r="W82" s="39"/>
      <c r="X82" s="39"/>
      <c r="Y82" s="39"/>
      <c r="Z82" s="39"/>
      <c r="AA82" s="39"/>
      <c r="AB82" s="39"/>
      <c r="AC82" s="39"/>
      <c r="AD82" s="39"/>
      <c r="AE82" s="39"/>
      <c r="AF82" s="39"/>
      <c r="AG82" s="39"/>
      <c r="AH82" s="39"/>
      <c r="AI82" s="39"/>
      <c r="AJ82" s="39"/>
      <c r="AK82" s="39"/>
      <c r="AL82" s="39"/>
      <c r="AM82" s="39"/>
      <c r="AN82" s="39"/>
      <c r="AO82" s="39"/>
      <c r="AP82" s="39"/>
      <c r="AQ82" s="39"/>
      <c r="AR82" s="39"/>
      <c r="AS82" s="39"/>
      <c r="AT82" s="39"/>
      <c r="AU82" s="39"/>
      <c r="AV82" s="39"/>
      <c r="AW82" s="39"/>
      <c r="AX82" s="39"/>
      <c r="AY82" s="39"/>
      <c r="AZ82" s="39"/>
      <c r="BA82" s="39"/>
      <c r="BB82" s="39"/>
      <c r="BC82" s="39"/>
      <c r="BD82" s="39"/>
      <c r="BE82" s="39"/>
      <c r="BF82" s="39"/>
      <c r="BG82" s="39"/>
      <c r="BH82" s="39"/>
      <c r="BI82" s="39"/>
      <c r="BJ82" s="39"/>
      <c r="BK82" s="39"/>
      <c r="BL82" s="39"/>
      <c r="BM82" s="39"/>
    </row>
    <row r="83" spans="2:65" s="37" customFormat="1">
      <c r="B83" s="38"/>
      <c r="C83" s="39"/>
      <c r="D83" s="39"/>
      <c r="E83" s="39"/>
      <c r="F83" s="39"/>
      <c r="G83" s="39"/>
      <c r="H83" s="39"/>
      <c r="I83" s="39"/>
      <c r="J83" s="39"/>
      <c r="K83" s="39"/>
      <c r="L83" s="39"/>
      <c r="M83" s="39"/>
      <c r="N83" s="39"/>
      <c r="O83" s="39"/>
      <c r="P83" s="39"/>
      <c r="Q83" s="39"/>
      <c r="R83" s="39"/>
      <c r="S83" s="39"/>
      <c r="T83" s="39"/>
      <c r="U83" s="40"/>
      <c r="V83" s="39"/>
      <c r="W83" s="39"/>
      <c r="X83" s="39"/>
      <c r="Y83" s="39"/>
      <c r="Z83" s="39"/>
      <c r="AA83" s="39"/>
      <c r="AB83" s="39"/>
      <c r="AC83" s="39"/>
      <c r="AD83" s="39"/>
      <c r="AE83" s="39"/>
      <c r="AF83" s="39"/>
      <c r="AG83" s="39"/>
      <c r="AH83" s="39"/>
      <c r="AI83" s="39"/>
      <c r="AJ83" s="39"/>
      <c r="AK83" s="39"/>
      <c r="AL83" s="39"/>
      <c r="AM83" s="39"/>
      <c r="AN83" s="39"/>
      <c r="AO83" s="39"/>
      <c r="AP83" s="39"/>
      <c r="AQ83" s="39"/>
      <c r="AR83" s="39"/>
      <c r="AS83" s="39"/>
      <c r="AT83" s="39"/>
      <c r="AU83" s="39"/>
      <c r="AV83" s="39"/>
      <c r="AW83" s="39"/>
      <c r="AX83" s="39"/>
      <c r="AY83" s="39"/>
      <c r="AZ83" s="39"/>
      <c r="BA83" s="39"/>
      <c r="BB83" s="39"/>
      <c r="BC83" s="39"/>
      <c r="BD83" s="39"/>
      <c r="BE83" s="39"/>
      <c r="BF83" s="39"/>
      <c r="BG83" s="39"/>
      <c r="BH83" s="39"/>
      <c r="BI83" s="39"/>
      <c r="BJ83" s="39"/>
      <c r="BK83" s="39"/>
      <c r="BL83" s="39"/>
      <c r="BM83" s="39"/>
    </row>
    <row r="84" spans="2:65" s="37" customFormat="1">
      <c r="D84" s="38"/>
      <c r="E84" s="39"/>
      <c r="F84" s="39"/>
      <c r="G84" s="39"/>
      <c r="H84" s="39"/>
      <c r="I84" s="39"/>
      <c r="J84" s="39"/>
      <c r="K84" s="39"/>
      <c r="L84" s="39"/>
      <c r="M84" s="39"/>
      <c r="N84" s="39"/>
      <c r="O84" s="39"/>
      <c r="P84" s="39"/>
      <c r="Q84" s="39"/>
      <c r="R84" s="39"/>
      <c r="S84" s="39"/>
      <c r="T84" s="39"/>
      <c r="U84" s="39"/>
      <c r="V84" s="39"/>
      <c r="W84" s="40"/>
      <c r="X84" s="39"/>
      <c r="Y84" s="39"/>
      <c r="Z84" s="39"/>
      <c r="AA84" s="39"/>
      <c r="AB84" s="39"/>
      <c r="AC84" s="39"/>
      <c r="AD84" s="39"/>
      <c r="AE84" s="39"/>
      <c r="AF84" s="39"/>
      <c r="AG84" s="39"/>
      <c r="AH84" s="39"/>
      <c r="AI84" s="39"/>
      <c r="AJ84" s="39"/>
      <c r="AK84" s="39"/>
      <c r="AL84" s="39"/>
      <c r="AM84" s="39"/>
      <c r="AN84" s="39"/>
      <c r="AO84" s="39"/>
      <c r="AP84" s="39"/>
      <c r="AQ84" s="39"/>
      <c r="AR84" s="39"/>
      <c r="AS84" s="39"/>
      <c r="AT84" s="39"/>
      <c r="AU84" s="39"/>
      <c r="AV84" s="39"/>
      <c r="AW84" s="39"/>
      <c r="AX84" s="39"/>
      <c r="AY84" s="39"/>
      <c r="AZ84" s="39"/>
      <c r="BA84" s="39"/>
      <c r="BB84" s="39"/>
      <c r="BC84" s="39"/>
      <c r="BD84" s="39"/>
      <c r="BE84" s="39"/>
      <c r="BF84" s="39"/>
      <c r="BG84" s="39"/>
      <c r="BH84" s="39"/>
      <c r="BI84" s="39"/>
      <c r="BJ84" s="39"/>
      <c r="BK84" s="39"/>
      <c r="BL84" s="39"/>
      <c r="BM84" s="39"/>
    </row>
    <row r="85" spans="2:65" s="37" customFormat="1">
      <c r="D85" s="38"/>
      <c r="E85" s="39"/>
      <c r="F85" s="39"/>
      <c r="G85" s="39"/>
      <c r="H85" s="39"/>
      <c r="I85" s="39"/>
      <c r="J85" s="39"/>
      <c r="K85" s="39"/>
      <c r="L85" s="39"/>
      <c r="M85" s="39"/>
      <c r="N85" s="39"/>
      <c r="O85" s="39"/>
      <c r="P85" s="39"/>
      <c r="Q85" s="39"/>
      <c r="R85" s="39"/>
      <c r="S85" s="39"/>
      <c r="T85" s="39"/>
      <c r="U85" s="39"/>
      <c r="V85" s="39"/>
      <c r="W85" s="40"/>
      <c r="X85" s="39"/>
      <c r="Y85" s="39"/>
      <c r="Z85" s="39"/>
      <c r="AA85" s="39"/>
      <c r="AB85" s="39"/>
      <c r="AC85" s="39"/>
      <c r="AD85" s="39"/>
      <c r="AE85" s="39"/>
      <c r="AF85" s="39"/>
      <c r="AG85" s="39"/>
      <c r="AH85" s="39"/>
      <c r="AI85" s="39"/>
      <c r="AJ85" s="39"/>
      <c r="AK85" s="39"/>
      <c r="AL85" s="39"/>
      <c r="AM85" s="39"/>
      <c r="AN85" s="39"/>
      <c r="AO85" s="39"/>
      <c r="AP85" s="39"/>
      <c r="AQ85" s="39"/>
      <c r="AR85" s="39"/>
      <c r="AS85" s="39"/>
      <c r="AT85" s="39"/>
      <c r="AU85" s="39"/>
      <c r="AV85" s="39"/>
      <c r="AW85" s="39"/>
      <c r="AX85" s="39"/>
      <c r="AY85" s="39"/>
      <c r="AZ85" s="39"/>
      <c r="BA85" s="39"/>
      <c r="BB85" s="39"/>
      <c r="BC85" s="39"/>
      <c r="BD85" s="39"/>
      <c r="BE85" s="39"/>
      <c r="BF85" s="39"/>
      <c r="BG85" s="39"/>
      <c r="BH85" s="39"/>
      <c r="BI85" s="39"/>
      <c r="BJ85" s="39"/>
      <c r="BK85" s="39"/>
      <c r="BL85" s="39"/>
      <c r="BM85" s="39"/>
    </row>
    <row r="86" spans="2:65" s="37" customFormat="1">
      <c r="D86" s="38"/>
      <c r="E86" s="39"/>
      <c r="F86" s="39"/>
      <c r="G86" s="39"/>
      <c r="H86" s="39"/>
      <c r="I86" s="39"/>
      <c r="J86" s="39"/>
      <c r="K86" s="39"/>
      <c r="L86" s="39"/>
      <c r="M86" s="39"/>
      <c r="N86" s="39"/>
      <c r="O86" s="39"/>
      <c r="P86" s="39"/>
      <c r="Q86" s="39"/>
      <c r="R86" s="39"/>
      <c r="S86" s="39"/>
      <c r="T86" s="39"/>
      <c r="U86" s="39"/>
      <c r="V86" s="39"/>
      <c r="W86" s="40"/>
      <c r="X86" s="39"/>
      <c r="Y86" s="39"/>
      <c r="Z86" s="39"/>
      <c r="AA86" s="39"/>
      <c r="AB86" s="39"/>
      <c r="AC86" s="39"/>
      <c r="AD86" s="39"/>
      <c r="AE86" s="39"/>
      <c r="AF86" s="39"/>
      <c r="AG86" s="39"/>
      <c r="AH86" s="39"/>
      <c r="AI86" s="39"/>
      <c r="AJ86" s="39"/>
      <c r="AK86" s="39"/>
      <c r="AL86" s="39"/>
      <c r="AM86" s="39"/>
      <c r="AN86" s="39"/>
      <c r="AO86" s="39"/>
      <c r="AP86" s="39"/>
      <c r="AQ86" s="39"/>
      <c r="AR86" s="39"/>
      <c r="AS86" s="39"/>
      <c r="AT86" s="39"/>
      <c r="AU86" s="39"/>
      <c r="AV86" s="39"/>
      <c r="AW86" s="39"/>
      <c r="AX86" s="39"/>
      <c r="AY86" s="39"/>
      <c r="AZ86" s="39"/>
      <c r="BA86" s="39"/>
      <c r="BB86" s="39"/>
      <c r="BC86" s="39"/>
      <c r="BD86" s="39"/>
      <c r="BE86" s="39"/>
      <c r="BF86" s="39"/>
      <c r="BG86" s="39"/>
      <c r="BH86" s="39"/>
      <c r="BI86" s="39"/>
      <c r="BJ86" s="39"/>
      <c r="BK86" s="39"/>
      <c r="BL86" s="39"/>
      <c r="BM86" s="39"/>
    </row>
    <row r="87" spans="2:65" s="37" customFormat="1">
      <c r="D87" s="38"/>
      <c r="E87" s="39"/>
      <c r="F87" s="39"/>
      <c r="G87" s="39"/>
      <c r="H87" s="39"/>
      <c r="I87" s="39"/>
      <c r="J87" s="39"/>
      <c r="K87" s="39"/>
      <c r="L87" s="39"/>
      <c r="M87" s="39"/>
      <c r="N87" s="39"/>
      <c r="O87" s="39"/>
      <c r="P87" s="39"/>
      <c r="Q87" s="39"/>
      <c r="R87" s="39"/>
      <c r="S87" s="39"/>
      <c r="T87" s="39"/>
      <c r="U87" s="39"/>
      <c r="V87" s="39"/>
      <c r="W87" s="40"/>
      <c r="X87" s="39"/>
      <c r="Y87" s="39"/>
      <c r="Z87" s="39"/>
      <c r="AA87" s="39"/>
      <c r="AB87" s="39"/>
      <c r="AC87" s="39"/>
      <c r="AD87" s="39"/>
      <c r="AE87" s="39"/>
      <c r="AF87" s="39"/>
      <c r="AG87" s="39"/>
      <c r="AH87" s="39"/>
      <c r="AI87" s="39"/>
      <c r="AJ87" s="39"/>
      <c r="AK87" s="39"/>
      <c r="AL87" s="39"/>
      <c r="AM87" s="39"/>
      <c r="AN87" s="39"/>
      <c r="AO87" s="39"/>
      <c r="AP87" s="39"/>
      <c r="AQ87" s="39"/>
      <c r="AR87" s="39"/>
      <c r="AS87" s="39"/>
      <c r="AT87" s="39"/>
      <c r="AU87" s="39"/>
      <c r="AV87" s="39"/>
      <c r="AW87" s="39"/>
      <c r="AX87" s="39"/>
      <c r="AY87" s="39"/>
      <c r="AZ87" s="39"/>
      <c r="BA87" s="39"/>
      <c r="BB87" s="39"/>
      <c r="BC87" s="39"/>
      <c r="BD87" s="39"/>
      <c r="BE87" s="39"/>
      <c r="BF87" s="39"/>
      <c r="BG87" s="39"/>
      <c r="BH87" s="39"/>
      <c r="BI87" s="39"/>
      <c r="BJ87" s="39"/>
      <c r="BK87" s="39"/>
      <c r="BL87" s="39"/>
      <c r="BM87" s="39"/>
    </row>
    <row r="88" spans="2:65" s="37" customFormat="1">
      <c r="D88" s="38"/>
      <c r="E88" s="39"/>
      <c r="F88" s="39"/>
      <c r="G88" s="39"/>
      <c r="H88" s="39"/>
      <c r="I88" s="39"/>
      <c r="J88" s="39"/>
      <c r="K88" s="39"/>
      <c r="L88" s="39"/>
      <c r="M88" s="39"/>
      <c r="N88" s="39"/>
      <c r="O88" s="39"/>
      <c r="P88" s="39"/>
      <c r="Q88" s="39"/>
      <c r="R88" s="39"/>
      <c r="S88" s="39"/>
      <c r="T88" s="39"/>
      <c r="U88" s="39"/>
      <c r="V88" s="39"/>
      <c r="W88" s="40"/>
      <c r="X88" s="39"/>
      <c r="Y88" s="39"/>
      <c r="Z88" s="39"/>
      <c r="AA88" s="39"/>
      <c r="AB88" s="39"/>
      <c r="AC88" s="39"/>
      <c r="AD88" s="39"/>
      <c r="AE88" s="39"/>
      <c r="AF88" s="39"/>
      <c r="AG88" s="39"/>
      <c r="AH88" s="39"/>
      <c r="AI88" s="39"/>
      <c r="AJ88" s="39"/>
      <c r="AK88" s="39"/>
      <c r="AL88" s="39"/>
      <c r="AM88" s="39"/>
      <c r="AN88" s="39"/>
      <c r="AO88" s="39"/>
      <c r="AP88" s="39"/>
      <c r="AQ88" s="39"/>
      <c r="AR88" s="39"/>
      <c r="AS88" s="39"/>
      <c r="AT88" s="39"/>
      <c r="AU88" s="39"/>
      <c r="AV88" s="39"/>
      <c r="AW88" s="39"/>
      <c r="AX88" s="39"/>
      <c r="AY88" s="39"/>
      <c r="AZ88" s="39"/>
      <c r="BA88" s="39"/>
      <c r="BB88" s="39"/>
      <c r="BC88" s="39"/>
      <c r="BD88" s="39"/>
      <c r="BE88" s="39"/>
      <c r="BF88" s="39"/>
      <c r="BG88" s="39"/>
      <c r="BH88" s="39"/>
      <c r="BI88" s="39"/>
      <c r="BJ88" s="39"/>
      <c r="BK88" s="39"/>
      <c r="BL88" s="39"/>
      <c r="BM88" s="39"/>
    </row>
    <row r="89" spans="2:65" s="37" customFormat="1">
      <c r="D89" s="38"/>
      <c r="E89" s="39"/>
      <c r="F89" s="39"/>
      <c r="G89" s="39"/>
      <c r="H89" s="39"/>
      <c r="I89" s="39"/>
      <c r="J89" s="39"/>
      <c r="K89" s="39"/>
      <c r="L89" s="39"/>
      <c r="M89" s="39"/>
      <c r="N89" s="39"/>
      <c r="O89" s="39"/>
      <c r="P89" s="39"/>
      <c r="Q89" s="39"/>
      <c r="R89" s="39"/>
      <c r="S89" s="39"/>
      <c r="T89" s="39"/>
      <c r="U89" s="39"/>
      <c r="V89" s="39"/>
      <c r="W89" s="40"/>
      <c r="X89" s="39"/>
      <c r="Y89" s="39"/>
      <c r="Z89" s="39"/>
      <c r="AA89" s="39"/>
      <c r="AB89" s="39"/>
      <c r="AC89" s="39"/>
      <c r="AD89" s="39"/>
      <c r="AE89" s="39"/>
      <c r="AF89" s="39"/>
      <c r="AG89" s="39"/>
      <c r="AH89" s="39"/>
      <c r="AI89" s="39"/>
      <c r="AJ89" s="39"/>
      <c r="AK89" s="39"/>
      <c r="AL89" s="39"/>
      <c r="AM89" s="39"/>
      <c r="AN89" s="39"/>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c r="BM89" s="39"/>
    </row>
    <row r="90" spans="2:65" s="37" customFormat="1">
      <c r="D90" s="38"/>
      <c r="E90" s="39"/>
      <c r="F90" s="39"/>
      <c r="G90" s="39"/>
      <c r="H90" s="39"/>
      <c r="I90" s="39"/>
      <c r="J90" s="39"/>
      <c r="K90" s="39"/>
      <c r="L90" s="39"/>
      <c r="M90" s="39"/>
      <c r="N90" s="39"/>
      <c r="O90" s="39"/>
      <c r="P90" s="39"/>
      <c r="Q90" s="39"/>
      <c r="R90" s="39"/>
      <c r="S90" s="39"/>
      <c r="T90" s="39"/>
      <c r="U90" s="39"/>
      <c r="V90" s="39"/>
      <c r="W90" s="40"/>
      <c r="X90" s="39"/>
      <c r="Y90" s="39"/>
      <c r="Z90" s="39"/>
      <c r="AA90" s="39"/>
      <c r="AB90" s="39"/>
      <c r="AC90" s="39"/>
      <c r="AD90" s="39"/>
      <c r="AE90" s="39"/>
      <c r="AF90" s="39"/>
      <c r="AG90" s="39"/>
      <c r="AH90" s="39"/>
      <c r="AI90" s="39"/>
      <c r="AJ90" s="39"/>
      <c r="AK90" s="39"/>
      <c r="AL90" s="39"/>
      <c r="AM90" s="39"/>
      <c r="AN90" s="39"/>
      <c r="AO90" s="39"/>
      <c r="AP90" s="39"/>
      <c r="AQ90" s="39"/>
      <c r="AR90" s="39"/>
      <c r="AS90" s="39"/>
      <c r="AT90" s="39"/>
      <c r="AU90" s="39"/>
      <c r="AV90" s="39"/>
      <c r="AW90" s="39"/>
      <c r="AX90" s="39"/>
      <c r="AY90" s="39"/>
      <c r="AZ90" s="39"/>
      <c r="BA90" s="39"/>
      <c r="BB90" s="39"/>
      <c r="BC90" s="39"/>
      <c r="BD90" s="39"/>
      <c r="BE90" s="39"/>
      <c r="BF90" s="39"/>
      <c r="BG90" s="39"/>
      <c r="BH90" s="39"/>
      <c r="BI90" s="39"/>
      <c r="BJ90" s="39"/>
      <c r="BK90" s="39"/>
      <c r="BL90" s="39"/>
      <c r="BM90" s="39"/>
    </row>
    <row r="91" spans="2:65" s="37" customFormat="1">
      <c r="D91" s="38"/>
      <c r="E91" s="39"/>
      <c r="F91" s="39"/>
      <c r="G91" s="39"/>
      <c r="H91" s="39"/>
      <c r="I91" s="39"/>
      <c r="J91" s="39"/>
      <c r="K91" s="39"/>
      <c r="L91" s="39"/>
      <c r="M91" s="39"/>
      <c r="N91" s="39"/>
      <c r="O91" s="39"/>
      <c r="P91" s="39"/>
      <c r="Q91" s="39"/>
      <c r="R91" s="39"/>
      <c r="S91" s="39"/>
      <c r="T91" s="39"/>
      <c r="U91" s="39"/>
      <c r="V91" s="39"/>
      <c r="W91" s="40"/>
      <c r="X91" s="39"/>
      <c r="Y91" s="39"/>
      <c r="Z91" s="39"/>
      <c r="AA91" s="39"/>
      <c r="AB91" s="39"/>
      <c r="AC91" s="39"/>
      <c r="AD91" s="39"/>
      <c r="AE91" s="39"/>
      <c r="AF91" s="39"/>
      <c r="AG91" s="39"/>
      <c r="AH91" s="39"/>
      <c r="AI91" s="39"/>
      <c r="AJ91" s="39"/>
      <c r="AK91" s="39"/>
      <c r="AL91" s="39"/>
      <c r="AM91" s="39"/>
      <c r="AN91" s="39"/>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c r="BM91" s="39"/>
    </row>
    <row r="92" spans="2:65" s="37" customFormat="1">
      <c r="D92" s="38"/>
      <c r="E92" s="39"/>
      <c r="F92" s="39"/>
      <c r="G92" s="39"/>
      <c r="H92" s="39"/>
      <c r="I92" s="39"/>
      <c r="J92" s="39"/>
      <c r="K92" s="39"/>
      <c r="L92" s="39"/>
      <c r="M92" s="39"/>
      <c r="N92" s="39"/>
      <c r="O92" s="39"/>
      <c r="P92" s="39"/>
      <c r="Q92" s="39"/>
      <c r="R92" s="39"/>
      <c r="S92" s="39"/>
      <c r="T92" s="39"/>
      <c r="U92" s="39"/>
      <c r="V92" s="39"/>
      <c r="W92" s="40"/>
      <c r="X92" s="39"/>
      <c r="Y92" s="39"/>
      <c r="Z92" s="39"/>
      <c r="AA92" s="39"/>
      <c r="AB92" s="39"/>
      <c r="AC92" s="39"/>
      <c r="AD92" s="39"/>
      <c r="AE92" s="39"/>
      <c r="AF92" s="39"/>
      <c r="AG92" s="39"/>
      <c r="AH92" s="39"/>
      <c r="AI92" s="39"/>
      <c r="AJ92" s="39"/>
      <c r="AK92" s="39"/>
      <c r="AL92" s="39"/>
      <c r="AM92" s="39"/>
      <c r="AN92" s="39"/>
      <c r="AO92" s="39"/>
      <c r="AP92" s="39"/>
      <c r="AQ92" s="39"/>
      <c r="AR92" s="39"/>
      <c r="AS92" s="39"/>
      <c r="AT92" s="39"/>
      <c r="AU92" s="39"/>
      <c r="AV92" s="39"/>
      <c r="AW92" s="39"/>
      <c r="AX92" s="39"/>
      <c r="AY92" s="39"/>
      <c r="AZ92" s="39"/>
      <c r="BA92" s="39"/>
      <c r="BB92" s="39"/>
      <c r="BC92" s="39"/>
      <c r="BD92" s="39"/>
      <c r="BE92" s="39"/>
      <c r="BF92" s="39"/>
      <c r="BG92" s="39"/>
      <c r="BH92" s="39"/>
      <c r="BI92" s="39"/>
      <c r="BJ92" s="39"/>
      <c r="BK92" s="39"/>
      <c r="BL92" s="39"/>
      <c r="BM92" s="39"/>
    </row>
    <row r="93" spans="2:65" s="37" customFormat="1">
      <c r="D93" s="38"/>
      <c r="E93" s="39"/>
      <c r="F93" s="39"/>
      <c r="G93" s="39"/>
      <c r="H93" s="39"/>
      <c r="I93" s="39"/>
      <c r="J93" s="39"/>
      <c r="K93" s="39"/>
      <c r="L93" s="39"/>
      <c r="M93" s="39"/>
      <c r="N93" s="39"/>
      <c r="O93" s="39"/>
      <c r="P93" s="39"/>
      <c r="Q93" s="39"/>
      <c r="R93" s="39"/>
      <c r="S93" s="39"/>
      <c r="T93" s="39"/>
      <c r="U93" s="39"/>
      <c r="V93" s="39"/>
      <c r="W93" s="40"/>
      <c r="X93" s="39"/>
      <c r="Y93" s="39"/>
      <c r="Z93" s="39"/>
      <c r="AA93" s="39"/>
      <c r="AB93" s="39"/>
      <c r="AC93" s="39"/>
      <c r="AD93" s="39"/>
      <c r="AE93" s="39"/>
      <c r="AF93" s="39"/>
      <c r="AG93" s="39"/>
      <c r="AH93" s="39"/>
      <c r="AI93" s="39"/>
      <c r="AJ93" s="39"/>
      <c r="AK93" s="39"/>
      <c r="AL93" s="39"/>
      <c r="AM93" s="39"/>
      <c r="AN93" s="39"/>
      <c r="AO93" s="39"/>
      <c r="AP93" s="39"/>
      <c r="AQ93" s="39"/>
      <c r="AR93" s="39"/>
      <c r="AS93" s="39"/>
      <c r="AT93" s="39"/>
      <c r="AU93" s="39"/>
      <c r="AV93" s="39"/>
      <c r="AW93" s="39"/>
      <c r="AX93" s="39"/>
      <c r="AY93" s="39"/>
      <c r="AZ93" s="39"/>
      <c r="BA93" s="39"/>
      <c r="BB93" s="39"/>
      <c r="BC93" s="39"/>
      <c r="BD93" s="39"/>
      <c r="BE93" s="39"/>
      <c r="BF93" s="39"/>
      <c r="BG93" s="39"/>
      <c r="BH93" s="39"/>
      <c r="BI93" s="39"/>
      <c r="BJ93" s="39"/>
      <c r="BK93" s="39"/>
      <c r="BL93" s="39"/>
      <c r="BM93" s="39"/>
    </row>
    <row r="94" spans="2:65" s="37" customFormat="1">
      <c r="D94" s="38"/>
      <c r="E94" s="39"/>
      <c r="F94" s="39"/>
      <c r="G94" s="39"/>
      <c r="H94" s="39"/>
      <c r="I94" s="39"/>
      <c r="J94" s="39"/>
      <c r="K94" s="39"/>
      <c r="L94" s="39"/>
      <c r="M94" s="39"/>
      <c r="N94" s="39"/>
      <c r="O94" s="39"/>
      <c r="P94" s="39"/>
      <c r="Q94" s="39"/>
      <c r="R94" s="39"/>
      <c r="S94" s="39"/>
      <c r="T94" s="39"/>
      <c r="U94" s="39"/>
      <c r="V94" s="39"/>
      <c r="W94" s="40"/>
      <c r="X94" s="39"/>
      <c r="Y94" s="39"/>
      <c r="Z94" s="39"/>
      <c r="AA94" s="39"/>
      <c r="AB94" s="39"/>
      <c r="AC94" s="39"/>
      <c r="AD94" s="39"/>
      <c r="AE94" s="39"/>
      <c r="AF94" s="39"/>
      <c r="AG94" s="39"/>
      <c r="AH94" s="39"/>
      <c r="AI94" s="39"/>
      <c r="AJ94" s="39"/>
      <c r="AK94" s="39"/>
      <c r="AL94" s="39"/>
      <c r="AM94" s="39"/>
      <c r="AN94" s="39"/>
      <c r="AO94" s="39"/>
      <c r="AP94" s="39"/>
      <c r="AQ94" s="39"/>
      <c r="AR94" s="39"/>
      <c r="AS94" s="39"/>
      <c r="AT94" s="39"/>
      <c r="AU94" s="39"/>
      <c r="AV94" s="39"/>
      <c r="AW94" s="39"/>
      <c r="AX94" s="39"/>
      <c r="AY94" s="39"/>
      <c r="AZ94" s="39"/>
      <c r="BA94" s="39"/>
      <c r="BB94" s="39"/>
      <c r="BC94" s="39"/>
      <c r="BD94" s="39"/>
      <c r="BE94" s="39"/>
      <c r="BF94" s="39"/>
      <c r="BG94" s="39"/>
      <c r="BH94" s="39"/>
      <c r="BI94" s="39"/>
      <c r="BJ94" s="39"/>
      <c r="BK94" s="39"/>
      <c r="BL94" s="39"/>
      <c r="BM94" s="39"/>
    </row>
    <row r="95" spans="2:65" s="37" customFormat="1">
      <c r="D95" s="38"/>
      <c r="E95" s="39"/>
      <c r="F95" s="39"/>
      <c r="G95" s="39"/>
      <c r="H95" s="39"/>
      <c r="I95" s="39"/>
      <c r="J95" s="39"/>
      <c r="K95" s="39"/>
      <c r="L95" s="39"/>
      <c r="M95" s="39"/>
      <c r="N95" s="39"/>
      <c r="O95" s="39"/>
      <c r="P95" s="39"/>
      <c r="Q95" s="39"/>
      <c r="R95" s="39"/>
      <c r="S95" s="39"/>
      <c r="T95" s="39"/>
      <c r="U95" s="39"/>
      <c r="V95" s="39"/>
      <c r="W95" s="40"/>
      <c r="X95" s="39"/>
      <c r="Y95" s="39"/>
      <c r="Z95" s="39"/>
      <c r="AA95" s="39"/>
      <c r="AB95" s="39"/>
      <c r="AC95" s="39"/>
      <c r="AD95" s="39"/>
      <c r="AE95" s="39"/>
      <c r="AF95" s="39"/>
      <c r="AG95" s="39"/>
      <c r="AH95" s="39"/>
      <c r="AI95" s="39"/>
      <c r="AJ95" s="39"/>
      <c r="AK95" s="39"/>
      <c r="AL95" s="39"/>
      <c r="AM95" s="39"/>
      <c r="AN95" s="39"/>
      <c r="AO95" s="39"/>
      <c r="AP95" s="39"/>
      <c r="AQ95" s="39"/>
      <c r="AR95" s="39"/>
      <c r="AS95" s="39"/>
      <c r="AT95" s="39"/>
      <c r="AU95" s="39"/>
      <c r="AV95" s="39"/>
      <c r="AW95" s="39"/>
      <c r="AX95" s="39"/>
      <c r="AY95" s="39"/>
      <c r="AZ95" s="39"/>
      <c r="BA95" s="39"/>
      <c r="BB95" s="39"/>
      <c r="BC95" s="39"/>
      <c r="BD95" s="39"/>
      <c r="BE95" s="39"/>
      <c r="BF95" s="39"/>
      <c r="BG95" s="39"/>
      <c r="BH95" s="39"/>
      <c r="BI95" s="39"/>
      <c r="BJ95" s="39"/>
      <c r="BK95" s="39"/>
      <c r="BL95" s="39"/>
      <c r="BM95" s="39"/>
    </row>
    <row r="96" spans="2:65" s="37" customFormat="1">
      <c r="D96" s="38"/>
      <c r="E96" s="39"/>
      <c r="F96" s="39"/>
      <c r="G96" s="39"/>
      <c r="H96" s="39"/>
      <c r="I96" s="39"/>
      <c r="J96" s="39"/>
      <c r="K96" s="39"/>
      <c r="L96" s="39"/>
      <c r="M96" s="39"/>
      <c r="N96" s="39"/>
      <c r="O96" s="39"/>
      <c r="P96" s="39"/>
      <c r="Q96" s="39"/>
      <c r="R96" s="39"/>
      <c r="S96" s="39"/>
      <c r="T96" s="39"/>
      <c r="U96" s="39"/>
      <c r="V96" s="39"/>
      <c r="W96" s="40"/>
      <c r="X96" s="39"/>
      <c r="Y96" s="39"/>
      <c r="Z96" s="39"/>
      <c r="AA96" s="39"/>
      <c r="AB96" s="39"/>
      <c r="AC96" s="39"/>
      <c r="AD96" s="39"/>
      <c r="AE96" s="39"/>
      <c r="AF96" s="39"/>
      <c r="AG96" s="39"/>
      <c r="AH96" s="39"/>
      <c r="AI96" s="39"/>
      <c r="AJ96" s="39"/>
      <c r="AK96" s="39"/>
      <c r="AL96" s="39"/>
      <c r="AM96" s="39"/>
      <c r="AN96" s="39"/>
      <c r="AO96" s="39"/>
      <c r="AP96" s="39"/>
      <c r="AQ96" s="39"/>
      <c r="AR96" s="39"/>
      <c r="AS96" s="39"/>
      <c r="AT96" s="39"/>
      <c r="AU96" s="39"/>
      <c r="AV96" s="39"/>
      <c r="AW96" s="39"/>
      <c r="AX96" s="39"/>
      <c r="AY96" s="39"/>
      <c r="AZ96" s="39"/>
      <c r="BA96" s="39"/>
      <c r="BB96" s="39"/>
      <c r="BC96" s="39"/>
      <c r="BD96" s="39"/>
      <c r="BE96" s="39"/>
      <c r="BF96" s="39"/>
      <c r="BG96" s="39"/>
      <c r="BH96" s="39"/>
      <c r="BI96" s="39"/>
      <c r="BJ96" s="39"/>
      <c r="BK96" s="39"/>
      <c r="BL96" s="39"/>
      <c r="BM96" s="39"/>
    </row>
    <row r="97" spans="4:65" s="37" customFormat="1">
      <c r="D97" s="38"/>
      <c r="E97" s="39"/>
      <c r="F97" s="39"/>
      <c r="G97" s="39"/>
      <c r="H97" s="39"/>
      <c r="I97" s="39"/>
      <c r="J97" s="39"/>
      <c r="K97" s="39"/>
      <c r="L97" s="39"/>
      <c r="M97" s="39"/>
      <c r="N97" s="39"/>
      <c r="O97" s="39"/>
      <c r="P97" s="39"/>
      <c r="Q97" s="39"/>
      <c r="R97" s="39"/>
      <c r="S97" s="39"/>
      <c r="T97" s="39"/>
      <c r="U97" s="39"/>
      <c r="V97" s="39"/>
      <c r="W97" s="40"/>
      <c r="X97" s="39"/>
      <c r="Y97" s="39"/>
      <c r="Z97" s="39"/>
      <c r="AA97" s="39"/>
      <c r="AB97" s="39"/>
      <c r="AC97" s="39"/>
      <c r="AD97" s="39"/>
      <c r="AE97" s="39"/>
      <c r="AF97" s="39"/>
      <c r="AG97" s="39"/>
      <c r="AH97" s="39"/>
      <c r="AI97" s="39"/>
      <c r="AJ97" s="39"/>
      <c r="AK97" s="39"/>
      <c r="AL97" s="39"/>
      <c r="AM97" s="39"/>
      <c r="AN97" s="39"/>
      <c r="AO97" s="39"/>
      <c r="AP97" s="39"/>
      <c r="AQ97" s="39"/>
      <c r="AR97" s="39"/>
      <c r="AS97" s="39"/>
      <c r="AT97" s="39"/>
      <c r="AU97" s="39"/>
      <c r="AV97" s="39"/>
      <c r="AW97" s="39"/>
      <c r="AX97" s="39"/>
      <c r="AY97" s="39"/>
      <c r="AZ97" s="39"/>
      <c r="BA97" s="39"/>
      <c r="BB97" s="39"/>
      <c r="BC97" s="39"/>
      <c r="BD97" s="39"/>
      <c r="BE97" s="39"/>
      <c r="BF97" s="39"/>
      <c r="BG97" s="39"/>
      <c r="BH97" s="39"/>
      <c r="BI97" s="39"/>
      <c r="BJ97" s="39"/>
      <c r="BK97" s="39"/>
      <c r="BL97" s="39"/>
      <c r="BM97" s="39"/>
    </row>
    <row r="98" spans="4:65" s="37" customFormat="1">
      <c r="D98" s="38"/>
      <c r="E98" s="39"/>
      <c r="F98" s="39"/>
      <c r="G98" s="39"/>
      <c r="H98" s="39"/>
      <c r="I98" s="39"/>
      <c r="J98" s="39"/>
      <c r="K98" s="39"/>
      <c r="L98" s="39"/>
      <c r="M98" s="39"/>
      <c r="N98" s="39"/>
      <c r="O98" s="39"/>
      <c r="P98" s="39"/>
      <c r="Q98" s="39"/>
      <c r="R98" s="39"/>
      <c r="S98" s="39"/>
      <c r="T98" s="39"/>
      <c r="U98" s="39"/>
      <c r="V98" s="39"/>
      <c r="W98" s="40"/>
      <c r="X98" s="39"/>
      <c r="Y98" s="39"/>
      <c r="Z98" s="39"/>
      <c r="AA98" s="39"/>
      <c r="AB98" s="39"/>
      <c r="AC98" s="39"/>
      <c r="AD98" s="39"/>
      <c r="AE98" s="39"/>
      <c r="AF98" s="39"/>
      <c r="AG98" s="39"/>
      <c r="AH98" s="39"/>
      <c r="AI98" s="39"/>
      <c r="AJ98" s="39"/>
      <c r="AK98" s="39"/>
      <c r="AL98" s="39"/>
      <c r="AM98" s="39"/>
      <c r="AN98" s="39"/>
      <c r="AO98" s="39"/>
      <c r="AP98" s="39"/>
      <c r="AQ98" s="39"/>
      <c r="AR98" s="39"/>
      <c r="AS98" s="39"/>
      <c r="AT98" s="39"/>
      <c r="AU98" s="39"/>
      <c r="AV98" s="39"/>
      <c r="AW98" s="39"/>
      <c r="AX98" s="39"/>
      <c r="AY98" s="39"/>
      <c r="AZ98" s="39"/>
      <c r="BA98" s="39"/>
      <c r="BB98" s="39"/>
      <c r="BC98" s="39"/>
      <c r="BD98" s="39"/>
      <c r="BE98" s="39"/>
      <c r="BF98" s="39"/>
      <c r="BG98" s="39"/>
      <c r="BH98" s="39"/>
      <c r="BI98" s="39"/>
      <c r="BJ98" s="39"/>
      <c r="BK98" s="39"/>
      <c r="BL98" s="39"/>
      <c r="BM98" s="39"/>
    </row>
    <row r="99" spans="4:65" s="37" customFormat="1">
      <c r="D99" s="38"/>
      <c r="E99" s="39"/>
      <c r="F99" s="39"/>
      <c r="G99" s="39"/>
      <c r="H99" s="39"/>
      <c r="I99" s="39"/>
      <c r="J99" s="39"/>
      <c r="K99" s="39"/>
      <c r="L99" s="39"/>
      <c r="M99" s="39"/>
      <c r="N99" s="39"/>
      <c r="O99" s="39"/>
      <c r="P99" s="39"/>
      <c r="Q99" s="39"/>
      <c r="R99" s="39"/>
      <c r="S99" s="39"/>
      <c r="T99" s="39"/>
      <c r="U99" s="39"/>
      <c r="V99" s="39"/>
      <c r="W99" s="40"/>
      <c r="X99" s="39"/>
      <c r="Y99" s="39"/>
      <c r="Z99" s="39"/>
      <c r="AA99" s="39"/>
      <c r="AB99" s="39"/>
      <c r="AC99" s="39"/>
      <c r="AD99" s="39"/>
      <c r="AE99" s="39"/>
      <c r="AF99" s="39"/>
      <c r="AG99" s="39"/>
      <c r="AH99" s="39"/>
      <c r="AI99" s="39"/>
      <c r="AJ99" s="39"/>
      <c r="AK99" s="39"/>
      <c r="AL99" s="39"/>
      <c r="AM99" s="39"/>
      <c r="AN99" s="39"/>
      <c r="AO99" s="39"/>
      <c r="AP99" s="39"/>
      <c r="AQ99" s="39"/>
      <c r="AR99" s="39"/>
      <c r="AS99" s="39"/>
      <c r="AT99" s="39"/>
      <c r="AU99" s="39"/>
      <c r="AV99" s="39"/>
      <c r="AW99" s="39"/>
      <c r="AX99" s="39"/>
      <c r="AY99" s="39"/>
      <c r="AZ99" s="39"/>
      <c r="BA99" s="39"/>
      <c r="BB99" s="39"/>
      <c r="BC99" s="39"/>
      <c r="BD99" s="39"/>
      <c r="BE99" s="39"/>
      <c r="BF99" s="39"/>
      <c r="BG99" s="39"/>
      <c r="BH99" s="39"/>
      <c r="BI99" s="39"/>
      <c r="BJ99" s="39"/>
      <c r="BK99" s="39"/>
      <c r="BL99" s="39"/>
      <c r="BM99" s="39"/>
    </row>
    <row r="100" spans="4:65" s="37" customFormat="1">
      <c r="D100" s="38"/>
      <c r="E100" s="39"/>
      <c r="F100" s="39"/>
      <c r="G100" s="39"/>
      <c r="H100" s="39"/>
      <c r="I100" s="39"/>
      <c r="J100" s="39"/>
      <c r="K100" s="39"/>
      <c r="L100" s="39"/>
      <c r="M100" s="39"/>
      <c r="N100" s="39"/>
      <c r="O100" s="39"/>
      <c r="P100" s="39"/>
      <c r="Q100" s="39"/>
      <c r="R100" s="39"/>
      <c r="S100" s="39"/>
      <c r="T100" s="39"/>
      <c r="U100" s="39"/>
      <c r="V100" s="39"/>
      <c r="W100" s="40"/>
      <c r="X100" s="39"/>
      <c r="Y100" s="39"/>
      <c r="Z100" s="39"/>
      <c r="AA100" s="39"/>
      <c r="AB100" s="39"/>
      <c r="AC100" s="39"/>
      <c r="AD100" s="39"/>
      <c r="AE100" s="39"/>
      <c r="AF100" s="3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row>
    <row r="101" spans="4:65" s="37" customFormat="1">
      <c r="D101" s="38"/>
      <c r="E101" s="39"/>
      <c r="F101" s="39"/>
      <c r="G101" s="39"/>
      <c r="H101" s="39"/>
      <c r="I101" s="39"/>
      <c r="J101" s="39"/>
      <c r="K101" s="39"/>
      <c r="L101" s="39"/>
      <c r="M101" s="39"/>
      <c r="N101" s="39"/>
      <c r="O101" s="39"/>
      <c r="P101" s="39"/>
      <c r="Q101" s="39"/>
      <c r="R101" s="39"/>
      <c r="S101" s="39"/>
      <c r="T101" s="39"/>
      <c r="U101" s="39"/>
      <c r="V101" s="39"/>
      <c r="W101" s="40"/>
      <c r="X101" s="39"/>
      <c r="Y101" s="39"/>
      <c r="Z101" s="39"/>
      <c r="AA101" s="39"/>
      <c r="AB101" s="39"/>
      <c r="AC101" s="39"/>
      <c r="AD101" s="39"/>
      <c r="AE101" s="39"/>
      <c r="AF101" s="39"/>
      <c r="AG101" s="39"/>
      <c r="AH101" s="39"/>
      <c r="AI101" s="39"/>
      <c r="AJ101" s="39"/>
      <c r="AK101" s="39"/>
      <c r="AL101" s="39"/>
      <c r="AM101" s="39"/>
      <c r="AN101" s="39"/>
      <c r="AO101" s="39"/>
      <c r="AP101" s="39"/>
      <c r="AQ101" s="39"/>
      <c r="AR101" s="39"/>
      <c r="AS101" s="39"/>
      <c r="AT101" s="39"/>
      <c r="AU101" s="39"/>
      <c r="AV101" s="39"/>
      <c r="AW101" s="39"/>
      <c r="AX101" s="39"/>
      <c r="AY101" s="39"/>
      <c r="AZ101" s="39"/>
      <c r="BA101" s="39"/>
      <c r="BB101" s="39"/>
      <c r="BC101" s="39"/>
      <c r="BD101" s="39"/>
      <c r="BE101" s="39"/>
      <c r="BF101" s="39"/>
      <c r="BG101" s="39"/>
      <c r="BH101" s="39"/>
      <c r="BI101" s="39"/>
      <c r="BJ101" s="39"/>
      <c r="BK101" s="39"/>
      <c r="BL101" s="39"/>
      <c r="BM101" s="39"/>
    </row>
    <row r="102" spans="4:65" s="37" customFormat="1">
      <c r="D102" s="38"/>
      <c r="E102" s="39"/>
      <c r="F102" s="39"/>
      <c r="G102" s="39"/>
      <c r="H102" s="39"/>
      <c r="I102" s="39"/>
      <c r="J102" s="39"/>
      <c r="K102" s="39"/>
      <c r="L102" s="39"/>
      <c r="M102" s="39"/>
      <c r="N102" s="39"/>
      <c r="O102" s="39"/>
      <c r="P102" s="39"/>
      <c r="Q102" s="39"/>
      <c r="R102" s="39"/>
      <c r="S102" s="39"/>
      <c r="T102" s="39"/>
      <c r="U102" s="39"/>
      <c r="V102" s="39"/>
      <c r="W102" s="40"/>
      <c r="X102" s="39"/>
      <c r="Y102" s="39"/>
      <c r="Z102" s="39"/>
      <c r="AA102" s="39"/>
      <c r="AB102" s="39"/>
      <c r="AC102" s="39"/>
      <c r="AD102" s="39"/>
      <c r="AE102" s="39"/>
      <c r="AF102" s="39"/>
      <c r="AG102" s="39"/>
      <c r="AH102" s="39"/>
      <c r="AI102" s="39"/>
      <c r="AJ102" s="39"/>
      <c r="AK102" s="39"/>
      <c r="AL102" s="39"/>
      <c r="AM102" s="39"/>
      <c r="AN102" s="39"/>
      <c r="AO102" s="39"/>
      <c r="AP102" s="39"/>
      <c r="AQ102" s="39"/>
      <c r="AR102" s="39"/>
      <c r="AS102" s="39"/>
      <c r="AT102" s="39"/>
      <c r="AU102" s="39"/>
      <c r="AV102" s="39"/>
      <c r="AW102" s="39"/>
      <c r="AX102" s="39"/>
      <c r="AY102" s="39"/>
      <c r="AZ102" s="39"/>
      <c r="BA102" s="39"/>
      <c r="BB102" s="39"/>
      <c r="BC102" s="39"/>
      <c r="BD102" s="39"/>
      <c r="BE102" s="39"/>
      <c r="BF102" s="39"/>
      <c r="BG102" s="39"/>
      <c r="BH102" s="39"/>
      <c r="BI102" s="39"/>
      <c r="BJ102" s="39"/>
      <c r="BK102" s="39"/>
      <c r="BL102" s="39"/>
      <c r="BM102" s="39"/>
    </row>
    <row r="103" spans="4:65" s="37" customFormat="1">
      <c r="D103" s="38"/>
      <c r="E103" s="39"/>
      <c r="F103" s="39"/>
      <c r="G103" s="39"/>
      <c r="H103" s="39"/>
      <c r="I103" s="39"/>
      <c r="J103" s="39"/>
      <c r="K103" s="39"/>
      <c r="L103" s="39"/>
      <c r="M103" s="39"/>
      <c r="N103" s="39"/>
      <c r="O103" s="39"/>
      <c r="P103" s="39"/>
      <c r="Q103" s="39"/>
      <c r="R103" s="39"/>
      <c r="S103" s="39"/>
      <c r="T103" s="39"/>
      <c r="U103" s="39"/>
      <c r="V103" s="39"/>
      <c r="W103" s="40"/>
      <c r="X103" s="39"/>
      <c r="Y103" s="39"/>
      <c r="Z103" s="39"/>
      <c r="AA103" s="39"/>
      <c r="AB103" s="39"/>
      <c r="AC103" s="39"/>
      <c r="AD103" s="39"/>
      <c r="AE103" s="39"/>
      <c r="AF103" s="39"/>
      <c r="AG103" s="39"/>
      <c r="AH103" s="39"/>
      <c r="AI103" s="39"/>
      <c r="AJ103" s="39"/>
      <c r="AK103" s="39"/>
      <c r="AL103" s="39"/>
      <c r="AM103" s="39"/>
      <c r="AN103" s="39"/>
      <c r="AO103" s="39"/>
      <c r="AP103" s="39"/>
      <c r="AQ103" s="39"/>
      <c r="AR103" s="39"/>
      <c r="AS103" s="39"/>
      <c r="AT103" s="39"/>
      <c r="AU103" s="39"/>
      <c r="AV103" s="39"/>
      <c r="AW103" s="39"/>
      <c r="AX103" s="39"/>
      <c r="AY103" s="39"/>
      <c r="AZ103" s="39"/>
      <c r="BA103" s="39"/>
      <c r="BB103" s="39"/>
      <c r="BC103" s="39"/>
      <c r="BD103" s="39"/>
      <c r="BE103" s="39"/>
      <c r="BF103" s="39"/>
      <c r="BG103" s="39"/>
      <c r="BH103" s="39"/>
      <c r="BI103" s="39"/>
      <c r="BJ103" s="39"/>
      <c r="BK103" s="39"/>
      <c r="BL103" s="39"/>
      <c r="BM103" s="39"/>
    </row>
    <row r="104" spans="4:65" s="37" customFormat="1">
      <c r="D104" s="38"/>
      <c r="E104" s="39"/>
      <c r="F104" s="39"/>
      <c r="G104" s="39"/>
      <c r="H104" s="39"/>
      <c r="I104" s="39"/>
      <c r="J104" s="39"/>
      <c r="K104" s="39"/>
      <c r="L104" s="39"/>
      <c r="M104" s="39"/>
      <c r="N104" s="39"/>
      <c r="O104" s="39"/>
      <c r="P104" s="39"/>
      <c r="Q104" s="39"/>
      <c r="R104" s="39"/>
      <c r="S104" s="39"/>
      <c r="T104" s="39"/>
      <c r="U104" s="39"/>
      <c r="V104" s="39"/>
      <c r="W104" s="40"/>
      <c r="X104" s="39"/>
      <c r="Y104" s="39"/>
      <c r="Z104" s="39"/>
      <c r="AA104" s="39"/>
      <c r="AB104" s="39"/>
      <c r="AC104" s="39"/>
      <c r="AD104" s="39"/>
      <c r="AE104" s="39"/>
      <c r="AF104" s="39"/>
      <c r="AG104" s="39"/>
      <c r="AH104" s="39"/>
      <c r="AI104" s="39"/>
      <c r="AJ104" s="39"/>
      <c r="AK104" s="39"/>
      <c r="AL104" s="39"/>
      <c r="AM104" s="39"/>
      <c r="AN104" s="39"/>
      <c r="AO104" s="39"/>
      <c r="AP104" s="39"/>
      <c r="AQ104" s="39"/>
      <c r="AR104" s="39"/>
      <c r="AS104" s="39"/>
      <c r="AT104" s="39"/>
      <c r="AU104" s="39"/>
      <c r="AV104" s="39"/>
      <c r="AW104" s="39"/>
      <c r="AX104" s="39"/>
      <c r="AY104" s="39"/>
      <c r="AZ104" s="39"/>
      <c r="BA104" s="39"/>
      <c r="BB104" s="39"/>
      <c r="BC104" s="39"/>
      <c r="BD104" s="39"/>
      <c r="BE104" s="39"/>
      <c r="BF104" s="39"/>
      <c r="BG104" s="39"/>
      <c r="BH104" s="39"/>
      <c r="BI104" s="39"/>
      <c r="BJ104" s="39"/>
      <c r="BK104" s="39"/>
      <c r="BL104" s="39"/>
      <c r="BM104" s="39"/>
    </row>
    <row r="105" spans="4:65" s="37" customFormat="1">
      <c r="D105" s="38"/>
      <c r="E105" s="39"/>
      <c r="F105" s="39"/>
      <c r="G105" s="39"/>
      <c r="H105" s="39"/>
      <c r="I105" s="39"/>
      <c r="J105" s="39"/>
      <c r="K105" s="39"/>
      <c r="L105" s="39"/>
      <c r="M105" s="39"/>
      <c r="N105" s="39"/>
      <c r="O105" s="39"/>
      <c r="P105" s="39"/>
      <c r="Q105" s="39"/>
      <c r="R105" s="39"/>
      <c r="S105" s="39"/>
      <c r="T105" s="39"/>
      <c r="U105" s="39"/>
      <c r="V105" s="39"/>
      <c r="W105" s="40"/>
      <c r="X105" s="39"/>
      <c r="Y105" s="39"/>
      <c r="Z105" s="39"/>
      <c r="AA105" s="39"/>
      <c r="AB105" s="39"/>
      <c r="AC105" s="39"/>
      <c r="AD105" s="39"/>
      <c r="AE105" s="39"/>
      <c r="AF105" s="3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c r="BD105" s="39"/>
      <c r="BE105" s="39"/>
      <c r="BF105" s="39"/>
      <c r="BG105" s="39"/>
      <c r="BH105" s="39"/>
      <c r="BI105" s="39"/>
      <c r="BJ105" s="39"/>
      <c r="BK105" s="39"/>
      <c r="BL105" s="39"/>
      <c r="BM105" s="39"/>
    </row>
    <row r="106" spans="4:65" s="37" customFormat="1">
      <c r="D106" s="38"/>
      <c r="E106" s="39"/>
      <c r="F106" s="39"/>
      <c r="G106" s="39"/>
      <c r="H106" s="39"/>
      <c r="I106" s="39"/>
      <c r="J106" s="39"/>
      <c r="K106" s="39"/>
      <c r="L106" s="39"/>
      <c r="M106" s="39"/>
      <c r="N106" s="39"/>
      <c r="O106" s="39"/>
      <c r="P106" s="39"/>
      <c r="Q106" s="39"/>
      <c r="R106" s="39"/>
      <c r="S106" s="39"/>
      <c r="T106" s="39"/>
      <c r="U106" s="39"/>
      <c r="V106" s="39"/>
      <c r="W106" s="40"/>
      <c r="X106" s="39"/>
      <c r="Y106" s="39"/>
      <c r="Z106" s="39"/>
      <c r="AA106" s="39"/>
      <c r="AB106" s="39"/>
      <c r="AC106" s="39"/>
      <c r="AD106" s="39"/>
      <c r="AE106" s="39"/>
      <c r="AF106" s="39"/>
      <c r="AG106" s="39"/>
      <c r="AH106" s="39"/>
      <c r="AI106" s="39"/>
      <c r="AJ106" s="39"/>
      <c r="AK106" s="39"/>
      <c r="AL106" s="39"/>
      <c r="AM106" s="39"/>
      <c r="AN106" s="39"/>
      <c r="AO106" s="39"/>
      <c r="AP106" s="39"/>
      <c r="AQ106" s="39"/>
      <c r="AR106" s="39"/>
      <c r="AS106" s="39"/>
      <c r="AT106" s="39"/>
      <c r="AU106" s="39"/>
      <c r="AV106" s="39"/>
      <c r="AW106" s="39"/>
      <c r="AX106" s="39"/>
      <c r="AY106" s="39"/>
      <c r="AZ106" s="39"/>
      <c r="BA106" s="39"/>
      <c r="BB106" s="39"/>
      <c r="BC106" s="39"/>
      <c r="BD106" s="39"/>
      <c r="BE106" s="39"/>
      <c r="BF106" s="39"/>
      <c r="BG106" s="39"/>
      <c r="BH106" s="39"/>
      <c r="BI106" s="39"/>
      <c r="BJ106" s="39"/>
      <c r="BK106" s="39"/>
      <c r="BL106" s="39"/>
      <c r="BM106" s="39"/>
    </row>
    <row r="107" spans="4:65" s="37" customFormat="1">
      <c r="D107" s="38"/>
      <c r="E107" s="39"/>
      <c r="F107" s="39"/>
      <c r="G107" s="39"/>
      <c r="H107" s="39"/>
      <c r="I107" s="39"/>
      <c r="J107" s="39"/>
      <c r="K107" s="39"/>
      <c r="L107" s="39"/>
      <c r="M107" s="39"/>
      <c r="N107" s="39"/>
      <c r="O107" s="39"/>
      <c r="P107" s="39"/>
      <c r="Q107" s="39"/>
      <c r="R107" s="39"/>
      <c r="S107" s="39"/>
      <c r="T107" s="39"/>
      <c r="U107" s="39"/>
      <c r="V107" s="39"/>
      <c r="W107" s="40"/>
      <c r="X107" s="39"/>
      <c r="Y107" s="39"/>
      <c r="Z107" s="39"/>
      <c r="AA107" s="39"/>
      <c r="AB107" s="39"/>
      <c r="AC107" s="39"/>
      <c r="AD107" s="39"/>
      <c r="AE107" s="39"/>
      <c r="AF107" s="3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39"/>
      <c r="BD107" s="39"/>
      <c r="BE107" s="39"/>
      <c r="BF107" s="39"/>
      <c r="BG107" s="39"/>
      <c r="BH107" s="39"/>
      <c r="BI107" s="39"/>
      <c r="BJ107" s="39"/>
      <c r="BK107" s="39"/>
      <c r="BL107" s="39"/>
      <c r="BM107" s="39"/>
    </row>
    <row r="108" spans="4:65" s="37" customFormat="1">
      <c r="D108" s="38"/>
      <c r="E108" s="39"/>
      <c r="F108" s="39"/>
      <c r="G108" s="39"/>
      <c r="H108" s="39"/>
      <c r="I108" s="39"/>
      <c r="J108" s="39"/>
      <c r="K108" s="39"/>
      <c r="L108" s="39"/>
      <c r="M108" s="39"/>
      <c r="N108" s="39"/>
      <c r="O108" s="39"/>
      <c r="P108" s="39"/>
      <c r="Q108" s="39"/>
      <c r="R108" s="39"/>
      <c r="S108" s="39"/>
      <c r="T108" s="39"/>
      <c r="U108" s="39"/>
      <c r="V108" s="39"/>
      <c r="W108" s="40"/>
      <c r="X108" s="39"/>
      <c r="Y108" s="39"/>
      <c r="Z108" s="39"/>
      <c r="AA108" s="39"/>
      <c r="AB108" s="39"/>
      <c r="AC108" s="39"/>
      <c r="AD108" s="39"/>
      <c r="AE108" s="39"/>
      <c r="AF108" s="3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39"/>
      <c r="BD108" s="39"/>
      <c r="BE108" s="39"/>
      <c r="BF108" s="39"/>
      <c r="BG108" s="39"/>
      <c r="BH108" s="39"/>
      <c r="BI108" s="39"/>
      <c r="BJ108" s="39"/>
      <c r="BK108" s="39"/>
      <c r="BL108" s="39"/>
      <c r="BM108" s="39"/>
    </row>
    <row r="109" spans="4:65" s="37" customFormat="1">
      <c r="D109" s="38"/>
      <c r="E109" s="39"/>
      <c r="F109" s="39"/>
      <c r="G109" s="39"/>
      <c r="H109" s="39"/>
      <c r="I109" s="39"/>
      <c r="J109" s="39"/>
      <c r="K109" s="39"/>
      <c r="L109" s="39"/>
      <c r="M109" s="39"/>
      <c r="N109" s="39"/>
      <c r="O109" s="39"/>
      <c r="P109" s="39"/>
      <c r="Q109" s="39"/>
      <c r="R109" s="39"/>
      <c r="S109" s="39"/>
      <c r="T109" s="39"/>
      <c r="U109" s="39"/>
      <c r="V109" s="39"/>
      <c r="W109" s="40"/>
      <c r="X109" s="39"/>
      <c r="Y109" s="39"/>
      <c r="Z109" s="39"/>
      <c r="AA109" s="39"/>
      <c r="AB109" s="39"/>
      <c r="AC109" s="39"/>
      <c r="AD109" s="39"/>
      <c r="AE109" s="39"/>
      <c r="AF109" s="39"/>
      <c r="AG109" s="39"/>
      <c r="AH109" s="39"/>
      <c r="AI109" s="39"/>
      <c r="AJ109" s="39"/>
      <c r="AK109" s="39"/>
      <c r="AL109" s="39"/>
      <c r="AM109" s="39"/>
      <c r="AN109" s="39"/>
      <c r="AO109" s="39"/>
      <c r="AP109" s="39"/>
      <c r="AQ109" s="39"/>
      <c r="AR109" s="39"/>
      <c r="AS109" s="39"/>
      <c r="AT109" s="39"/>
      <c r="AU109" s="39"/>
      <c r="AV109" s="39"/>
      <c r="AW109" s="39"/>
      <c r="AX109" s="39"/>
      <c r="AY109" s="39"/>
      <c r="AZ109" s="39"/>
      <c r="BA109" s="39"/>
      <c r="BB109" s="39"/>
      <c r="BC109" s="39"/>
      <c r="BD109" s="39"/>
      <c r="BE109" s="39"/>
      <c r="BF109" s="39"/>
      <c r="BG109" s="39"/>
      <c r="BH109" s="39"/>
      <c r="BI109" s="39"/>
      <c r="BJ109" s="39"/>
      <c r="BK109" s="39"/>
      <c r="BL109" s="39"/>
      <c r="BM109" s="39"/>
    </row>
    <row r="110" spans="4:65" s="37" customFormat="1">
      <c r="D110" s="38"/>
      <c r="E110" s="39"/>
      <c r="F110" s="39"/>
      <c r="G110" s="39"/>
      <c r="H110" s="39"/>
      <c r="I110" s="39"/>
      <c r="J110" s="39"/>
      <c r="K110" s="39"/>
      <c r="L110" s="39"/>
      <c r="M110" s="39"/>
      <c r="N110" s="39"/>
      <c r="O110" s="39"/>
      <c r="P110" s="39"/>
      <c r="Q110" s="39"/>
      <c r="R110" s="39"/>
      <c r="S110" s="39"/>
      <c r="T110" s="39"/>
      <c r="U110" s="39"/>
      <c r="V110" s="39"/>
      <c r="W110" s="40"/>
      <c r="X110" s="39"/>
      <c r="Y110" s="39"/>
      <c r="Z110" s="39"/>
      <c r="AA110" s="39"/>
      <c r="AB110" s="39"/>
      <c r="AC110" s="39"/>
      <c r="AD110" s="39"/>
      <c r="AE110" s="39"/>
      <c r="AF110" s="3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39"/>
      <c r="BD110" s="39"/>
      <c r="BE110" s="39"/>
      <c r="BF110" s="39"/>
      <c r="BG110" s="39"/>
      <c r="BH110" s="39"/>
      <c r="BI110" s="39"/>
      <c r="BJ110" s="39"/>
      <c r="BK110" s="39"/>
      <c r="BL110" s="39"/>
      <c r="BM110" s="39"/>
    </row>
    <row r="111" spans="4:65" s="37" customFormat="1">
      <c r="D111" s="38"/>
      <c r="E111" s="39"/>
      <c r="F111" s="39"/>
      <c r="G111" s="39"/>
      <c r="H111" s="39"/>
      <c r="I111" s="39"/>
      <c r="J111" s="39"/>
      <c r="K111" s="39"/>
      <c r="L111" s="39"/>
      <c r="M111" s="39"/>
      <c r="N111" s="39"/>
      <c r="O111" s="39"/>
      <c r="P111" s="39"/>
      <c r="Q111" s="39"/>
      <c r="R111" s="39"/>
      <c r="S111" s="39"/>
      <c r="T111" s="39"/>
      <c r="U111" s="39"/>
      <c r="V111" s="39"/>
      <c r="W111" s="40"/>
      <c r="X111" s="39"/>
      <c r="Y111" s="39"/>
      <c r="Z111" s="39"/>
      <c r="AA111" s="39"/>
      <c r="AB111" s="39"/>
      <c r="AC111" s="39"/>
      <c r="AD111" s="39"/>
      <c r="AE111" s="39"/>
      <c r="AF111" s="3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39"/>
      <c r="BD111" s="39"/>
      <c r="BE111" s="39"/>
      <c r="BF111" s="39"/>
      <c r="BG111" s="39"/>
      <c r="BH111" s="39"/>
      <c r="BI111" s="39"/>
      <c r="BJ111" s="39"/>
      <c r="BK111" s="39"/>
      <c r="BL111" s="39"/>
      <c r="BM111" s="39"/>
    </row>
    <row r="112" spans="4:65" s="37" customFormat="1">
      <c r="D112" s="38"/>
      <c r="E112" s="39"/>
      <c r="F112" s="39"/>
      <c r="G112" s="39"/>
      <c r="H112" s="39"/>
      <c r="I112" s="39"/>
      <c r="J112" s="39"/>
      <c r="K112" s="39"/>
      <c r="L112" s="39"/>
      <c r="M112" s="39"/>
      <c r="N112" s="39"/>
      <c r="O112" s="39"/>
      <c r="P112" s="39"/>
      <c r="Q112" s="39"/>
      <c r="R112" s="39"/>
      <c r="S112" s="39"/>
      <c r="T112" s="39"/>
      <c r="U112" s="39"/>
      <c r="V112" s="39"/>
      <c r="W112" s="40"/>
      <c r="X112" s="39"/>
      <c r="Y112" s="39"/>
      <c r="Z112" s="39"/>
      <c r="AA112" s="39"/>
      <c r="AB112" s="39"/>
      <c r="AC112" s="39"/>
      <c r="AD112" s="39"/>
      <c r="AE112" s="39"/>
      <c r="AF112" s="3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39"/>
      <c r="BD112" s="39"/>
      <c r="BE112" s="39"/>
      <c r="BF112" s="39"/>
      <c r="BG112" s="39"/>
      <c r="BH112" s="39"/>
      <c r="BI112" s="39"/>
      <c r="BJ112" s="39"/>
      <c r="BK112" s="39"/>
      <c r="BL112" s="39"/>
      <c r="BM112" s="39"/>
    </row>
    <row r="113" spans="4:65" s="37" customFormat="1">
      <c r="D113" s="38"/>
      <c r="E113" s="39"/>
      <c r="F113" s="39"/>
      <c r="G113" s="39"/>
      <c r="H113" s="39"/>
      <c r="I113" s="39"/>
      <c r="J113" s="39"/>
      <c r="K113" s="39"/>
      <c r="L113" s="39"/>
      <c r="M113" s="39"/>
      <c r="N113" s="39"/>
      <c r="O113" s="39"/>
      <c r="P113" s="39"/>
      <c r="Q113" s="39"/>
      <c r="R113" s="39"/>
      <c r="S113" s="39"/>
      <c r="T113" s="39"/>
      <c r="U113" s="39"/>
      <c r="V113" s="39"/>
      <c r="W113" s="40"/>
      <c r="X113" s="39"/>
      <c r="Y113" s="39"/>
      <c r="Z113" s="39"/>
      <c r="AA113" s="39"/>
      <c r="AB113" s="39"/>
      <c r="AC113" s="39"/>
      <c r="AD113" s="39"/>
      <c r="AE113" s="39"/>
      <c r="AF113" s="3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row>
    <row r="114" spans="4:65" s="37" customFormat="1">
      <c r="D114" s="38"/>
      <c r="E114" s="39"/>
      <c r="F114" s="39"/>
      <c r="G114" s="39"/>
      <c r="H114" s="39"/>
      <c r="I114" s="39"/>
      <c r="J114" s="39"/>
      <c r="K114" s="39"/>
      <c r="L114" s="39"/>
      <c r="M114" s="39"/>
      <c r="N114" s="39"/>
      <c r="O114" s="39"/>
      <c r="P114" s="39"/>
      <c r="Q114" s="39"/>
      <c r="R114" s="39"/>
      <c r="S114" s="39"/>
      <c r="T114" s="39"/>
      <c r="U114" s="39"/>
      <c r="V114" s="39"/>
      <c r="W114" s="40"/>
      <c r="X114" s="39"/>
      <c r="Y114" s="39"/>
      <c r="Z114" s="39"/>
      <c r="AA114" s="39"/>
      <c r="AB114" s="39"/>
      <c r="AC114" s="39"/>
      <c r="AD114" s="39"/>
      <c r="AE114" s="39"/>
      <c r="AF114" s="3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39"/>
      <c r="BD114" s="39"/>
      <c r="BE114" s="39"/>
      <c r="BF114" s="39"/>
      <c r="BG114" s="39"/>
      <c r="BH114" s="39"/>
      <c r="BI114" s="39"/>
      <c r="BJ114" s="39"/>
      <c r="BK114" s="39"/>
      <c r="BL114" s="39"/>
      <c r="BM114" s="39"/>
    </row>
    <row r="115" spans="4:65" s="37" customFormat="1">
      <c r="D115" s="38"/>
      <c r="E115" s="39"/>
      <c r="F115" s="39"/>
      <c r="G115" s="39"/>
      <c r="H115" s="39"/>
      <c r="I115" s="39"/>
      <c r="J115" s="39"/>
      <c r="K115" s="39"/>
      <c r="L115" s="39"/>
      <c r="M115" s="39"/>
      <c r="N115" s="39"/>
      <c r="O115" s="39"/>
      <c r="P115" s="39"/>
      <c r="Q115" s="39"/>
      <c r="R115" s="39"/>
      <c r="S115" s="39"/>
      <c r="T115" s="39"/>
      <c r="U115" s="39"/>
      <c r="V115" s="39"/>
      <c r="W115" s="40"/>
      <c r="X115" s="39"/>
      <c r="Y115" s="39"/>
      <c r="Z115" s="39"/>
      <c r="AA115" s="39"/>
      <c r="AB115" s="39"/>
      <c r="AC115" s="39"/>
      <c r="AD115" s="39"/>
      <c r="AE115" s="39"/>
      <c r="AF115" s="3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39"/>
      <c r="BD115" s="39"/>
      <c r="BE115" s="39"/>
      <c r="BF115" s="39"/>
      <c r="BG115" s="39"/>
      <c r="BH115" s="39"/>
      <c r="BI115" s="39"/>
      <c r="BJ115" s="39"/>
      <c r="BK115" s="39"/>
      <c r="BL115" s="39"/>
      <c r="BM115" s="39"/>
    </row>
    <row r="116" spans="4:65" s="37" customFormat="1">
      <c r="D116" s="38"/>
      <c r="E116" s="39"/>
      <c r="F116" s="39"/>
      <c r="G116" s="39"/>
      <c r="H116" s="39"/>
      <c r="I116" s="39"/>
      <c r="J116" s="39"/>
      <c r="K116" s="39"/>
      <c r="L116" s="39"/>
      <c r="M116" s="39"/>
      <c r="N116" s="39"/>
      <c r="O116" s="39"/>
      <c r="P116" s="39"/>
      <c r="Q116" s="39"/>
      <c r="R116" s="39"/>
      <c r="S116" s="39"/>
      <c r="T116" s="39"/>
      <c r="U116" s="39"/>
      <c r="V116" s="39"/>
      <c r="W116" s="40"/>
      <c r="X116" s="39"/>
      <c r="Y116" s="39"/>
      <c r="Z116" s="39"/>
      <c r="AA116" s="39"/>
      <c r="AB116" s="39"/>
      <c r="AC116" s="39"/>
      <c r="AD116" s="39"/>
      <c r="AE116" s="39"/>
      <c r="AF116" s="3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39"/>
      <c r="BD116" s="39"/>
      <c r="BE116" s="39"/>
      <c r="BF116" s="39"/>
      <c r="BG116" s="39"/>
      <c r="BH116" s="39"/>
      <c r="BI116" s="39"/>
      <c r="BJ116" s="39"/>
      <c r="BK116" s="39"/>
      <c r="BL116" s="39"/>
      <c r="BM116" s="39"/>
    </row>
    <row r="117" spans="4:65" s="37" customFormat="1">
      <c r="D117" s="38"/>
      <c r="E117" s="39"/>
      <c r="F117" s="39"/>
      <c r="G117" s="39"/>
      <c r="H117" s="39"/>
      <c r="I117" s="39"/>
      <c r="J117" s="39"/>
      <c r="K117" s="39"/>
      <c r="L117" s="39"/>
      <c r="M117" s="39"/>
      <c r="N117" s="39"/>
      <c r="O117" s="39"/>
      <c r="P117" s="39"/>
      <c r="Q117" s="39"/>
      <c r="R117" s="39"/>
      <c r="S117" s="39"/>
      <c r="T117" s="39"/>
      <c r="U117" s="39"/>
      <c r="V117" s="39"/>
      <c r="W117" s="40"/>
      <c r="X117" s="39"/>
      <c r="Y117" s="39"/>
      <c r="Z117" s="39"/>
      <c r="AA117" s="39"/>
      <c r="AB117" s="39"/>
      <c r="AC117" s="39"/>
      <c r="AD117" s="39"/>
      <c r="AE117" s="39"/>
      <c r="AF117" s="3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39"/>
      <c r="BD117" s="39"/>
      <c r="BE117" s="39"/>
      <c r="BF117" s="39"/>
      <c r="BG117" s="39"/>
      <c r="BH117" s="39"/>
      <c r="BI117" s="39"/>
      <c r="BJ117" s="39"/>
      <c r="BK117" s="39"/>
      <c r="BL117" s="39"/>
      <c r="BM117" s="39"/>
    </row>
    <row r="118" spans="4:65" s="37" customFormat="1">
      <c r="D118" s="38"/>
      <c r="E118" s="39"/>
      <c r="F118" s="39"/>
      <c r="G118" s="39"/>
      <c r="H118" s="39"/>
      <c r="I118" s="39"/>
      <c r="J118" s="39"/>
      <c r="K118" s="39"/>
      <c r="L118" s="39"/>
      <c r="M118" s="39"/>
      <c r="N118" s="39"/>
      <c r="O118" s="39"/>
      <c r="P118" s="39"/>
      <c r="Q118" s="39"/>
      <c r="R118" s="39"/>
      <c r="S118" s="39"/>
      <c r="T118" s="39"/>
      <c r="U118" s="39"/>
      <c r="V118" s="39"/>
      <c r="W118" s="40"/>
      <c r="X118" s="39"/>
      <c r="Y118" s="39"/>
      <c r="Z118" s="39"/>
      <c r="AA118" s="39"/>
      <c r="AB118" s="39"/>
      <c r="AC118" s="39"/>
      <c r="AD118" s="39"/>
      <c r="AE118" s="39"/>
      <c r="AF118" s="39"/>
      <c r="AG118" s="39"/>
      <c r="AH118" s="39"/>
      <c r="AI118" s="39"/>
      <c r="AJ118" s="39"/>
      <c r="AK118" s="39"/>
      <c r="AL118" s="39"/>
      <c r="AM118" s="39"/>
      <c r="AN118" s="39"/>
      <c r="AO118" s="39"/>
      <c r="AP118" s="39"/>
      <c r="AQ118" s="39"/>
      <c r="AR118" s="39"/>
      <c r="AS118" s="39"/>
      <c r="AT118" s="39"/>
      <c r="AU118" s="39"/>
      <c r="AV118" s="39"/>
      <c r="AW118" s="39"/>
      <c r="AX118" s="39"/>
      <c r="AY118" s="39"/>
      <c r="AZ118" s="39"/>
      <c r="BA118" s="39"/>
      <c r="BB118" s="39"/>
      <c r="BC118" s="39"/>
      <c r="BD118" s="39"/>
      <c r="BE118" s="39"/>
      <c r="BF118" s="39"/>
      <c r="BG118" s="39"/>
      <c r="BH118" s="39"/>
      <c r="BI118" s="39"/>
      <c r="BJ118" s="39"/>
      <c r="BK118" s="39"/>
      <c r="BL118" s="39"/>
      <c r="BM118" s="39"/>
    </row>
    <row r="119" spans="4:65" s="37" customFormat="1">
      <c r="D119" s="38"/>
      <c r="E119" s="39"/>
      <c r="F119" s="39"/>
      <c r="G119" s="39"/>
      <c r="H119" s="39"/>
      <c r="I119" s="39"/>
      <c r="J119" s="39"/>
      <c r="K119" s="39"/>
      <c r="L119" s="39"/>
      <c r="M119" s="39"/>
      <c r="N119" s="39"/>
      <c r="O119" s="39"/>
      <c r="P119" s="39"/>
      <c r="Q119" s="39"/>
      <c r="R119" s="39"/>
      <c r="S119" s="39"/>
      <c r="T119" s="39"/>
      <c r="U119" s="39"/>
      <c r="V119" s="39"/>
      <c r="W119" s="40"/>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39"/>
      <c r="AY119" s="39"/>
      <c r="AZ119" s="39"/>
      <c r="BA119" s="39"/>
      <c r="BB119" s="39"/>
      <c r="BC119" s="39"/>
      <c r="BD119" s="39"/>
      <c r="BE119" s="39"/>
      <c r="BF119" s="39"/>
      <c r="BG119" s="39"/>
      <c r="BH119" s="39"/>
      <c r="BI119" s="39"/>
      <c r="BJ119" s="39"/>
      <c r="BK119" s="39"/>
      <c r="BL119" s="39"/>
      <c r="BM119" s="39"/>
    </row>
    <row r="120" spans="4:65" s="37" customFormat="1">
      <c r="D120" s="38"/>
      <c r="E120" s="39"/>
      <c r="F120" s="39"/>
      <c r="G120" s="39"/>
      <c r="H120" s="39"/>
      <c r="I120" s="39"/>
      <c r="J120" s="39"/>
      <c r="K120" s="39"/>
      <c r="L120" s="39"/>
      <c r="M120" s="39"/>
      <c r="N120" s="39"/>
      <c r="O120" s="39"/>
      <c r="P120" s="39"/>
      <c r="Q120" s="39"/>
      <c r="R120" s="39"/>
      <c r="S120" s="39"/>
      <c r="T120" s="39"/>
      <c r="U120" s="39"/>
      <c r="V120" s="39"/>
      <c r="W120" s="40"/>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39"/>
      <c r="AY120" s="39"/>
      <c r="AZ120" s="39"/>
      <c r="BA120" s="39"/>
      <c r="BB120" s="39"/>
      <c r="BC120" s="39"/>
      <c r="BD120" s="39"/>
      <c r="BE120" s="39"/>
      <c r="BF120" s="39"/>
      <c r="BG120" s="39"/>
      <c r="BH120" s="39"/>
      <c r="BI120" s="39"/>
      <c r="BJ120" s="39"/>
      <c r="BK120" s="39"/>
      <c r="BL120" s="39"/>
      <c r="BM120" s="39"/>
    </row>
    <row r="121" spans="4:65" s="37" customFormat="1">
      <c r="D121" s="38"/>
      <c r="E121" s="39"/>
      <c r="F121" s="39"/>
      <c r="G121" s="39"/>
      <c r="H121" s="39"/>
      <c r="I121" s="39"/>
      <c r="J121" s="39"/>
      <c r="K121" s="39"/>
      <c r="L121" s="39"/>
      <c r="M121" s="39"/>
      <c r="N121" s="39"/>
      <c r="O121" s="39"/>
      <c r="P121" s="39"/>
      <c r="Q121" s="39"/>
      <c r="R121" s="39"/>
      <c r="S121" s="39"/>
      <c r="T121" s="39"/>
      <c r="U121" s="39"/>
      <c r="V121" s="39"/>
      <c r="W121" s="40"/>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39"/>
      <c r="AY121" s="39"/>
      <c r="AZ121" s="39"/>
      <c r="BA121" s="39"/>
      <c r="BB121" s="39"/>
      <c r="BC121" s="39"/>
      <c r="BD121" s="39"/>
      <c r="BE121" s="39"/>
      <c r="BF121" s="39"/>
      <c r="BG121" s="39"/>
      <c r="BH121" s="39"/>
      <c r="BI121" s="39"/>
      <c r="BJ121" s="39"/>
      <c r="BK121" s="39"/>
      <c r="BL121" s="39"/>
      <c r="BM121" s="39"/>
    </row>
    <row r="122" spans="4:65" s="37" customFormat="1">
      <c r="D122" s="38"/>
      <c r="E122" s="39"/>
      <c r="F122" s="39"/>
      <c r="G122" s="39"/>
      <c r="H122" s="39"/>
      <c r="I122" s="39"/>
      <c r="J122" s="39"/>
      <c r="K122" s="39"/>
      <c r="L122" s="39"/>
      <c r="M122" s="39"/>
      <c r="N122" s="39"/>
      <c r="O122" s="39"/>
      <c r="P122" s="39"/>
      <c r="Q122" s="39"/>
      <c r="R122" s="39"/>
      <c r="S122" s="39"/>
      <c r="T122" s="39"/>
      <c r="U122" s="39"/>
      <c r="V122" s="39"/>
      <c r="W122" s="40"/>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39"/>
      <c r="BD122" s="39"/>
      <c r="BE122" s="39"/>
      <c r="BF122" s="39"/>
      <c r="BG122" s="39"/>
      <c r="BH122" s="39"/>
      <c r="BI122" s="39"/>
      <c r="BJ122" s="39"/>
      <c r="BK122" s="39"/>
      <c r="BL122" s="39"/>
      <c r="BM122" s="39"/>
    </row>
    <row r="123" spans="4:65" s="37" customFormat="1">
      <c r="D123" s="38"/>
      <c r="E123" s="39"/>
      <c r="F123" s="39"/>
      <c r="G123" s="39"/>
      <c r="H123" s="39"/>
      <c r="I123" s="39"/>
      <c r="J123" s="39"/>
      <c r="K123" s="39"/>
      <c r="L123" s="39"/>
      <c r="M123" s="39"/>
      <c r="N123" s="39"/>
      <c r="O123" s="39"/>
      <c r="P123" s="39"/>
      <c r="Q123" s="39"/>
      <c r="R123" s="39"/>
      <c r="S123" s="39"/>
      <c r="T123" s="39"/>
      <c r="U123" s="39"/>
      <c r="V123" s="39"/>
      <c r="W123" s="40"/>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39"/>
      <c r="AY123" s="39"/>
      <c r="AZ123" s="39"/>
      <c r="BA123" s="39"/>
      <c r="BB123" s="39"/>
      <c r="BC123" s="39"/>
      <c r="BD123" s="39"/>
      <c r="BE123" s="39"/>
      <c r="BF123" s="39"/>
      <c r="BG123" s="39"/>
      <c r="BH123" s="39"/>
      <c r="BI123" s="39"/>
      <c r="BJ123" s="39"/>
      <c r="BK123" s="39"/>
      <c r="BL123" s="39"/>
      <c r="BM123" s="39"/>
    </row>
    <row r="124" spans="4:65" s="37" customFormat="1">
      <c r="D124" s="38"/>
      <c r="E124" s="39"/>
      <c r="F124" s="39"/>
      <c r="G124" s="39"/>
      <c r="H124" s="39"/>
      <c r="I124" s="39"/>
      <c r="J124" s="39"/>
      <c r="K124" s="39"/>
      <c r="L124" s="39"/>
      <c r="M124" s="39"/>
      <c r="N124" s="39"/>
      <c r="O124" s="39"/>
      <c r="P124" s="39"/>
      <c r="Q124" s="39"/>
      <c r="R124" s="39"/>
      <c r="S124" s="39"/>
      <c r="T124" s="39"/>
      <c r="U124" s="39"/>
      <c r="V124" s="39"/>
      <c r="W124" s="40"/>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39"/>
      <c r="AY124" s="39"/>
      <c r="AZ124" s="39"/>
      <c r="BA124" s="39"/>
      <c r="BB124" s="39"/>
      <c r="BC124" s="39"/>
      <c r="BD124" s="39"/>
      <c r="BE124" s="39"/>
      <c r="BF124" s="39"/>
      <c r="BG124" s="39"/>
      <c r="BH124" s="39"/>
      <c r="BI124" s="39"/>
      <c r="BJ124" s="39"/>
      <c r="BK124" s="39"/>
      <c r="BL124" s="39"/>
      <c r="BM124" s="39"/>
    </row>
    <row r="125" spans="4:65" s="37" customFormat="1">
      <c r="D125" s="38"/>
      <c r="E125" s="39"/>
      <c r="F125" s="39"/>
      <c r="G125" s="39"/>
      <c r="H125" s="39"/>
      <c r="I125" s="39"/>
      <c r="J125" s="39"/>
      <c r="K125" s="39"/>
      <c r="L125" s="39"/>
      <c r="M125" s="39"/>
      <c r="N125" s="39"/>
      <c r="O125" s="39"/>
      <c r="P125" s="39"/>
      <c r="Q125" s="39"/>
      <c r="R125" s="39"/>
      <c r="S125" s="39"/>
      <c r="T125" s="39"/>
      <c r="U125" s="39"/>
      <c r="V125" s="39"/>
      <c r="W125" s="40"/>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39"/>
      <c r="AY125" s="39"/>
      <c r="AZ125" s="39"/>
      <c r="BA125" s="39"/>
      <c r="BB125" s="39"/>
      <c r="BC125" s="39"/>
      <c r="BD125" s="39"/>
      <c r="BE125" s="39"/>
      <c r="BF125" s="39"/>
      <c r="BG125" s="39"/>
      <c r="BH125" s="39"/>
      <c r="BI125" s="39"/>
      <c r="BJ125" s="39"/>
      <c r="BK125" s="39"/>
      <c r="BL125" s="39"/>
      <c r="BM125" s="39"/>
    </row>
    <row r="126" spans="4:65" s="37" customFormat="1">
      <c r="D126" s="38"/>
      <c r="E126" s="39"/>
      <c r="F126" s="39"/>
      <c r="G126" s="39"/>
      <c r="H126" s="39"/>
      <c r="I126" s="39"/>
      <c r="J126" s="39"/>
      <c r="K126" s="39"/>
      <c r="L126" s="39"/>
      <c r="M126" s="39"/>
      <c r="N126" s="39"/>
      <c r="O126" s="39"/>
      <c r="P126" s="39"/>
      <c r="Q126" s="39"/>
      <c r="R126" s="39"/>
      <c r="S126" s="39"/>
      <c r="T126" s="39"/>
      <c r="U126" s="39"/>
      <c r="V126" s="39"/>
      <c r="W126" s="40"/>
      <c r="X126" s="39"/>
      <c r="Y126" s="39"/>
      <c r="Z126" s="39"/>
      <c r="AA126" s="39"/>
      <c r="AB126" s="39"/>
      <c r="AC126" s="39"/>
      <c r="AD126" s="39"/>
      <c r="AE126" s="39"/>
      <c r="AF126" s="39"/>
      <c r="AG126" s="39"/>
      <c r="AH126" s="39"/>
      <c r="AI126" s="39"/>
      <c r="AJ126" s="39"/>
      <c r="AK126" s="39"/>
      <c r="AL126" s="39"/>
      <c r="AM126" s="39"/>
      <c r="AN126" s="39"/>
      <c r="AO126" s="39"/>
      <c r="AP126" s="39"/>
      <c r="AQ126" s="39"/>
      <c r="AR126" s="39"/>
      <c r="AS126" s="39"/>
      <c r="AT126" s="39"/>
      <c r="AU126" s="39"/>
      <c r="AV126" s="39"/>
      <c r="AW126" s="39"/>
      <c r="AX126" s="39"/>
      <c r="AY126" s="39"/>
      <c r="AZ126" s="39"/>
      <c r="BA126" s="39"/>
      <c r="BB126" s="39"/>
      <c r="BC126" s="39"/>
      <c r="BD126" s="39"/>
      <c r="BE126" s="39"/>
      <c r="BF126" s="39"/>
      <c r="BG126" s="39"/>
      <c r="BH126" s="39"/>
      <c r="BI126" s="39"/>
      <c r="BJ126" s="39"/>
      <c r="BK126" s="39"/>
      <c r="BL126" s="39"/>
      <c r="BM126" s="39"/>
    </row>
    <row r="127" spans="4:65" s="37" customFormat="1">
      <c r="D127" s="38"/>
      <c r="E127" s="39"/>
      <c r="F127" s="39"/>
      <c r="G127" s="39"/>
      <c r="H127" s="39"/>
      <c r="I127" s="39"/>
      <c r="J127" s="39"/>
      <c r="K127" s="39"/>
      <c r="L127" s="39"/>
      <c r="M127" s="39"/>
      <c r="N127" s="39"/>
      <c r="O127" s="39"/>
      <c r="P127" s="39"/>
      <c r="Q127" s="39"/>
      <c r="R127" s="39"/>
      <c r="S127" s="39"/>
      <c r="T127" s="39"/>
      <c r="U127" s="39"/>
      <c r="V127" s="39"/>
      <c r="W127" s="40"/>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39"/>
      <c r="AY127" s="39"/>
      <c r="AZ127" s="39"/>
      <c r="BA127" s="39"/>
      <c r="BB127" s="39"/>
      <c r="BC127" s="39"/>
      <c r="BD127" s="39"/>
      <c r="BE127" s="39"/>
      <c r="BF127" s="39"/>
      <c r="BG127" s="39"/>
      <c r="BH127" s="39"/>
      <c r="BI127" s="39"/>
      <c r="BJ127" s="39"/>
      <c r="BK127" s="39"/>
      <c r="BL127" s="39"/>
      <c r="BM127" s="39"/>
    </row>
    <row r="128" spans="4:65" s="37" customFormat="1">
      <c r="D128" s="38"/>
      <c r="E128" s="39"/>
      <c r="F128" s="39"/>
      <c r="G128" s="39"/>
      <c r="H128" s="39"/>
      <c r="I128" s="39"/>
      <c r="J128" s="39"/>
      <c r="K128" s="39"/>
      <c r="L128" s="39"/>
      <c r="M128" s="39"/>
      <c r="N128" s="39"/>
      <c r="O128" s="39"/>
      <c r="P128" s="39"/>
      <c r="Q128" s="39"/>
      <c r="R128" s="39"/>
      <c r="S128" s="39"/>
      <c r="T128" s="39"/>
      <c r="U128" s="39"/>
      <c r="V128" s="39"/>
      <c r="W128" s="40"/>
      <c r="X128" s="39"/>
      <c r="Y128" s="39"/>
      <c r="Z128" s="39"/>
      <c r="AA128" s="39"/>
      <c r="AB128" s="39"/>
      <c r="AC128" s="39"/>
      <c r="AD128" s="39"/>
      <c r="AE128" s="39"/>
      <c r="AF128" s="39"/>
      <c r="AG128" s="39"/>
      <c r="AH128" s="39"/>
      <c r="AI128" s="39"/>
      <c r="AJ128" s="39"/>
      <c r="AK128" s="39"/>
      <c r="AL128" s="39"/>
      <c r="AM128" s="39"/>
      <c r="AN128" s="39"/>
      <c r="AO128" s="39"/>
      <c r="AP128" s="39"/>
      <c r="AQ128" s="39"/>
      <c r="AR128" s="39"/>
      <c r="AS128" s="39"/>
      <c r="AT128" s="39"/>
      <c r="AU128" s="39"/>
      <c r="AV128" s="39"/>
      <c r="AW128" s="39"/>
      <c r="AX128" s="39"/>
      <c r="AY128" s="39"/>
      <c r="AZ128" s="39"/>
      <c r="BA128" s="39"/>
      <c r="BB128" s="39"/>
      <c r="BC128" s="39"/>
      <c r="BD128" s="39"/>
      <c r="BE128" s="39"/>
      <c r="BF128" s="39"/>
      <c r="BG128" s="39"/>
      <c r="BH128" s="39"/>
      <c r="BI128" s="39"/>
      <c r="BJ128" s="39"/>
      <c r="BK128" s="39"/>
      <c r="BL128" s="39"/>
      <c r="BM128" s="39"/>
    </row>
    <row r="129" spans="4:65" s="37" customFormat="1">
      <c r="D129" s="38"/>
      <c r="E129" s="39"/>
      <c r="F129" s="39"/>
      <c r="G129" s="39"/>
      <c r="H129" s="39"/>
      <c r="I129" s="39"/>
      <c r="J129" s="39"/>
      <c r="K129" s="39"/>
      <c r="L129" s="39"/>
      <c r="M129" s="39"/>
      <c r="N129" s="39"/>
      <c r="O129" s="39"/>
      <c r="P129" s="39"/>
      <c r="Q129" s="39"/>
      <c r="R129" s="39"/>
      <c r="S129" s="39"/>
      <c r="T129" s="39"/>
      <c r="U129" s="39"/>
      <c r="V129" s="39"/>
      <c r="W129" s="40"/>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39"/>
      <c r="AT129" s="39"/>
      <c r="AU129" s="39"/>
      <c r="AV129" s="39"/>
      <c r="AW129" s="39"/>
      <c r="AX129" s="39"/>
      <c r="AY129" s="39"/>
      <c r="AZ129" s="39"/>
      <c r="BA129" s="39"/>
      <c r="BB129" s="39"/>
      <c r="BC129" s="39"/>
      <c r="BD129" s="39"/>
      <c r="BE129" s="39"/>
      <c r="BF129" s="39"/>
      <c r="BG129" s="39"/>
      <c r="BH129" s="39"/>
      <c r="BI129" s="39"/>
      <c r="BJ129" s="39"/>
      <c r="BK129" s="39"/>
      <c r="BL129" s="39"/>
      <c r="BM129" s="39"/>
    </row>
    <row r="130" spans="4:65" s="37" customFormat="1">
      <c r="D130" s="38"/>
      <c r="E130" s="39"/>
      <c r="F130" s="39"/>
      <c r="G130" s="39"/>
      <c r="H130" s="39"/>
      <c r="I130" s="39"/>
      <c r="J130" s="39"/>
      <c r="K130" s="39"/>
      <c r="L130" s="39"/>
      <c r="M130" s="39"/>
      <c r="N130" s="39"/>
      <c r="O130" s="39"/>
      <c r="P130" s="39"/>
      <c r="Q130" s="39"/>
      <c r="R130" s="39"/>
      <c r="S130" s="39"/>
      <c r="T130" s="39"/>
      <c r="U130" s="39"/>
      <c r="V130" s="39"/>
      <c r="W130" s="40"/>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39"/>
      <c r="AT130" s="39"/>
      <c r="AU130" s="39"/>
      <c r="AV130" s="39"/>
      <c r="AW130" s="39"/>
      <c r="AX130" s="39"/>
      <c r="AY130" s="39"/>
      <c r="AZ130" s="39"/>
      <c r="BA130" s="39"/>
      <c r="BB130" s="39"/>
      <c r="BC130" s="39"/>
      <c r="BD130" s="39"/>
      <c r="BE130" s="39"/>
      <c r="BF130" s="39"/>
      <c r="BG130" s="39"/>
      <c r="BH130" s="39"/>
      <c r="BI130" s="39"/>
      <c r="BJ130" s="39"/>
      <c r="BK130" s="39"/>
      <c r="BL130" s="39"/>
      <c r="BM130" s="39"/>
    </row>
    <row r="131" spans="4:65" s="37" customFormat="1">
      <c r="D131" s="38"/>
      <c r="E131" s="39"/>
      <c r="F131" s="39"/>
      <c r="G131" s="39"/>
      <c r="H131" s="39"/>
      <c r="I131" s="39"/>
      <c r="J131" s="39"/>
      <c r="K131" s="39"/>
      <c r="L131" s="39"/>
      <c r="M131" s="39"/>
      <c r="N131" s="39"/>
      <c r="O131" s="39"/>
      <c r="P131" s="39"/>
      <c r="Q131" s="39"/>
      <c r="R131" s="39"/>
      <c r="S131" s="39"/>
      <c r="T131" s="39"/>
      <c r="U131" s="39"/>
      <c r="V131" s="39"/>
      <c r="W131" s="40"/>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39"/>
      <c r="AT131" s="39"/>
      <c r="AU131" s="39"/>
      <c r="AV131" s="39"/>
      <c r="AW131" s="39"/>
      <c r="AX131" s="39"/>
      <c r="AY131" s="39"/>
      <c r="AZ131" s="39"/>
      <c r="BA131" s="39"/>
      <c r="BB131" s="39"/>
      <c r="BC131" s="39"/>
      <c r="BD131" s="39"/>
      <c r="BE131" s="39"/>
      <c r="BF131" s="39"/>
      <c r="BG131" s="39"/>
      <c r="BH131" s="39"/>
      <c r="BI131" s="39"/>
      <c r="BJ131" s="39"/>
      <c r="BK131" s="39"/>
      <c r="BL131" s="39"/>
      <c r="BM131" s="39"/>
    </row>
    <row r="132" spans="4:65" s="37" customFormat="1">
      <c r="D132" s="38"/>
      <c r="E132" s="39"/>
      <c r="F132" s="39"/>
      <c r="G132" s="39"/>
      <c r="H132" s="39"/>
      <c r="I132" s="39"/>
      <c r="J132" s="39"/>
      <c r="K132" s="39"/>
      <c r="L132" s="39"/>
      <c r="M132" s="39"/>
      <c r="N132" s="39"/>
      <c r="O132" s="39"/>
      <c r="P132" s="39"/>
      <c r="Q132" s="39"/>
      <c r="R132" s="39"/>
      <c r="S132" s="39"/>
      <c r="T132" s="39"/>
      <c r="U132" s="39"/>
      <c r="V132" s="39"/>
      <c r="W132" s="40"/>
      <c r="X132" s="39"/>
      <c r="Y132" s="39"/>
      <c r="Z132" s="39"/>
      <c r="AA132" s="39"/>
      <c r="AB132" s="39"/>
      <c r="AC132" s="39"/>
      <c r="AD132" s="39"/>
      <c r="AE132" s="39"/>
      <c r="AF132" s="39"/>
      <c r="AG132" s="39"/>
      <c r="AH132" s="39"/>
      <c r="AI132" s="39"/>
      <c r="AJ132" s="39"/>
      <c r="AK132" s="39"/>
      <c r="AL132" s="39"/>
      <c r="AM132" s="39"/>
      <c r="AN132" s="39"/>
      <c r="AO132" s="39"/>
      <c r="AP132" s="39"/>
      <c r="AQ132" s="39"/>
      <c r="AR132" s="39"/>
      <c r="AS132" s="39"/>
      <c r="AT132" s="39"/>
      <c r="AU132" s="39"/>
      <c r="AV132" s="39"/>
      <c r="AW132" s="39"/>
      <c r="AX132" s="39"/>
      <c r="AY132" s="39"/>
      <c r="AZ132" s="39"/>
      <c r="BA132" s="39"/>
      <c r="BB132" s="39"/>
      <c r="BC132" s="39"/>
      <c r="BD132" s="39"/>
      <c r="BE132" s="39"/>
      <c r="BF132" s="39"/>
      <c r="BG132" s="39"/>
      <c r="BH132" s="39"/>
      <c r="BI132" s="39"/>
      <c r="BJ132" s="39"/>
      <c r="BK132" s="39"/>
      <c r="BL132" s="39"/>
      <c r="BM132" s="39"/>
    </row>
    <row r="133" spans="4:65" s="37" customFormat="1">
      <c r="D133" s="38"/>
      <c r="E133" s="39"/>
      <c r="F133" s="39"/>
      <c r="G133" s="39"/>
      <c r="H133" s="39"/>
      <c r="I133" s="39"/>
      <c r="J133" s="39"/>
      <c r="K133" s="39"/>
      <c r="L133" s="39"/>
      <c r="M133" s="39"/>
      <c r="N133" s="39"/>
      <c r="O133" s="39"/>
      <c r="P133" s="39"/>
      <c r="Q133" s="39"/>
      <c r="R133" s="39"/>
      <c r="S133" s="39"/>
      <c r="T133" s="39"/>
      <c r="U133" s="39"/>
      <c r="V133" s="39"/>
      <c r="W133" s="40"/>
      <c r="X133" s="39"/>
      <c r="Y133" s="39"/>
      <c r="Z133" s="39"/>
      <c r="AA133" s="39"/>
      <c r="AB133" s="39"/>
      <c r="AC133" s="39"/>
      <c r="AD133" s="39"/>
      <c r="AE133" s="39"/>
      <c r="AF133" s="39"/>
      <c r="AG133" s="39"/>
      <c r="AH133" s="39"/>
      <c r="AI133" s="39"/>
      <c r="AJ133" s="39"/>
      <c r="AK133" s="39"/>
      <c r="AL133" s="39"/>
      <c r="AM133" s="39"/>
      <c r="AN133" s="39"/>
      <c r="AO133" s="39"/>
      <c r="AP133" s="39"/>
      <c r="AQ133" s="39"/>
      <c r="AR133" s="39"/>
      <c r="AS133" s="39"/>
      <c r="AT133" s="39"/>
      <c r="AU133" s="39"/>
      <c r="AV133" s="39"/>
      <c r="AW133" s="39"/>
      <c r="AX133" s="39"/>
      <c r="AY133" s="39"/>
      <c r="AZ133" s="39"/>
      <c r="BA133" s="39"/>
      <c r="BB133" s="39"/>
      <c r="BC133" s="39"/>
      <c r="BD133" s="39"/>
      <c r="BE133" s="39"/>
      <c r="BF133" s="39"/>
      <c r="BG133" s="39"/>
      <c r="BH133" s="39"/>
      <c r="BI133" s="39"/>
      <c r="BJ133" s="39"/>
      <c r="BK133" s="39"/>
      <c r="BL133" s="39"/>
      <c r="BM133" s="39"/>
    </row>
    <row r="134" spans="4:65" s="37" customFormat="1">
      <c r="D134" s="38"/>
      <c r="E134" s="39"/>
      <c r="F134" s="39"/>
      <c r="G134" s="39"/>
      <c r="H134" s="39"/>
      <c r="I134" s="39"/>
      <c r="J134" s="39"/>
      <c r="K134" s="39"/>
      <c r="L134" s="39"/>
      <c r="M134" s="39"/>
      <c r="N134" s="39"/>
      <c r="O134" s="39"/>
      <c r="P134" s="39"/>
      <c r="Q134" s="39"/>
      <c r="R134" s="39"/>
      <c r="S134" s="39"/>
      <c r="T134" s="39"/>
      <c r="U134" s="39"/>
      <c r="V134" s="39"/>
      <c r="W134" s="40"/>
      <c r="X134" s="39"/>
      <c r="Y134" s="39"/>
      <c r="Z134" s="39"/>
      <c r="AA134" s="39"/>
      <c r="AB134" s="39"/>
      <c r="AC134" s="39"/>
      <c r="AD134" s="39"/>
      <c r="AE134" s="39"/>
      <c r="AF134" s="39"/>
      <c r="AG134" s="39"/>
      <c r="AH134" s="39"/>
      <c r="AI134" s="39"/>
      <c r="AJ134" s="39"/>
      <c r="AK134" s="39"/>
      <c r="AL134" s="39"/>
      <c r="AM134" s="39"/>
      <c r="AN134" s="39"/>
      <c r="AO134" s="39"/>
      <c r="AP134" s="39"/>
      <c r="AQ134" s="39"/>
      <c r="AR134" s="39"/>
      <c r="AS134" s="39"/>
      <c r="AT134" s="39"/>
      <c r="AU134" s="39"/>
      <c r="AV134" s="39"/>
      <c r="AW134" s="39"/>
      <c r="AX134" s="39"/>
      <c r="AY134" s="39"/>
      <c r="AZ134" s="39"/>
      <c r="BA134" s="39"/>
      <c r="BB134" s="39"/>
      <c r="BC134" s="39"/>
      <c r="BD134" s="39"/>
      <c r="BE134" s="39"/>
      <c r="BF134" s="39"/>
      <c r="BG134" s="39"/>
      <c r="BH134" s="39"/>
      <c r="BI134" s="39"/>
      <c r="BJ134" s="39"/>
      <c r="BK134" s="39"/>
      <c r="BL134" s="39"/>
      <c r="BM134" s="39"/>
    </row>
    <row r="135" spans="4:65" s="37" customFormat="1">
      <c r="D135" s="38"/>
      <c r="E135" s="39"/>
      <c r="F135" s="39"/>
      <c r="G135" s="39"/>
      <c r="H135" s="39"/>
      <c r="I135" s="39"/>
      <c r="J135" s="39"/>
      <c r="K135" s="39"/>
      <c r="L135" s="39"/>
      <c r="M135" s="39"/>
      <c r="N135" s="39"/>
      <c r="O135" s="39"/>
      <c r="P135" s="39"/>
      <c r="Q135" s="39"/>
      <c r="R135" s="39"/>
      <c r="S135" s="39"/>
      <c r="T135" s="39"/>
      <c r="U135" s="39"/>
      <c r="V135" s="39"/>
      <c r="W135" s="40"/>
      <c r="X135" s="39"/>
      <c r="Y135" s="39"/>
      <c r="Z135" s="39"/>
      <c r="AA135" s="39"/>
      <c r="AB135" s="39"/>
      <c r="AC135" s="39"/>
      <c r="AD135" s="39"/>
      <c r="AE135" s="39"/>
      <c r="AF135" s="39"/>
      <c r="AG135" s="39"/>
      <c r="AH135" s="39"/>
      <c r="AI135" s="39"/>
      <c r="AJ135" s="39"/>
      <c r="AK135" s="39"/>
      <c r="AL135" s="39"/>
      <c r="AM135" s="39"/>
      <c r="AN135" s="39"/>
      <c r="AO135" s="39"/>
      <c r="AP135" s="39"/>
      <c r="AQ135" s="39"/>
      <c r="AR135" s="39"/>
      <c r="AS135" s="39"/>
      <c r="AT135" s="39"/>
      <c r="AU135" s="39"/>
      <c r="AV135" s="39"/>
      <c r="AW135" s="39"/>
      <c r="AX135" s="39"/>
      <c r="AY135" s="39"/>
      <c r="AZ135" s="39"/>
      <c r="BA135" s="39"/>
      <c r="BB135" s="39"/>
      <c r="BC135" s="39"/>
      <c r="BD135" s="39"/>
      <c r="BE135" s="39"/>
      <c r="BF135" s="39"/>
      <c r="BG135" s="39"/>
      <c r="BH135" s="39"/>
      <c r="BI135" s="39"/>
      <c r="BJ135" s="39"/>
      <c r="BK135" s="39"/>
      <c r="BL135" s="39"/>
      <c r="BM135" s="39"/>
    </row>
    <row r="136" spans="4:65" s="37" customFormat="1">
      <c r="D136" s="38"/>
      <c r="E136" s="39"/>
      <c r="F136" s="39"/>
      <c r="G136" s="39"/>
      <c r="H136" s="39"/>
      <c r="I136" s="39"/>
      <c r="J136" s="39"/>
      <c r="K136" s="39"/>
      <c r="L136" s="39"/>
      <c r="M136" s="39"/>
      <c r="N136" s="39"/>
      <c r="O136" s="39"/>
      <c r="P136" s="39"/>
      <c r="Q136" s="39"/>
      <c r="R136" s="39"/>
      <c r="S136" s="39"/>
      <c r="T136" s="39"/>
      <c r="U136" s="39"/>
      <c r="V136" s="39"/>
      <c r="W136" s="40"/>
      <c r="X136" s="39"/>
      <c r="Y136" s="39"/>
      <c r="Z136" s="39"/>
      <c r="AA136" s="39"/>
      <c r="AB136" s="39"/>
      <c r="AC136" s="39"/>
      <c r="AD136" s="39"/>
      <c r="AE136" s="39"/>
      <c r="AF136" s="39"/>
      <c r="AG136" s="39"/>
      <c r="AH136" s="39"/>
      <c r="AI136" s="39"/>
      <c r="AJ136" s="39"/>
      <c r="AK136" s="39"/>
      <c r="AL136" s="39"/>
      <c r="AM136" s="39"/>
      <c r="AN136" s="39"/>
      <c r="AO136" s="39"/>
      <c r="AP136" s="39"/>
      <c r="AQ136" s="39"/>
      <c r="AR136" s="39"/>
      <c r="AS136" s="39"/>
      <c r="AT136" s="39"/>
      <c r="AU136" s="39"/>
      <c r="AV136" s="39"/>
      <c r="AW136" s="39"/>
      <c r="AX136" s="39"/>
      <c r="AY136" s="39"/>
      <c r="AZ136" s="39"/>
      <c r="BA136" s="39"/>
      <c r="BB136" s="39"/>
      <c r="BC136" s="39"/>
      <c r="BD136" s="39"/>
      <c r="BE136" s="39"/>
      <c r="BF136" s="39"/>
      <c r="BG136" s="39"/>
      <c r="BH136" s="39"/>
      <c r="BI136" s="39"/>
      <c r="BJ136" s="39"/>
      <c r="BK136" s="39"/>
      <c r="BL136" s="39"/>
      <c r="BM136" s="39"/>
    </row>
    <row r="137" spans="4:65" s="37" customFormat="1">
      <c r="D137" s="38"/>
      <c r="E137" s="39"/>
      <c r="F137" s="39"/>
      <c r="G137" s="39"/>
      <c r="H137" s="39"/>
      <c r="I137" s="39"/>
      <c r="J137" s="39"/>
      <c r="K137" s="39"/>
      <c r="L137" s="39"/>
      <c r="M137" s="39"/>
      <c r="N137" s="39"/>
      <c r="O137" s="39"/>
      <c r="P137" s="39"/>
      <c r="Q137" s="39"/>
      <c r="R137" s="39"/>
      <c r="S137" s="39"/>
      <c r="T137" s="39"/>
      <c r="U137" s="39"/>
      <c r="V137" s="39"/>
      <c r="W137" s="40"/>
      <c r="X137" s="39"/>
      <c r="Y137" s="39"/>
      <c r="Z137" s="39"/>
      <c r="AA137" s="39"/>
      <c r="AB137" s="39"/>
      <c r="AC137" s="39"/>
      <c r="AD137" s="39"/>
      <c r="AE137" s="39"/>
      <c r="AF137" s="39"/>
      <c r="AG137" s="39"/>
      <c r="AH137" s="39"/>
      <c r="AI137" s="39"/>
      <c r="AJ137" s="39"/>
      <c r="AK137" s="39"/>
      <c r="AL137" s="39"/>
      <c r="AM137" s="39"/>
      <c r="AN137" s="39"/>
      <c r="AO137" s="39"/>
      <c r="AP137" s="39"/>
      <c r="AQ137" s="39"/>
      <c r="AR137" s="39"/>
      <c r="AS137" s="39"/>
      <c r="AT137" s="39"/>
      <c r="AU137" s="39"/>
      <c r="AV137" s="39"/>
      <c r="AW137" s="39"/>
      <c r="AX137" s="39"/>
      <c r="AY137" s="39"/>
      <c r="AZ137" s="39"/>
      <c r="BA137" s="39"/>
      <c r="BB137" s="39"/>
      <c r="BC137" s="39"/>
      <c r="BD137" s="39"/>
      <c r="BE137" s="39"/>
      <c r="BF137" s="39"/>
      <c r="BG137" s="39"/>
      <c r="BH137" s="39"/>
      <c r="BI137" s="39"/>
      <c r="BJ137" s="39"/>
      <c r="BK137" s="39"/>
      <c r="BL137" s="39"/>
      <c r="BM137" s="39"/>
    </row>
    <row r="138" spans="4:65" s="37" customFormat="1">
      <c r="D138" s="38"/>
      <c r="E138" s="39"/>
      <c r="F138" s="39"/>
      <c r="G138" s="39"/>
      <c r="H138" s="39"/>
      <c r="I138" s="39"/>
      <c r="J138" s="39"/>
      <c r="K138" s="39"/>
      <c r="L138" s="39"/>
      <c r="M138" s="39"/>
      <c r="N138" s="39"/>
      <c r="O138" s="39"/>
      <c r="P138" s="39"/>
      <c r="Q138" s="39"/>
      <c r="R138" s="39"/>
      <c r="S138" s="39"/>
      <c r="T138" s="39"/>
      <c r="U138" s="39"/>
      <c r="V138" s="39"/>
      <c r="W138" s="40"/>
      <c r="X138" s="39"/>
      <c r="Y138" s="39"/>
      <c r="Z138" s="39"/>
      <c r="AA138" s="39"/>
      <c r="AB138" s="39"/>
      <c r="AC138" s="39"/>
      <c r="AD138" s="39"/>
      <c r="AE138" s="39"/>
      <c r="AF138" s="39"/>
      <c r="AG138" s="39"/>
      <c r="AH138" s="39"/>
      <c r="AI138" s="39"/>
      <c r="AJ138" s="39"/>
      <c r="AK138" s="39"/>
      <c r="AL138" s="39"/>
      <c r="AM138" s="39"/>
      <c r="AN138" s="39"/>
      <c r="AO138" s="39"/>
      <c r="AP138" s="39"/>
      <c r="AQ138" s="39"/>
      <c r="AR138" s="39"/>
      <c r="AS138" s="39"/>
      <c r="AT138" s="39"/>
      <c r="AU138" s="39"/>
      <c r="AV138" s="39"/>
      <c r="AW138" s="39"/>
      <c r="AX138" s="39"/>
      <c r="AY138" s="39"/>
      <c r="AZ138" s="39"/>
      <c r="BA138" s="39"/>
      <c r="BB138" s="39"/>
      <c r="BC138" s="39"/>
      <c r="BD138" s="39"/>
      <c r="BE138" s="39"/>
      <c r="BF138" s="39"/>
      <c r="BG138" s="39"/>
      <c r="BH138" s="39"/>
      <c r="BI138" s="39"/>
      <c r="BJ138" s="39"/>
      <c r="BK138" s="39"/>
      <c r="BL138" s="39"/>
      <c r="BM138" s="39"/>
    </row>
    <row r="139" spans="4:65" s="37" customFormat="1">
      <c r="D139" s="38"/>
      <c r="E139" s="39"/>
      <c r="F139" s="39"/>
      <c r="G139" s="39"/>
      <c r="H139" s="39"/>
      <c r="I139" s="39"/>
      <c r="J139" s="39"/>
      <c r="K139" s="39"/>
      <c r="L139" s="39"/>
      <c r="M139" s="39"/>
      <c r="N139" s="39"/>
      <c r="O139" s="39"/>
      <c r="P139" s="39"/>
      <c r="Q139" s="39"/>
      <c r="R139" s="39"/>
      <c r="S139" s="39"/>
      <c r="T139" s="39"/>
      <c r="U139" s="39"/>
      <c r="V139" s="39"/>
      <c r="W139" s="40"/>
      <c r="X139" s="39"/>
      <c r="Y139" s="39"/>
      <c r="Z139" s="39"/>
      <c r="AA139" s="39"/>
      <c r="AB139" s="39"/>
      <c r="AC139" s="39"/>
      <c r="AD139" s="39"/>
      <c r="AE139" s="39"/>
      <c r="AF139" s="39"/>
      <c r="AG139" s="39"/>
      <c r="AH139" s="39"/>
      <c r="AI139" s="39"/>
      <c r="AJ139" s="39"/>
      <c r="AK139" s="39"/>
      <c r="AL139" s="39"/>
      <c r="AM139" s="39"/>
      <c r="AN139" s="39"/>
      <c r="AO139" s="39"/>
      <c r="AP139" s="39"/>
      <c r="AQ139" s="39"/>
      <c r="AR139" s="39"/>
      <c r="AS139" s="39"/>
      <c r="AT139" s="39"/>
      <c r="AU139" s="39"/>
      <c r="AV139" s="39"/>
      <c r="AW139" s="39"/>
      <c r="AX139" s="39"/>
      <c r="AY139" s="39"/>
      <c r="AZ139" s="39"/>
      <c r="BA139" s="39"/>
      <c r="BB139" s="39"/>
      <c r="BC139" s="39"/>
      <c r="BD139" s="39"/>
      <c r="BE139" s="39"/>
      <c r="BF139" s="39"/>
      <c r="BG139" s="39"/>
      <c r="BH139" s="39"/>
      <c r="BI139" s="39"/>
      <c r="BJ139" s="39"/>
      <c r="BK139" s="39"/>
      <c r="BL139" s="39"/>
      <c r="BM139" s="39"/>
    </row>
    <row r="140" spans="4:65" s="37" customFormat="1">
      <c r="D140" s="38"/>
      <c r="E140" s="39"/>
      <c r="F140" s="39"/>
      <c r="G140" s="39"/>
      <c r="H140" s="39"/>
      <c r="I140" s="39"/>
      <c r="J140" s="39"/>
      <c r="K140" s="39"/>
      <c r="L140" s="39"/>
      <c r="M140" s="39"/>
      <c r="N140" s="39"/>
      <c r="O140" s="39"/>
      <c r="P140" s="39"/>
      <c r="Q140" s="39"/>
      <c r="R140" s="39"/>
      <c r="S140" s="39"/>
      <c r="T140" s="39"/>
      <c r="U140" s="39"/>
      <c r="V140" s="39"/>
      <c r="W140" s="40"/>
      <c r="X140" s="39"/>
      <c r="Y140" s="39"/>
      <c r="Z140" s="39"/>
      <c r="AA140" s="39"/>
      <c r="AB140" s="39"/>
      <c r="AC140" s="39"/>
      <c r="AD140" s="39"/>
      <c r="AE140" s="39"/>
      <c r="AF140" s="39"/>
      <c r="AG140" s="39"/>
      <c r="AH140" s="39"/>
      <c r="AI140" s="39"/>
      <c r="AJ140" s="39"/>
      <c r="AK140" s="39"/>
      <c r="AL140" s="39"/>
      <c r="AM140" s="39"/>
      <c r="AN140" s="39"/>
      <c r="AO140" s="39"/>
      <c r="AP140" s="39"/>
      <c r="AQ140" s="39"/>
      <c r="AR140" s="39"/>
      <c r="AS140" s="39"/>
      <c r="AT140" s="39"/>
      <c r="AU140" s="39"/>
      <c r="AV140" s="39"/>
      <c r="AW140" s="39"/>
      <c r="AX140" s="39"/>
      <c r="AY140" s="39"/>
      <c r="AZ140" s="39"/>
      <c r="BA140" s="39"/>
      <c r="BB140" s="39"/>
      <c r="BC140" s="39"/>
      <c r="BD140" s="39"/>
      <c r="BE140" s="39"/>
      <c r="BF140" s="39"/>
      <c r="BG140" s="39"/>
      <c r="BH140" s="39"/>
      <c r="BI140" s="39"/>
      <c r="BJ140" s="39"/>
      <c r="BK140" s="39"/>
      <c r="BL140" s="39"/>
      <c r="BM140" s="39"/>
    </row>
    <row r="141" spans="4:65" s="37" customFormat="1">
      <c r="D141" s="38"/>
      <c r="E141" s="39"/>
      <c r="F141" s="39"/>
      <c r="G141" s="39"/>
      <c r="H141" s="39"/>
      <c r="I141" s="39"/>
      <c r="J141" s="39"/>
      <c r="K141" s="39"/>
      <c r="L141" s="39"/>
      <c r="M141" s="39"/>
      <c r="N141" s="39"/>
      <c r="O141" s="39"/>
      <c r="P141" s="39"/>
      <c r="Q141" s="39"/>
      <c r="R141" s="39"/>
      <c r="S141" s="39"/>
      <c r="T141" s="39"/>
      <c r="U141" s="39"/>
      <c r="V141" s="39"/>
      <c r="W141" s="40"/>
      <c r="X141" s="39"/>
      <c r="Y141" s="39"/>
      <c r="Z141" s="39"/>
      <c r="AA141" s="39"/>
      <c r="AB141" s="39"/>
      <c r="AC141" s="39"/>
      <c r="AD141" s="39"/>
      <c r="AE141" s="39"/>
      <c r="AF141" s="39"/>
      <c r="AG141" s="39"/>
      <c r="AH141" s="39"/>
      <c r="AI141" s="39"/>
      <c r="AJ141" s="39"/>
      <c r="AK141" s="39"/>
      <c r="AL141" s="39"/>
      <c r="AM141" s="39"/>
      <c r="AN141" s="39"/>
      <c r="AO141" s="39"/>
      <c r="AP141" s="39"/>
      <c r="AQ141" s="39"/>
      <c r="AR141" s="39"/>
      <c r="AS141" s="39"/>
      <c r="AT141" s="39"/>
      <c r="AU141" s="39"/>
      <c r="AV141" s="39"/>
      <c r="AW141" s="39"/>
      <c r="AX141" s="39"/>
      <c r="AY141" s="39"/>
      <c r="AZ141" s="39"/>
      <c r="BA141" s="39"/>
      <c r="BB141" s="39"/>
      <c r="BC141" s="39"/>
      <c r="BD141" s="39"/>
      <c r="BE141" s="39"/>
      <c r="BF141" s="39"/>
      <c r="BG141" s="39"/>
      <c r="BH141" s="39"/>
      <c r="BI141" s="39"/>
      <c r="BJ141" s="39"/>
      <c r="BK141" s="39"/>
      <c r="BL141" s="39"/>
      <c r="BM141" s="39"/>
    </row>
    <row r="142" spans="4:65" s="37" customFormat="1">
      <c r="D142" s="38"/>
      <c r="E142" s="39"/>
      <c r="F142" s="39"/>
      <c r="G142" s="39"/>
      <c r="H142" s="39"/>
      <c r="I142" s="39"/>
      <c r="J142" s="39"/>
      <c r="K142" s="39"/>
      <c r="L142" s="39"/>
      <c r="M142" s="39"/>
      <c r="N142" s="39"/>
      <c r="O142" s="39"/>
      <c r="P142" s="39"/>
      <c r="Q142" s="39"/>
      <c r="R142" s="39"/>
      <c r="S142" s="39"/>
      <c r="T142" s="39"/>
      <c r="U142" s="39"/>
      <c r="V142" s="39"/>
      <c r="W142" s="40"/>
      <c r="X142" s="39"/>
      <c r="Y142" s="39"/>
      <c r="Z142" s="39"/>
      <c r="AA142" s="39"/>
      <c r="AB142" s="39"/>
      <c r="AC142" s="39"/>
      <c r="AD142" s="39"/>
      <c r="AE142" s="39"/>
      <c r="AF142" s="39"/>
      <c r="AG142" s="39"/>
      <c r="AH142" s="39"/>
      <c r="AI142" s="39"/>
      <c r="AJ142" s="39"/>
      <c r="AK142" s="39"/>
      <c r="AL142" s="39"/>
      <c r="AM142" s="39"/>
      <c r="AN142" s="39"/>
      <c r="AO142" s="39"/>
      <c r="AP142" s="39"/>
      <c r="AQ142" s="39"/>
      <c r="AR142" s="39"/>
      <c r="AS142" s="39"/>
      <c r="AT142" s="39"/>
      <c r="AU142" s="39"/>
      <c r="AV142" s="39"/>
      <c r="AW142" s="39"/>
      <c r="AX142" s="39"/>
      <c r="AY142" s="39"/>
      <c r="AZ142" s="39"/>
      <c r="BA142" s="39"/>
      <c r="BB142" s="39"/>
      <c r="BC142" s="39"/>
      <c r="BD142" s="39"/>
      <c r="BE142" s="39"/>
      <c r="BF142" s="39"/>
      <c r="BG142" s="39"/>
      <c r="BH142" s="39"/>
      <c r="BI142" s="39"/>
      <c r="BJ142" s="39"/>
      <c r="BK142" s="39"/>
      <c r="BL142" s="39"/>
      <c r="BM142" s="39"/>
    </row>
    <row r="143" spans="4:65" s="37" customFormat="1">
      <c r="D143" s="38"/>
      <c r="E143" s="39"/>
      <c r="F143" s="39"/>
      <c r="G143" s="39"/>
      <c r="H143" s="39"/>
      <c r="I143" s="39"/>
      <c r="J143" s="39"/>
      <c r="K143" s="39"/>
      <c r="L143" s="39"/>
      <c r="M143" s="39"/>
      <c r="N143" s="39"/>
      <c r="O143" s="39"/>
      <c r="P143" s="39"/>
      <c r="Q143" s="39"/>
      <c r="R143" s="39"/>
      <c r="S143" s="39"/>
      <c r="T143" s="39"/>
      <c r="U143" s="39"/>
      <c r="V143" s="39"/>
      <c r="W143" s="40"/>
      <c r="X143" s="39"/>
      <c r="Y143" s="39"/>
      <c r="Z143" s="39"/>
      <c r="AA143" s="39"/>
      <c r="AB143" s="39"/>
      <c r="AC143" s="39"/>
      <c r="AD143" s="39"/>
      <c r="AE143" s="39"/>
      <c r="AF143" s="39"/>
      <c r="AG143" s="39"/>
      <c r="AH143" s="39"/>
      <c r="AI143" s="39"/>
      <c r="AJ143" s="39"/>
      <c r="AK143" s="39"/>
      <c r="AL143" s="39"/>
      <c r="AM143" s="39"/>
      <c r="AN143" s="39"/>
      <c r="AO143" s="39"/>
      <c r="AP143" s="39"/>
      <c r="AQ143" s="39"/>
      <c r="AR143" s="39"/>
      <c r="AS143" s="39"/>
      <c r="AT143" s="39"/>
      <c r="AU143" s="39"/>
      <c r="AV143" s="39"/>
      <c r="AW143" s="39"/>
      <c r="AX143" s="39"/>
      <c r="AY143" s="39"/>
      <c r="AZ143" s="39"/>
      <c r="BA143" s="39"/>
      <c r="BB143" s="39"/>
      <c r="BC143" s="39"/>
      <c r="BD143" s="39"/>
      <c r="BE143" s="39"/>
      <c r="BF143" s="39"/>
      <c r="BG143" s="39"/>
      <c r="BH143" s="39"/>
      <c r="BI143" s="39"/>
      <c r="BJ143" s="39"/>
      <c r="BK143" s="39"/>
      <c r="BL143" s="39"/>
      <c r="BM143" s="39"/>
    </row>
    <row r="144" spans="4:65" s="37" customFormat="1">
      <c r="D144" s="38"/>
      <c r="E144" s="39"/>
      <c r="F144" s="39"/>
      <c r="G144" s="39"/>
      <c r="H144" s="39"/>
      <c r="I144" s="39"/>
      <c r="J144" s="39"/>
      <c r="K144" s="39"/>
      <c r="L144" s="39"/>
      <c r="M144" s="39"/>
      <c r="N144" s="39"/>
      <c r="O144" s="39"/>
      <c r="P144" s="39"/>
      <c r="Q144" s="39"/>
      <c r="R144" s="39"/>
      <c r="S144" s="39"/>
      <c r="T144" s="39"/>
      <c r="U144" s="39"/>
      <c r="V144" s="39"/>
      <c r="W144" s="40"/>
      <c r="X144" s="39"/>
      <c r="Y144" s="39"/>
      <c r="Z144" s="39"/>
      <c r="AA144" s="39"/>
      <c r="AB144" s="39"/>
      <c r="AC144" s="39"/>
      <c r="AD144" s="39"/>
      <c r="AE144" s="39"/>
      <c r="AF144" s="39"/>
      <c r="AG144" s="39"/>
      <c r="AH144" s="39"/>
      <c r="AI144" s="39"/>
      <c r="AJ144" s="39"/>
      <c r="AK144" s="39"/>
      <c r="AL144" s="39"/>
      <c r="AM144" s="39"/>
      <c r="AN144" s="39"/>
      <c r="AO144" s="39"/>
      <c r="AP144" s="39"/>
      <c r="AQ144" s="39"/>
      <c r="AR144" s="39"/>
      <c r="AS144" s="39"/>
      <c r="AT144" s="39"/>
      <c r="AU144" s="39"/>
      <c r="AV144" s="39"/>
      <c r="AW144" s="39"/>
      <c r="AX144" s="39"/>
      <c r="AY144" s="39"/>
      <c r="AZ144" s="39"/>
      <c r="BA144" s="39"/>
      <c r="BB144" s="39"/>
      <c r="BC144" s="39"/>
      <c r="BD144" s="39"/>
      <c r="BE144" s="39"/>
      <c r="BF144" s="39"/>
      <c r="BG144" s="39"/>
      <c r="BH144" s="39"/>
      <c r="BI144" s="39"/>
      <c r="BJ144" s="39"/>
      <c r="BK144" s="39"/>
      <c r="BL144" s="39"/>
      <c r="BM144" s="39"/>
    </row>
    <row r="145" spans="4:68" s="37" customFormat="1">
      <c r="D145" s="38"/>
      <c r="E145" s="39"/>
      <c r="F145" s="39"/>
      <c r="G145" s="39"/>
      <c r="H145" s="39"/>
      <c r="I145" s="39"/>
      <c r="J145" s="39"/>
      <c r="K145" s="39"/>
      <c r="L145" s="39"/>
      <c r="M145" s="39"/>
      <c r="N145" s="39"/>
      <c r="O145" s="39"/>
      <c r="P145" s="39"/>
      <c r="Q145" s="39"/>
      <c r="R145" s="39"/>
      <c r="S145" s="39"/>
      <c r="T145" s="39"/>
      <c r="U145" s="39"/>
      <c r="V145" s="39"/>
      <c r="W145" s="40"/>
      <c r="X145" s="39"/>
      <c r="Y145" s="39"/>
      <c r="Z145" s="39"/>
      <c r="AA145" s="39"/>
      <c r="AB145" s="39"/>
      <c r="AC145" s="39"/>
      <c r="AD145" s="39"/>
      <c r="AE145" s="39"/>
      <c r="AF145" s="39"/>
      <c r="AG145" s="39"/>
      <c r="AH145" s="39"/>
      <c r="AI145" s="39"/>
      <c r="AJ145" s="39"/>
      <c r="AK145" s="39"/>
      <c r="AL145" s="39"/>
      <c r="AM145" s="39"/>
      <c r="AN145" s="39"/>
      <c r="AO145" s="39"/>
      <c r="AP145" s="39"/>
      <c r="AQ145" s="39"/>
      <c r="AR145" s="39"/>
      <c r="AS145" s="39"/>
      <c r="AT145" s="39"/>
      <c r="AU145" s="39"/>
      <c r="AV145" s="39"/>
      <c r="AW145" s="39"/>
      <c r="AX145" s="39"/>
      <c r="AY145" s="39"/>
      <c r="AZ145" s="39"/>
      <c r="BA145" s="39"/>
      <c r="BB145" s="39"/>
      <c r="BC145" s="39"/>
      <c r="BD145" s="39"/>
      <c r="BE145" s="39"/>
      <c r="BF145" s="39"/>
      <c r="BG145" s="39"/>
      <c r="BH145" s="39"/>
      <c r="BI145" s="39"/>
      <c r="BJ145" s="39"/>
      <c r="BK145" s="39"/>
      <c r="BL145" s="39"/>
      <c r="BM145" s="39"/>
    </row>
    <row r="146" spans="4:68" s="37" customFormat="1">
      <c r="D146" s="38"/>
      <c r="E146" s="39"/>
      <c r="F146" s="39"/>
      <c r="G146" s="39"/>
      <c r="H146" s="39"/>
      <c r="I146" s="39"/>
      <c r="J146" s="39"/>
      <c r="K146" s="39"/>
      <c r="L146" s="39"/>
      <c r="M146" s="39"/>
      <c r="N146" s="39"/>
      <c r="O146" s="39"/>
      <c r="P146" s="39"/>
      <c r="Q146" s="39"/>
      <c r="R146" s="39"/>
      <c r="S146" s="39"/>
      <c r="T146" s="39"/>
      <c r="U146" s="39"/>
      <c r="V146" s="39"/>
      <c r="W146" s="40"/>
      <c r="X146" s="39"/>
      <c r="Y146" s="39"/>
      <c r="Z146" s="39"/>
      <c r="AA146" s="39"/>
      <c r="AB146" s="39"/>
      <c r="AC146" s="39"/>
      <c r="AD146" s="39"/>
      <c r="AE146" s="39"/>
      <c r="AF146" s="39"/>
      <c r="AG146" s="39"/>
      <c r="AH146" s="39"/>
      <c r="AI146" s="39"/>
      <c r="AJ146" s="39"/>
      <c r="AK146" s="39"/>
      <c r="AL146" s="39"/>
      <c r="AM146" s="39"/>
      <c r="AN146" s="39"/>
      <c r="AO146" s="39"/>
      <c r="AP146" s="39"/>
      <c r="AQ146" s="39"/>
      <c r="AR146" s="39"/>
      <c r="AS146" s="39"/>
      <c r="AT146" s="39"/>
      <c r="AU146" s="39"/>
      <c r="AV146" s="39"/>
      <c r="AW146" s="39"/>
      <c r="AX146" s="39"/>
      <c r="AY146" s="39"/>
      <c r="AZ146" s="39"/>
      <c r="BA146" s="39"/>
      <c r="BB146" s="39"/>
      <c r="BC146" s="39"/>
      <c r="BD146" s="39"/>
      <c r="BE146" s="39"/>
      <c r="BF146" s="39"/>
      <c r="BG146" s="39"/>
      <c r="BH146" s="39"/>
      <c r="BI146" s="39"/>
      <c r="BJ146" s="39"/>
      <c r="BK146" s="39"/>
      <c r="BL146" s="39"/>
      <c r="BM146" s="39"/>
    </row>
    <row r="147" spans="4:68" s="37" customFormat="1">
      <c r="D147" s="38"/>
      <c r="E147" s="39"/>
      <c r="F147" s="39"/>
      <c r="G147" s="39"/>
      <c r="H147" s="39"/>
      <c r="I147" s="39"/>
      <c r="J147" s="39"/>
      <c r="K147" s="39"/>
      <c r="L147" s="39"/>
      <c r="M147" s="39"/>
      <c r="N147" s="39"/>
      <c r="O147" s="39"/>
      <c r="P147" s="39"/>
      <c r="Q147" s="39"/>
      <c r="R147" s="39"/>
      <c r="S147" s="39"/>
      <c r="T147" s="39"/>
      <c r="U147" s="39"/>
      <c r="V147" s="39"/>
      <c r="W147" s="40"/>
      <c r="X147" s="39"/>
      <c r="Y147" s="39"/>
      <c r="Z147" s="39"/>
      <c r="AA147" s="39"/>
      <c r="AB147" s="39"/>
      <c r="AC147" s="39"/>
      <c r="AD147" s="39"/>
      <c r="AE147" s="39"/>
      <c r="AF147" s="39"/>
      <c r="AG147" s="39"/>
      <c r="AH147" s="39"/>
      <c r="AI147" s="39"/>
      <c r="AJ147" s="39"/>
      <c r="AK147" s="39"/>
      <c r="AL147" s="39"/>
      <c r="AM147" s="39"/>
      <c r="AN147" s="39"/>
      <c r="AO147" s="39"/>
      <c r="AP147" s="39"/>
      <c r="AQ147" s="39"/>
      <c r="AR147" s="39"/>
      <c r="AS147" s="39"/>
      <c r="AT147" s="39"/>
      <c r="AU147" s="39"/>
      <c r="AV147" s="39"/>
      <c r="AW147" s="39"/>
      <c r="AX147" s="39"/>
      <c r="AY147" s="39"/>
      <c r="AZ147" s="39"/>
      <c r="BA147" s="39"/>
      <c r="BB147" s="39"/>
      <c r="BC147" s="39"/>
      <c r="BD147" s="39"/>
      <c r="BE147" s="39"/>
      <c r="BF147" s="39"/>
      <c r="BG147" s="39"/>
      <c r="BH147" s="39"/>
      <c r="BI147" s="39"/>
      <c r="BJ147" s="39"/>
      <c r="BK147" s="39"/>
      <c r="BL147" s="39"/>
      <c r="BM147" s="39"/>
    </row>
    <row r="148" spans="4:68" s="37" customFormat="1">
      <c r="D148" s="38"/>
      <c r="E148" s="39"/>
      <c r="F148" s="39"/>
      <c r="G148" s="39"/>
      <c r="H148" s="39"/>
      <c r="I148" s="39"/>
      <c r="J148" s="39"/>
      <c r="K148" s="39"/>
      <c r="L148" s="39"/>
      <c r="M148" s="39"/>
      <c r="N148" s="39"/>
      <c r="O148" s="39"/>
      <c r="P148" s="39"/>
      <c r="Q148" s="39"/>
      <c r="R148" s="39"/>
      <c r="S148" s="39"/>
      <c r="T148" s="39"/>
      <c r="U148" s="39"/>
      <c r="V148" s="39"/>
      <c r="W148" s="40"/>
      <c r="X148" s="39"/>
      <c r="Y148" s="39"/>
      <c r="Z148" s="39"/>
      <c r="AA148" s="39"/>
      <c r="AB148" s="39"/>
      <c r="AC148" s="39"/>
      <c r="AD148" s="39"/>
      <c r="AE148" s="39"/>
      <c r="AF148" s="39"/>
      <c r="AG148" s="39"/>
      <c r="AH148" s="39"/>
      <c r="AI148" s="39"/>
      <c r="AJ148" s="39"/>
      <c r="AK148" s="39"/>
      <c r="AL148" s="39"/>
      <c r="AM148" s="39"/>
      <c r="AN148" s="39"/>
      <c r="AO148" s="39"/>
      <c r="AP148" s="39"/>
      <c r="AQ148" s="39"/>
      <c r="AR148" s="39"/>
      <c r="AS148" s="39"/>
      <c r="AT148" s="39"/>
      <c r="AU148" s="39"/>
      <c r="AV148" s="39"/>
      <c r="AW148" s="39"/>
      <c r="AX148" s="39"/>
      <c r="AY148" s="39"/>
      <c r="AZ148" s="39"/>
      <c r="BA148" s="39"/>
      <c r="BB148" s="39"/>
      <c r="BC148" s="39"/>
      <c r="BD148" s="39"/>
      <c r="BE148" s="39"/>
      <c r="BF148" s="39"/>
      <c r="BG148" s="39"/>
      <c r="BH148" s="39"/>
      <c r="BI148" s="39"/>
      <c r="BJ148" s="39"/>
      <c r="BK148" s="39"/>
      <c r="BL148" s="39"/>
      <c r="BM148" s="39"/>
    </row>
    <row r="149" spans="4:68" s="37" customFormat="1">
      <c r="D149" s="38"/>
      <c r="E149" s="39"/>
      <c r="F149" s="39"/>
      <c r="G149" s="39"/>
      <c r="H149" s="39"/>
      <c r="I149" s="39"/>
      <c r="J149" s="39"/>
      <c r="K149" s="39"/>
      <c r="L149" s="39"/>
      <c r="M149" s="39"/>
      <c r="N149" s="39"/>
      <c r="O149" s="39"/>
      <c r="P149" s="39"/>
      <c r="Q149" s="39"/>
      <c r="R149" s="39"/>
      <c r="S149" s="39"/>
      <c r="T149" s="39"/>
      <c r="U149" s="39"/>
      <c r="V149" s="39"/>
      <c r="W149" s="40"/>
      <c r="X149" s="39"/>
      <c r="Y149" s="39"/>
      <c r="Z149" s="39"/>
      <c r="AA149" s="39"/>
      <c r="AB149" s="39"/>
      <c r="AC149" s="39"/>
      <c r="AD149" s="39"/>
      <c r="AE149" s="39"/>
      <c r="AF149" s="39"/>
      <c r="AG149" s="39"/>
      <c r="AH149" s="39"/>
      <c r="AI149" s="39"/>
      <c r="AJ149" s="39"/>
      <c r="AK149" s="39"/>
      <c r="AL149" s="39"/>
      <c r="AM149" s="39"/>
      <c r="AN149" s="39"/>
      <c r="AO149" s="39"/>
      <c r="AP149" s="39"/>
      <c r="AQ149" s="39"/>
      <c r="AR149" s="39"/>
      <c r="AS149" s="39"/>
      <c r="AT149" s="39"/>
      <c r="AU149" s="39"/>
      <c r="AV149" s="39"/>
      <c r="AW149" s="39"/>
      <c r="AX149" s="39"/>
      <c r="AY149" s="39"/>
      <c r="AZ149" s="39"/>
      <c r="BA149" s="39"/>
      <c r="BB149" s="39"/>
      <c r="BC149" s="39"/>
      <c r="BD149" s="39"/>
      <c r="BE149" s="39"/>
      <c r="BF149" s="39"/>
      <c r="BG149" s="39"/>
      <c r="BH149" s="39"/>
      <c r="BI149" s="39"/>
      <c r="BJ149" s="39"/>
      <c r="BK149" s="39"/>
      <c r="BL149" s="39"/>
      <c r="BM149" s="39"/>
    </row>
    <row r="150" spans="4:68" s="37" customFormat="1">
      <c r="D150" s="38"/>
      <c r="E150" s="39"/>
      <c r="F150" s="39"/>
      <c r="G150" s="39"/>
      <c r="H150" s="39"/>
      <c r="I150" s="39"/>
      <c r="J150" s="39"/>
      <c r="K150" s="39"/>
      <c r="L150" s="39"/>
      <c r="M150" s="39"/>
      <c r="N150" s="39"/>
      <c r="O150" s="39"/>
      <c r="P150" s="39"/>
      <c r="Q150" s="39"/>
      <c r="R150" s="39"/>
      <c r="S150" s="39"/>
      <c r="T150" s="39"/>
      <c r="U150" s="39"/>
      <c r="V150" s="39"/>
      <c r="W150" s="40"/>
      <c r="X150" s="39"/>
      <c r="Y150" s="39"/>
      <c r="Z150" s="39"/>
      <c r="AA150" s="39"/>
      <c r="AB150" s="39"/>
      <c r="AC150" s="39"/>
      <c r="AD150" s="39"/>
      <c r="AE150" s="39"/>
      <c r="AF150" s="39"/>
      <c r="AG150" s="39"/>
      <c r="AH150" s="39"/>
      <c r="AI150" s="39"/>
      <c r="AJ150" s="39"/>
      <c r="AK150" s="39"/>
      <c r="AL150" s="39"/>
      <c r="AM150" s="39"/>
      <c r="AN150" s="39"/>
      <c r="AO150" s="39"/>
      <c r="AP150" s="39"/>
      <c r="AQ150" s="39"/>
      <c r="AR150" s="39"/>
      <c r="AS150" s="39"/>
      <c r="AT150" s="39"/>
      <c r="AU150" s="39"/>
      <c r="AV150" s="39"/>
      <c r="AW150" s="39"/>
      <c r="AX150" s="39"/>
      <c r="AY150" s="39"/>
      <c r="AZ150" s="39"/>
      <c r="BA150" s="39"/>
      <c r="BB150" s="39"/>
      <c r="BC150" s="39"/>
      <c r="BD150" s="39"/>
      <c r="BE150" s="39"/>
      <c r="BF150" s="39"/>
      <c r="BG150" s="39"/>
      <c r="BH150" s="39"/>
      <c r="BI150" s="39"/>
      <c r="BJ150" s="39"/>
      <c r="BK150" s="39"/>
      <c r="BL150" s="39"/>
      <c r="BM150" s="39"/>
    </row>
    <row r="151" spans="4:68" s="37" customFormat="1">
      <c r="D151" s="38"/>
      <c r="E151" s="39"/>
      <c r="F151" s="39"/>
      <c r="G151" s="39"/>
      <c r="H151" s="39"/>
      <c r="I151" s="39"/>
      <c r="J151" s="39"/>
      <c r="K151" s="39"/>
      <c r="L151" s="39"/>
      <c r="M151" s="39"/>
      <c r="N151" s="39"/>
      <c r="O151" s="39"/>
      <c r="P151" s="39"/>
      <c r="Q151" s="39"/>
      <c r="R151" s="39"/>
      <c r="S151" s="39"/>
      <c r="T151" s="39"/>
      <c r="U151" s="39"/>
      <c r="V151" s="39"/>
      <c r="W151" s="40"/>
      <c r="X151" s="39"/>
      <c r="Y151" s="39"/>
      <c r="Z151" s="39"/>
      <c r="AA151" s="39"/>
      <c r="AB151" s="39"/>
      <c r="AC151" s="39"/>
      <c r="AD151" s="39"/>
      <c r="AE151" s="39"/>
      <c r="AF151" s="39"/>
      <c r="AG151" s="39"/>
      <c r="AH151" s="39"/>
      <c r="AI151" s="39"/>
      <c r="AJ151" s="39"/>
      <c r="AK151" s="39"/>
      <c r="AL151" s="39"/>
      <c r="AM151" s="39"/>
      <c r="AN151" s="39"/>
      <c r="AO151" s="39"/>
      <c r="AP151" s="39"/>
      <c r="AQ151" s="39"/>
      <c r="AR151" s="39"/>
      <c r="AS151" s="39"/>
      <c r="AT151" s="39"/>
      <c r="AU151" s="39"/>
      <c r="AV151" s="39"/>
      <c r="AW151" s="39"/>
      <c r="AX151" s="39"/>
      <c r="AY151" s="39"/>
      <c r="AZ151" s="39"/>
      <c r="BA151" s="39"/>
      <c r="BB151" s="39"/>
      <c r="BC151" s="39"/>
      <c r="BD151" s="39"/>
      <c r="BE151" s="39"/>
      <c r="BF151" s="39"/>
      <c r="BG151" s="39"/>
      <c r="BH151" s="39"/>
      <c r="BI151" s="39"/>
      <c r="BJ151" s="39"/>
      <c r="BK151" s="39"/>
      <c r="BL151" s="39"/>
      <c r="BM151" s="39"/>
    </row>
    <row r="152" spans="4:68" s="37" customFormat="1">
      <c r="D152" s="38"/>
      <c r="E152" s="39"/>
      <c r="F152" s="39"/>
      <c r="G152" s="39"/>
      <c r="H152" s="39"/>
      <c r="I152" s="39"/>
      <c r="J152" s="39"/>
      <c r="K152" s="39"/>
      <c r="L152" s="39"/>
      <c r="M152" s="39"/>
      <c r="N152" s="39"/>
      <c r="O152" s="39"/>
      <c r="P152" s="39"/>
      <c r="Q152" s="39"/>
      <c r="R152" s="39"/>
      <c r="S152" s="39"/>
      <c r="T152" s="39"/>
      <c r="U152" s="39"/>
      <c r="V152" s="39"/>
      <c r="W152" s="40"/>
      <c r="X152" s="39"/>
      <c r="Y152" s="39"/>
      <c r="Z152" s="39"/>
      <c r="AA152" s="39"/>
      <c r="AB152" s="39"/>
      <c r="AC152" s="39"/>
      <c r="AD152" s="39"/>
      <c r="AE152" s="39"/>
      <c r="AF152" s="39"/>
      <c r="AG152" s="39"/>
      <c r="AH152" s="39"/>
      <c r="AI152" s="39"/>
      <c r="AJ152" s="39"/>
      <c r="AK152" s="39"/>
      <c r="AL152" s="39"/>
      <c r="AM152" s="39"/>
      <c r="AN152" s="39"/>
      <c r="AO152" s="39"/>
      <c r="AP152" s="39"/>
      <c r="AQ152" s="39"/>
      <c r="AR152" s="39"/>
      <c r="AS152" s="39"/>
      <c r="AT152" s="39"/>
      <c r="AU152" s="39"/>
      <c r="AV152" s="39"/>
      <c r="AW152" s="39"/>
      <c r="AX152" s="39"/>
      <c r="AY152" s="39"/>
      <c r="AZ152" s="39"/>
      <c r="BA152" s="39"/>
      <c r="BB152" s="39"/>
      <c r="BC152" s="39"/>
      <c r="BD152" s="39"/>
      <c r="BE152" s="39"/>
      <c r="BF152" s="39"/>
      <c r="BG152" s="39"/>
      <c r="BH152" s="39"/>
      <c r="BI152" s="39"/>
      <c r="BJ152" s="39"/>
      <c r="BK152" s="39"/>
      <c r="BL152" s="39"/>
      <c r="BM152" s="39"/>
    </row>
    <row r="153" spans="4:68" s="37" customFormat="1">
      <c r="D153" s="38"/>
      <c r="E153" s="39"/>
      <c r="F153" s="39"/>
      <c r="G153" s="39"/>
      <c r="H153" s="39"/>
      <c r="I153" s="39"/>
      <c r="J153" s="39"/>
      <c r="K153" s="39"/>
      <c r="L153" s="39"/>
      <c r="M153" s="39"/>
      <c r="N153" s="39"/>
      <c r="O153" s="39"/>
      <c r="P153" s="39"/>
      <c r="Q153" s="39"/>
      <c r="R153" s="39"/>
      <c r="S153" s="39"/>
      <c r="T153" s="39"/>
      <c r="U153" s="39"/>
      <c r="V153" s="39"/>
      <c r="W153" s="40"/>
      <c r="X153" s="39"/>
      <c r="Y153" s="39"/>
      <c r="Z153" s="39"/>
      <c r="AA153" s="39"/>
      <c r="AB153" s="39"/>
      <c r="AC153" s="39"/>
      <c r="AD153" s="39"/>
      <c r="AE153" s="39"/>
      <c r="AF153" s="39"/>
      <c r="AG153" s="39"/>
      <c r="AH153" s="39"/>
      <c r="AI153" s="39"/>
      <c r="AJ153" s="39"/>
      <c r="AK153" s="39"/>
      <c r="AL153" s="39"/>
      <c r="AM153" s="39"/>
      <c r="AN153" s="39"/>
      <c r="AO153" s="39"/>
      <c r="AP153" s="39"/>
      <c r="AQ153" s="39"/>
      <c r="AR153" s="39"/>
      <c r="AS153" s="39"/>
      <c r="AT153" s="39"/>
      <c r="AU153" s="39"/>
      <c r="AV153" s="39"/>
      <c r="AW153" s="39"/>
      <c r="AX153" s="39"/>
      <c r="AY153" s="39"/>
      <c r="AZ153" s="39"/>
      <c r="BA153" s="39"/>
      <c r="BB153" s="39"/>
      <c r="BC153" s="39"/>
      <c r="BD153" s="39"/>
      <c r="BE153" s="39"/>
      <c r="BF153" s="39"/>
      <c r="BG153" s="39"/>
      <c r="BH153" s="39"/>
      <c r="BI153" s="39"/>
      <c r="BJ153" s="39"/>
      <c r="BK153" s="39"/>
      <c r="BL153" s="39"/>
      <c r="BM153" s="39"/>
    </row>
    <row r="154" spans="4:68" s="37" customFormat="1">
      <c r="D154" s="38"/>
      <c r="E154" s="39"/>
      <c r="F154" s="39"/>
      <c r="G154" s="39"/>
      <c r="H154" s="39"/>
      <c r="I154" s="39"/>
      <c r="J154" s="39"/>
      <c r="K154" s="39"/>
      <c r="L154" s="39"/>
      <c r="M154" s="39"/>
      <c r="N154" s="39"/>
      <c r="O154" s="39"/>
      <c r="P154" s="39"/>
      <c r="Q154" s="39"/>
      <c r="R154" s="39"/>
      <c r="S154" s="39"/>
      <c r="T154" s="39"/>
      <c r="U154" s="39"/>
      <c r="V154" s="39"/>
      <c r="W154" s="40"/>
      <c r="X154" s="39"/>
      <c r="Y154" s="39"/>
      <c r="Z154" s="39"/>
      <c r="AA154" s="39"/>
      <c r="AB154" s="39"/>
      <c r="AC154" s="39"/>
      <c r="AD154" s="39"/>
      <c r="AE154" s="39"/>
      <c r="AF154" s="39"/>
      <c r="AG154" s="39"/>
      <c r="AH154" s="39"/>
      <c r="AI154" s="39"/>
      <c r="AJ154" s="39"/>
      <c r="AK154" s="39"/>
      <c r="AL154" s="39"/>
      <c r="AM154" s="39"/>
      <c r="AN154" s="39"/>
      <c r="AO154" s="39"/>
      <c r="AP154" s="39"/>
      <c r="AQ154" s="39"/>
      <c r="AR154" s="39"/>
      <c r="AS154" s="39"/>
      <c r="AT154" s="39"/>
      <c r="AU154" s="39"/>
      <c r="AV154" s="39"/>
      <c r="AW154" s="39"/>
      <c r="AX154" s="39"/>
      <c r="AY154" s="39"/>
      <c r="AZ154" s="39"/>
      <c r="BA154" s="39"/>
      <c r="BB154" s="39"/>
      <c r="BC154" s="39"/>
      <c r="BD154" s="39"/>
      <c r="BE154" s="39"/>
      <c r="BF154" s="39"/>
      <c r="BG154" s="39"/>
      <c r="BH154" s="39"/>
      <c r="BI154" s="39"/>
      <c r="BJ154" s="39"/>
      <c r="BK154" s="39"/>
      <c r="BL154" s="39"/>
      <c r="BM154" s="39"/>
    </row>
    <row r="155" spans="4:68" s="37" customFormat="1">
      <c r="D155" s="38"/>
      <c r="E155" s="39"/>
      <c r="F155" s="39"/>
      <c r="G155" s="39"/>
      <c r="H155" s="39"/>
      <c r="I155" s="39"/>
      <c r="J155" s="39"/>
      <c r="K155" s="39"/>
      <c r="L155" s="39"/>
      <c r="M155" s="39"/>
      <c r="N155" s="39"/>
      <c r="O155" s="39"/>
      <c r="P155" s="39"/>
      <c r="Q155" s="39"/>
      <c r="R155" s="39"/>
      <c r="S155" s="39"/>
      <c r="T155" s="39"/>
      <c r="U155" s="39"/>
      <c r="V155" s="39"/>
      <c r="W155" s="40"/>
      <c r="X155" s="39"/>
      <c r="Y155" s="39"/>
      <c r="Z155" s="39"/>
      <c r="AA155" s="39"/>
      <c r="AB155" s="39"/>
      <c r="AC155" s="39"/>
      <c r="AD155" s="39"/>
      <c r="AE155" s="39"/>
      <c r="AF155" s="39"/>
      <c r="AG155" s="39"/>
      <c r="AH155" s="39"/>
      <c r="AI155" s="39"/>
      <c r="AJ155" s="39"/>
      <c r="AK155" s="39"/>
      <c r="AL155" s="39"/>
      <c r="AM155" s="39"/>
      <c r="AN155" s="39"/>
      <c r="AO155" s="39"/>
      <c r="AP155" s="39"/>
      <c r="AQ155" s="39"/>
      <c r="AR155" s="39"/>
      <c r="AS155" s="39"/>
      <c r="AT155" s="39"/>
      <c r="AU155" s="39"/>
      <c r="AV155" s="39"/>
      <c r="AW155" s="39"/>
      <c r="AX155" s="39"/>
      <c r="AY155" s="39"/>
      <c r="AZ155" s="39"/>
      <c r="BA155" s="39"/>
      <c r="BB155" s="39"/>
      <c r="BC155" s="39"/>
      <c r="BD155" s="39"/>
      <c r="BE155" s="39"/>
      <c r="BF155" s="39"/>
      <c r="BG155" s="39"/>
      <c r="BH155" s="39"/>
      <c r="BI155" s="39"/>
      <c r="BJ155" s="39"/>
      <c r="BK155" s="39"/>
      <c r="BL155" s="39"/>
      <c r="BM155" s="39"/>
    </row>
    <row r="156" spans="4:68" s="37" customFormat="1">
      <c r="D156" s="38"/>
      <c r="E156" s="39"/>
      <c r="F156" s="39"/>
      <c r="G156" s="39"/>
      <c r="H156" s="39"/>
      <c r="I156" s="39"/>
      <c r="J156" s="39"/>
      <c r="K156" s="39"/>
      <c r="L156" s="39"/>
      <c r="M156" s="39"/>
      <c r="N156" s="39"/>
      <c r="O156" s="39"/>
      <c r="P156" s="39"/>
      <c r="Q156" s="39"/>
      <c r="R156" s="39"/>
      <c r="S156" s="39"/>
      <c r="T156" s="39"/>
      <c r="U156" s="39"/>
      <c r="V156" s="39"/>
      <c r="W156" s="40"/>
      <c r="X156" s="39"/>
      <c r="Y156" s="39"/>
      <c r="Z156" s="39"/>
      <c r="AA156" s="39"/>
      <c r="AB156" s="39"/>
      <c r="AC156" s="39"/>
      <c r="AD156" s="39"/>
      <c r="AE156" s="39"/>
      <c r="AF156" s="39"/>
      <c r="AG156" s="39"/>
      <c r="AH156" s="39"/>
      <c r="AI156" s="39"/>
      <c r="AJ156" s="39"/>
      <c r="AK156" s="39"/>
      <c r="AL156" s="39"/>
      <c r="AM156" s="39"/>
      <c r="AN156" s="39"/>
      <c r="AO156" s="39"/>
      <c r="AP156" s="39"/>
      <c r="AQ156" s="39"/>
      <c r="AR156" s="39"/>
      <c r="AS156" s="39"/>
      <c r="AT156" s="39"/>
      <c r="AU156" s="39"/>
      <c r="AV156" s="39"/>
      <c r="AW156" s="39"/>
      <c r="AX156" s="39"/>
      <c r="AY156" s="39"/>
      <c r="AZ156" s="39"/>
      <c r="BA156" s="39"/>
      <c r="BB156" s="39"/>
      <c r="BC156" s="39"/>
      <c r="BD156" s="39"/>
      <c r="BE156" s="39"/>
      <c r="BF156" s="39"/>
      <c r="BG156" s="39"/>
      <c r="BH156" s="39"/>
      <c r="BI156" s="39"/>
      <c r="BJ156" s="39"/>
      <c r="BK156" s="39"/>
      <c r="BL156" s="39"/>
      <c r="BM156" s="39"/>
    </row>
    <row r="157" spans="4:68" s="37" customFormat="1">
      <c r="D157" s="38"/>
      <c r="E157" s="39"/>
      <c r="F157" s="39"/>
      <c r="G157" s="39"/>
      <c r="H157" s="39"/>
      <c r="I157" s="39"/>
      <c r="J157" s="39"/>
      <c r="K157" s="39"/>
      <c r="L157" s="39"/>
      <c r="M157" s="39"/>
      <c r="N157" s="39"/>
      <c r="O157" s="39"/>
      <c r="P157" s="39"/>
      <c r="Q157" s="39"/>
      <c r="R157" s="39"/>
      <c r="S157" s="39"/>
      <c r="T157" s="39"/>
      <c r="U157" s="39"/>
      <c r="V157" s="39"/>
      <c r="W157" s="40"/>
      <c r="X157" s="39"/>
      <c r="Y157" s="39"/>
      <c r="Z157" s="39"/>
      <c r="AA157" s="39"/>
      <c r="AB157" s="39"/>
      <c r="AC157" s="39"/>
      <c r="AD157" s="39"/>
      <c r="AE157" s="39"/>
      <c r="AF157" s="39"/>
      <c r="AG157" s="39"/>
      <c r="AH157" s="39"/>
      <c r="AI157" s="39"/>
      <c r="AJ157" s="39"/>
      <c r="AK157" s="39"/>
      <c r="AL157" s="39"/>
      <c r="AM157" s="39"/>
      <c r="AN157" s="39"/>
      <c r="AO157" s="39"/>
      <c r="AP157" s="39"/>
      <c r="AQ157" s="39"/>
      <c r="AR157" s="39"/>
      <c r="AS157" s="39"/>
      <c r="AT157" s="39"/>
      <c r="AU157" s="39"/>
      <c r="AV157" s="39"/>
      <c r="AW157" s="39"/>
      <c r="AX157" s="39"/>
      <c r="AY157" s="39"/>
      <c r="AZ157" s="39"/>
      <c r="BA157" s="39"/>
      <c r="BB157" s="39"/>
      <c r="BC157" s="39"/>
      <c r="BD157" s="39"/>
      <c r="BE157" s="39"/>
      <c r="BF157" s="39"/>
      <c r="BG157" s="39"/>
      <c r="BH157" s="39"/>
      <c r="BI157" s="39"/>
      <c r="BJ157" s="39"/>
      <c r="BK157" s="39"/>
      <c r="BL157" s="39"/>
      <c r="BM157" s="39"/>
    </row>
    <row r="158" spans="4:68" s="37" customFormat="1">
      <c r="D158" s="38"/>
      <c r="E158" s="39"/>
      <c r="F158" s="39"/>
      <c r="G158" s="39"/>
      <c r="H158" s="39"/>
      <c r="I158" s="39"/>
      <c r="J158" s="39"/>
      <c r="K158" s="39"/>
      <c r="L158" s="39"/>
      <c r="M158" s="39"/>
      <c r="N158" s="39"/>
      <c r="O158" s="39"/>
      <c r="P158" s="39"/>
      <c r="Q158" s="39"/>
      <c r="R158" s="39"/>
      <c r="S158" s="39"/>
      <c r="T158" s="39"/>
      <c r="U158" s="39"/>
      <c r="V158" s="39"/>
      <c r="W158" s="40"/>
      <c r="X158" s="39"/>
      <c r="Y158" s="39"/>
      <c r="Z158" s="39"/>
      <c r="AA158" s="39"/>
      <c r="AB158" s="39"/>
      <c r="AC158" s="39"/>
      <c r="AD158" s="39"/>
      <c r="AE158" s="39"/>
      <c r="AF158" s="39"/>
      <c r="AG158" s="39"/>
      <c r="AH158" s="39"/>
      <c r="AI158" s="39"/>
      <c r="AJ158" s="39"/>
      <c r="AK158" s="39"/>
      <c r="AL158" s="39"/>
      <c r="AM158" s="39"/>
      <c r="AN158" s="39"/>
      <c r="AO158" s="39"/>
      <c r="AP158" s="39"/>
      <c r="AQ158" s="39"/>
      <c r="AR158" s="39"/>
      <c r="AS158" s="39"/>
      <c r="AT158" s="39"/>
      <c r="AU158" s="39"/>
      <c r="AV158" s="39"/>
      <c r="AW158" s="39"/>
      <c r="AX158" s="39"/>
      <c r="AY158" s="39"/>
      <c r="AZ158" s="39"/>
      <c r="BA158" s="39"/>
      <c r="BB158" s="39"/>
      <c r="BC158" s="39"/>
      <c r="BD158" s="39"/>
      <c r="BE158" s="39"/>
      <c r="BF158" s="39"/>
      <c r="BG158" s="39"/>
      <c r="BH158" s="39"/>
      <c r="BI158" s="39"/>
      <c r="BJ158" s="39"/>
      <c r="BK158" s="39"/>
      <c r="BL158" s="39"/>
      <c r="BM158" s="39"/>
      <c r="BN158" s="44"/>
      <c r="BO158" s="44"/>
      <c r="BP158" s="44"/>
    </row>
  </sheetData>
  <mergeCells count="59">
    <mergeCell ref="AO5:AO7"/>
    <mergeCell ref="AP5:AP6"/>
    <mergeCell ref="AN6:AN7"/>
    <mergeCell ref="AQ5:AQ7"/>
    <mergeCell ref="U5:U6"/>
    <mergeCell ref="AI6:AI7"/>
    <mergeCell ref="AH6:AH7"/>
    <mergeCell ref="P5:S5"/>
    <mergeCell ref="W5:AB5"/>
    <mergeCell ref="AF5:AN5"/>
    <mergeCell ref="P6:P7"/>
    <mergeCell ref="Q6:Q7"/>
    <mergeCell ref="R6:R7"/>
    <mergeCell ref="S6:S7"/>
    <mergeCell ref="AL6:AL7"/>
    <mergeCell ref="AK6:AK7"/>
    <mergeCell ref="AM6:AM7"/>
    <mergeCell ref="AJ6:AJ7"/>
    <mergeCell ref="W6:W7"/>
    <mergeCell ref="X6:X7"/>
    <mergeCell ref="Y6:Y7"/>
    <mergeCell ref="AF6:AF7"/>
    <mergeCell ref="AG6:AG7"/>
    <mergeCell ref="BF5:BL5"/>
    <mergeCell ref="AR6:AR7"/>
    <mergeCell ref="AS6:AS7"/>
    <mergeCell ref="AT6:AT7"/>
    <mergeCell ref="AU6:AU7"/>
    <mergeCell ref="AV6:AV7"/>
    <mergeCell ref="BA5:BA7"/>
    <mergeCell ref="AX5:AX6"/>
    <mergeCell ref="AW5:AW7"/>
    <mergeCell ref="AY5:AY7"/>
    <mergeCell ref="AZ5:AZ7"/>
    <mergeCell ref="AR5:AV5"/>
    <mergeCell ref="BC5:BC7"/>
    <mergeCell ref="BE5:BE7"/>
    <mergeCell ref="B30:D30"/>
    <mergeCell ref="AC5:AC7"/>
    <mergeCell ref="AE5:AE7"/>
    <mergeCell ref="Z6:Z7"/>
    <mergeCell ref="AA6:AA7"/>
    <mergeCell ref="AB6:AB7"/>
    <mergeCell ref="I5:I7"/>
    <mergeCell ref="M5:M7"/>
    <mergeCell ref="O5:O7"/>
    <mergeCell ref="N5:N6"/>
    <mergeCell ref="T5:T7"/>
    <mergeCell ref="B23:C23"/>
    <mergeCell ref="B5:B7"/>
    <mergeCell ref="J5:L5"/>
    <mergeCell ref="V5:V7"/>
    <mergeCell ref="AD5:AD6"/>
    <mergeCell ref="B3:C3"/>
    <mergeCell ref="D5:D7"/>
    <mergeCell ref="E5:E7"/>
    <mergeCell ref="F5:F6"/>
    <mergeCell ref="H5:H6"/>
    <mergeCell ref="G5:G7"/>
  </mergeCells>
  <hyperlinks>
    <hyperlink ref="B23" location="Navigation!A1" display="Return to Navigation Page"/>
    <hyperlink ref="B3" location="Navigation!A1" display="Return to Navigation Page"/>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B1:BV134"/>
  <sheetViews>
    <sheetView zoomScale="60" zoomScaleNormal="60" workbookViewId="0">
      <pane xSplit="5" ySplit="6" topLeftCell="F14" activePane="bottomRight" state="frozenSplit"/>
      <selection pane="topRight" activeCell="B1" sqref="B1"/>
      <selection pane="bottomLeft" activeCell="A2" sqref="A2"/>
      <selection pane="bottomRight" activeCell="C86" sqref="C86"/>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0.875" style="42" customWidth="1"/>
    <col min="6" max="6" width="14.875" style="42" customWidth="1"/>
    <col min="7" max="7" width="9.75" style="42" customWidth="1"/>
    <col min="8" max="8" width="10.875" style="42" customWidth="1"/>
    <col min="9" max="9" width="10.375" style="42" customWidth="1"/>
    <col min="10" max="12" width="12.875" style="42" customWidth="1"/>
    <col min="13" max="13" width="13.5" style="42" bestFit="1" customWidth="1"/>
    <col min="14" max="14" width="14.375" style="42" customWidth="1"/>
    <col min="15" max="15" width="16.625" style="42" customWidth="1"/>
    <col min="16" max="19" width="12.875" style="42" customWidth="1"/>
    <col min="20" max="20" width="1.875" style="42" customWidth="1"/>
    <col min="21" max="21" width="10.875" style="42" customWidth="1"/>
    <col min="22" max="22" width="1.875" style="42" customWidth="1"/>
    <col min="23" max="23" width="12.875" style="43" customWidth="1"/>
    <col min="24"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875" style="42" customWidth="1"/>
    <col min="53" max="53" width="1.875" style="42" customWidth="1"/>
    <col min="54" max="55" width="10.875" style="42" customWidth="1"/>
    <col min="56" max="56" width="1.875" style="42" customWidth="1"/>
    <col min="57" max="57" width="60.875" style="42" customWidth="1"/>
    <col min="58" max="59" width="1.875" style="42" customWidth="1"/>
    <col min="60" max="60" width="13.875" style="42" customWidth="1"/>
    <col min="61" max="66" width="10.875" style="42" customWidth="1"/>
    <col min="67" max="67" width="11" style="42"/>
    <col min="68" max="68" width="11" style="44"/>
    <col min="69" max="70" width="13.875" style="44" customWidth="1"/>
    <col min="71" max="71" width="17.5" style="44" customWidth="1"/>
    <col min="72" max="16384" width="11" style="44"/>
  </cols>
  <sheetData>
    <row r="1" spans="2:72" s="228" customFormat="1" ht="16.5" thickBo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39"/>
      <c r="BC1" s="239"/>
      <c r="BD1" s="241"/>
      <c r="BE1" s="239"/>
      <c r="BF1" s="241"/>
      <c r="BG1" s="241"/>
      <c r="BH1" s="239"/>
      <c r="BI1" s="239"/>
      <c r="BJ1" s="239"/>
      <c r="BK1" s="239"/>
      <c r="BL1" s="239"/>
      <c r="BM1" s="239"/>
      <c r="BN1" s="239"/>
      <c r="BO1" s="239"/>
    </row>
    <row r="2" spans="2:72" s="228" customFormat="1" ht="21.75" thickBot="1">
      <c r="B2" s="943" t="s">
        <v>149</v>
      </c>
      <c r="C2" s="1074"/>
      <c r="D2" s="398"/>
      <c r="E2" s="239"/>
      <c r="F2" s="239"/>
      <c r="G2" s="239"/>
      <c r="H2" s="239"/>
      <c r="I2" s="239"/>
      <c r="J2" s="239"/>
      <c r="K2" s="239"/>
      <c r="L2" s="239"/>
      <c r="M2" s="239"/>
      <c r="N2" s="239"/>
      <c r="O2" s="239"/>
      <c r="P2" s="239"/>
      <c r="Q2" s="239"/>
      <c r="R2" s="239"/>
      <c r="S2" s="239"/>
      <c r="T2" s="239"/>
      <c r="U2" s="239"/>
      <c r="V2" s="240"/>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41"/>
      <c r="AW2" s="239"/>
      <c r="AX2" s="241"/>
      <c r="AY2" s="239"/>
      <c r="AZ2" s="241"/>
      <c r="BA2" s="239"/>
      <c r="BB2" s="239"/>
      <c r="BC2" s="241"/>
      <c r="BD2" s="239"/>
      <c r="BE2" s="241"/>
      <c r="BF2" s="239"/>
      <c r="BG2" s="239"/>
      <c r="BH2" s="239"/>
      <c r="BI2" s="239"/>
      <c r="BJ2" s="239"/>
      <c r="BK2" s="239"/>
      <c r="BL2" s="239"/>
      <c r="BM2" s="239"/>
      <c r="BN2" s="239"/>
      <c r="BO2" s="239"/>
    </row>
    <row r="3" spans="2:72" ht="12" customHeight="1" thickBot="1">
      <c r="B3" s="50"/>
      <c r="C3" s="50"/>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c r="AT3" s="49"/>
      <c r="AU3" s="49"/>
      <c r="AV3" s="49"/>
      <c r="AW3" s="49"/>
      <c r="AX3" s="49"/>
      <c r="AY3" s="49"/>
      <c r="AZ3" s="49"/>
      <c r="BA3" s="49"/>
      <c r="BB3" s="49"/>
      <c r="BC3" s="49"/>
      <c r="BD3" s="49"/>
      <c r="BE3" s="49"/>
      <c r="BF3" s="49"/>
      <c r="BG3" s="49"/>
      <c r="BH3" s="52"/>
      <c r="BI3" s="49"/>
      <c r="BJ3" s="49"/>
      <c r="BK3" s="49"/>
      <c r="BL3" s="49"/>
      <c r="BM3" s="49"/>
      <c r="BN3" s="49"/>
      <c r="BO3" s="49"/>
    </row>
    <row r="4" spans="2:72" s="161" customFormat="1" ht="54.95" customHeight="1" thickBot="1">
      <c r="B4" s="1179" t="s">
        <v>512</v>
      </c>
      <c r="C4" s="245" t="s">
        <v>693</v>
      </c>
      <c r="D4" s="1112" t="s">
        <v>173</v>
      </c>
      <c r="E4" s="1084" t="s">
        <v>71</v>
      </c>
      <c r="F4" s="1114" t="s">
        <v>54</v>
      </c>
      <c r="G4" s="1079"/>
      <c r="H4" s="1084" t="s">
        <v>0</v>
      </c>
      <c r="I4" s="1116"/>
      <c r="J4" s="1095" t="s">
        <v>194</v>
      </c>
      <c r="K4" s="1096"/>
      <c r="L4" s="1097"/>
      <c r="M4" s="1077"/>
      <c r="N4" s="1084" t="s">
        <v>1</v>
      </c>
      <c r="O4" s="1079"/>
      <c r="P4" s="1098" t="s">
        <v>195</v>
      </c>
      <c r="Q4" s="1099"/>
      <c r="R4" s="1099"/>
      <c r="S4" s="1100"/>
      <c r="T4" s="1082"/>
      <c r="U4" s="1084" t="s">
        <v>2</v>
      </c>
      <c r="V4" s="1079"/>
      <c r="W4" s="1098" t="s">
        <v>196</v>
      </c>
      <c r="X4" s="1099"/>
      <c r="Y4" s="1099"/>
      <c r="Z4" s="1099"/>
      <c r="AA4" s="1099"/>
      <c r="AB4" s="1100"/>
      <c r="AC4" s="1082"/>
      <c r="AD4" s="1084" t="s">
        <v>3</v>
      </c>
      <c r="AE4" s="1079"/>
      <c r="AF4" s="1155" t="s">
        <v>197</v>
      </c>
      <c r="AG4" s="1156"/>
      <c r="AH4" s="1156"/>
      <c r="AI4" s="1156"/>
      <c r="AJ4" s="1156"/>
      <c r="AK4" s="1156"/>
      <c r="AL4" s="1156"/>
      <c r="AM4" s="1156"/>
      <c r="AN4" s="1157"/>
      <c r="AO4" s="1082"/>
      <c r="AP4" s="1084" t="s">
        <v>4</v>
      </c>
      <c r="AQ4" s="1079"/>
      <c r="AR4" s="1098" t="s">
        <v>198</v>
      </c>
      <c r="AS4" s="1099"/>
      <c r="AT4" s="1099"/>
      <c r="AU4" s="1099"/>
      <c r="AV4" s="1100"/>
      <c r="AW4" s="1088"/>
      <c r="AX4" s="1084" t="s">
        <v>68</v>
      </c>
      <c r="AY4" s="1104"/>
      <c r="AZ4" s="1086" t="s">
        <v>199</v>
      </c>
      <c r="BA4" s="1104"/>
      <c r="BB4" s="1106" t="s">
        <v>160</v>
      </c>
      <c r="BC4" s="1086"/>
      <c r="BD4" s="591"/>
      <c r="BE4" s="1151" t="s">
        <v>12</v>
      </c>
      <c r="BF4" s="594"/>
      <c r="BG4" s="1109"/>
      <c r="BH4" s="1101" t="s">
        <v>200</v>
      </c>
      <c r="BI4" s="1101"/>
      <c r="BJ4" s="1101"/>
      <c r="BK4" s="1101"/>
      <c r="BL4" s="1101"/>
      <c r="BM4" s="1101"/>
      <c r="BN4" s="1102"/>
      <c r="BO4" s="160"/>
      <c r="BP4" s="13"/>
      <c r="BQ4" s="13"/>
      <c r="BR4" s="13"/>
      <c r="BS4" s="13"/>
    </row>
    <row r="5" spans="2:72" s="100" customFormat="1" ht="42" customHeight="1" thickBot="1">
      <c r="B5" s="1180"/>
      <c r="C5" s="246" t="s">
        <v>134</v>
      </c>
      <c r="D5" s="1113"/>
      <c r="E5" s="1085"/>
      <c r="F5" s="1115"/>
      <c r="G5" s="1080"/>
      <c r="H5" s="1085"/>
      <c r="I5" s="1117"/>
      <c r="J5" s="586" t="s">
        <v>57</v>
      </c>
      <c r="K5" s="584" t="s">
        <v>53</v>
      </c>
      <c r="L5" s="585" t="s">
        <v>58</v>
      </c>
      <c r="M5" s="1078"/>
      <c r="N5" s="1085"/>
      <c r="O5" s="1080"/>
      <c r="P5" s="1103" t="s">
        <v>56</v>
      </c>
      <c r="Q5" s="1081" t="s">
        <v>126</v>
      </c>
      <c r="R5" s="1081" t="s">
        <v>127</v>
      </c>
      <c r="S5" s="1081" t="s">
        <v>128</v>
      </c>
      <c r="T5" s="1083"/>
      <c r="U5" s="1085"/>
      <c r="V5" s="1080"/>
      <c r="W5" s="1103" t="s">
        <v>55</v>
      </c>
      <c r="X5" s="1081" t="s">
        <v>122</v>
      </c>
      <c r="Y5" s="1090" t="s">
        <v>201</v>
      </c>
      <c r="Z5" s="1081" t="s">
        <v>123</v>
      </c>
      <c r="AA5" s="1081" t="s">
        <v>124</v>
      </c>
      <c r="AB5" s="1092" t="s">
        <v>129</v>
      </c>
      <c r="AC5" s="1083"/>
      <c r="AD5" s="1085"/>
      <c r="AE5" s="1080"/>
      <c r="AF5" s="1120" t="s">
        <v>66</v>
      </c>
      <c r="AG5" s="1090" t="s">
        <v>67</v>
      </c>
      <c r="AH5" s="1090" t="s">
        <v>64</v>
      </c>
      <c r="AI5" s="1090" t="s">
        <v>131</v>
      </c>
      <c r="AJ5" s="1090" t="s">
        <v>125</v>
      </c>
      <c r="AK5" s="1090" t="s">
        <v>65</v>
      </c>
      <c r="AL5" s="1090" t="s">
        <v>132</v>
      </c>
      <c r="AM5" s="1090" t="s">
        <v>130</v>
      </c>
      <c r="AN5" s="1091" t="s">
        <v>69</v>
      </c>
      <c r="AO5" s="1083"/>
      <c r="AP5" s="1085"/>
      <c r="AQ5" s="1080"/>
      <c r="AR5" s="1103" t="s">
        <v>59</v>
      </c>
      <c r="AS5" s="1081" t="s">
        <v>60</v>
      </c>
      <c r="AT5" s="1081" t="s">
        <v>61</v>
      </c>
      <c r="AU5" s="1081" t="s">
        <v>62</v>
      </c>
      <c r="AV5" s="1092" t="s">
        <v>63</v>
      </c>
      <c r="AW5" s="1089"/>
      <c r="AX5" s="1085"/>
      <c r="AY5" s="1105"/>
      <c r="AZ5" s="1087"/>
      <c r="BA5" s="1105"/>
      <c r="BB5" s="1107"/>
      <c r="BC5" s="1108"/>
      <c r="BD5" s="592"/>
      <c r="BE5" s="1152"/>
      <c r="BF5" s="595"/>
      <c r="BG5" s="1110"/>
      <c r="BH5" s="327" t="s">
        <v>117</v>
      </c>
      <c r="BI5" s="327" t="s">
        <v>118</v>
      </c>
      <c r="BJ5" s="327" t="s">
        <v>119</v>
      </c>
      <c r="BK5" s="327" t="s">
        <v>120</v>
      </c>
      <c r="BL5" s="327" t="s">
        <v>8</v>
      </c>
      <c r="BM5" s="327" t="s">
        <v>86</v>
      </c>
      <c r="BN5" s="588" t="s">
        <v>121</v>
      </c>
      <c r="BO5" s="99"/>
      <c r="BP5" s="33"/>
      <c r="BQ5" s="33"/>
      <c r="BR5" s="33"/>
      <c r="BS5" s="33"/>
    </row>
    <row r="6" spans="2:72" s="33" customFormat="1" ht="41.1" customHeight="1" thickBot="1">
      <c r="B6" s="1181"/>
      <c r="C6" s="247" t="s">
        <v>164</v>
      </c>
      <c r="D6" s="1178"/>
      <c r="E6" s="1085"/>
      <c r="F6" s="581" t="s">
        <v>202</v>
      </c>
      <c r="G6" s="1080"/>
      <c r="H6" s="581" t="s">
        <v>202</v>
      </c>
      <c r="I6" s="1117"/>
      <c r="J6" s="581" t="s">
        <v>0</v>
      </c>
      <c r="K6" s="582" t="s">
        <v>0</v>
      </c>
      <c r="L6" s="583" t="s">
        <v>0</v>
      </c>
      <c r="M6" s="1078"/>
      <c r="N6" s="581" t="s">
        <v>202</v>
      </c>
      <c r="O6" s="1080"/>
      <c r="P6" s="1103"/>
      <c r="Q6" s="1081"/>
      <c r="R6" s="1081"/>
      <c r="S6" s="1081"/>
      <c r="T6" s="1083"/>
      <c r="U6" s="581" t="s">
        <v>202</v>
      </c>
      <c r="V6" s="1080"/>
      <c r="W6" s="1103"/>
      <c r="X6" s="1081"/>
      <c r="Y6" s="1121"/>
      <c r="Z6" s="1081"/>
      <c r="AA6" s="1081"/>
      <c r="AB6" s="1092"/>
      <c r="AC6" s="1083"/>
      <c r="AD6" s="581" t="s">
        <v>202</v>
      </c>
      <c r="AE6" s="1080"/>
      <c r="AF6" s="1103"/>
      <c r="AG6" s="1081"/>
      <c r="AH6" s="1081"/>
      <c r="AI6" s="1081"/>
      <c r="AJ6" s="1081"/>
      <c r="AK6" s="1081"/>
      <c r="AL6" s="1081"/>
      <c r="AM6" s="1081"/>
      <c r="AN6" s="1092"/>
      <c r="AO6" s="1083"/>
      <c r="AP6" s="581" t="s">
        <v>202</v>
      </c>
      <c r="AQ6" s="1080"/>
      <c r="AR6" s="1103"/>
      <c r="AS6" s="1081"/>
      <c r="AT6" s="1081"/>
      <c r="AU6" s="1081"/>
      <c r="AV6" s="1092"/>
      <c r="AW6" s="1089"/>
      <c r="AX6" s="581" t="s">
        <v>202</v>
      </c>
      <c r="AY6" s="1105"/>
      <c r="AZ6" s="1087"/>
      <c r="BA6" s="1105"/>
      <c r="BB6" s="589" t="s">
        <v>6</v>
      </c>
      <c r="BC6" s="590" t="s">
        <v>7</v>
      </c>
      <c r="BD6" s="592"/>
      <c r="BE6" s="1152"/>
      <c r="BF6" s="595"/>
      <c r="BG6" s="1110"/>
      <c r="BH6" s="158" t="s">
        <v>202</v>
      </c>
      <c r="BI6" s="158" t="s">
        <v>202</v>
      </c>
      <c r="BJ6" s="158" t="s">
        <v>202</v>
      </c>
      <c r="BK6" s="158" t="s">
        <v>202</v>
      </c>
      <c r="BL6" s="158" t="s">
        <v>202</v>
      </c>
      <c r="BM6" s="158" t="s">
        <v>202</v>
      </c>
      <c r="BN6" s="590" t="s">
        <v>202</v>
      </c>
      <c r="BO6" s="32"/>
      <c r="BP6" s="31"/>
      <c r="BQ6" s="31"/>
      <c r="BR6" s="31"/>
      <c r="BS6" s="31"/>
    </row>
    <row r="7" spans="2:72" s="50" customFormat="1" ht="158.25" thickBot="1">
      <c r="B7" s="54" t="s">
        <v>568</v>
      </c>
      <c r="C7" s="766" t="s">
        <v>305</v>
      </c>
      <c r="D7" s="382" t="s">
        <v>329</v>
      </c>
      <c r="E7" s="168">
        <v>80</v>
      </c>
      <c r="F7" s="164">
        <v>0</v>
      </c>
      <c r="G7" s="168"/>
      <c r="H7" s="162">
        <f t="shared" ref="H7:H19" si="0">SUM(I7:M7)</f>
        <v>0</v>
      </c>
      <c r="I7" s="168"/>
      <c r="J7" s="129">
        <v>0</v>
      </c>
      <c r="K7" s="107">
        <v>0</v>
      </c>
      <c r="L7" s="170">
        <v>0</v>
      </c>
      <c r="M7" s="168"/>
      <c r="N7" s="162">
        <f t="shared" ref="N7:N19" si="1">SUM(O7:T7)</f>
        <v>480</v>
      </c>
      <c r="O7" s="168"/>
      <c r="P7" s="133">
        <v>480</v>
      </c>
      <c r="Q7" s="107">
        <v>0</v>
      </c>
      <c r="R7" s="107">
        <v>0</v>
      </c>
      <c r="S7" s="134">
        <v>0</v>
      </c>
      <c r="T7" s="168"/>
      <c r="U7" s="162">
        <f t="shared" ref="U7:U19" si="2">SUM(V7:AC7)</f>
        <v>640</v>
      </c>
      <c r="V7" s="168"/>
      <c r="W7" s="133">
        <v>320</v>
      </c>
      <c r="X7" s="107">
        <v>0</v>
      </c>
      <c r="Y7" s="107">
        <v>0</v>
      </c>
      <c r="Z7" s="107">
        <v>320</v>
      </c>
      <c r="AA7" s="106">
        <v>0</v>
      </c>
      <c r="AB7" s="134">
        <v>0</v>
      </c>
      <c r="AC7" s="168"/>
      <c r="AD7" s="162">
        <f t="shared" ref="AD7:AD19" si="3">SUM(AE7:AO7)</f>
        <v>32</v>
      </c>
      <c r="AE7" s="168"/>
      <c r="AF7" s="133">
        <v>32</v>
      </c>
      <c r="AG7" s="107">
        <v>0</v>
      </c>
      <c r="AH7" s="107">
        <v>0</v>
      </c>
      <c r="AI7" s="107">
        <v>0</v>
      </c>
      <c r="AJ7" s="107">
        <v>0</v>
      </c>
      <c r="AK7" s="107">
        <v>0</v>
      </c>
      <c r="AL7" s="107">
        <v>0</v>
      </c>
      <c r="AM7" s="107">
        <v>0</v>
      </c>
      <c r="AN7" s="134">
        <v>0</v>
      </c>
      <c r="AO7" s="168"/>
      <c r="AP7" s="162">
        <f t="shared" ref="AP7:AP19" si="4">SUM(AQ7:AW7)</f>
        <v>0</v>
      </c>
      <c r="AQ7" s="168"/>
      <c r="AR7" s="129">
        <v>0</v>
      </c>
      <c r="AS7" s="106">
        <v>0</v>
      </c>
      <c r="AT7" s="106">
        <v>0</v>
      </c>
      <c r="AU7" s="106">
        <v>0</v>
      </c>
      <c r="AV7" s="134">
        <v>0</v>
      </c>
      <c r="AW7" s="168"/>
      <c r="AX7" s="162">
        <v>0</v>
      </c>
      <c r="AY7" s="168"/>
      <c r="AZ7" s="215">
        <v>0</v>
      </c>
      <c r="BA7" s="179"/>
      <c r="BB7" s="456">
        <v>0.25</v>
      </c>
      <c r="BC7" s="457">
        <v>0</v>
      </c>
      <c r="BD7" s="180"/>
      <c r="BE7" s="437" t="s">
        <v>27</v>
      </c>
      <c r="BF7" s="182" t="s">
        <v>27</v>
      </c>
      <c r="BG7" s="182"/>
      <c r="BH7" s="156">
        <f t="shared" ref="BH7:BH19" si="5">F7</f>
        <v>0</v>
      </c>
      <c r="BI7" s="108">
        <f t="shared" ref="BI7:BI19" si="6">H7</f>
        <v>0</v>
      </c>
      <c r="BJ7" s="108">
        <f t="shared" ref="BJ7:BJ19" si="7">N7</f>
        <v>480</v>
      </c>
      <c r="BK7" s="108">
        <f t="shared" ref="BK7:BK19" si="8">U7</f>
        <v>640</v>
      </c>
      <c r="BL7" s="108">
        <f t="shared" ref="BL7:BL19" si="9">AD7</f>
        <v>32</v>
      </c>
      <c r="BM7" s="108">
        <f t="shared" ref="BM7:BM19" si="10">AP7</f>
        <v>0</v>
      </c>
      <c r="BN7" s="109">
        <f t="shared" ref="BN7:BN19" si="11">AX7</f>
        <v>0</v>
      </c>
      <c r="BO7" s="31"/>
      <c r="BP7" s="31"/>
      <c r="BQ7" s="31"/>
      <c r="BR7" s="31"/>
      <c r="BS7" s="31"/>
      <c r="BT7" s="211"/>
    </row>
    <row r="8" spans="2:72" s="50" customFormat="1" ht="111" thickBot="1">
      <c r="B8" s="55" t="s">
        <v>569</v>
      </c>
      <c r="C8" s="767" t="s">
        <v>306</v>
      </c>
      <c r="D8" s="391" t="s">
        <v>332</v>
      </c>
      <c r="E8" s="169">
        <v>10</v>
      </c>
      <c r="F8" s="165">
        <v>0</v>
      </c>
      <c r="G8" s="169"/>
      <c r="H8" s="163">
        <f t="shared" si="0"/>
        <v>0</v>
      </c>
      <c r="I8" s="169"/>
      <c r="J8" s="130">
        <v>0</v>
      </c>
      <c r="K8" s="103">
        <v>0</v>
      </c>
      <c r="L8" s="171">
        <v>0</v>
      </c>
      <c r="M8" s="169"/>
      <c r="N8" s="163">
        <f t="shared" si="1"/>
        <v>60</v>
      </c>
      <c r="O8" s="169"/>
      <c r="P8" s="135">
        <v>60</v>
      </c>
      <c r="Q8" s="103">
        <v>0</v>
      </c>
      <c r="R8" s="103">
        <v>0</v>
      </c>
      <c r="S8" s="136">
        <v>0</v>
      </c>
      <c r="T8" s="169"/>
      <c r="U8" s="163">
        <f t="shared" si="2"/>
        <v>80</v>
      </c>
      <c r="V8" s="169"/>
      <c r="W8" s="135">
        <v>40</v>
      </c>
      <c r="X8" s="103">
        <v>0</v>
      </c>
      <c r="Y8" s="103">
        <v>0</v>
      </c>
      <c r="Z8" s="103">
        <v>40</v>
      </c>
      <c r="AA8" s="102">
        <v>0</v>
      </c>
      <c r="AB8" s="136">
        <v>0</v>
      </c>
      <c r="AC8" s="169"/>
      <c r="AD8" s="163">
        <f t="shared" si="3"/>
        <v>8</v>
      </c>
      <c r="AE8" s="169"/>
      <c r="AF8" s="135">
        <v>8</v>
      </c>
      <c r="AG8" s="103">
        <v>0</v>
      </c>
      <c r="AH8" s="103">
        <v>0</v>
      </c>
      <c r="AI8" s="103">
        <v>0</v>
      </c>
      <c r="AJ8" s="103">
        <v>0</v>
      </c>
      <c r="AK8" s="103">
        <v>0</v>
      </c>
      <c r="AL8" s="103">
        <v>0</v>
      </c>
      <c r="AM8" s="103">
        <v>0</v>
      </c>
      <c r="AN8" s="136">
        <v>0</v>
      </c>
      <c r="AO8" s="169"/>
      <c r="AP8" s="163">
        <f t="shared" si="4"/>
        <v>0</v>
      </c>
      <c r="AQ8" s="169"/>
      <c r="AR8" s="130">
        <v>0</v>
      </c>
      <c r="AS8" s="102">
        <v>0</v>
      </c>
      <c r="AT8" s="102">
        <v>0</v>
      </c>
      <c r="AU8" s="102">
        <v>0</v>
      </c>
      <c r="AV8" s="136">
        <v>0</v>
      </c>
      <c r="AW8" s="169"/>
      <c r="AX8" s="163">
        <v>0</v>
      </c>
      <c r="AY8" s="169"/>
      <c r="AZ8" s="152">
        <v>0</v>
      </c>
      <c r="BA8" s="174"/>
      <c r="BB8" s="460">
        <v>0.25</v>
      </c>
      <c r="BC8" s="461">
        <v>0</v>
      </c>
      <c r="BD8" s="178"/>
      <c r="BE8" s="154" t="s">
        <v>27</v>
      </c>
      <c r="BF8" s="122" t="s">
        <v>27</v>
      </c>
      <c r="BG8" s="122"/>
      <c r="BH8" s="157">
        <f t="shared" si="5"/>
        <v>0</v>
      </c>
      <c r="BI8" s="104">
        <f t="shared" si="6"/>
        <v>0</v>
      </c>
      <c r="BJ8" s="104">
        <f t="shared" si="7"/>
        <v>60</v>
      </c>
      <c r="BK8" s="104">
        <f t="shared" si="8"/>
        <v>80</v>
      </c>
      <c r="BL8" s="104">
        <f t="shared" si="9"/>
        <v>8</v>
      </c>
      <c r="BM8" s="104">
        <f t="shared" si="10"/>
        <v>0</v>
      </c>
      <c r="BN8" s="110">
        <f t="shared" si="11"/>
        <v>0</v>
      </c>
      <c r="BP8" s="31"/>
      <c r="BQ8" s="31"/>
      <c r="BR8" s="31"/>
      <c r="BS8" s="31"/>
    </row>
    <row r="9" spans="2:72" s="50" customFormat="1" ht="141.75">
      <c r="B9" s="55" t="s">
        <v>570</v>
      </c>
      <c r="C9" s="767" t="s">
        <v>307</v>
      </c>
      <c r="D9" s="391" t="s">
        <v>333</v>
      </c>
      <c r="E9" s="169">
        <v>10</v>
      </c>
      <c r="F9" s="165">
        <v>0</v>
      </c>
      <c r="G9" s="169"/>
      <c r="H9" s="163">
        <f t="shared" si="0"/>
        <v>0</v>
      </c>
      <c r="I9" s="169"/>
      <c r="J9" s="130">
        <v>0</v>
      </c>
      <c r="K9" s="103">
        <v>0</v>
      </c>
      <c r="L9" s="171">
        <v>0</v>
      </c>
      <c r="M9" s="169"/>
      <c r="N9" s="163">
        <f t="shared" si="1"/>
        <v>60</v>
      </c>
      <c r="O9" s="169"/>
      <c r="P9" s="135">
        <v>60</v>
      </c>
      <c r="Q9" s="103">
        <v>0</v>
      </c>
      <c r="R9" s="103">
        <v>0</v>
      </c>
      <c r="S9" s="136">
        <v>0</v>
      </c>
      <c r="T9" s="169"/>
      <c r="U9" s="163">
        <f t="shared" si="2"/>
        <v>80</v>
      </c>
      <c r="V9" s="169"/>
      <c r="W9" s="135">
        <v>40</v>
      </c>
      <c r="X9" s="103">
        <v>0</v>
      </c>
      <c r="Y9" s="103">
        <v>0</v>
      </c>
      <c r="Z9" s="103">
        <v>40</v>
      </c>
      <c r="AA9" s="102">
        <v>0</v>
      </c>
      <c r="AB9" s="136">
        <v>0</v>
      </c>
      <c r="AC9" s="169"/>
      <c r="AD9" s="163">
        <f t="shared" si="3"/>
        <v>8</v>
      </c>
      <c r="AE9" s="169"/>
      <c r="AF9" s="135">
        <v>8</v>
      </c>
      <c r="AG9" s="103">
        <v>0</v>
      </c>
      <c r="AH9" s="103">
        <v>0</v>
      </c>
      <c r="AI9" s="103">
        <v>0</v>
      </c>
      <c r="AJ9" s="103">
        <v>0</v>
      </c>
      <c r="AK9" s="103">
        <v>0</v>
      </c>
      <c r="AL9" s="103">
        <v>0</v>
      </c>
      <c r="AM9" s="103">
        <v>0</v>
      </c>
      <c r="AN9" s="136">
        <v>0</v>
      </c>
      <c r="AO9" s="169"/>
      <c r="AP9" s="163">
        <f t="shared" si="4"/>
        <v>0</v>
      </c>
      <c r="AQ9" s="169"/>
      <c r="AR9" s="130">
        <v>0</v>
      </c>
      <c r="AS9" s="102">
        <v>0</v>
      </c>
      <c r="AT9" s="102">
        <v>0</v>
      </c>
      <c r="AU9" s="102">
        <v>0</v>
      </c>
      <c r="AV9" s="136">
        <v>0</v>
      </c>
      <c r="AW9" s="169"/>
      <c r="AX9" s="163">
        <v>0</v>
      </c>
      <c r="AY9" s="169"/>
      <c r="AZ9" s="152">
        <v>0</v>
      </c>
      <c r="BA9" s="174"/>
      <c r="BB9" s="460">
        <v>0.25</v>
      </c>
      <c r="BC9" s="461">
        <v>0</v>
      </c>
      <c r="BD9" s="178"/>
      <c r="BE9" s="154" t="s">
        <v>27</v>
      </c>
      <c r="BF9" s="122" t="s">
        <v>27</v>
      </c>
      <c r="BG9" s="122"/>
      <c r="BH9" s="157">
        <f t="shared" si="5"/>
        <v>0</v>
      </c>
      <c r="BI9" s="104">
        <f t="shared" si="6"/>
        <v>0</v>
      </c>
      <c r="BJ9" s="104">
        <f t="shared" si="7"/>
        <v>60</v>
      </c>
      <c r="BK9" s="104">
        <f t="shared" si="8"/>
        <v>80</v>
      </c>
      <c r="BL9" s="104">
        <f t="shared" si="9"/>
        <v>8</v>
      </c>
      <c r="BM9" s="104">
        <f t="shared" si="10"/>
        <v>0</v>
      </c>
      <c r="BN9" s="110">
        <f t="shared" si="11"/>
        <v>0</v>
      </c>
      <c r="BP9" s="31"/>
      <c r="BQ9" s="31"/>
      <c r="BR9" s="31"/>
      <c r="BS9" s="31"/>
    </row>
    <row r="10" spans="2:72" s="50" customFormat="1" ht="48" thickBot="1">
      <c r="B10" s="55" t="s">
        <v>571</v>
      </c>
      <c r="C10" s="767" t="s">
        <v>135</v>
      </c>
      <c r="D10" s="176" t="s">
        <v>5</v>
      </c>
      <c r="E10" s="169">
        <v>0</v>
      </c>
      <c r="F10" s="166">
        <v>0</v>
      </c>
      <c r="G10" s="122"/>
      <c r="H10" s="163">
        <f t="shared" si="0"/>
        <v>0</v>
      </c>
      <c r="I10" s="122"/>
      <c r="J10" s="131">
        <v>0</v>
      </c>
      <c r="K10" s="105">
        <v>0</v>
      </c>
      <c r="L10" s="137">
        <v>0</v>
      </c>
      <c r="M10" s="122"/>
      <c r="N10" s="163">
        <f t="shared" si="1"/>
        <v>0</v>
      </c>
      <c r="O10" s="122"/>
      <c r="P10" s="131">
        <v>0</v>
      </c>
      <c r="Q10" s="105">
        <v>0</v>
      </c>
      <c r="R10" s="105">
        <v>0</v>
      </c>
      <c r="S10" s="137">
        <v>0</v>
      </c>
      <c r="T10" s="122"/>
      <c r="U10" s="163">
        <f t="shared" si="2"/>
        <v>0</v>
      </c>
      <c r="V10" s="122"/>
      <c r="W10" s="131">
        <v>0</v>
      </c>
      <c r="X10" s="105">
        <v>0</v>
      </c>
      <c r="Y10" s="105">
        <v>0</v>
      </c>
      <c r="Z10" s="105">
        <v>0</v>
      </c>
      <c r="AA10" s="105">
        <v>0</v>
      </c>
      <c r="AB10" s="137">
        <v>0</v>
      </c>
      <c r="AC10" s="122"/>
      <c r="AD10" s="163">
        <f t="shared" si="3"/>
        <v>0</v>
      </c>
      <c r="AE10" s="122"/>
      <c r="AF10" s="131">
        <v>0</v>
      </c>
      <c r="AG10" s="105">
        <v>0</v>
      </c>
      <c r="AH10" s="105">
        <v>0</v>
      </c>
      <c r="AI10" s="105">
        <v>0</v>
      </c>
      <c r="AJ10" s="105">
        <v>0</v>
      </c>
      <c r="AK10" s="105">
        <v>0</v>
      </c>
      <c r="AL10" s="105">
        <v>0</v>
      </c>
      <c r="AM10" s="105">
        <v>0</v>
      </c>
      <c r="AN10" s="137">
        <v>0</v>
      </c>
      <c r="AO10" s="122"/>
      <c r="AP10" s="163">
        <f t="shared" si="4"/>
        <v>0</v>
      </c>
      <c r="AQ10" s="122"/>
      <c r="AR10" s="131">
        <v>0</v>
      </c>
      <c r="AS10" s="105">
        <v>0</v>
      </c>
      <c r="AT10" s="105">
        <v>0</v>
      </c>
      <c r="AU10" s="105">
        <v>0</v>
      </c>
      <c r="AV10" s="137">
        <v>0</v>
      </c>
      <c r="AW10" s="122"/>
      <c r="AX10" s="163">
        <v>0</v>
      </c>
      <c r="AY10" s="169"/>
      <c r="AZ10" s="152">
        <v>0</v>
      </c>
      <c r="BA10" s="174"/>
      <c r="BB10" s="460">
        <v>0</v>
      </c>
      <c r="BC10" s="461">
        <v>0</v>
      </c>
      <c r="BD10" s="178"/>
      <c r="BE10" s="154" t="s">
        <v>27</v>
      </c>
      <c r="BF10" s="122" t="s">
        <v>27</v>
      </c>
      <c r="BG10" s="122"/>
      <c r="BH10" s="157">
        <f t="shared" si="5"/>
        <v>0</v>
      </c>
      <c r="BI10" s="104">
        <f t="shared" si="6"/>
        <v>0</v>
      </c>
      <c r="BJ10" s="104">
        <f t="shared" si="7"/>
        <v>0</v>
      </c>
      <c r="BK10" s="104">
        <f t="shared" si="8"/>
        <v>0</v>
      </c>
      <c r="BL10" s="104">
        <f t="shared" si="9"/>
        <v>0</v>
      </c>
      <c r="BM10" s="104">
        <f t="shared" si="10"/>
        <v>0</v>
      </c>
      <c r="BN10" s="110">
        <f t="shared" si="11"/>
        <v>0</v>
      </c>
      <c r="BP10" s="31"/>
      <c r="BQ10" s="31"/>
      <c r="BR10" s="31"/>
      <c r="BS10" s="31"/>
    </row>
    <row r="11" spans="2:72" s="50" customFormat="1" ht="111" thickBot="1">
      <c r="B11" s="55" t="s">
        <v>572</v>
      </c>
      <c r="C11" s="767" t="s">
        <v>308</v>
      </c>
      <c r="D11" s="391" t="s">
        <v>334</v>
      </c>
      <c r="E11" s="122">
        <v>10</v>
      </c>
      <c r="F11" s="166">
        <f>SUM(G11:G11)</f>
        <v>0</v>
      </c>
      <c r="G11" s="122"/>
      <c r="H11" s="127">
        <f t="shared" si="0"/>
        <v>0</v>
      </c>
      <c r="I11" s="122"/>
      <c r="J11" s="131">
        <v>0</v>
      </c>
      <c r="K11" s="105">
        <v>0</v>
      </c>
      <c r="L11" s="137">
        <v>0</v>
      </c>
      <c r="M11" s="122"/>
      <c r="N11" s="127">
        <f t="shared" si="1"/>
        <v>56</v>
      </c>
      <c r="O11" s="122"/>
      <c r="P11" s="131">
        <v>56</v>
      </c>
      <c r="Q11" s="105">
        <v>0</v>
      </c>
      <c r="R11" s="105">
        <v>0</v>
      </c>
      <c r="S11" s="137">
        <v>0</v>
      </c>
      <c r="T11" s="122"/>
      <c r="U11" s="127">
        <f t="shared" si="2"/>
        <v>160</v>
      </c>
      <c r="V11" s="122"/>
      <c r="W11" s="131">
        <v>80</v>
      </c>
      <c r="X11" s="105">
        <v>0</v>
      </c>
      <c r="Y11" s="105">
        <v>0</v>
      </c>
      <c r="Z11" s="105">
        <v>80</v>
      </c>
      <c r="AA11" s="105">
        <v>0</v>
      </c>
      <c r="AB11" s="137">
        <v>0</v>
      </c>
      <c r="AC11" s="122"/>
      <c r="AD11" s="127">
        <f t="shared" si="3"/>
        <v>24</v>
      </c>
      <c r="AE11" s="122"/>
      <c r="AF11" s="131">
        <v>24</v>
      </c>
      <c r="AG11" s="105">
        <v>0</v>
      </c>
      <c r="AH11" s="105">
        <v>0</v>
      </c>
      <c r="AI11" s="105">
        <v>0</v>
      </c>
      <c r="AJ11" s="105">
        <v>0</v>
      </c>
      <c r="AK11" s="105">
        <v>0</v>
      </c>
      <c r="AL11" s="105">
        <v>0</v>
      </c>
      <c r="AM11" s="105">
        <v>0</v>
      </c>
      <c r="AN11" s="137">
        <v>0</v>
      </c>
      <c r="AO11" s="122"/>
      <c r="AP11" s="127">
        <f t="shared" si="4"/>
        <v>0</v>
      </c>
      <c r="AQ11" s="122"/>
      <c r="AR11" s="131">
        <v>0</v>
      </c>
      <c r="AS11" s="105">
        <v>0</v>
      </c>
      <c r="AT11" s="105">
        <v>0</v>
      </c>
      <c r="AU11" s="105">
        <v>0</v>
      </c>
      <c r="AV11" s="137">
        <v>0</v>
      </c>
      <c r="AW11" s="122"/>
      <c r="AX11" s="127">
        <v>0</v>
      </c>
      <c r="AY11" s="122"/>
      <c r="AZ11" s="205">
        <v>0</v>
      </c>
      <c r="BA11" s="146"/>
      <c r="BB11" s="460">
        <v>0.25</v>
      </c>
      <c r="BC11" s="461">
        <v>0</v>
      </c>
      <c r="BD11" s="178"/>
      <c r="BE11" s="154" t="s">
        <v>27</v>
      </c>
      <c r="BF11" s="122" t="s">
        <v>27</v>
      </c>
      <c r="BG11" s="122"/>
      <c r="BH11" s="157">
        <f t="shared" si="5"/>
        <v>0</v>
      </c>
      <c r="BI11" s="104">
        <f t="shared" si="6"/>
        <v>0</v>
      </c>
      <c r="BJ11" s="104">
        <f t="shared" si="7"/>
        <v>56</v>
      </c>
      <c r="BK11" s="104">
        <f t="shared" si="8"/>
        <v>160</v>
      </c>
      <c r="BL11" s="104">
        <f t="shared" si="9"/>
        <v>24</v>
      </c>
      <c r="BM11" s="104">
        <f t="shared" si="10"/>
        <v>0</v>
      </c>
      <c r="BN11" s="110">
        <f t="shared" si="11"/>
        <v>0</v>
      </c>
      <c r="BP11" s="31"/>
      <c r="BQ11" s="31"/>
      <c r="BR11" s="31"/>
      <c r="BS11" s="31"/>
    </row>
    <row r="12" spans="2:72" s="50" customFormat="1" ht="126.75" thickBot="1">
      <c r="B12" s="55" t="s">
        <v>573</v>
      </c>
      <c r="C12" s="767" t="s">
        <v>309</v>
      </c>
      <c r="D12" s="391" t="s">
        <v>335</v>
      </c>
      <c r="E12" s="122">
        <v>30</v>
      </c>
      <c r="F12" s="166">
        <f>SUM(G12:G12)</f>
        <v>0</v>
      </c>
      <c r="G12" s="122"/>
      <c r="H12" s="127">
        <f t="shared" si="0"/>
        <v>0</v>
      </c>
      <c r="I12" s="122"/>
      <c r="J12" s="131">
        <v>0</v>
      </c>
      <c r="K12" s="105">
        <v>0</v>
      </c>
      <c r="L12" s="137">
        <v>0</v>
      </c>
      <c r="M12" s="122"/>
      <c r="N12" s="127">
        <f t="shared" si="1"/>
        <v>32</v>
      </c>
      <c r="O12" s="122"/>
      <c r="P12" s="131">
        <v>32</v>
      </c>
      <c r="Q12" s="105">
        <v>0</v>
      </c>
      <c r="R12" s="105">
        <v>0</v>
      </c>
      <c r="S12" s="137">
        <v>0</v>
      </c>
      <c r="T12" s="122"/>
      <c r="U12" s="127">
        <f t="shared" si="2"/>
        <v>120</v>
      </c>
      <c r="V12" s="122"/>
      <c r="W12" s="131">
        <v>60</v>
      </c>
      <c r="X12" s="105">
        <v>0</v>
      </c>
      <c r="Y12" s="105">
        <v>0</v>
      </c>
      <c r="Z12" s="105">
        <v>60</v>
      </c>
      <c r="AA12" s="105">
        <v>0</v>
      </c>
      <c r="AB12" s="137">
        <v>0</v>
      </c>
      <c r="AC12" s="122"/>
      <c r="AD12" s="127">
        <f t="shared" si="3"/>
        <v>24</v>
      </c>
      <c r="AE12" s="122"/>
      <c r="AF12" s="131">
        <v>24</v>
      </c>
      <c r="AG12" s="105">
        <v>0</v>
      </c>
      <c r="AH12" s="105">
        <v>0</v>
      </c>
      <c r="AI12" s="105">
        <v>0</v>
      </c>
      <c r="AJ12" s="105">
        <v>0</v>
      </c>
      <c r="AK12" s="105">
        <v>0</v>
      </c>
      <c r="AL12" s="105">
        <v>0</v>
      </c>
      <c r="AM12" s="105">
        <v>0</v>
      </c>
      <c r="AN12" s="137">
        <v>0</v>
      </c>
      <c r="AO12" s="122"/>
      <c r="AP12" s="127">
        <f t="shared" si="4"/>
        <v>0</v>
      </c>
      <c r="AQ12" s="122"/>
      <c r="AR12" s="131">
        <v>0</v>
      </c>
      <c r="AS12" s="105">
        <v>0</v>
      </c>
      <c r="AT12" s="105">
        <v>0</v>
      </c>
      <c r="AU12" s="105">
        <v>0</v>
      </c>
      <c r="AV12" s="137">
        <v>0</v>
      </c>
      <c r="AW12" s="122"/>
      <c r="AX12" s="127">
        <v>0</v>
      </c>
      <c r="AY12" s="122"/>
      <c r="AZ12" s="205">
        <v>0</v>
      </c>
      <c r="BA12" s="146"/>
      <c r="BB12" s="460">
        <v>0.25</v>
      </c>
      <c r="BC12" s="461">
        <v>0</v>
      </c>
      <c r="BD12" s="178"/>
      <c r="BE12" s="154" t="s">
        <v>27</v>
      </c>
      <c r="BF12" s="122" t="s">
        <v>27</v>
      </c>
      <c r="BG12" s="122"/>
      <c r="BH12" s="157">
        <f t="shared" si="5"/>
        <v>0</v>
      </c>
      <c r="BI12" s="104">
        <f t="shared" si="6"/>
        <v>0</v>
      </c>
      <c r="BJ12" s="104">
        <f t="shared" si="7"/>
        <v>32</v>
      </c>
      <c r="BK12" s="104">
        <f t="shared" si="8"/>
        <v>120</v>
      </c>
      <c r="BL12" s="104">
        <f t="shared" si="9"/>
        <v>24</v>
      </c>
      <c r="BM12" s="104">
        <f t="shared" si="10"/>
        <v>0</v>
      </c>
      <c r="BN12" s="110">
        <f t="shared" si="11"/>
        <v>0</v>
      </c>
      <c r="BP12" s="31"/>
      <c r="BQ12" s="31"/>
      <c r="BR12" s="31"/>
      <c r="BS12" s="31"/>
    </row>
    <row r="13" spans="2:72" s="50" customFormat="1" ht="126.75" thickBot="1">
      <c r="B13" s="55" t="s">
        <v>574</v>
      </c>
      <c r="C13" s="767" t="s">
        <v>310</v>
      </c>
      <c r="D13" s="391" t="s">
        <v>339</v>
      </c>
      <c r="E13" s="122">
        <v>90</v>
      </c>
      <c r="F13" s="166">
        <f>SUM(G13:G13)</f>
        <v>0</v>
      </c>
      <c r="G13" s="122"/>
      <c r="H13" s="127">
        <f t="shared" si="0"/>
        <v>0</v>
      </c>
      <c r="I13" s="122"/>
      <c r="J13" s="131">
        <v>0</v>
      </c>
      <c r="K13" s="105">
        <v>0</v>
      </c>
      <c r="L13" s="137">
        <v>0</v>
      </c>
      <c r="M13" s="122"/>
      <c r="N13" s="127">
        <f t="shared" si="1"/>
        <v>90</v>
      </c>
      <c r="O13" s="122"/>
      <c r="P13" s="131">
        <v>90</v>
      </c>
      <c r="Q13" s="105">
        <v>0</v>
      </c>
      <c r="R13" s="105">
        <v>0</v>
      </c>
      <c r="S13" s="137">
        <v>0</v>
      </c>
      <c r="T13" s="122"/>
      <c r="U13" s="127">
        <f t="shared" si="2"/>
        <v>72</v>
      </c>
      <c r="V13" s="122"/>
      <c r="W13" s="131">
        <v>36</v>
      </c>
      <c r="X13" s="105">
        <v>0</v>
      </c>
      <c r="Y13" s="105">
        <v>0</v>
      </c>
      <c r="Z13" s="105">
        <v>36</v>
      </c>
      <c r="AA13" s="105">
        <v>0</v>
      </c>
      <c r="AB13" s="137">
        <v>0</v>
      </c>
      <c r="AC13" s="122"/>
      <c r="AD13" s="127">
        <f t="shared" si="3"/>
        <v>72</v>
      </c>
      <c r="AE13" s="122"/>
      <c r="AF13" s="131">
        <v>72</v>
      </c>
      <c r="AG13" s="105">
        <v>0</v>
      </c>
      <c r="AH13" s="105">
        <v>0</v>
      </c>
      <c r="AI13" s="105">
        <v>0</v>
      </c>
      <c r="AJ13" s="105">
        <v>0</v>
      </c>
      <c r="AK13" s="105">
        <v>0</v>
      </c>
      <c r="AL13" s="105">
        <v>0</v>
      </c>
      <c r="AM13" s="105">
        <v>0</v>
      </c>
      <c r="AN13" s="137">
        <v>0</v>
      </c>
      <c r="AO13" s="122"/>
      <c r="AP13" s="127">
        <f t="shared" si="4"/>
        <v>0</v>
      </c>
      <c r="AQ13" s="122"/>
      <c r="AR13" s="131">
        <v>0</v>
      </c>
      <c r="AS13" s="105">
        <v>0</v>
      </c>
      <c r="AT13" s="105">
        <v>0</v>
      </c>
      <c r="AU13" s="105">
        <v>0</v>
      </c>
      <c r="AV13" s="137">
        <v>0</v>
      </c>
      <c r="AW13" s="122"/>
      <c r="AX13" s="127">
        <v>0</v>
      </c>
      <c r="AY13" s="122"/>
      <c r="AZ13" s="153">
        <v>0</v>
      </c>
      <c r="BA13" s="146"/>
      <c r="BB13" s="460">
        <v>0.25</v>
      </c>
      <c r="BC13" s="459">
        <v>0</v>
      </c>
      <c r="BD13" s="178"/>
      <c r="BE13" s="154" t="s">
        <v>27</v>
      </c>
      <c r="BF13" s="122" t="s">
        <v>27</v>
      </c>
      <c r="BG13" s="122"/>
      <c r="BH13" s="157">
        <f t="shared" si="5"/>
        <v>0</v>
      </c>
      <c r="BI13" s="104">
        <f t="shared" si="6"/>
        <v>0</v>
      </c>
      <c r="BJ13" s="104">
        <f t="shared" si="7"/>
        <v>90</v>
      </c>
      <c r="BK13" s="104">
        <f t="shared" si="8"/>
        <v>72</v>
      </c>
      <c r="BL13" s="104">
        <f t="shared" si="9"/>
        <v>72</v>
      </c>
      <c r="BM13" s="104">
        <f t="shared" si="10"/>
        <v>0</v>
      </c>
      <c r="BN13" s="110">
        <f t="shared" si="11"/>
        <v>0</v>
      </c>
      <c r="BP13" s="31"/>
      <c r="BQ13" s="31"/>
      <c r="BR13" s="31"/>
      <c r="BS13" s="31"/>
    </row>
    <row r="14" spans="2:72" s="50" customFormat="1" ht="126.75" thickBot="1">
      <c r="B14" s="55" t="s">
        <v>575</v>
      </c>
      <c r="C14" s="767" t="s">
        <v>311</v>
      </c>
      <c r="D14" s="391" t="s">
        <v>336</v>
      </c>
      <c r="E14" s="122">
        <v>40</v>
      </c>
      <c r="F14" s="166">
        <f>SUM(G14:G14)</f>
        <v>0</v>
      </c>
      <c r="G14" s="122"/>
      <c r="H14" s="127">
        <f t="shared" si="0"/>
        <v>0</v>
      </c>
      <c r="I14" s="122"/>
      <c r="J14" s="131">
        <v>0</v>
      </c>
      <c r="K14" s="105">
        <v>0</v>
      </c>
      <c r="L14" s="137">
        <v>0</v>
      </c>
      <c r="M14" s="122"/>
      <c r="N14" s="127">
        <f t="shared" si="1"/>
        <v>480</v>
      </c>
      <c r="O14" s="122"/>
      <c r="P14" s="131">
        <v>480</v>
      </c>
      <c r="Q14" s="105">
        <v>0</v>
      </c>
      <c r="R14" s="105">
        <v>0</v>
      </c>
      <c r="S14" s="137">
        <v>0</v>
      </c>
      <c r="T14" s="122"/>
      <c r="U14" s="127">
        <f t="shared" si="2"/>
        <v>320</v>
      </c>
      <c r="V14" s="122"/>
      <c r="W14" s="131">
        <v>160</v>
      </c>
      <c r="X14" s="105">
        <v>0</v>
      </c>
      <c r="Y14" s="105">
        <v>0</v>
      </c>
      <c r="Z14" s="105">
        <v>160</v>
      </c>
      <c r="AA14" s="105">
        <v>0</v>
      </c>
      <c r="AB14" s="137">
        <v>0</v>
      </c>
      <c r="AC14" s="122"/>
      <c r="AD14" s="127">
        <f t="shared" si="3"/>
        <v>0</v>
      </c>
      <c r="AE14" s="122"/>
      <c r="AF14" s="131">
        <v>0</v>
      </c>
      <c r="AG14" s="105">
        <v>0</v>
      </c>
      <c r="AH14" s="105">
        <v>0</v>
      </c>
      <c r="AI14" s="105">
        <v>0</v>
      </c>
      <c r="AJ14" s="105">
        <v>0</v>
      </c>
      <c r="AK14" s="105">
        <v>0</v>
      </c>
      <c r="AL14" s="105">
        <v>0</v>
      </c>
      <c r="AM14" s="105">
        <v>0</v>
      </c>
      <c r="AN14" s="137">
        <v>0</v>
      </c>
      <c r="AO14" s="122"/>
      <c r="AP14" s="127">
        <f t="shared" si="4"/>
        <v>0</v>
      </c>
      <c r="AQ14" s="122"/>
      <c r="AR14" s="131">
        <v>0</v>
      </c>
      <c r="AS14" s="105">
        <v>0</v>
      </c>
      <c r="AT14" s="105">
        <v>0</v>
      </c>
      <c r="AU14" s="105">
        <v>0</v>
      </c>
      <c r="AV14" s="137">
        <v>0</v>
      </c>
      <c r="AW14" s="122"/>
      <c r="AX14" s="127">
        <v>0</v>
      </c>
      <c r="AY14" s="122"/>
      <c r="AZ14" s="205">
        <v>0</v>
      </c>
      <c r="BA14" s="146"/>
      <c r="BB14" s="460">
        <v>0.25</v>
      </c>
      <c r="BC14" s="459">
        <v>0</v>
      </c>
      <c r="BD14" s="178"/>
      <c r="BE14" s="154" t="s">
        <v>27</v>
      </c>
      <c r="BF14" s="122" t="s">
        <v>27</v>
      </c>
      <c r="BG14" s="122"/>
      <c r="BH14" s="157">
        <f t="shared" si="5"/>
        <v>0</v>
      </c>
      <c r="BI14" s="104">
        <f t="shared" si="6"/>
        <v>0</v>
      </c>
      <c r="BJ14" s="104">
        <f t="shared" si="7"/>
        <v>480</v>
      </c>
      <c r="BK14" s="104">
        <f t="shared" si="8"/>
        <v>320</v>
      </c>
      <c r="BL14" s="104">
        <f t="shared" si="9"/>
        <v>0</v>
      </c>
      <c r="BM14" s="104">
        <f t="shared" si="10"/>
        <v>0</v>
      </c>
      <c r="BN14" s="110">
        <f t="shared" si="11"/>
        <v>0</v>
      </c>
    </row>
    <row r="15" spans="2:72" s="50" customFormat="1" ht="111" thickBot="1">
      <c r="B15" s="55" t="s">
        <v>576</v>
      </c>
      <c r="C15" s="768" t="s">
        <v>312</v>
      </c>
      <c r="D15" s="391" t="s">
        <v>337</v>
      </c>
      <c r="E15" s="122">
        <v>5</v>
      </c>
      <c r="F15" s="166">
        <f t="shared" ref="F15:F18" si="12">SUM(G15:G15)</f>
        <v>0</v>
      </c>
      <c r="G15" s="122"/>
      <c r="H15" s="127">
        <f t="shared" ref="H15:H18" si="13">SUM(I15:M15)</f>
        <v>0</v>
      </c>
      <c r="I15" s="122"/>
      <c r="J15" s="131">
        <v>0</v>
      </c>
      <c r="K15" s="105">
        <v>0</v>
      </c>
      <c r="L15" s="137">
        <v>0</v>
      </c>
      <c r="M15" s="122"/>
      <c r="N15" s="127">
        <f t="shared" ref="N15:N18" si="14">SUM(O15:T15)</f>
        <v>40</v>
      </c>
      <c r="O15" s="122"/>
      <c r="P15" s="131">
        <v>40</v>
      </c>
      <c r="Q15" s="105">
        <v>0</v>
      </c>
      <c r="R15" s="105">
        <v>0</v>
      </c>
      <c r="S15" s="137">
        <v>0</v>
      </c>
      <c r="T15" s="122"/>
      <c r="U15" s="127">
        <f t="shared" ref="U15:U18" si="15">SUM(V15:AC15)</f>
        <v>40</v>
      </c>
      <c r="V15" s="122"/>
      <c r="W15" s="131">
        <v>20</v>
      </c>
      <c r="X15" s="105">
        <v>0</v>
      </c>
      <c r="Y15" s="105">
        <v>0</v>
      </c>
      <c r="Z15" s="105">
        <v>20</v>
      </c>
      <c r="AA15" s="105">
        <v>0</v>
      </c>
      <c r="AB15" s="137">
        <v>0</v>
      </c>
      <c r="AC15" s="122"/>
      <c r="AD15" s="127">
        <f t="shared" ref="AD15:AD18" si="16">SUM(AE15:AO15)</f>
        <v>24</v>
      </c>
      <c r="AE15" s="122"/>
      <c r="AF15" s="131">
        <v>24</v>
      </c>
      <c r="AG15" s="105">
        <v>0</v>
      </c>
      <c r="AH15" s="105">
        <v>0</v>
      </c>
      <c r="AI15" s="105">
        <v>0</v>
      </c>
      <c r="AJ15" s="105">
        <v>0</v>
      </c>
      <c r="AK15" s="105">
        <v>0</v>
      </c>
      <c r="AL15" s="105">
        <v>0</v>
      </c>
      <c r="AM15" s="105">
        <v>0</v>
      </c>
      <c r="AN15" s="137">
        <v>0</v>
      </c>
      <c r="AO15" s="122"/>
      <c r="AP15" s="127">
        <f t="shared" ref="AP15:AP18" si="17">SUM(AQ15:AW15)</f>
        <v>0</v>
      </c>
      <c r="AQ15" s="122"/>
      <c r="AR15" s="131">
        <v>0</v>
      </c>
      <c r="AS15" s="105">
        <v>0</v>
      </c>
      <c r="AT15" s="105">
        <v>0</v>
      </c>
      <c r="AU15" s="105">
        <v>0</v>
      </c>
      <c r="AV15" s="137">
        <v>0</v>
      </c>
      <c r="AW15" s="122"/>
      <c r="AX15" s="127">
        <v>0</v>
      </c>
      <c r="AY15" s="122"/>
      <c r="AZ15" s="205">
        <v>0</v>
      </c>
      <c r="BA15" s="146"/>
      <c r="BB15" s="460">
        <v>0.25</v>
      </c>
      <c r="BC15" s="459">
        <v>0</v>
      </c>
      <c r="BD15" s="178"/>
      <c r="BE15" s="154" t="s">
        <v>27</v>
      </c>
      <c r="BF15" s="122" t="s">
        <v>27</v>
      </c>
      <c r="BG15" s="122"/>
      <c r="BH15" s="157">
        <f t="shared" si="5"/>
        <v>0</v>
      </c>
      <c r="BI15" s="104">
        <f t="shared" si="6"/>
        <v>0</v>
      </c>
      <c r="BJ15" s="104">
        <f t="shared" si="7"/>
        <v>40</v>
      </c>
      <c r="BK15" s="104">
        <f t="shared" si="8"/>
        <v>40</v>
      </c>
      <c r="BL15" s="104">
        <f t="shared" si="9"/>
        <v>24</v>
      </c>
      <c r="BM15" s="104">
        <f t="shared" si="10"/>
        <v>0</v>
      </c>
      <c r="BN15" s="110">
        <f t="shared" si="11"/>
        <v>0</v>
      </c>
    </row>
    <row r="16" spans="2:72" s="50" customFormat="1" ht="79.5" thickBot="1">
      <c r="B16" s="55" t="s">
        <v>577</v>
      </c>
      <c r="C16" s="768" t="s">
        <v>313</v>
      </c>
      <c r="D16" s="391" t="s">
        <v>338</v>
      </c>
      <c r="E16" s="122">
        <v>5</v>
      </c>
      <c r="F16" s="166">
        <f t="shared" si="12"/>
        <v>0</v>
      </c>
      <c r="G16" s="122"/>
      <c r="H16" s="127">
        <f t="shared" si="13"/>
        <v>0</v>
      </c>
      <c r="I16" s="122"/>
      <c r="J16" s="131">
        <v>0</v>
      </c>
      <c r="K16" s="105">
        <v>0</v>
      </c>
      <c r="L16" s="137">
        <v>0</v>
      </c>
      <c r="M16" s="122"/>
      <c r="N16" s="127">
        <f t="shared" si="14"/>
        <v>16</v>
      </c>
      <c r="O16" s="122"/>
      <c r="P16" s="131">
        <v>16</v>
      </c>
      <c r="Q16" s="105">
        <v>0</v>
      </c>
      <c r="R16" s="105">
        <v>0</v>
      </c>
      <c r="S16" s="137">
        <v>0</v>
      </c>
      <c r="T16" s="122"/>
      <c r="U16" s="127">
        <f t="shared" si="15"/>
        <v>0</v>
      </c>
      <c r="V16" s="122"/>
      <c r="W16" s="131">
        <v>0</v>
      </c>
      <c r="X16" s="105">
        <v>0</v>
      </c>
      <c r="Y16" s="105">
        <v>0</v>
      </c>
      <c r="Z16" s="105">
        <v>0</v>
      </c>
      <c r="AA16" s="105">
        <v>0</v>
      </c>
      <c r="AB16" s="137">
        <v>0</v>
      </c>
      <c r="AC16" s="122"/>
      <c r="AD16" s="127">
        <f t="shared" si="16"/>
        <v>0</v>
      </c>
      <c r="AE16" s="122"/>
      <c r="AF16" s="131">
        <v>0</v>
      </c>
      <c r="AG16" s="105">
        <v>0</v>
      </c>
      <c r="AH16" s="105">
        <v>0</v>
      </c>
      <c r="AI16" s="105">
        <v>0</v>
      </c>
      <c r="AJ16" s="105">
        <v>0</v>
      </c>
      <c r="AK16" s="105">
        <v>0</v>
      </c>
      <c r="AL16" s="105">
        <v>0</v>
      </c>
      <c r="AM16" s="105">
        <v>0</v>
      </c>
      <c r="AN16" s="137">
        <v>0</v>
      </c>
      <c r="AO16" s="122"/>
      <c r="AP16" s="127">
        <f t="shared" si="17"/>
        <v>0</v>
      </c>
      <c r="AQ16" s="122"/>
      <c r="AR16" s="131">
        <v>0</v>
      </c>
      <c r="AS16" s="105">
        <v>0</v>
      </c>
      <c r="AT16" s="105">
        <v>0</v>
      </c>
      <c r="AU16" s="105">
        <v>0</v>
      </c>
      <c r="AV16" s="137">
        <v>0</v>
      </c>
      <c r="AW16" s="122"/>
      <c r="AX16" s="127">
        <v>0</v>
      </c>
      <c r="AY16" s="122"/>
      <c r="AZ16" s="205">
        <v>0</v>
      </c>
      <c r="BA16" s="146"/>
      <c r="BB16" s="460">
        <v>0.25</v>
      </c>
      <c r="BC16" s="459">
        <v>0</v>
      </c>
      <c r="BD16" s="178"/>
      <c r="BE16" s="154" t="s">
        <v>27</v>
      </c>
      <c r="BF16" s="122" t="s">
        <v>27</v>
      </c>
      <c r="BG16" s="122"/>
      <c r="BH16" s="157">
        <f t="shared" si="5"/>
        <v>0</v>
      </c>
      <c r="BI16" s="104">
        <f t="shared" si="6"/>
        <v>0</v>
      </c>
      <c r="BJ16" s="104">
        <f t="shared" si="7"/>
        <v>16</v>
      </c>
      <c r="BK16" s="104">
        <f t="shared" si="8"/>
        <v>0</v>
      </c>
      <c r="BL16" s="104">
        <f t="shared" si="9"/>
        <v>0</v>
      </c>
      <c r="BM16" s="104">
        <f t="shared" si="10"/>
        <v>0</v>
      </c>
      <c r="BN16" s="110">
        <f t="shared" si="11"/>
        <v>0</v>
      </c>
    </row>
    <row r="17" spans="2:74" s="50" customFormat="1" ht="126.75" thickBot="1">
      <c r="B17" s="55" t="s">
        <v>578</v>
      </c>
      <c r="C17" s="768" t="s">
        <v>314</v>
      </c>
      <c r="D17" s="391" t="s">
        <v>340</v>
      </c>
      <c r="E17" s="122">
        <v>30</v>
      </c>
      <c r="F17" s="166">
        <f t="shared" si="12"/>
        <v>0</v>
      </c>
      <c r="G17" s="122"/>
      <c r="H17" s="127">
        <f t="shared" si="13"/>
        <v>0</v>
      </c>
      <c r="I17" s="122"/>
      <c r="J17" s="131">
        <v>0</v>
      </c>
      <c r="K17" s="105">
        <v>0</v>
      </c>
      <c r="L17" s="137">
        <v>0</v>
      </c>
      <c r="M17" s="122"/>
      <c r="N17" s="127">
        <f t="shared" si="14"/>
        <v>24</v>
      </c>
      <c r="O17" s="122"/>
      <c r="P17" s="131">
        <v>24</v>
      </c>
      <c r="Q17" s="105">
        <v>0</v>
      </c>
      <c r="R17" s="105">
        <v>0</v>
      </c>
      <c r="S17" s="137">
        <v>0</v>
      </c>
      <c r="T17" s="122"/>
      <c r="U17" s="127">
        <f t="shared" si="15"/>
        <v>120</v>
      </c>
      <c r="V17" s="122"/>
      <c r="W17" s="131">
        <v>60</v>
      </c>
      <c r="X17" s="105">
        <v>0</v>
      </c>
      <c r="Y17" s="105">
        <v>0</v>
      </c>
      <c r="Z17" s="105">
        <v>60</v>
      </c>
      <c r="AA17" s="105">
        <v>0</v>
      </c>
      <c r="AB17" s="137">
        <v>0</v>
      </c>
      <c r="AC17" s="122"/>
      <c r="AD17" s="127">
        <f t="shared" si="16"/>
        <v>0</v>
      </c>
      <c r="AE17" s="122"/>
      <c r="AF17" s="131">
        <v>0</v>
      </c>
      <c r="AG17" s="105">
        <v>0</v>
      </c>
      <c r="AH17" s="105">
        <v>0</v>
      </c>
      <c r="AI17" s="105">
        <v>0</v>
      </c>
      <c r="AJ17" s="105">
        <v>0</v>
      </c>
      <c r="AK17" s="105">
        <v>0</v>
      </c>
      <c r="AL17" s="105">
        <v>0</v>
      </c>
      <c r="AM17" s="105">
        <v>0</v>
      </c>
      <c r="AN17" s="137">
        <v>0</v>
      </c>
      <c r="AO17" s="122"/>
      <c r="AP17" s="127">
        <f t="shared" si="17"/>
        <v>0</v>
      </c>
      <c r="AQ17" s="122"/>
      <c r="AR17" s="131">
        <v>0</v>
      </c>
      <c r="AS17" s="105">
        <v>0</v>
      </c>
      <c r="AT17" s="105">
        <v>0</v>
      </c>
      <c r="AU17" s="105">
        <v>0</v>
      </c>
      <c r="AV17" s="137">
        <v>0</v>
      </c>
      <c r="AW17" s="122"/>
      <c r="AX17" s="127">
        <v>0</v>
      </c>
      <c r="AY17" s="122"/>
      <c r="AZ17" s="205">
        <v>0</v>
      </c>
      <c r="BA17" s="146"/>
      <c r="BB17" s="460">
        <v>0.25</v>
      </c>
      <c r="BC17" s="459">
        <v>0</v>
      </c>
      <c r="BD17" s="178"/>
      <c r="BE17" s="154" t="s">
        <v>27</v>
      </c>
      <c r="BF17" s="122" t="s">
        <v>27</v>
      </c>
      <c r="BG17" s="122"/>
      <c r="BH17" s="157">
        <f t="shared" si="5"/>
        <v>0</v>
      </c>
      <c r="BI17" s="104">
        <f t="shared" si="6"/>
        <v>0</v>
      </c>
      <c r="BJ17" s="104">
        <f t="shared" si="7"/>
        <v>24</v>
      </c>
      <c r="BK17" s="104">
        <f t="shared" si="8"/>
        <v>120</v>
      </c>
      <c r="BL17" s="104">
        <f t="shared" si="9"/>
        <v>0</v>
      </c>
      <c r="BM17" s="104">
        <f t="shared" si="10"/>
        <v>0</v>
      </c>
      <c r="BN17" s="110">
        <f t="shared" si="11"/>
        <v>0</v>
      </c>
    </row>
    <row r="18" spans="2:74" s="50" customFormat="1" ht="141.75">
      <c r="B18" s="55" t="s">
        <v>580</v>
      </c>
      <c r="C18" s="768" t="s">
        <v>315</v>
      </c>
      <c r="D18" s="391" t="s">
        <v>341</v>
      </c>
      <c r="E18" s="122">
        <v>10</v>
      </c>
      <c r="F18" s="166">
        <f t="shared" si="12"/>
        <v>0</v>
      </c>
      <c r="G18" s="122"/>
      <c r="H18" s="127">
        <f t="shared" si="13"/>
        <v>0</v>
      </c>
      <c r="I18" s="122"/>
      <c r="J18" s="131">
        <v>0</v>
      </c>
      <c r="K18" s="105">
        <v>0</v>
      </c>
      <c r="L18" s="137">
        <v>0</v>
      </c>
      <c r="M18" s="122"/>
      <c r="N18" s="127">
        <f t="shared" si="14"/>
        <v>32</v>
      </c>
      <c r="O18" s="122"/>
      <c r="P18" s="131">
        <v>32</v>
      </c>
      <c r="Q18" s="105">
        <v>0</v>
      </c>
      <c r="R18" s="105">
        <v>0</v>
      </c>
      <c r="S18" s="137">
        <v>0</v>
      </c>
      <c r="T18" s="122"/>
      <c r="U18" s="127">
        <f t="shared" si="15"/>
        <v>8</v>
      </c>
      <c r="V18" s="122"/>
      <c r="W18" s="131">
        <v>4</v>
      </c>
      <c r="X18" s="105">
        <v>0</v>
      </c>
      <c r="Y18" s="105">
        <v>0</v>
      </c>
      <c r="Z18" s="105">
        <v>4</v>
      </c>
      <c r="AA18" s="105">
        <v>0</v>
      </c>
      <c r="AB18" s="137">
        <v>0</v>
      </c>
      <c r="AC18" s="122"/>
      <c r="AD18" s="127">
        <f t="shared" si="16"/>
        <v>8</v>
      </c>
      <c r="AE18" s="122"/>
      <c r="AF18" s="131">
        <v>8</v>
      </c>
      <c r="AG18" s="105">
        <v>0</v>
      </c>
      <c r="AH18" s="105">
        <v>0</v>
      </c>
      <c r="AI18" s="105">
        <v>0</v>
      </c>
      <c r="AJ18" s="105">
        <v>0</v>
      </c>
      <c r="AK18" s="105">
        <v>0</v>
      </c>
      <c r="AL18" s="105">
        <v>0</v>
      </c>
      <c r="AM18" s="105">
        <v>0</v>
      </c>
      <c r="AN18" s="137">
        <v>0</v>
      </c>
      <c r="AO18" s="122"/>
      <c r="AP18" s="127">
        <f t="shared" si="17"/>
        <v>8</v>
      </c>
      <c r="AQ18" s="122"/>
      <c r="AR18" s="131">
        <v>0</v>
      </c>
      <c r="AS18" s="105">
        <v>0</v>
      </c>
      <c r="AT18" s="105">
        <v>8</v>
      </c>
      <c r="AU18" s="105">
        <v>0</v>
      </c>
      <c r="AV18" s="137">
        <v>0</v>
      </c>
      <c r="AW18" s="122"/>
      <c r="AX18" s="127">
        <v>0</v>
      </c>
      <c r="AY18" s="122"/>
      <c r="AZ18" s="205">
        <v>320659</v>
      </c>
      <c r="BA18" s="146"/>
      <c r="BB18" s="460">
        <v>0.25</v>
      </c>
      <c r="BC18" s="459">
        <v>0.3</v>
      </c>
      <c r="BD18" s="178"/>
      <c r="BE18" s="154" t="s">
        <v>27</v>
      </c>
      <c r="BF18" s="122" t="s">
        <v>27</v>
      </c>
      <c r="BG18" s="122"/>
      <c r="BH18" s="157">
        <f t="shared" si="5"/>
        <v>0</v>
      </c>
      <c r="BI18" s="104">
        <f t="shared" si="6"/>
        <v>0</v>
      </c>
      <c r="BJ18" s="104">
        <f t="shared" si="7"/>
        <v>32</v>
      </c>
      <c r="BK18" s="104">
        <f t="shared" si="8"/>
        <v>8</v>
      </c>
      <c r="BL18" s="104">
        <f t="shared" si="9"/>
        <v>8</v>
      </c>
      <c r="BM18" s="104">
        <f t="shared" si="10"/>
        <v>8</v>
      </c>
      <c r="BN18" s="110">
        <f t="shared" si="11"/>
        <v>0</v>
      </c>
    </row>
    <row r="19" spans="2:74" s="50" customFormat="1" ht="38.1" customHeight="1" thickBot="1">
      <c r="B19" s="56" t="s">
        <v>579</v>
      </c>
      <c r="C19" s="769" t="s">
        <v>136</v>
      </c>
      <c r="D19" s="159" t="s">
        <v>5</v>
      </c>
      <c r="E19" s="124">
        <v>0</v>
      </c>
      <c r="F19" s="167">
        <v>0</v>
      </c>
      <c r="G19" s="124"/>
      <c r="H19" s="128">
        <f t="shared" si="0"/>
        <v>0</v>
      </c>
      <c r="I19" s="124"/>
      <c r="J19" s="132">
        <v>0</v>
      </c>
      <c r="K19" s="111">
        <v>0</v>
      </c>
      <c r="L19" s="138">
        <v>0</v>
      </c>
      <c r="M19" s="124"/>
      <c r="N19" s="128">
        <f t="shared" si="1"/>
        <v>0</v>
      </c>
      <c r="O19" s="124"/>
      <c r="P19" s="132">
        <v>0</v>
      </c>
      <c r="Q19" s="111">
        <v>0</v>
      </c>
      <c r="R19" s="111">
        <v>0</v>
      </c>
      <c r="S19" s="138">
        <v>0</v>
      </c>
      <c r="T19" s="124"/>
      <c r="U19" s="128">
        <f t="shared" si="2"/>
        <v>0</v>
      </c>
      <c r="V19" s="124"/>
      <c r="W19" s="132">
        <v>0</v>
      </c>
      <c r="X19" s="111">
        <v>0</v>
      </c>
      <c r="Y19" s="111">
        <v>0</v>
      </c>
      <c r="Z19" s="111">
        <v>0</v>
      </c>
      <c r="AA19" s="111">
        <v>0</v>
      </c>
      <c r="AB19" s="138">
        <v>0</v>
      </c>
      <c r="AC19" s="124"/>
      <c r="AD19" s="128">
        <f t="shared" si="3"/>
        <v>0</v>
      </c>
      <c r="AE19" s="124"/>
      <c r="AF19" s="132">
        <v>0</v>
      </c>
      <c r="AG19" s="111">
        <v>0</v>
      </c>
      <c r="AH19" s="111">
        <v>0</v>
      </c>
      <c r="AI19" s="111">
        <v>0</v>
      </c>
      <c r="AJ19" s="111">
        <v>0</v>
      </c>
      <c r="AK19" s="111">
        <v>0</v>
      </c>
      <c r="AL19" s="111">
        <v>0</v>
      </c>
      <c r="AM19" s="111">
        <v>0</v>
      </c>
      <c r="AN19" s="138">
        <v>0</v>
      </c>
      <c r="AO19" s="124"/>
      <c r="AP19" s="128">
        <f t="shared" si="4"/>
        <v>0</v>
      </c>
      <c r="AQ19" s="124"/>
      <c r="AR19" s="132">
        <v>0</v>
      </c>
      <c r="AS19" s="111">
        <v>0</v>
      </c>
      <c r="AT19" s="111">
        <v>0</v>
      </c>
      <c r="AU19" s="111">
        <v>0</v>
      </c>
      <c r="AV19" s="138">
        <v>0</v>
      </c>
      <c r="AW19" s="124"/>
      <c r="AX19" s="128">
        <v>0</v>
      </c>
      <c r="AY19" s="123"/>
      <c r="AZ19" s="206">
        <v>0</v>
      </c>
      <c r="BA19" s="147"/>
      <c r="BB19" s="462">
        <v>0</v>
      </c>
      <c r="BC19" s="459">
        <v>0</v>
      </c>
      <c r="BD19" s="181"/>
      <c r="BE19" s="155" t="s">
        <v>27</v>
      </c>
      <c r="BF19" s="124" t="s">
        <v>27</v>
      </c>
      <c r="BG19" s="124"/>
      <c r="BH19" s="185">
        <f t="shared" si="5"/>
        <v>0</v>
      </c>
      <c r="BI19" s="186">
        <f t="shared" si="6"/>
        <v>0</v>
      </c>
      <c r="BJ19" s="186">
        <f t="shared" si="7"/>
        <v>0</v>
      </c>
      <c r="BK19" s="186">
        <f t="shared" si="8"/>
        <v>0</v>
      </c>
      <c r="BL19" s="186">
        <f t="shared" si="9"/>
        <v>0</v>
      </c>
      <c r="BM19" s="186">
        <f t="shared" si="10"/>
        <v>0</v>
      </c>
      <c r="BN19" s="187">
        <f t="shared" si="11"/>
        <v>0</v>
      </c>
    </row>
    <row r="20" spans="2:74" s="37" customFormat="1" ht="15.95" customHeight="1">
      <c r="C20" s="50"/>
      <c r="D20" s="51"/>
      <c r="E20" s="49"/>
      <c r="F20" s="49"/>
      <c r="G20" s="49"/>
      <c r="H20" s="49"/>
      <c r="I20" s="49"/>
      <c r="J20" s="49"/>
      <c r="K20" s="49"/>
      <c r="L20" s="49"/>
      <c r="M20" s="49"/>
      <c r="N20" s="49"/>
      <c r="O20" s="49"/>
      <c r="P20" s="49"/>
      <c r="Q20" s="49"/>
      <c r="R20" s="49"/>
      <c r="S20" s="49"/>
      <c r="T20" s="52"/>
      <c r="U20" s="49"/>
      <c r="V20" s="49"/>
      <c r="W20" s="49"/>
      <c r="X20" s="49"/>
      <c r="Y20" s="49"/>
      <c r="Z20" s="49"/>
      <c r="AA20" s="49"/>
      <c r="AB20" s="49"/>
      <c r="AC20" s="39"/>
      <c r="AD20" s="39"/>
      <c r="AE20" s="39"/>
      <c r="AF20" s="39"/>
      <c r="AG20" s="39"/>
      <c r="AH20" s="39"/>
      <c r="AI20" s="39"/>
      <c r="AJ20" s="39"/>
      <c r="AK20" s="39"/>
      <c r="AL20" s="39"/>
      <c r="AM20" s="39"/>
      <c r="AN20" s="39"/>
      <c r="AO20" s="39"/>
      <c r="AP20" s="39"/>
      <c r="AQ20" s="39"/>
      <c r="AR20" s="39"/>
      <c r="AS20" s="39"/>
      <c r="AT20" s="39"/>
      <c r="AU20" s="39"/>
      <c r="AV20" s="39"/>
      <c r="AW20" s="39"/>
      <c r="AX20" s="39"/>
      <c r="AY20" s="39"/>
      <c r="AZ20" s="39"/>
      <c r="BA20" s="39"/>
      <c r="BB20" s="39"/>
      <c r="BC20" s="39"/>
      <c r="BD20" s="39"/>
      <c r="BE20" s="39"/>
      <c r="BF20" s="39"/>
      <c r="BG20" s="39"/>
      <c r="BH20" s="39"/>
      <c r="BI20" s="39"/>
      <c r="BJ20" s="39"/>
      <c r="BK20" s="39"/>
      <c r="BL20" s="39"/>
      <c r="BP20" s="13"/>
      <c r="BQ20" s="13"/>
      <c r="BR20" s="13"/>
      <c r="BS20" s="13"/>
      <c r="BU20" s="13"/>
      <c r="BV20" s="13"/>
    </row>
    <row r="23" spans="2:74" ht="16.5" thickBot="1"/>
    <row r="24" spans="2:74" ht="21.75" thickBot="1">
      <c r="B24" s="943" t="s">
        <v>149</v>
      </c>
      <c r="C24" s="1074"/>
    </row>
    <row r="28" spans="2:74">
      <c r="C28" s="41"/>
      <c r="D28" s="42"/>
      <c r="V28" s="43"/>
      <c r="W28" s="42"/>
    </row>
    <row r="29" spans="2:74">
      <c r="B29" s="1182" t="s">
        <v>101</v>
      </c>
      <c r="C29" s="1182"/>
      <c r="D29" s="1182"/>
      <c r="E29" s="743" t="s">
        <v>7</v>
      </c>
      <c r="F29" s="743" t="s">
        <v>375</v>
      </c>
      <c r="G29" s="743" t="s">
        <v>376</v>
      </c>
      <c r="H29" s="744" t="s">
        <v>377</v>
      </c>
      <c r="I29" s="659" t="s">
        <v>378</v>
      </c>
      <c r="J29" s="745" t="s">
        <v>379</v>
      </c>
      <c r="K29" s="744" t="s">
        <v>380</v>
      </c>
      <c r="L29" s="743" t="s">
        <v>381</v>
      </c>
      <c r="M29" s="746" t="s">
        <v>382</v>
      </c>
      <c r="N29" s="653"/>
      <c r="O29" s="653"/>
      <c r="P29" s="653"/>
      <c r="U29" s="43"/>
      <c r="W29" s="42"/>
    </row>
    <row r="30" spans="2:74">
      <c r="B30" s="653"/>
      <c r="C30" s="653"/>
      <c r="D30" s="653"/>
      <c r="E30" s="653"/>
      <c r="F30" s="653"/>
      <c r="G30" s="653"/>
      <c r="H30" s="655"/>
      <c r="I30" s="653"/>
      <c r="J30" s="656"/>
      <c r="K30" s="655"/>
      <c r="L30" s="653"/>
      <c r="M30" s="654"/>
      <c r="N30" s="657" t="s">
        <v>383</v>
      </c>
      <c r="O30" s="658">
        <v>1.75</v>
      </c>
      <c r="P30" s="653" t="s">
        <v>453</v>
      </c>
      <c r="U30" s="43"/>
      <c r="W30" s="42"/>
    </row>
    <row r="31" spans="2:74">
      <c r="B31" s="742" t="s">
        <v>215</v>
      </c>
      <c r="C31" s="653"/>
      <c r="D31" s="653"/>
      <c r="E31" s="653"/>
      <c r="F31" s="653"/>
      <c r="G31" s="653"/>
      <c r="H31" s="653"/>
      <c r="I31" s="653"/>
      <c r="J31" s="653"/>
      <c r="K31" s="653"/>
      <c r="L31" s="653"/>
      <c r="M31" s="653"/>
      <c r="N31" s="653"/>
      <c r="O31" s="653"/>
      <c r="P31" s="653"/>
      <c r="U31" s="43"/>
      <c r="W31" s="42"/>
    </row>
    <row r="32" spans="2:74">
      <c r="B32" s="653"/>
      <c r="C32" s="653"/>
      <c r="D32" s="653"/>
      <c r="E32" s="653"/>
      <c r="F32" s="653"/>
      <c r="G32" s="653"/>
      <c r="H32" s="653"/>
      <c r="I32" s="653"/>
      <c r="J32" s="653"/>
      <c r="K32" s="653"/>
      <c r="L32" s="653"/>
      <c r="M32" s="653"/>
      <c r="N32" s="653"/>
      <c r="O32" s="653"/>
      <c r="P32" s="653"/>
      <c r="U32" s="43"/>
      <c r="W32" s="42"/>
    </row>
    <row r="33" spans="2:23">
      <c r="B33" s="684" t="s">
        <v>477</v>
      </c>
      <c r="C33" s="875" t="s">
        <v>707</v>
      </c>
      <c r="D33" s="653"/>
      <c r="E33" s="653"/>
      <c r="F33" s="653"/>
      <c r="G33" s="653"/>
      <c r="H33" s="655"/>
      <c r="I33" s="653"/>
      <c r="J33" s="656"/>
      <c r="K33" s="655"/>
      <c r="L33" s="653"/>
      <c r="M33" s="661">
        <f>M35+M40+M44+M46+M50+M54+M56+M58+M60+M62+M69+M72+M76+M79+M83+M85+M92</f>
        <v>320659.46825000003</v>
      </c>
      <c r="N33" s="653"/>
      <c r="O33" s="653"/>
      <c r="P33" s="653"/>
      <c r="U33" s="43"/>
      <c r="W33" s="42"/>
    </row>
    <row r="34" spans="2:23">
      <c r="B34" s="653"/>
      <c r="C34" s="653"/>
      <c r="D34" s="653"/>
      <c r="E34" s="653"/>
      <c r="F34" s="653"/>
      <c r="G34" s="653"/>
      <c r="H34" s="655"/>
      <c r="I34" s="653"/>
      <c r="J34" s="656"/>
      <c r="K34" s="655"/>
      <c r="L34" s="653"/>
      <c r="M34" s="653"/>
      <c r="N34" s="653"/>
      <c r="O34" s="653"/>
      <c r="P34" s="653"/>
      <c r="U34" s="43"/>
      <c r="W34" s="42"/>
    </row>
    <row r="35" spans="2:23">
      <c r="B35" s="653"/>
      <c r="C35" s="685" t="s">
        <v>478</v>
      </c>
      <c r="D35" s="685"/>
      <c r="E35" s="685"/>
      <c r="F35" s="685"/>
      <c r="G35" s="685"/>
      <c r="H35" s="738"/>
      <c r="I35" s="685">
        <v>8</v>
      </c>
      <c r="J35" s="686"/>
      <c r="K35" s="738"/>
      <c r="L35" s="685">
        <v>12</v>
      </c>
      <c r="M35" s="672">
        <f>I35*(SUM(M36:M38)+L35*100)</f>
        <v>100844.94200000001</v>
      </c>
      <c r="N35" s="653"/>
      <c r="O35" s="653"/>
      <c r="P35" s="653"/>
      <c r="U35" s="43"/>
      <c r="W35" s="42"/>
    </row>
    <row r="36" spans="2:23">
      <c r="B36" s="653"/>
      <c r="C36" s="685"/>
      <c r="D36" s="739" t="s">
        <v>479</v>
      </c>
      <c r="E36" s="685" t="s">
        <v>480</v>
      </c>
      <c r="F36" s="685">
        <v>252</v>
      </c>
      <c r="G36" s="685">
        <f>211/12</f>
        <v>17.583333333333332</v>
      </c>
      <c r="H36" s="738">
        <f t="shared" ref="H36" si="18">F36*G36</f>
        <v>4431</v>
      </c>
      <c r="I36" s="685">
        <v>1</v>
      </c>
      <c r="J36" s="686">
        <f>H36*SPP</f>
        <v>7754.25</v>
      </c>
      <c r="K36" s="738">
        <v>30</v>
      </c>
      <c r="L36" s="685"/>
      <c r="M36" s="740">
        <f>I36*(J36+80*(K36+L36))</f>
        <v>10154.25</v>
      </c>
      <c r="N36" s="653"/>
      <c r="O36" s="653"/>
      <c r="P36" s="653"/>
      <c r="U36" s="43"/>
      <c r="W36" s="42"/>
    </row>
    <row r="37" spans="2:23">
      <c r="B37" s="653"/>
      <c r="C37" s="685"/>
      <c r="D37" s="739" t="s">
        <v>481</v>
      </c>
      <c r="E37" s="685" t="s">
        <v>391</v>
      </c>
      <c r="F37" s="685">
        <v>24</v>
      </c>
      <c r="G37" s="685">
        <f>0.285*1.5*15.8</f>
        <v>6.7545000000000002</v>
      </c>
      <c r="H37" s="685">
        <f>F37*G37</f>
        <v>162.108</v>
      </c>
      <c r="I37" s="685">
        <v>1</v>
      </c>
      <c r="J37" s="686">
        <f>H37*SPP</f>
        <v>283.68900000000002</v>
      </c>
      <c r="K37" s="685">
        <v>4</v>
      </c>
      <c r="L37" s="685"/>
      <c r="M37" s="740">
        <f>I37*(J37+80*(K37+L37))</f>
        <v>603.68900000000008</v>
      </c>
      <c r="N37" s="653"/>
      <c r="O37" s="653"/>
      <c r="P37" s="653"/>
      <c r="U37" s="43"/>
      <c r="W37" s="42"/>
    </row>
    <row r="38" spans="2:23">
      <c r="B38" s="653"/>
      <c r="C38" s="685"/>
      <c r="D38" s="739" t="s">
        <v>482</v>
      </c>
      <c r="E38" s="685" t="s">
        <v>391</v>
      </c>
      <c r="F38" s="685">
        <v>24</v>
      </c>
      <c r="G38" s="685">
        <f>0.285*1.5*18.25</f>
        <v>7.8018749999999999</v>
      </c>
      <c r="H38" s="685">
        <f>F38*G38</f>
        <v>187.245</v>
      </c>
      <c r="I38" s="685">
        <v>1</v>
      </c>
      <c r="J38" s="686">
        <f>H38*SPP</f>
        <v>327.67875000000004</v>
      </c>
      <c r="K38" s="685">
        <v>4</v>
      </c>
      <c r="L38" s="685"/>
      <c r="M38" s="740">
        <f>I38*(J38+80*(K38+L38))</f>
        <v>647.67875000000004</v>
      </c>
      <c r="N38" s="653"/>
      <c r="O38" s="653"/>
      <c r="P38" s="653"/>
      <c r="U38" s="43"/>
      <c r="W38" s="42"/>
    </row>
    <row r="39" spans="2:23">
      <c r="B39" s="653"/>
      <c r="C39" s="653"/>
      <c r="D39" s="653"/>
      <c r="E39" s="653"/>
      <c r="F39" s="653"/>
      <c r="G39" s="653"/>
      <c r="H39" s="653"/>
      <c r="I39" s="653"/>
      <c r="J39" s="653"/>
      <c r="K39" s="653"/>
      <c r="L39" s="653"/>
      <c r="M39" s="653"/>
      <c r="N39" s="653"/>
      <c r="O39" s="653"/>
      <c r="P39" s="653"/>
      <c r="U39" s="43"/>
      <c r="W39" s="42"/>
    </row>
    <row r="40" spans="2:23">
      <c r="B40" s="653"/>
      <c r="C40" s="685" t="s">
        <v>413</v>
      </c>
      <c r="D40" s="685"/>
      <c r="E40" s="685"/>
      <c r="F40" s="685"/>
      <c r="G40" s="685"/>
      <c r="H40" s="738"/>
      <c r="I40" s="685">
        <v>8</v>
      </c>
      <c r="J40" s="686"/>
      <c r="K40" s="738"/>
      <c r="L40" s="685">
        <v>12</v>
      </c>
      <c r="M40" s="672">
        <f>I40*(SUM(M41:M42)+L40*100)</f>
        <v>67627.489999999991</v>
      </c>
      <c r="N40" s="653"/>
      <c r="O40" s="653"/>
      <c r="P40" s="653"/>
      <c r="U40" s="43"/>
      <c r="W40" s="42"/>
    </row>
    <row r="41" spans="2:23">
      <c r="B41" s="653"/>
      <c r="C41" s="685"/>
      <c r="D41" s="739" t="s">
        <v>483</v>
      </c>
      <c r="E41" s="685" t="s">
        <v>480</v>
      </c>
      <c r="F41" s="685">
        <v>252</v>
      </c>
      <c r="G41" s="685">
        <f>145/12</f>
        <v>12.083333333333334</v>
      </c>
      <c r="H41" s="738">
        <f t="shared" ref="H41" si="19">F41*G41</f>
        <v>3045</v>
      </c>
      <c r="I41" s="685">
        <v>1</v>
      </c>
      <c r="J41" s="686">
        <f>H41*SPP</f>
        <v>5328.75</v>
      </c>
      <c r="K41" s="738">
        <v>12</v>
      </c>
      <c r="L41" s="685"/>
      <c r="M41" s="740">
        <f>I41*(J41+80*(K41+L41))</f>
        <v>6288.75</v>
      </c>
      <c r="N41" s="653"/>
      <c r="O41" s="653"/>
      <c r="P41" s="653"/>
      <c r="U41" s="43"/>
      <c r="W41" s="42"/>
    </row>
    <row r="42" spans="2:23">
      <c r="B42" s="653"/>
      <c r="C42" s="685"/>
      <c r="D42" s="739" t="s">
        <v>484</v>
      </c>
      <c r="E42" s="685" t="s">
        <v>391</v>
      </c>
      <c r="F42" s="685">
        <v>21</v>
      </c>
      <c r="G42" s="685">
        <f>0.285*1*15.5</f>
        <v>4.4174999999999995</v>
      </c>
      <c r="H42" s="685">
        <f>F42*G42</f>
        <v>92.767499999999984</v>
      </c>
      <c r="I42" s="685">
        <v>2</v>
      </c>
      <c r="J42" s="686">
        <f>H42*SPP</f>
        <v>162.34312499999999</v>
      </c>
      <c r="K42" s="685">
        <v>4</v>
      </c>
      <c r="L42" s="685"/>
      <c r="M42" s="740">
        <f>I42*(J42+80*(K42+L42))</f>
        <v>964.68624999999997</v>
      </c>
      <c r="N42" s="653"/>
      <c r="O42" s="653"/>
      <c r="P42" s="653"/>
      <c r="U42" s="43"/>
      <c r="W42" s="42"/>
    </row>
    <row r="43" spans="2:23">
      <c r="B43" s="653"/>
      <c r="C43" s="653"/>
      <c r="D43" s="668"/>
      <c r="E43" s="653"/>
      <c r="F43" s="653"/>
      <c r="G43" s="653"/>
      <c r="H43" s="655"/>
      <c r="I43" s="653"/>
      <c r="J43" s="656"/>
      <c r="K43" s="655"/>
      <c r="L43" s="653"/>
      <c r="M43" s="654"/>
      <c r="N43" s="653"/>
      <c r="O43" s="653"/>
      <c r="P43" s="653"/>
      <c r="U43" s="43"/>
      <c r="W43" s="42"/>
    </row>
    <row r="44" spans="2:23">
      <c r="B44" s="653"/>
      <c r="C44" s="685" t="s">
        <v>485</v>
      </c>
      <c r="D44" s="739" t="s">
        <v>486</v>
      </c>
      <c r="E44" s="685" t="s">
        <v>480</v>
      </c>
      <c r="F44" s="685">
        <v>300</v>
      </c>
      <c r="G44" s="685">
        <f>176/12</f>
        <v>14.666666666666666</v>
      </c>
      <c r="H44" s="738">
        <f t="shared" ref="H44" si="20">F44*G44</f>
        <v>4400</v>
      </c>
      <c r="I44" s="685">
        <v>4</v>
      </c>
      <c r="J44" s="686">
        <f>H44*SPP</f>
        <v>7700</v>
      </c>
      <c r="K44" s="738">
        <v>25</v>
      </c>
      <c r="L44" s="685"/>
      <c r="M44" s="741">
        <f>I44*(J44+80*(K44+L44))</f>
        <v>38800</v>
      </c>
      <c r="N44" s="653"/>
      <c r="O44" s="653"/>
      <c r="P44" s="653"/>
      <c r="U44" s="43"/>
      <c r="W44" s="42"/>
    </row>
    <row r="45" spans="2:23">
      <c r="B45" s="653"/>
      <c r="C45" s="653"/>
      <c r="D45" s="653"/>
      <c r="E45" s="653"/>
      <c r="F45" s="653"/>
      <c r="G45" s="653"/>
      <c r="H45" s="653"/>
      <c r="I45" s="653"/>
      <c r="J45" s="653"/>
      <c r="K45" s="653"/>
      <c r="L45" s="653"/>
      <c r="M45" s="653"/>
      <c r="N45" s="653"/>
      <c r="O45" s="653"/>
      <c r="P45" s="653"/>
      <c r="U45" s="43"/>
      <c r="W45" s="42"/>
    </row>
    <row r="46" spans="2:23">
      <c r="B46" s="653"/>
      <c r="C46" s="685" t="s">
        <v>487</v>
      </c>
      <c r="D46" s="685"/>
      <c r="E46" s="685"/>
      <c r="F46" s="685"/>
      <c r="G46" s="685"/>
      <c r="H46" s="738"/>
      <c r="I46" s="685">
        <v>2</v>
      </c>
      <c r="J46" s="686"/>
      <c r="K46" s="738"/>
      <c r="L46" s="685">
        <v>12</v>
      </c>
      <c r="M46" s="672">
        <f>I46*(SUM(M47:M48)+L46*100)</f>
        <v>8942.5058333333327</v>
      </c>
      <c r="N46" s="653"/>
      <c r="O46" s="653"/>
      <c r="P46" s="653"/>
      <c r="U46" s="43"/>
      <c r="W46" s="42"/>
    </row>
    <row r="47" spans="2:23">
      <c r="B47" s="653"/>
      <c r="C47" s="685"/>
      <c r="D47" s="739" t="s">
        <v>483</v>
      </c>
      <c r="E47" s="685" t="s">
        <v>480</v>
      </c>
      <c r="F47" s="685">
        <v>63.68</v>
      </c>
      <c r="G47" s="685">
        <f>145/12</f>
        <v>12.083333333333334</v>
      </c>
      <c r="H47" s="738">
        <f t="shared" ref="H47" si="21">F47*G47</f>
        <v>769.4666666666667</v>
      </c>
      <c r="I47" s="685">
        <v>1</v>
      </c>
      <c r="J47" s="686">
        <f>H47*SPP</f>
        <v>1346.5666666666666</v>
      </c>
      <c r="K47" s="738">
        <v>12</v>
      </c>
      <c r="L47" s="685"/>
      <c r="M47" s="740">
        <f>I47*(J47+80*(K47+L47))</f>
        <v>2306.5666666666666</v>
      </c>
      <c r="N47" s="653"/>
      <c r="O47" s="653"/>
      <c r="P47" s="653"/>
      <c r="U47" s="43"/>
      <c r="W47" s="42"/>
    </row>
    <row r="48" spans="2:23">
      <c r="B48" s="653"/>
      <c r="C48" s="685"/>
      <c r="D48" s="739" t="s">
        <v>484</v>
      </c>
      <c r="E48" s="685" t="s">
        <v>391</v>
      </c>
      <c r="F48" s="685">
        <v>21</v>
      </c>
      <c r="G48" s="685">
        <f>0.285*1*15.5</f>
        <v>4.4174999999999995</v>
      </c>
      <c r="H48" s="685">
        <f>F48*G48</f>
        <v>92.767499999999984</v>
      </c>
      <c r="I48" s="685">
        <v>2</v>
      </c>
      <c r="J48" s="686">
        <f>H48*SPP</f>
        <v>162.34312499999999</v>
      </c>
      <c r="K48" s="685">
        <v>4</v>
      </c>
      <c r="L48" s="685"/>
      <c r="M48" s="740">
        <f>I48*(J48+80*(K48+L48))</f>
        <v>964.68624999999997</v>
      </c>
      <c r="N48" s="653"/>
      <c r="O48" s="653"/>
      <c r="P48" s="653"/>
      <c r="U48" s="43"/>
      <c r="W48" s="42"/>
    </row>
    <row r="49" spans="2:23">
      <c r="B49" s="653"/>
      <c r="C49" s="653"/>
      <c r="D49" s="653"/>
      <c r="E49" s="653"/>
      <c r="F49" s="653"/>
      <c r="G49" s="653"/>
      <c r="H49" s="653"/>
      <c r="I49" s="653"/>
      <c r="J49" s="653"/>
      <c r="K49" s="653"/>
      <c r="L49" s="653"/>
      <c r="M49" s="653"/>
      <c r="N49" s="653"/>
      <c r="O49" s="653"/>
      <c r="P49" s="653"/>
      <c r="U49" s="43"/>
      <c r="W49" s="42"/>
    </row>
    <row r="50" spans="2:23">
      <c r="B50" s="653"/>
      <c r="C50" s="685" t="s">
        <v>488</v>
      </c>
      <c r="D50" s="685"/>
      <c r="E50" s="685"/>
      <c r="F50" s="685"/>
      <c r="G50" s="685"/>
      <c r="H50" s="738"/>
      <c r="I50" s="685">
        <v>2</v>
      </c>
      <c r="J50" s="686"/>
      <c r="K50" s="738"/>
      <c r="L50" s="685">
        <v>12</v>
      </c>
      <c r="M50" s="672">
        <f>I50*(SUM(M51:M52)+L50*100)</f>
        <v>8014.2504166666668</v>
      </c>
      <c r="N50" s="653" t="s">
        <v>472</v>
      </c>
      <c r="O50" s="653"/>
      <c r="P50" s="653"/>
      <c r="U50" s="43"/>
      <c r="W50" s="42"/>
    </row>
    <row r="51" spans="2:23">
      <c r="B51" s="653"/>
      <c r="C51" s="685"/>
      <c r="D51" s="739" t="s">
        <v>489</v>
      </c>
      <c r="E51" s="685" t="s">
        <v>480</v>
      </c>
      <c r="F51" s="685">
        <v>114.17</v>
      </c>
      <c r="G51" s="685">
        <f>53/12</f>
        <v>4.416666666666667</v>
      </c>
      <c r="H51" s="738">
        <f t="shared" ref="H51" si="22">F51*G51</f>
        <v>504.25083333333339</v>
      </c>
      <c r="I51" s="685">
        <v>1</v>
      </c>
      <c r="J51" s="686">
        <f>H51*SPP</f>
        <v>882.4389583333334</v>
      </c>
      <c r="K51" s="738">
        <v>12</v>
      </c>
      <c r="L51" s="685"/>
      <c r="M51" s="740">
        <f>I51*(J51+80*(K51+L51))</f>
        <v>1842.4389583333334</v>
      </c>
      <c r="N51" s="653"/>
      <c r="O51" s="653"/>
      <c r="P51" s="653"/>
      <c r="U51" s="43"/>
      <c r="W51" s="42"/>
    </row>
    <row r="52" spans="2:23">
      <c r="B52" s="653"/>
      <c r="C52" s="685"/>
      <c r="D52" s="739" t="s">
        <v>484</v>
      </c>
      <c r="E52" s="685" t="s">
        <v>391</v>
      </c>
      <c r="F52" s="685">
        <v>21</v>
      </c>
      <c r="G52" s="685">
        <f>0.285*1*15.5</f>
        <v>4.4174999999999995</v>
      </c>
      <c r="H52" s="685">
        <f>F52*G52</f>
        <v>92.767499999999984</v>
      </c>
      <c r="I52" s="685">
        <v>2</v>
      </c>
      <c r="J52" s="686">
        <f>H52*SPP</f>
        <v>162.34312499999999</v>
      </c>
      <c r="K52" s="685">
        <v>4</v>
      </c>
      <c r="L52" s="685"/>
      <c r="M52" s="740">
        <f>I52*(J52+80*(K52+L52))</f>
        <v>964.68624999999997</v>
      </c>
      <c r="N52" s="653"/>
      <c r="O52" s="653"/>
      <c r="P52" s="653"/>
      <c r="U52" s="43"/>
      <c r="W52" s="42"/>
    </row>
    <row r="53" spans="2:23">
      <c r="B53" s="653"/>
      <c r="C53" s="653"/>
      <c r="D53" s="653"/>
      <c r="E53" s="653"/>
      <c r="F53" s="653"/>
      <c r="G53" s="653"/>
      <c r="H53" s="653"/>
      <c r="I53" s="653"/>
      <c r="J53" s="653"/>
      <c r="K53" s="653"/>
      <c r="L53" s="653"/>
      <c r="M53" s="653"/>
      <c r="N53" s="653"/>
      <c r="O53" s="653"/>
      <c r="P53" s="653"/>
      <c r="U53" s="43"/>
      <c r="W53" s="42"/>
    </row>
    <row r="54" spans="2:23">
      <c r="B54" s="653"/>
      <c r="C54" s="685" t="s">
        <v>490</v>
      </c>
      <c r="D54" s="739" t="s">
        <v>491</v>
      </c>
      <c r="E54" s="685" t="s">
        <v>391</v>
      </c>
      <c r="F54" s="685">
        <v>72</v>
      </c>
      <c r="G54" s="685">
        <f>0.285*0.75*52</f>
        <v>11.115</v>
      </c>
      <c r="H54" s="685">
        <f t="shared" ref="H54" si="23">F54*G54</f>
        <v>800.28</v>
      </c>
      <c r="I54" s="685">
        <v>2</v>
      </c>
      <c r="J54" s="686">
        <f>H54*SPP</f>
        <v>1400.49</v>
      </c>
      <c r="K54" s="685">
        <v>10</v>
      </c>
      <c r="L54" s="685"/>
      <c r="M54" s="664">
        <f t="shared" ref="M54" si="24">I54*(J54+80*(K54+L54))</f>
        <v>4400.9799999999996</v>
      </c>
      <c r="N54" s="653"/>
      <c r="O54" s="653"/>
      <c r="P54" s="653"/>
      <c r="U54" s="43"/>
      <c r="W54" s="42"/>
    </row>
    <row r="55" spans="2:23">
      <c r="B55" s="653"/>
      <c r="C55" s="653"/>
      <c r="D55" s="653"/>
      <c r="E55" s="653"/>
      <c r="F55" s="653"/>
      <c r="G55" s="653"/>
      <c r="H55" s="653"/>
      <c r="I55" s="653"/>
      <c r="J55" s="653"/>
      <c r="K55" s="653"/>
      <c r="L55" s="653"/>
      <c r="M55" s="653"/>
      <c r="N55" s="653"/>
      <c r="O55" s="653"/>
      <c r="P55" s="653"/>
      <c r="U55" s="43"/>
      <c r="W55" s="42"/>
    </row>
    <row r="56" spans="2:23">
      <c r="B56" s="653"/>
      <c r="C56" s="685" t="s">
        <v>492</v>
      </c>
      <c r="D56" s="739" t="s">
        <v>493</v>
      </c>
      <c r="E56" s="685" t="s">
        <v>480</v>
      </c>
      <c r="F56" s="685">
        <v>300</v>
      </c>
      <c r="G56" s="685">
        <f>16/12</f>
        <v>1.3333333333333333</v>
      </c>
      <c r="H56" s="738">
        <f>F56*G56</f>
        <v>400</v>
      </c>
      <c r="I56" s="685">
        <v>12</v>
      </c>
      <c r="J56" s="686">
        <f>H56*SPP</f>
        <v>700</v>
      </c>
      <c r="K56" s="738">
        <v>8</v>
      </c>
      <c r="L56" s="685"/>
      <c r="M56" s="741">
        <f>I56*(J56+80*(K56+L56))</f>
        <v>16080</v>
      </c>
      <c r="N56" s="653"/>
      <c r="O56" s="653"/>
      <c r="P56" s="653"/>
      <c r="U56" s="43"/>
      <c r="W56" s="42"/>
    </row>
    <row r="57" spans="2:23">
      <c r="B57" s="653"/>
      <c r="C57" s="653"/>
      <c r="D57" s="653"/>
      <c r="E57" s="653"/>
      <c r="F57" s="653"/>
      <c r="G57" s="653"/>
      <c r="H57" s="653"/>
      <c r="I57" s="653"/>
      <c r="J57" s="653"/>
      <c r="K57" s="653"/>
      <c r="L57" s="653"/>
      <c r="M57" s="653"/>
      <c r="N57" s="653"/>
      <c r="O57" s="653"/>
      <c r="P57" s="653"/>
      <c r="U57" s="43"/>
      <c r="W57" s="42"/>
    </row>
    <row r="58" spans="2:23">
      <c r="B58" s="653"/>
      <c r="C58" s="685" t="s">
        <v>494</v>
      </c>
      <c r="D58" s="739" t="s">
        <v>495</v>
      </c>
      <c r="E58" s="685" t="s">
        <v>496</v>
      </c>
      <c r="F58" s="685">
        <v>300</v>
      </c>
      <c r="G58" s="685"/>
      <c r="H58" s="738"/>
      <c r="I58" s="685">
        <v>50</v>
      </c>
      <c r="J58" s="686">
        <v>180</v>
      </c>
      <c r="K58" s="738">
        <v>3</v>
      </c>
      <c r="L58" s="685"/>
      <c r="M58" s="741">
        <f>I58*(J58+80*(K58+L58))</f>
        <v>21000</v>
      </c>
      <c r="N58" s="653"/>
      <c r="O58" s="653"/>
      <c r="P58" s="653"/>
      <c r="U58" s="43"/>
      <c r="W58" s="42"/>
    </row>
    <row r="59" spans="2:23">
      <c r="B59" s="653"/>
      <c r="C59" s="653"/>
      <c r="D59" s="668"/>
      <c r="E59" s="653"/>
      <c r="F59" s="653"/>
      <c r="G59" s="653"/>
      <c r="H59" s="655"/>
      <c r="I59" s="653"/>
      <c r="J59" s="656"/>
      <c r="K59" s="655"/>
      <c r="L59" s="653"/>
      <c r="M59" s="654"/>
      <c r="N59" s="653"/>
      <c r="O59" s="653"/>
      <c r="P59" s="653"/>
      <c r="U59" s="43"/>
      <c r="W59" s="42"/>
    </row>
    <row r="60" spans="2:23">
      <c r="B60" s="653"/>
      <c r="C60" s="685" t="s">
        <v>497</v>
      </c>
      <c r="D60" s="739" t="s">
        <v>498</v>
      </c>
      <c r="E60" s="685"/>
      <c r="F60" s="685"/>
      <c r="G60" s="685"/>
      <c r="H60" s="738"/>
      <c r="I60" s="685">
        <v>1</v>
      </c>
      <c r="J60" s="686">
        <v>16000</v>
      </c>
      <c r="K60" s="738"/>
      <c r="L60" s="685"/>
      <c r="M60" s="741">
        <f>I60*(J60+80*(K60+L60))</f>
        <v>16000</v>
      </c>
      <c r="N60" s="653"/>
      <c r="O60" s="653"/>
      <c r="P60" s="653"/>
      <c r="U60" s="43"/>
      <c r="W60" s="42"/>
    </row>
    <row r="61" spans="2:23">
      <c r="B61" s="653"/>
      <c r="C61" s="653"/>
      <c r="D61" s="653"/>
      <c r="E61" s="653"/>
      <c r="F61" s="653"/>
      <c r="G61" s="653"/>
      <c r="H61" s="655"/>
      <c r="I61" s="653"/>
      <c r="J61" s="656"/>
      <c r="K61" s="655"/>
      <c r="L61" s="653"/>
      <c r="M61" s="654"/>
      <c r="N61" s="653"/>
      <c r="O61" s="653"/>
      <c r="P61" s="653"/>
      <c r="U61" s="43"/>
      <c r="W61" s="42"/>
    </row>
    <row r="62" spans="2:23">
      <c r="B62" s="653"/>
      <c r="C62" s="685" t="s">
        <v>708</v>
      </c>
      <c r="D62" s="685"/>
      <c r="E62" s="685"/>
      <c r="F62" s="685"/>
      <c r="G62" s="685"/>
      <c r="H62" s="738"/>
      <c r="I62" s="685"/>
      <c r="J62" s="686"/>
      <c r="K62" s="738"/>
      <c r="L62" s="685"/>
      <c r="M62" s="741">
        <f>SUM(M63:M67)</f>
        <v>6292</v>
      </c>
      <c r="N62" s="653"/>
      <c r="O62" s="653"/>
      <c r="P62" s="653"/>
      <c r="U62" s="43"/>
      <c r="W62" s="42"/>
    </row>
    <row r="63" spans="2:23">
      <c r="B63" s="653"/>
      <c r="C63" s="685"/>
      <c r="D63" s="739" t="s">
        <v>500</v>
      </c>
      <c r="E63" s="685"/>
      <c r="F63" s="685"/>
      <c r="G63" s="685"/>
      <c r="H63" s="738"/>
      <c r="I63" s="685">
        <v>30</v>
      </c>
      <c r="J63" s="686">
        <v>30</v>
      </c>
      <c r="K63" s="738"/>
      <c r="L63" s="685"/>
      <c r="M63" s="740">
        <f>I63*(J63+80*(K63+L63))</f>
        <v>900</v>
      </c>
      <c r="N63" s="653"/>
      <c r="O63" s="653"/>
      <c r="P63" s="653"/>
      <c r="U63" s="43"/>
      <c r="W63" s="42"/>
    </row>
    <row r="64" spans="2:23">
      <c r="B64" s="653"/>
      <c r="C64" s="685"/>
      <c r="D64" s="739" t="s">
        <v>501</v>
      </c>
      <c r="E64" s="685"/>
      <c r="F64" s="685"/>
      <c r="G64" s="685"/>
      <c r="H64" s="738"/>
      <c r="I64" s="685">
        <v>24</v>
      </c>
      <c r="J64" s="686">
        <v>20</v>
      </c>
      <c r="K64" s="738"/>
      <c r="L64" s="685"/>
      <c r="M64" s="740">
        <f t="shared" ref="M64:M67" si="25">I64*(J64+80*(K64+L64))</f>
        <v>480</v>
      </c>
      <c r="N64" s="653"/>
      <c r="O64" s="653"/>
      <c r="P64" s="653"/>
      <c r="U64" s="43"/>
      <c r="W64" s="42"/>
    </row>
    <row r="65" spans="2:23">
      <c r="B65" s="653"/>
      <c r="C65" s="685"/>
      <c r="D65" s="739" t="s">
        <v>502</v>
      </c>
      <c r="E65" s="685"/>
      <c r="F65" s="685"/>
      <c r="G65" s="685"/>
      <c r="H65" s="738"/>
      <c r="I65" s="685">
        <v>8</v>
      </c>
      <c r="J65" s="686">
        <v>31</v>
      </c>
      <c r="K65" s="738"/>
      <c r="L65" s="685"/>
      <c r="M65" s="740">
        <f t="shared" si="25"/>
        <v>248</v>
      </c>
      <c r="N65" s="653"/>
      <c r="O65" s="653"/>
      <c r="P65" s="653"/>
      <c r="U65" s="43"/>
      <c r="W65" s="42"/>
    </row>
    <row r="66" spans="2:23">
      <c r="B66" s="653"/>
      <c r="C66" s="685"/>
      <c r="D66" s="739" t="s">
        <v>503</v>
      </c>
      <c r="E66" s="685"/>
      <c r="F66" s="685"/>
      <c r="G66" s="685"/>
      <c r="H66" s="738"/>
      <c r="I66" s="685">
        <v>8</v>
      </c>
      <c r="J66" s="686">
        <v>22</v>
      </c>
      <c r="K66" s="738"/>
      <c r="L66" s="685"/>
      <c r="M66" s="740">
        <f t="shared" si="25"/>
        <v>176</v>
      </c>
      <c r="N66" s="653"/>
      <c r="O66" s="653"/>
      <c r="P66" s="653"/>
      <c r="U66" s="43"/>
      <c r="W66" s="42"/>
    </row>
    <row r="67" spans="2:23">
      <c r="B67" s="653"/>
      <c r="C67" s="685"/>
      <c r="D67" s="739" t="s">
        <v>499</v>
      </c>
      <c r="E67" s="685"/>
      <c r="F67" s="685"/>
      <c r="G67" s="685"/>
      <c r="H67" s="738"/>
      <c r="I67" s="685">
        <v>66</v>
      </c>
      <c r="J67" s="686">
        <v>68</v>
      </c>
      <c r="K67" s="738"/>
      <c r="L67" s="685"/>
      <c r="M67" s="740">
        <f t="shared" si="25"/>
        <v>4488</v>
      </c>
      <c r="N67" s="653"/>
      <c r="O67" s="653"/>
      <c r="P67" s="653"/>
      <c r="U67" s="43"/>
      <c r="W67" s="42"/>
    </row>
    <row r="68" spans="2:23">
      <c r="B68" s="653"/>
      <c r="C68" s="653"/>
      <c r="D68" s="653"/>
      <c r="E68" s="653"/>
      <c r="F68" s="653"/>
      <c r="G68" s="653"/>
      <c r="H68" s="655"/>
      <c r="I68" s="653"/>
      <c r="J68" s="656"/>
      <c r="K68" s="655"/>
      <c r="L68" s="653"/>
      <c r="M68" s="654"/>
      <c r="N68" s="653"/>
      <c r="O68" s="653"/>
      <c r="P68" s="653"/>
      <c r="U68" s="43"/>
      <c r="W68" s="42"/>
    </row>
    <row r="69" spans="2:23">
      <c r="B69" s="653"/>
      <c r="C69" s="685" t="s">
        <v>416</v>
      </c>
      <c r="D69" s="739"/>
      <c r="E69" s="685"/>
      <c r="F69" s="685"/>
      <c r="G69" s="685"/>
      <c r="H69" s="738"/>
      <c r="I69" s="685">
        <v>1</v>
      </c>
      <c r="J69" s="686">
        <v>18000</v>
      </c>
      <c r="K69" s="738"/>
      <c r="L69" s="685"/>
      <c r="M69" s="741">
        <f>I69*(J69+80*(K69+L69))</f>
        <v>18000</v>
      </c>
      <c r="N69" s="653"/>
      <c r="O69" s="653"/>
      <c r="P69" s="653"/>
      <c r="U69" s="43"/>
      <c r="W69" s="42"/>
    </row>
    <row r="70" spans="2:23">
      <c r="B70" s="653"/>
      <c r="C70" s="653"/>
      <c r="D70" s="653"/>
      <c r="E70" s="653"/>
      <c r="F70" s="653"/>
      <c r="G70" s="653"/>
      <c r="H70" s="655"/>
      <c r="I70" s="653"/>
      <c r="J70" s="656"/>
      <c r="K70" s="655"/>
      <c r="L70" s="653"/>
      <c r="M70" s="654"/>
      <c r="N70" s="653"/>
      <c r="O70" s="653"/>
      <c r="P70" s="653"/>
      <c r="U70" s="43"/>
      <c r="W70" s="42"/>
    </row>
    <row r="71" spans="2:23">
      <c r="B71" s="685" t="s">
        <v>504</v>
      </c>
      <c r="C71" s="653"/>
      <c r="D71" s="653"/>
      <c r="E71" s="653"/>
      <c r="F71" s="653"/>
      <c r="G71" s="653"/>
      <c r="H71" s="655"/>
      <c r="I71" s="653"/>
      <c r="J71" s="656"/>
      <c r="K71" s="655"/>
      <c r="L71" s="653"/>
      <c r="M71" s="654"/>
      <c r="N71" s="653"/>
      <c r="O71" s="653"/>
      <c r="P71" s="653"/>
      <c r="U71" s="43"/>
      <c r="W71" s="42"/>
    </row>
    <row r="72" spans="2:23">
      <c r="B72" s="653"/>
      <c r="C72" s="685" t="s">
        <v>505</v>
      </c>
      <c r="D72" s="685"/>
      <c r="E72" s="685"/>
      <c r="F72" s="685"/>
      <c r="G72" s="685"/>
      <c r="H72" s="738"/>
      <c r="I72" s="685">
        <v>8</v>
      </c>
      <c r="J72" s="686"/>
      <c r="K72" s="738"/>
      <c r="L72" s="685">
        <v>1</v>
      </c>
      <c r="M72" s="672">
        <f>I72*(SUM(M73:M74)+L72*100)</f>
        <v>2744.65</v>
      </c>
      <c r="N72" s="653"/>
      <c r="O72" s="653"/>
      <c r="P72" s="653"/>
      <c r="U72" s="43"/>
      <c r="W72" s="42"/>
    </row>
    <row r="73" spans="2:23">
      <c r="B73" s="653"/>
      <c r="C73" s="685"/>
      <c r="D73" s="739" t="s">
        <v>506</v>
      </c>
      <c r="E73" s="685" t="s">
        <v>391</v>
      </c>
      <c r="F73" s="685">
        <v>36</v>
      </c>
      <c r="G73" s="685">
        <f>12.5/12</f>
        <v>1.0416666666666667</v>
      </c>
      <c r="H73" s="738">
        <f t="shared" ref="H73" si="26">F73*G73</f>
        <v>37.5</v>
      </c>
      <c r="I73" s="685">
        <v>1</v>
      </c>
      <c r="J73" s="686">
        <f>H73*SPP</f>
        <v>65.625</v>
      </c>
      <c r="K73" s="738"/>
      <c r="L73" s="685"/>
      <c r="M73" s="740">
        <f>I73*(J73+80*(K73+L73))</f>
        <v>65.625</v>
      </c>
      <c r="N73" s="653"/>
      <c r="O73" s="653"/>
      <c r="P73" s="653"/>
      <c r="U73" s="43"/>
      <c r="W73" s="42"/>
    </row>
    <row r="74" spans="2:23">
      <c r="B74" s="653"/>
      <c r="C74" s="685"/>
      <c r="D74" s="739" t="s">
        <v>507</v>
      </c>
      <c r="E74" s="685" t="s">
        <v>391</v>
      </c>
      <c r="F74" s="685">
        <v>7</v>
      </c>
      <c r="G74" s="685">
        <f>0.285*0.5*5</f>
        <v>0.71249999999999991</v>
      </c>
      <c r="H74" s="685">
        <f>F74*G74</f>
        <v>4.9874999999999989</v>
      </c>
      <c r="I74" s="685">
        <v>2</v>
      </c>
      <c r="J74" s="686">
        <f>H74*SPP</f>
        <v>8.7281249999999986</v>
      </c>
      <c r="K74" s="685">
        <v>1</v>
      </c>
      <c r="L74" s="685"/>
      <c r="M74" s="740">
        <f>I74*(J74+80*(K74+L74))</f>
        <v>177.45625000000001</v>
      </c>
      <c r="N74" s="653"/>
      <c r="O74" s="653"/>
      <c r="P74" s="653"/>
      <c r="U74" s="43"/>
      <c r="W74" s="42"/>
    </row>
    <row r="75" spans="2:23">
      <c r="B75" s="653"/>
      <c r="C75" s="653"/>
      <c r="D75" s="653"/>
      <c r="E75" s="653"/>
      <c r="F75" s="653"/>
      <c r="G75" s="653"/>
      <c r="H75" s="655"/>
      <c r="I75" s="653"/>
      <c r="J75" s="656"/>
      <c r="K75" s="655"/>
      <c r="L75" s="653"/>
      <c r="M75" s="654"/>
      <c r="N75" s="653"/>
      <c r="O75" s="653"/>
      <c r="P75" s="653"/>
      <c r="U75" s="43"/>
      <c r="W75" s="42"/>
    </row>
    <row r="76" spans="2:23">
      <c r="B76" s="653"/>
      <c r="C76" s="685" t="s">
        <v>494</v>
      </c>
      <c r="D76" s="739" t="s">
        <v>495</v>
      </c>
      <c r="E76" s="685" t="s">
        <v>496</v>
      </c>
      <c r="F76" s="685">
        <v>144</v>
      </c>
      <c r="G76" s="685"/>
      <c r="H76" s="738"/>
      <c r="I76" s="685">
        <v>2</v>
      </c>
      <c r="J76" s="686">
        <v>600</v>
      </c>
      <c r="K76" s="738">
        <v>3</v>
      </c>
      <c r="L76" s="685"/>
      <c r="M76" s="741">
        <f>I76*(J76+80*(K76+L76))</f>
        <v>1680</v>
      </c>
      <c r="N76" s="653"/>
      <c r="O76" s="653"/>
      <c r="P76" s="653"/>
      <c r="U76" s="43"/>
      <c r="W76" s="42"/>
    </row>
    <row r="77" spans="2:23">
      <c r="B77" s="653"/>
      <c r="C77" s="653"/>
      <c r="D77" s="653"/>
      <c r="E77" s="653"/>
      <c r="F77" s="653"/>
      <c r="G77" s="653"/>
      <c r="H77" s="655"/>
      <c r="I77" s="653"/>
      <c r="J77" s="656"/>
      <c r="K77" s="655"/>
      <c r="L77" s="653"/>
      <c r="M77" s="654"/>
      <c r="N77" s="653"/>
      <c r="O77" s="653"/>
      <c r="P77" s="653"/>
      <c r="U77" s="43"/>
      <c r="W77" s="42"/>
    </row>
    <row r="78" spans="2:23">
      <c r="B78" s="685" t="s">
        <v>508</v>
      </c>
      <c r="C78" s="653"/>
      <c r="D78" s="653"/>
      <c r="E78" s="653"/>
      <c r="F78" s="653"/>
      <c r="G78" s="653"/>
      <c r="H78" s="655"/>
      <c r="I78" s="653"/>
      <c r="J78" s="656"/>
      <c r="K78" s="655"/>
      <c r="L78" s="653"/>
      <c r="M78" s="654"/>
      <c r="N78" s="653"/>
      <c r="O78" s="653"/>
      <c r="P78" s="653"/>
      <c r="U78" s="43"/>
      <c r="W78" s="42"/>
    </row>
    <row r="79" spans="2:23">
      <c r="B79" s="653"/>
      <c r="C79" s="685" t="s">
        <v>505</v>
      </c>
      <c r="D79" s="685"/>
      <c r="E79" s="685"/>
      <c r="F79" s="685"/>
      <c r="G79" s="685"/>
      <c r="H79" s="738"/>
      <c r="I79" s="685">
        <v>8</v>
      </c>
      <c r="J79" s="686"/>
      <c r="K79" s="738"/>
      <c r="L79" s="685">
        <v>1</v>
      </c>
      <c r="M79" s="672">
        <f>I79*(SUM(M80:M81)+L79*100)</f>
        <v>2744.65</v>
      </c>
      <c r="N79" s="653"/>
      <c r="O79" s="653"/>
      <c r="P79" s="653"/>
      <c r="U79" s="43"/>
      <c r="W79" s="42"/>
    </row>
    <row r="80" spans="2:23">
      <c r="B80" s="653"/>
      <c r="C80" s="685"/>
      <c r="D80" s="739" t="s">
        <v>506</v>
      </c>
      <c r="E80" s="685" t="s">
        <v>391</v>
      </c>
      <c r="F80" s="685">
        <v>36</v>
      </c>
      <c r="G80" s="685">
        <f>12.5/12</f>
        <v>1.0416666666666667</v>
      </c>
      <c r="H80" s="738">
        <f t="shared" ref="H80" si="27">F80*G80</f>
        <v>37.5</v>
      </c>
      <c r="I80" s="685">
        <v>1</v>
      </c>
      <c r="J80" s="686">
        <f>H80*SPP</f>
        <v>65.625</v>
      </c>
      <c r="K80" s="738"/>
      <c r="L80" s="685"/>
      <c r="M80" s="740">
        <f>I80*(J80+80*(K80+L80))</f>
        <v>65.625</v>
      </c>
      <c r="N80" s="653"/>
      <c r="O80" s="653"/>
      <c r="P80" s="653"/>
      <c r="U80" s="43"/>
      <c r="W80" s="42"/>
    </row>
    <row r="81" spans="2:23">
      <c r="B81" s="653"/>
      <c r="C81" s="685"/>
      <c r="D81" s="739" t="s">
        <v>507</v>
      </c>
      <c r="E81" s="685" t="s">
        <v>391</v>
      </c>
      <c r="F81" s="685">
        <v>7</v>
      </c>
      <c r="G81" s="685">
        <f>0.285*0.5*5</f>
        <v>0.71249999999999991</v>
      </c>
      <c r="H81" s="685">
        <f>F81*G81</f>
        <v>4.9874999999999989</v>
      </c>
      <c r="I81" s="685">
        <v>2</v>
      </c>
      <c r="J81" s="686">
        <f>H81*SPP</f>
        <v>8.7281249999999986</v>
      </c>
      <c r="K81" s="685">
        <v>1</v>
      </c>
      <c r="L81" s="685"/>
      <c r="M81" s="740">
        <f>I81*(J81+80*(K81+L81))</f>
        <v>177.45625000000001</v>
      </c>
      <c r="N81" s="653"/>
      <c r="O81" s="653"/>
      <c r="P81" s="653"/>
      <c r="U81" s="43"/>
      <c r="W81" s="42"/>
    </row>
    <row r="82" spans="2:23">
      <c r="B82" s="653"/>
      <c r="C82" s="653"/>
      <c r="D82" s="653"/>
      <c r="E82" s="653"/>
      <c r="F82" s="653"/>
      <c r="G82" s="653"/>
      <c r="H82" s="655"/>
      <c r="I82" s="653"/>
      <c r="J82" s="656"/>
      <c r="K82" s="655"/>
      <c r="L82" s="653"/>
      <c r="M82" s="654"/>
      <c r="N82" s="653"/>
      <c r="O82" s="653"/>
      <c r="P82" s="653"/>
      <c r="U82" s="43"/>
      <c r="W82" s="42"/>
    </row>
    <row r="83" spans="2:23">
      <c r="B83" s="653"/>
      <c r="C83" s="685" t="s">
        <v>494</v>
      </c>
      <c r="D83" s="739" t="s">
        <v>495</v>
      </c>
      <c r="E83" s="685" t="s">
        <v>496</v>
      </c>
      <c r="F83" s="685">
        <v>144</v>
      </c>
      <c r="G83" s="685"/>
      <c r="H83" s="738"/>
      <c r="I83" s="685">
        <v>2</v>
      </c>
      <c r="J83" s="686">
        <v>600</v>
      </c>
      <c r="K83" s="738">
        <v>3</v>
      </c>
      <c r="L83" s="685"/>
      <c r="M83" s="741">
        <f>I83*(J83+80*(K83+L83))</f>
        <v>1680</v>
      </c>
      <c r="N83" s="653"/>
      <c r="O83" s="653"/>
      <c r="P83" s="653"/>
      <c r="U83" s="43"/>
      <c r="W83" s="42"/>
    </row>
    <row r="84" spans="2:23">
      <c r="B84" s="653"/>
      <c r="C84" s="653"/>
      <c r="D84" s="653"/>
      <c r="E84" s="653"/>
      <c r="F84" s="653"/>
      <c r="G84" s="653"/>
      <c r="H84" s="655"/>
      <c r="I84" s="653"/>
      <c r="J84" s="656"/>
      <c r="K84" s="655"/>
      <c r="L84" s="653"/>
      <c r="M84" s="654"/>
      <c r="N84" s="653"/>
      <c r="O84" s="653"/>
      <c r="P84" s="653"/>
      <c r="U84" s="43"/>
      <c r="W84" s="42"/>
    </row>
    <row r="85" spans="2:23">
      <c r="B85" s="653"/>
      <c r="C85" s="685" t="s">
        <v>708</v>
      </c>
      <c r="D85" s="685"/>
      <c r="E85" s="685"/>
      <c r="F85" s="685"/>
      <c r="G85" s="685"/>
      <c r="H85" s="738"/>
      <c r="I85" s="685"/>
      <c r="J85" s="686"/>
      <c r="K85" s="738"/>
      <c r="L85" s="685"/>
      <c r="M85" s="741">
        <f>SUM(M86:M90)</f>
        <v>1308</v>
      </c>
      <c r="N85" s="653"/>
      <c r="O85" s="653"/>
      <c r="P85" s="653"/>
      <c r="U85" s="43"/>
      <c r="W85" s="42"/>
    </row>
    <row r="86" spans="2:23">
      <c r="B86" s="653"/>
      <c r="C86" s="685"/>
      <c r="D86" s="739" t="s">
        <v>500</v>
      </c>
      <c r="E86" s="685"/>
      <c r="F86" s="685"/>
      <c r="G86" s="685"/>
      <c r="H86" s="738"/>
      <c r="I86" s="685">
        <v>16</v>
      </c>
      <c r="J86" s="686">
        <v>30</v>
      </c>
      <c r="K86" s="738"/>
      <c r="L86" s="685"/>
      <c r="M86" s="740">
        <f>I86*(J86+80*(K86+L86))</f>
        <v>480</v>
      </c>
      <c r="N86" s="653"/>
      <c r="O86" s="653"/>
      <c r="P86" s="653"/>
      <c r="U86" s="43"/>
      <c r="W86" s="42"/>
    </row>
    <row r="87" spans="2:23">
      <c r="B87" s="653"/>
      <c r="C87" s="685"/>
      <c r="D87" s="739" t="s">
        <v>501</v>
      </c>
      <c r="E87" s="685"/>
      <c r="F87" s="685"/>
      <c r="G87" s="685"/>
      <c r="H87" s="738"/>
      <c r="I87" s="685">
        <v>16</v>
      </c>
      <c r="J87" s="686">
        <v>20</v>
      </c>
      <c r="K87" s="738"/>
      <c r="L87" s="685"/>
      <c r="M87" s="740">
        <f t="shared" ref="M87:M90" si="28">I87*(J87+80*(K87+L87))</f>
        <v>320</v>
      </c>
      <c r="N87" s="653"/>
      <c r="O87" s="653"/>
      <c r="P87" s="653"/>
      <c r="U87" s="43"/>
      <c r="W87" s="42"/>
    </row>
    <row r="88" spans="2:23">
      <c r="B88" s="653"/>
      <c r="C88" s="685"/>
      <c r="D88" s="739" t="s">
        <v>502</v>
      </c>
      <c r="E88" s="685"/>
      <c r="F88" s="685"/>
      <c r="G88" s="685"/>
      <c r="H88" s="738"/>
      <c r="I88" s="685">
        <v>4</v>
      </c>
      <c r="J88" s="686">
        <v>31</v>
      </c>
      <c r="K88" s="738"/>
      <c r="L88" s="685"/>
      <c r="M88" s="740">
        <f t="shared" si="28"/>
        <v>124</v>
      </c>
      <c r="N88" s="653"/>
      <c r="O88" s="653"/>
      <c r="P88" s="653"/>
      <c r="U88" s="43"/>
      <c r="W88" s="42"/>
    </row>
    <row r="89" spans="2:23">
      <c r="B89" s="653"/>
      <c r="C89" s="685"/>
      <c r="D89" s="739" t="s">
        <v>503</v>
      </c>
      <c r="E89" s="685"/>
      <c r="F89" s="685"/>
      <c r="G89" s="685"/>
      <c r="H89" s="738"/>
      <c r="I89" s="685">
        <v>2</v>
      </c>
      <c r="J89" s="686">
        <v>22</v>
      </c>
      <c r="K89" s="738"/>
      <c r="L89" s="685"/>
      <c r="M89" s="740">
        <f t="shared" si="28"/>
        <v>44</v>
      </c>
      <c r="N89" s="653"/>
      <c r="O89" s="653"/>
      <c r="P89" s="653"/>
      <c r="U89" s="43"/>
      <c r="W89" s="42"/>
    </row>
    <row r="90" spans="2:23">
      <c r="B90" s="653"/>
      <c r="C90" s="685"/>
      <c r="D90" s="739" t="s">
        <v>499</v>
      </c>
      <c r="E90" s="685"/>
      <c r="F90" s="685"/>
      <c r="G90" s="685"/>
      <c r="H90" s="738"/>
      <c r="I90" s="685">
        <v>5</v>
      </c>
      <c r="J90" s="686">
        <v>68</v>
      </c>
      <c r="K90" s="738"/>
      <c r="L90" s="685"/>
      <c r="M90" s="740">
        <f t="shared" si="28"/>
        <v>340</v>
      </c>
      <c r="N90" s="653"/>
      <c r="O90" s="653"/>
      <c r="P90" s="653"/>
      <c r="U90" s="43"/>
      <c r="W90" s="42"/>
    </row>
    <row r="91" spans="2:23">
      <c r="B91" s="653"/>
      <c r="C91" s="653"/>
      <c r="D91" s="653"/>
      <c r="E91" s="653"/>
      <c r="F91" s="653"/>
      <c r="G91" s="653"/>
      <c r="H91" s="653"/>
      <c r="I91" s="653"/>
      <c r="J91" s="653"/>
      <c r="K91" s="653"/>
      <c r="L91" s="653"/>
      <c r="M91" s="653"/>
      <c r="N91" s="653"/>
      <c r="O91" s="653"/>
      <c r="P91" s="653"/>
      <c r="U91" s="43"/>
      <c r="W91" s="42"/>
    </row>
    <row r="92" spans="2:23">
      <c r="B92" s="653"/>
      <c r="C92" s="685" t="s">
        <v>497</v>
      </c>
      <c r="D92" s="739" t="s">
        <v>509</v>
      </c>
      <c r="E92" s="685"/>
      <c r="F92" s="685"/>
      <c r="G92" s="685"/>
      <c r="H92" s="738"/>
      <c r="I92" s="685">
        <v>1</v>
      </c>
      <c r="J92" s="686">
        <v>4500</v>
      </c>
      <c r="K92" s="738"/>
      <c r="L92" s="685"/>
      <c r="M92" s="741">
        <f>I92*(J92+80*(K92+L92))</f>
        <v>4500</v>
      </c>
      <c r="N92" s="653"/>
      <c r="O92" s="653"/>
      <c r="P92" s="653"/>
      <c r="U92" s="43"/>
      <c r="W92" s="42"/>
    </row>
    <row r="93" spans="2:23">
      <c r="B93" s="653"/>
      <c r="C93" s="653"/>
      <c r="D93" s="653"/>
      <c r="E93" s="653"/>
      <c r="F93" s="653"/>
      <c r="G93" s="653"/>
      <c r="H93" s="653"/>
      <c r="I93" s="653"/>
      <c r="J93" s="653"/>
      <c r="K93" s="653"/>
      <c r="L93" s="653"/>
      <c r="M93" s="653"/>
      <c r="N93" s="653"/>
      <c r="O93" s="653"/>
      <c r="P93" s="653"/>
      <c r="U93" s="43"/>
      <c r="W93" s="42"/>
    </row>
    <row r="94" spans="2:23">
      <c r="B94" s="653"/>
      <c r="C94" s="653"/>
      <c r="D94" s="653"/>
      <c r="E94" s="653"/>
      <c r="F94" s="653"/>
      <c r="G94" s="653"/>
      <c r="H94" s="655"/>
      <c r="I94" s="653"/>
      <c r="J94" s="656"/>
      <c r="K94" s="655"/>
      <c r="L94" s="653"/>
      <c r="M94" s="654"/>
      <c r="N94" s="653"/>
      <c r="O94" s="653"/>
      <c r="P94" s="653"/>
      <c r="U94" s="43"/>
      <c r="W94" s="42"/>
    </row>
    <row r="95" spans="2:23">
      <c r="B95" s="653"/>
      <c r="C95" s="653"/>
      <c r="D95" s="653"/>
      <c r="E95" s="653"/>
      <c r="F95" s="653"/>
      <c r="G95" s="653"/>
      <c r="H95" s="655"/>
      <c r="I95" s="653"/>
      <c r="J95" s="656"/>
      <c r="K95" s="655"/>
      <c r="L95" s="653"/>
      <c r="M95" s="654"/>
      <c r="N95" s="653"/>
      <c r="O95" s="653"/>
      <c r="P95" s="653"/>
      <c r="U95" s="43"/>
      <c r="W95" s="42"/>
    </row>
    <row r="96" spans="2:23">
      <c r="B96" s="653"/>
      <c r="C96" s="653"/>
      <c r="D96" s="653"/>
      <c r="E96" s="653"/>
      <c r="F96" s="653"/>
      <c r="G96" s="653"/>
      <c r="H96" s="655"/>
      <c r="I96" s="653"/>
      <c r="J96" s="656"/>
      <c r="K96" s="655"/>
      <c r="L96" s="653"/>
      <c r="M96" s="654"/>
      <c r="N96" s="653"/>
      <c r="O96" s="653"/>
      <c r="P96" s="653"/>
      <c r="U96" s="43"/>
      <c r="W96" s="42"/>
    </row>
    <row r="97" spans="2:23">
      <c r="B97" s="41"/>
      <c r="C97" s="42"/>
      <c r="D97" s="42"/>
      <c r="U97" s="43"/>
      <c r="W97" s="42"/>
    </row>
    <row r="98" spans="2:23">
      <c r="B98" s="41"/>
      <c r="C98" s="42"/>
      <c r="D98" s="42"/>
      <c r="U98" s="43"/>
      <c r="W98" s="42"/>
    </row>
    <row r="99" spans="2:23">
      <c r="B99" s="41"/>
      <c r="C99" s="42"/>
      <c r="D99" s="42"/>
      <c r="U99" s="43"/>
      <c r="W99" s="42"/>
    </row>
    <row r="100" spans="2:23">
      <c r="B100" s="41"/>
      <c r="C100" s="42"/>
      <c r="D100" s="42"/>
      <c r="U100" s="43"/>
      <c r="W100" s="42"/>
    </row>
    <row r="101" spans="2:23">
      <c r="B101" s="41"/>
      <c r="C101" s="42"/>
      <c r="D101" s="42"/>
      <c r="U101" s="43"/>
      <c r="W101" s="42"/>
    </row>
    <row r="102" spans="2:23">
      <c r="B102" s="41"/>
      <c r="C102" s="42"/>
      <c r="D102" s="42"/>
      <c r="U102" s="43"/>
      <c r="W102" s="42"/>
    </row>
    <row r="103" spans="2:23">
      <c r="B103" s="41"/>
      <c r="C103" s="42"/>
      <c r="D103" s="42"/>
      <c r="U103" s="43"/>
      <c r="W103" s="42"/>
    </row>
    <row r="104" spans="2:23">
      <c r="B104" s="41"/>
      <c r="C104" s="42"/>
      <c r="D104" s="42"/>
      <c r="U104" s="43"/>
      <c r="W104" s="42"/>
    </row>
    <row r="105" spans="2:23">
      <c r="B105" s="41"/>
      <c r="C105" s="42"/>
      <c r="D105" s="42"/>
      <c r="U105" s="43"/>
      <c r="W105" s="42"/>
    </row>
    <row r="106" spans="2:23">
      <c r="B106" s="41"/>
      <c r="C106" s="42"/>
      <c r="D106" s="42"/>
      <c r="U106" s="43"/>
      <c r="W106" s="42"/>
    </row>
    <row r="107" spans="2:23">
      <c r="B107" s="41"/>
      <c r="C107" s="42"/>
      <c r="D107" s="42"/>
      <c r="U107" s="43"/>
      <c r="W107" s="42"/>
    </row>
    <row r="108" spans="2:23">
      <c r="B108" s="41"/>
      <c r="C108" s="42"/>
      <c r="D108" s="42"/>
      <c r="U108" s="43"/>
      <c r="W108" s="42"/>
    </row>
    <row r="109" spans="2:23">
      <c r="B109" s="41"/>
      <c r="C109" s="42"/>
      <c r="D109" s="42"/>
      <c r="U109" s="43"/>
      <c r="W109" s="42"/>
    </row>
    <row r="110" spans="2:23">
      <c r="B110" s="41"/>
      <c r="C110" s="42"/>
      <c r="D110" s="42"/>
      <c r="U110" s="43"/>
      <c r="W110" s="42"/>
    </row>
    <row r="111" spans="2:23">
      <c r="B111" s="41"/>
      <c r="C111" s="42"/>
      <c r="D111" s="42"/>
      <c r="U111" s="43"/>
      <c r="W111" s="42"/>
    </row>
    <row r="112" spans="2:23">
      <c r="B112" s="41"/>
      <c r="C112" s="42"/>
      <c r="D112" s="42"/>
      <c r="U112" s="43"/>
      <c r="W112" s="42"/>
    </row>
    <row r="113" spans="2:23">
      <c r="B113" s="41"/>
      <c r="C113" s="42"/>
      <c r="D113" s="42"/>
      <c r="U113" s="43"/>
      <c r="W113" s="42"/>
    </row>
    <row r="114" spans="2:23">
      <c r="B114" s="41"/>
      <c r="C114" s="42"/>
      <c r="D114" s="42"/>
      <c r="U114" s="43"/>
      <c r="W114" s="42"/>
    </row>
    <row r="115" spans="2:23">
      <c r="B115" s="41"/>
      <c r="C115" s="42"/>
      <c r="D115" s="42"/>
      <c r="U115" s="43"/>
      <c r="W115" s="42"/>
    </row>
    <row r="116" spans="2:23">
      <c r="B116" s="41"/>
      <c r="C116" s="42"/>
      <c r="D116" s="42"/>
      <c r="U116" s="43"/>
      <c r="W116" s="42"/>
    </row>
    <row r="117" spans="2:23">
      <c r="B117" s="41"/>
      <c r="C117" s="42"/>
      <c r="D117" s="42"/>
      <c r="U117" s="43"/>
      <c r="W117" s="42"/>
    </row>
    <row r="118" spans="2:23">
      <c r="B118" s="41"/>
      <c r="C118" s="42"/>
      <c r="D118" s="42"/>
      <c r="U118" s="43"/>
      <c r="W118" s="42"/>
    </row>
    <row r="119" spans="2:23">
      <c r="B119" s="41"/>
      <c r="C119" s="42"/>
      <c r="D119" s="42"/>
      <c r="U119" s="43"/>
      <c r="W119" s="42"/>
    </row>
    <row r="120" spans="2:23">
      <c r="B120" s="41"/>
      <c r="C120" s="42"/>
      <c r="D120" s="42"/>
      <c r="U120" s="43"/>
      <c r="W120" s="42"/>
    </row>
    <row r="121" spans="2:23">
      <c r="B121" s="41"/>
      <c r="C121" s="42"/>
      <c r="D121" s="42"/>
      <c r="U121" s="43"/>
      <c r="W121" s="42"/>
    </row>
    <row r="122" spans="2:23">
      <c r="B122" s="41"/>
      <c r="C122" s="42"/>
      <c r="D122" s="42"/>
      <c r="U122" s="43"/>
      <c r="W122" s="42"/>
    </row>
    <row r="123" spans="2:23">
      <c r="B123" s="41"/>
      <c r="C123" s="42"/>
      <c r="D123" s="42"/>
      <c r="U123" s="43"/>
      <c r="W123" s="42"/>
    </row>
    <row r="124" spans="2:23">
      <c r="B124" s="41"/>
      <c r="C124" s="42"/>
      <c r="D124" s="42"/>
      <c r="U124" s="43"/>
      <c r="W124" s="42"/>
    </row>
    <row r="125" spans="2:23">
      <c r="B125" s="41"/>
      <c r="C125" s="42"/>
      <c r="D125" s="42"/>
      <c r="U125" s="43"/>
      <c r="W125" s="42"/>
    </row>
    <row r="126" spans="2:23">
      <c r="B126" s="41"/>
      <c r="C126" s="42"/>
      <c r="D126" s="42"/>
      <c r="U126" s="43"/>
      <c r="W126" s="42"/>
    </row>
    <row r="127" spans="2:23">
      <c r="C127" s="41"/>
      <c r="D127" s="42"/>
      <c r="V127" s="43"/>
      <c r="W127" s="42"/>
    </row>
    <row r="128" spans="2:23">
      <c r="C128" s="41"/>
      <c r="D128" s="42"/>
      <c r="V128" s="43"/>
      <c r="W128" s="42"/>
    </row>
    <row r="129" spans="3:23">
      <c r="C129" s="41"/>
      <c r="D129" s="42"/>
      <c r="V129" s="43"/>
      <c r="W129" s="42"/>
    </row>
    <row r="130" spans="3:23">
      <c r="C130" s="41"/>
      <c r="D130" s="42"/>
      <c r="V130" s="43"/>
      <c r="W130" s="42"/>
    </row>
    <row r="131" spans="3:23">
      <c r="C131" s="41"/>
      <c r="D131" s="42"/>
      <c r="V131" s="43"/>
      <c r="W131" s="42"/>
    </row>
    <row r="132" spans="3:23">
      <c r="C132" s="41"/>
      <c r="D132" s="42"/>
      <c r="V132" s="43"/>
      <c r="W132" s="42"/>
    </row>
    <row r="133" spans="3:23">
      <c r="C133" s="41"/>
      <c r="D133" s="42"/>
      <c r="V133" s="43"/>
      <c r="W133" s="42"/>
    </row>
    <row r="134" spans="3:23">
      <c r="C134" s="41"/>
      <c r="D134" s="42"/>
      <c r="V134" s="43"/>
      <c r="W134" s="42"/>
    </row>
  </sheetData>
  <mergeCells count="60">
    <mergeCell ref="B29:D29"/>
    <mergeCell ref="B24:C24"/>
    <mergeCell ref="AO4:AO6"/>
    <mergeCell ref="AK5:AK6"/>
    <mergeCell ref="AL5:AL6"/>
    <mergeCell ref="AM5:AM6"/>
    <mergeCell ref="AN5:AN6"/>
    <mergeCell ref="AF5:AF6"/>
    <mergeCell ref="AG5:AG6"/>
    <mergeCell ref="AH5:AH6"/>
    <mergeCell ref="AI5:AI6"/>
    <mergeCell ref="AJ5:AJ6"/>
    <mergeCell ref="V4:V6"/>
    <mergeCell ref="P4:S4"/>
    <mergeCell ref="W4:AB4"/>
    <mergeCell ref="AF4:AN4"/>
    <mergeCell ref="P5:P6"/>
    <mergeCell ref="Q5:Q6"/>
    <mergeCell ref="R5:R6"/>
    <mergeCell ref="S5:S6"/>
    <mergeCell ref="W5:W6"/>
    <mergeCell ref="AQ4:AQ6"/>
    <mergeCell ref="AP4:AP5"/>
    <mergeCell ref="T4:T6"/>
    <mergeCell ref="U4:U5"/>
    <mergeCell ref="AA5:AA6"/>
    <mergeCell ref="AB5:AB6"/>
    <mergeCell ref="Z5:Z6"/>
    <mergeCell ref="X5:X6"/>
    <mergeCell ref="Y5:Y6"/>
    <mergeCell ref="AE4:AE6"/>
    <mergeCell ref="AD4:AD5"/>
    <mergeCell ref="AC4:AC6"/>
    <mergeCell ref="BH4:BN4"/>
    <mergeCell ref="AR5:AR6"/>
    <mergeCell ref="AS5:AS6"/>
    <mergeCell ref="AT5:AT6"/>
    <mergeCell ref="AU5:AU6"/>
    <mergeCell ref="AV5:AV6"/>
    <mergeCell ref="BG4:BG6"/>
    <mergeCell ref="BA4:BA6"/>
    <mergeCell ref="BB4:BC5"/>
    <mergeCell ref="AZ4:AZ6"/>
    <mergeCell ref="AX4:AX5"/>
    <mergeCell ref="AY4:AY6"/>
    <mergeCell ref="AW4:AW6"/>
    <mergeCell ref="BE4:BE6"/>
    <mergeCell ref="AR4:AV4"/>
    <mergeCell ref="B2:C2"/>
    <mergeCell ref="F4:F5"/>
    <mergeCell ref="D4:D6"/>
    <mergeCell ref="E4:E6"/>
    <mergeCell ref="O4:O6"/>
    <mergeCell ref="M4:M6"/>
    <mergeCell ref="N4:N5"/>
    <mergeCell ref="H4:H5"/>
    <mergeCell ref="G4:G6"/>
    <mergeCell ref="I4:I6"/>
    <mergeCell ref="B4:B6"/>
    <mergeCell ref="J4:L4"/>
  </mergeCells>
  <hyperlinks>
    <hyperlink ref="B2" location="Navigation!A1" display="Return to Navigation Page"/>
    <hyperlink ref="B24" location="Navigation!A1" display="Return to Navigation Page"/>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6</vt:i4>
      </vt:variant>
    </vt:vector>
  </HeadingPairs>
  <TitlesOfParts>
    <vt:vector size="22" baseType="lpstr">
      <vt:lpstr>Navigation</vt:lpstr>
      <vt:lpstr>Instructions</vt:lpstr>
      <vt:lpstr>Infrastructure Acct Structure</vt:lpstr>
      <vt:lpstr>BoE for Detector Mech Sys</vt:lpstr>
      <vt:lpstr>BoE for Cradle Carriage</vt:lpstr>
      <vt:lpstr>BoE for Int Struct Support</vt:lpstr>
      <vt:lpstr>BoE for OHCal Steel</vt:lpstr>
      <vt:lpstr>BoE for End Caps_Pole Tips</vt:lpstr>
      <vt:lpstr>BoE for Bridge, Platforms, etc</vt:lpstr>
      <vt:lpstr>Procurement $ by  Work Package</vt:lpstr>
      <vt:lpstr>Infrastructure Control Account</vt:lpstr>
      <vt:lpstr>Int Struct Support Work Package</vt:lpstr>
      <vt:lpstr>Cradle Carriage Work Package</vt:lpstr>
      <vt:lpstr>OHCal Steel Work Package</vt:lpstr>
      <vt:lpstr>End Caps_Pole Tips Work Package</vt:lpstr>
      <vt:lpstr>Bridge Platforms Work Package</vt:lpstr>
      <vt:lpstr>'BoE for Bridge, Platforms, etc'!Print_Area</vt:lpstr>
      <vt:lpstr>'BoE for Int Struct Support'!Print_Area</vt:lpstr>
      <vt:lpstr>'BoE for OHCal Steel'!Print_Area</vt:lpstr>
      <vt:lpstr>SP</vt:lpstr>
      <vt:lpstr>SPP</vt:lpstr>
      <vt:lpstr>SPPT</vt:lpstr>
    </vt:vector>
  </TitlesOfParts>
  <Company>BNL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EdwardOBrien</cp:lastModifiedBy>
  <cp:lastPrinted>2019-04-01T19:14:24Z</cp:lastPrinted>
  <dcterms:created xsi:type="dcterms:W3CDTF">2014-09-11T12:44:14Z</dcterms:created>
  <dcterms:modified xsi:type="dcterms:W3CDTF">2019-04-05T21:53:05Z</dcterms:modified>
</cp:coreProperties>
</file>