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showInkAnnotation="0" defaultThemeVersion="124226"/>
  <mc:AlternateContent xmlns:mc="http://schemas.openxmlformats.org/markup-compatibility/2006">
    <mc:Choice Requires="x15">
      <x15ac:absPath xmlns:x15ac="http://schemas.microsoft.com/office/spreadsheetml/2010/11/ac" url="C:\Users\isourikova\CD-2\Risks\"/>
    </mc:Choice>
  </mc:AlternateContent>
  <xr:revisionPtr revIDLastSave="0" documentId="8_{D96BD268-6358-4E0B-A6B9-BDFAC859DAAF}" xr6:coauthVersionLast="36" xr6:coauthVersionMax="36" xr10:uidLastSave="{00000000-0000-0000-0000-000000000000}"/>
  <bookViews>
    <workbookView xWindow="0" yWindow="0" windowWidth="28572" windowHeight="15528" xr2:uid="{00000000-000D-0000-FFFF-FFFF00000000}"/>
  </bookViews>
  <sheets>
    <sheet name="Risks" sheetId="1" r:id="rId1"/>
    <sheet name="CB_DATA_" sheetId="5" state="veryHidden" r:id="rId2"/>
    <sheet name="SelectionCriteria" sheetId="18" r:id="rId3"/>
    <sheet name="Retired Risks" sheetId="22" r:id="rId4"/>
    <sheet name="RiskPresentation" sheetId="19" r:id="rId5"/>
    <sheet name="BASIC Counts" sheetId="20" r:id="rId6"/>
    <sheet name="L2 slides" sheetId="23" r:id="rId7"/>
  </sheets>
  <externalReferences>
    <externalReference r:id="rId8"/>
    <externalReference r:id="rId9"/>
    <externalReference r:id="rId10"/>
    <externalReference r:id="rId11"/>
  </externalReferences>
  <definedNames>
    <definedName name="_AtRisk_SimSetting_AutomaticallyGenerateReports" hidden="1">FALSE</definedName>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TRUE</definedName>
    <definedName name="_AtRisk_SimSetting_LiveUpdatePeriod" hidden="1">-1</definedName>
    <definedName name="_AtRisk_SimSetting_MacroRecalculationBehavior" hidden="1">0</definedName>
    <definedName name="_AtRisk_SimSetting_RandomNumberGenerator" hidden="1">0</definedName>
    <definedName name="_AtRisk_SimSetting_ReportsList" hidden="1">0</definedName>
    <definedName name="_AtRisk_SimSetting_ShowSimulationProgressWindow" hidden="1">TRUE</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0</definedName>
    <definedName name="_AtRisk_SimSetting_StdRecalcWithoutRiskStaticPercentile" hidden="1">0.5</definedName>
    <definedName name="_xlnm._FilterDatabase" localSheetId="3" hidden="1">'Retired Risks'!$A$2:$AT$65</definedName>
    <definedName name="_xlnm._FilterDatabase" localSheetId="0" hidden="1">Risks!$AK$1:$AK$135</definedName>
    <definedName name="CBWorkbookPriority" localSheetId="1" hidden="1">-1515513185</definedName>
    <definedName name="CBx_1130a702fbbf4fcaba0ab0c394300d0b" localSheetId="1" hidden="1">"'Monte Carlo '!$A$1"</definedName>
    <definedName name="CBx_3d693a7db4634f2f9886886e392a8c35" localSheetId="1" hidden="1">"'CB_DATA_'!$A$1"</definedName>
    <definedName name="CBx_8847569866124156a74444ba6a3af199" localSheetId="1" hidden="1">"'Monte Carlo Worksheet'!$A$1"</definedName>
    <definedName name="CBx_cf58778fbccd4594a8e4b7ea7f5193c2" localSheetId="1" hidden="1">"'CF Monte Carlo'!$A$1"</definedName>
    <definedName name="CBx_Sheet_Guid" localSheetId="1" hidden="1">"'3d693a7d-b463-4f2f-9886-886e392a8c35"</definedName>
    <definedName name="CBx_StorageType" localSheetId="1" hidden="1">1</definedName>
    <definedName name="junk" localSheetId="3">#REF!</definedName>
    <definedName name="junk">#REF!</definedName>
    <definedName name="Pal_Workbook_GUID" hidden="1">"JATYZACKVSBQFWDWRS8L4QC7"</definedName>
    <definedName name="_xlnm.Print_Area" localSheetId="3">'Retired Risks'!$A$1:$AT$65</definedName>
    <definedName name="_xlnm.Print_Area" localSheetId="0">Risks!$A$1:$AV$67</definedName>
    <definedName name="_xlnm.Print_Titles" localSheetId="3">'Retired Risks'!$1:$2</definedName>
    <definedName name="_xlnm.Print_Titles" localSheetId="0">Risks!$1:$2</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6</definedName>
    <definedName name="RiskIsInput" hidden="1">FALSE</definedName>
    <definedName name="RiskIsOptimization" hidden="1">FALSE</definedName>
    <definedName name="RiskIsOutput" hidden="1">FALSE</definedName>
    <definedName name="RiskIsStatistics" hidden="1">FALSE</definedName>
    <definedName name="RiskMinimizeOnStart" hidden="1">FALSE</definedName>
    <definedName name="RiskMonitorConvergence" hidden="1">FALSE</definedName>
    <definedName name="RiskMultipleCPUSupportEnabled" hidden="1">TRUE</definedName>
    <definedName name="RiskNumIterations" hidden="1">5000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1</definedName>
    <definedName name="RiskUpdateDisplay" hidden="1">FALSE</definedName>
    <definedName name="RiskUseDifferentSeedForEachSim" hidden="1">FALSE</definedName>
    <definedName name="RiskUseFixedSeed" hidden="1">FALSE</definedName>
    <definedName name="RiskUseMultipleCPUs" hidden="1">TRUE</definedName>
    <definedName name="Scope" localSheetId="3">'Retired Risks'!#REF!</definedName>
    <definedName name="Scope" localSheetId="4">#REF!</definedName>
    <definedName name="Scope">Risks!#REF!</definedName>
    <definedName name="stuff" localSheetId="3">#REF!</definedName>
    <definedName name="stuff">#REF!</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AG61" i="1" l="1"/>
  <c r="AG60" i="1"/>
  <c r="N60" i="1"/>
  <c r="AG59" i="1"/>
  <c r="N59" i="1"/>
  <c r="AG58" i="1"/>
  <c r="N58" i="1"/>
  <c r="AG57" i="1"/>
  <c r="N57" i="1"/>
  <c r="AG56" i="1"/>
  <c r="N56" i="1"/>
  <c r="AG55" i="1"/>
  <c r="N55" i="1"/>
  <c r="BA5" i="1" l="1"/>
  <c r="BA6" i="1"/>
  <c r="BA7" i="1"/>
  <c r="BA8" i="1"/>
  <c r="BA9" i="1"/>
  <c r="BA10" i="1"/>
  <c r="BA11" i="1"/>
  <c r="BA12" i="1"/>
  <c r="BA13" i="1"/>
  <c r="BA14" i="1"/>
  <c r="BA15" i="1"/>
  <c r="BA16" i="1"/>
  <c r="BA17" i="1"/>
  <c r="BA18" i="1"/>
  <c r="BA19" i="1"/>
  <c r="BA20" i="1"/>
  <c r="BA21" i="1"/>
  <c r="BA22" i="1"/>
  <c r="BA23" i="1"/>
  <c r="BA24" i="1"/>
  <c r="BA25" i="1"/>
  <c r="BA26" i="1"/>
  <c r="BA27" i="1"/>
  <c r="BA28" i="1"/>
  <c r="BA29" i="1"/>
  <c r="BA30" i="1"/>
  <c r="BA31" i="1"/>
  <c r="BA32" i="1"/>
  <c r="BA33" i="1"/>
  <c r="BA34" i="1"/>
  <c r="BA35" i="1"/>
  <c r="BA36" i="1"/>
  <c r="BA37" i="1"/>
  <c r="BA38" i="1"/>
  <c r="BA39" i="1"/>
  <c r="BA40" i="1"/>
  <c r="BA41" i="1"/>
  <c r="BA42" i="1"/>
  <c r="BA43" i="1"/>
  <c r="BA44" i="1"/>
  <c r="BA45" i="1"/>
  <c r="BA46" i="1"/>
  <c r="BA47" i="1"/>
  <c r="BA48" i="1"/>
  <c r="BA49" i="1"/>
  <c r="BA50" i="1"/>
  <c r="BA51" i="1"/>
  <c r="BA52" i="1"/>
  <c r="BA53" i="1"/>
  <c r="BA54" i="1"/>
  <c r="BA55" i="1"/>
  <c r="BA56" i="1"/>
  <c r="BA57" i="1"/>
  <c r="BA58" i="1"/>
  <c r="BA59" i="1"/>
  <c r="BA60" i="1"/>
  <c r="BA61" i="1"/>
  <c r="BA62" i="1"/>
  <c r="BA63" i="1"/>
  <c r="BA64" i="1"/>
  <c r="BA65" i="1"/>
  <c r="BA66" i="1"/>
  <c r="BA67" i="1"/>
  <c r="BA68" i="1"/>
  <c r="BA69" i="1"/>
  <c r="BA70" i="1"/>
  <c r="BA71" i="1"/>
  <c r="BA72" i="1"/>
  <c r="BA73" i="1"/>
  <c r="BA74" i="1"/>
  <c r="BA75" i="1"/>
  <c r="BA76" i="1"/>
  <c r="BA77" i="1"/>
  <c r="BA78" i="1"/>
  <c r="BA79" i="1"/>
  <c r="BA80" i="1"/>
  <c r="BA81" i="1"/>
  <c r="BA82" i="1"/>
  <c r="BA83" i="1"/>
  <c r="BA84" i="1"/>
  <c r="BA85" i="1"/>
  <c r="BA86" i="1"/>
  <c r="BA87" i="1"/>
  <c r="BA88" i="1"/>
  <c r="BA4" i="1"/>
  <c r="BA3" i="1"/>
  <c r="AI3" i="1"/>
  <c r="AH3" i="1"/>
  <c r="AG3" i="1"/>
  <c r="AF3" i="1"/>
  <c r="AJ3" i="1" l="1"/>
  <c r="AK3" i="1" s="1"/>
  <c r="AK63" i="1" l="1"/>
  <c r="AN9" i="1" l="1"/>
  <c r="AM9" i="1"/>
  <c r="AI9" i="1"/>
  <c r="AH9" i="1"/>
  <c r="AG9" i="1"/>
  <c r="AF9" i="1"/>
  <c r="AP9" i="1" s="1"/>
  <c r="P9" i="1"/>
  <c r="O9" i="1"/>
  <c r="N9" i="1"/>
  <c r="M9" i="1"/>
  <c r="AI60" i="1"/>
  <c r="AH60" i="1"/>
  <c r="AF60" i="1"/>
  <c r="P60" i="1"/>
  <c r="O60" i="1"/>
  <c r="M60" i="1"/>
  <c r="AI59" i="1"/>
  <c r="AH59" i="1"/>
  <c r="AF59" i="1"/>
  <c r="P59" i="1"/>
  <c r="O59" i="1"/>
  <c r="M59" i="1"/>
  <c r="AN48" i="1"/>
  <c r="AM48" i="1"/>
  <c r="AI48" i="1"/>
  <c r="AH48" i="1"/>
  <c r="AG48" i="1"/>
  <c r="AF48" i="1"/>
  <c r="Q48" i="1"/>
  <c r="R48" i="1" s="1"/>
  <c r="AN47" i="1"/>
  <c r="AM47" i="1"/>
  <c r="AI47" i="1"/>
  <c r="AH47" i="1"/>
  <c r="AG47" i="1"/>
  <c r="AF47" i="1"/>
  <c r="AP47" i="1" s="1"/>
  <c r="Q47" i="1"/>
  <c r="R47" i="1" s="1"/>
  <c r="AJ48" i="1" l="1"/>
  <c r="AK48" i="1" s="1"/>
  <c r="AQ48" i="1" s="1"/>
  <c r="Q59" i="1"/>
  <c r="R59" i="1" s="1"/>
  <c r="AJ47" i="1"/>
  <c r="AK47" i="1" s="1"/>
  <c r="AQ47" i="1" s="1"/>
  <c r="Q9" i="1"/>
  <c r="R9" i="1" s="1"/>
  <c r="Q60" i="1"/>
  <c r="R60" i="1" s="1"/>
  <c r="AJ9" i="1"/>
  <c r="AK9" i="1" s="1"/>
  <c r="AQ9" i="1" s="1"/>
  <c r="AJ59" i="1"/>
  <c r="AK59" i="1" s="1"/>
  <c r="AQ59" i="1" s="1"/>
  <c r="AJ60" i="1"/>
  <c r="AK60" i="1" s="1"/>
  <c r="AQ60" i="1" s="1"/>
  <c r="AP60" i="1"/>
  <c r="AP59" i="1"/>
  <c r="AP48" i="1"/>
  <c r="AN46" i="1"/>
  <c r="AM46" i="1"/>
  <c r="AI46" i="1"/>
  <c r="AH46" i="1"/>
  <c r="AG46" i="1"/>
  <c r="AF46" i="1"/>
  <c r="AP46" i="1" s="1"/>
  <c r="Q46" i="1"/>
  <c r="R46" i="1" s="1"/>
  <c r="AN44" i="1"/>
  <c r="AM44" i="1"/>
  <c r="AI44" i="1"/>
  <c r="AH44" i="1"/>
  <c r="AG44" i="1"/>
  <c r="AF44" i="1"/>
  <c r="AP44" i="1" s="1"/>
  <c r="Q44" i="1"/>
  <c r="R44" i="1" s="1"/>
  <c r="AN45" i="1"/>
  <c r="AM45" i="1"/>
  <c r="AI45" i="1"/>
  <c r="AH45" i="1"/>
  <c r="AG45" i="1"/>
  <c r="AF45" i="1"/>
  <c r="Q45" i="1"/>
  <c r="R45" i="1" s="1"/>
  <c r="Q43" i="1"/>
  <c r="R43" i="1" s="1"/>
  <c r="AN43" i="1"/>
  <c r="AM43" i="1"/>
  <c r="AI43" i="1"/>
  <c r="AH43" i="1"/>
  <c r="AG43" i="1"/>
  <c r="AF43" i="1"/>
  <c r="AP43" i="1" s="1"/>
  <c r="AJ46" i="1" l="1"/>
  <c r="AK46" i="1" s="1"/>
  <c r="AQ46" i="1" s="1"/>
  <c r="AJ44" i="1"/>
  <c r="AK44" i="1" s="1"/>
  <c r="AQ44" i="1" s="1"/>
  <c r="AJ45" i="1"/>
  <c r="AK45" i="1" s="1"/>
  <c r="AQ45" i="1" s="1"/>
  <c r="AP45" i="1"/>
  <c r="AJ43" i="1"/>
  <c r="AK43" i="1" s="1"/>
  <c r="AQ43" i="1" s="1"/>
  <c r="AS37" i="22"/>
  <c r="AI62" i="1" l="1"/>
  <c r="AH62" i="1"/>
  <c r="AG62" i="1"/>
  <c r="AF62" i="1"/>
  <c r="AP62" i="1" s="1"/>
  <c r="AI61" i="1"/>
  <c r="AH61" i="1"/>
  <c r="AF61" i="1"/>
  <c r="R62" i="1"/>
  <c r="R61" i="1"/>
  <c r="AP58" i="1"/>
  <c r="AP57" i="1"/>
  <c r="AJ61" i="1" l="1"/>
  <c r="AK61" i="1" s="1"/>
  <c r="AQ61" i="1" s="1"/>
  <c r="AJ62" i="1"/>
  <c r="AK62" i="1" s="1"/>
  <c r="AQ62" i="1" s="1"/>
  <c r="AP61" i="1"/>
  <c r="G34" i="22" l="1"/>
  <c r="AS59" i="22"/>
  <c r="AN59" i="22"/>
  <c r="AM59" i="22"/>
  <c r="AI59" i="22"/>
  <c r="AH59" i="22"/>
  <c r="AG59" i="22"/>
  <c r="AF59" i="22"/>
  <c r="P59" i="22"/>
  <c r="O59" i="22"/>
  <c r="N59" i="22"/>
  <c r="M59" i="22"/>
  <c r="G59" i="22"/>
  <c r="F59" i="22"/>
  <c r="A59" i="22"/>
  <c r="AS58" i="22"/>
  <c r="AN58" i="22"/>
  <c r="AM58" i="22"/>
  <c r="AI58" i="22"/>
  <c r="AH58" i="22"/>
  <c r="AG58" i="22"/>
  <c r="AF58" i="22"/>
  <c r="P58" i="22"/>
  <c r="O58" i="22"/>
  <c r="N58" i="22"/>
  <c r="M58" i="22"/>
  <c r="G58" i="22"/>
  <c r="F58" i="22"/>
  <c r="A58" i="22"/>
  <c r="AS57" i="22"/>
  <c r="AN57" i="22"/>
  <c r="AM57" i="22"/>
  <c r="AI57" i="22"/>
  <c r="AH57" i="22"/>
  <c r="AG57" i="22"/>
  <c r="AF57" i="22"/>
  <c r="P57" i="22"/>
  <c r="O57" i="22"/>
  <c r="N57" i="22"/>
  <c r="M57" i="22"/>
  <c r="G57" i="22"/>
  <c r="F57" i="22"/>
  <c r="A57" i="22"/>
  <c r="AS56" i="22"/>
  <c r="AN56" i="22"/>
  <c r="AM56" i="22"/>
  <c r="AI56" i="22"/>
  <c r="AH56" i="22"/>
  <c r="AG56" i="22"/>
  <c r="AF56" i="22"/>
  <c r="P56" i="22"/>
  <c r="O56" i="22"/>
  <c r="N56" i="22"/>
  <c r="M56" i="22"/>
  <c r="G56" i="22"/>
  <c r="F56" i="22"/>
  <c r="A56" i="22"/>
  <c r="AS55" i="22"/>
  <c r="AN55" i="22"/>
  <c r="AM55" i="22"/>
  <c r="AI55" i="22"/>
  <c r="AH55" i="22"/>
  <c r="AG55" i="22"/>
  <c r="AF55" i="22"/>
  <c r="P55" i="22"/>
  <c r="O55" i="22"/>
  <c r="N55" i="22"/>
  <c r="M55" i="22"/>
  <c r="G55" i="22"/>
  <c r="F55" i="22"/>
  <c r="A55" i="22"/>
  <c r="AS54" i="22"/>
  <c r="AN54" i="22"/>
  <c r="AM54" i="22"/>
  <c r="AI54" i="22"/>
  <c r="AH54" i="22"/>
  <c r="AG54" i="22"/>
  <c r="AF54" i="22"/>
  <c r="P54" i="22"/>
  <c r="O54" i="22"/>
  <c r="N54" i="22"/>
  <c r="M54" i="22"/>
  <c r="G54" i="22"/>
  <c r="F54" i="22"/>
  <c r="A54" i="22"/>
  <c r="AS53" i="22"/>
  <c r="AN53" i="22"/>
  <c r="AM53" i="22"/>
  <c r="AI53" i="22"/>
  <c r="AH53" i="22"/>
  <c r="AG53" i="22"/>
  <c r="AF53" i="22"/>
  <c r="P53" i="22"/>
  <c r="O53" i="22"/>
  <c r="N53" i="22"/>
  <c r="M53" i="22"/>
  <c r="G53" i="22"/>
  <c r="F53" i="22"/>
  <c r="A53" i="22"/>
  <c r="AS52" i="22"/>
  <c r="AN52" i="22"/>
  <c r="AM52" i="22"/>
  <c r="AI52" i="22"/>
  <c r="AH52" i="22"/>
  <c r="AG52" i="22"/>
  <c r="AF52" i="22"/>
  <c r="P52" i="22"/>
  <c r="O52" i="22"/>
  <c r="N52" i="22"/>
  <c r="M52" i="22"/>
  <c r="G52" i="22"/>
  <c r="F52" i="22"/>
  <c r="A52" i="22"/>
  <c r="AS51" i="22"/>
  <c r="AN51" i="22"/>
  <c r="AM51" i="22"/>
  <c r="AI51" i="22"/>
  <c r="AH51" i="22"/>
  <c r="AG51" i="22"/>
  <c r="AF51" i="22"/>
  <c r="P51" i="22"/>
  <c r="O51" i="22"/>
  <c r="N51" i="22"/>
  <c r="M51" i="22"/>
  <c r="G51" i="22"/>
  <c r="F51" i="22"/>
  <c r="A51" i="22"/>
  <c r="AS50" i="22"/>
  <c r="AN50" i="22"/>
  <c r="AM50" i="22"/>
  <c r="AI50" i="22"/>
  <c r="AH50" i="22"/>
  <c r="AG50" i="22"/>
  <c r="AF50" i="22"/>
  <c r="P50" i="22"/>
  <c r="O50" i="22"/>
  <c r="N50" i="22"/>
  <c r="M50" i="22"/>
  <c r="G50" i="22"/>
  <c r="F50" i="22"/>
  <c r="A50" i="22"/>
  <c r="AS49" i="22"/>
  <c r="AN49" i="22"/>
  <c r="AM49" i="22"/>
  <c r="AI49" i="22"/>
  <c r="AH49" i="22"/>
  <c r="AG49" i="22"/>
  <c r="AF49" i="22"/>
  <c r="P49" i="22"/>
  <c r="O49" i="22"/>
  <c r="N49" i="22"/>
  <c r="M49" i="22"/>
  <c r="G49" i="22"/>
  <c r="F49" i="22"/>
  <c r="A49" i="22"/>
  <c r="AS48" i="22"/>
  <c r="AN48" i="22"/>
  <c r="AM48" i="22"/>
  <c r="AI48" i="22"/>
  <c r="AH48" i="22"/>
  <c r="AG48" i="22"/>
  <c r="AF48" i="22"/>
  <c r="P48" i="22"/>
  <c r="O48" i="22"/>
  <c r="N48" i="22"/>
  <c r="M48" i="22"/>
  <c r="G48" i="22"/>
  <c r="F48" i="22"/>
  <c r="A48" i="22"/>
  <c r="AS47" i="22"/>
  <c r="AN47" i="22"/>
  <c r="AM47" i="22"/>
  <c r="AI47" i="22"/>
  <c r="AH47" i="22"/>
  <c r="AG47" i="22"/>
  <c r="AF47" i="22"/>
  <c r="P47" i="22"/>
  <c r="O47" i="22"/>
  <c r="N47" i="22"/>
  <c r="M47" i="22"/>
  <c r="G47" i="22"/>
  <c r="F47" i="22"/>
  <c r="A47" i="22"/>
  <c r="AS46" i="22"/>
  <c r="AN46" i="22"/>
  <c r="AM46" i="22"/>
  <c r="AI46" i="22"/>
  <c r="AH46" i="22"/>
  <c r="AG46" i="22"/>
  <c r="AF46" i="22"/>
  <c r="P46" i="22"/>
  <c r="O46" i="22"/>
  <c r="N46" i="22"/>
  <c r="M46" i="22"/>
  <c r="G46" i="22"/>
  <c r="F46" i="22"/>
  <c r="A46" i="22"/>
  <c r="AS45" i="22"/>
  <c r="AN45" i="22"/>
  <c r="AM45" i="22"/>
  <c r="AI45" i="22"/>
  <c r="AH45" i="22"/>
  <c r="AG45" i="22"/>
  <c r="AF45" i="22"/>
  <c r="P45" i="22"/>
  <c r="O45" i="22"/>
  <c r="N45" i="22"/>
  <c r="M45" i="22"/>
  <c r="G45" i="22"/>
  <c r="F45" i="22"/>
  <c r="A45" i="22"/>
  <c r="AS44" i="22"/>
  <c r="AN44" i="22"/>
  <c r="AM44" i="22"/>
  <c r="AI44" i="22"/>
  <c r="AH44" i="22"/>
  <c r="AG44" i="22"/>
  <c r="AF44" i="22"/>
  <c r="P44" i="22"/>
  <c r="O44" i="22"/>
  <c r="N44" i="22"/>
  <c r="M44" i="22"/>
  <c r="G44" i="22"/>
  <c r="F44" i="22"/>
  <c r="A44" i="22"/>
  <c r="AS43" i="22"/>
  <c r="AN43" i="22"/>
  <c r="AM43" i="22"/>
  <c r="AI43" i="22"/>
  <c r="AH43" i="22"/>
  <c r="AG43" i="22"/>
  <c r="AF43" i="22"/>
  <c r="P43" i="22"/>
  <c r="O43" i="22"/>
  <c r="N43" i="22"/>
  <c r="M43" i="22"/>
  <c r="G43" i="22"/>
  <c r="F43" i="22"/>
  <c r="A43" i="22"/>
  <c r="AS42" i="22"/>
  <c r="AN42" i="22"/>
  <c r="AM42" i="22"/>
  <c r="AI42" i="22"/>
  <c r="AH42" i="22"/>
  <c r="AG42" i="22"/>
  <c r="AF42" i="22"/>
  <c r="P42" i="22"/>
  <c r="O42" i="22"/>
  <c r="N42" i="22"/>
  <c r="M42" i="22"/>
  <c r="G42" i="22"/>
  <c r="F42" i="22"/>
  <c r="A42" i="22"/>
  <c r="AS41" i="22"/>
  <c r="AN41" i="22"/>
  <c r="AM41" i="22"/>
  <c r="AI41" i="22"/>
  <c r="AH41" i="22"/>
  <c r="AG41" i="22"/>
  <c r="AF41" i="22"/>
  <c r="P41" i="22"/>
  <c r="O41" i="22"/>
  <c r="N41" i="22"/>
  <c r="M41" i="22"/>
  <c r="G41" i="22"/>
  <c r="F41" i="22"/>
  <c r="A41" i="22"/>
  <c r="AS40" i="22"/>
  <c r="AN40" i="22"/>
  <c r="AM40" i="22"/>
  <c r="AI40" i="22"/>
  <c r="AH40" i="22"/>
  <c r="AG40" i="22"/>
  <c r="AF40" i="22"/>
  <c r="P40" i="22"/>
  <c r="O40" i="22"/>
  <c r="N40" i="22"/>
  <c r="M40" i="22"/>
  <c r="G40" i="22"/>
  <c r="F40" i="22"/>
  <c r="A40" i="22"/>
  <c r="AS39" i="22"/>
  <c r="AN39" i="22"/>
  <c r="AM39" i="22"/>
  <c r="AI39" i="22"/>
  <c r="AH39" i="22"/>
  <c r="AG39" i="22"/>
  <c r="AF39" i="22"/>
  <c r="P39" i="22"/>
  <c r="O39" i="22"/>
  <c r="N39" i="22"/>
  <c r="M39" i="22"/>
  <c r="G39" i="22"/>
  <c r="F39" i="22"/>
  <c r="A39" i="22"/>
  <c r="AS38" i="22"/>
  <c r="AN38" i="22"/>
  <c r="AM38" i="22"/>
  <c r="AI38" i="22"/>
  <c r="AH38" i="22"/>
  <c r="AG38" i="22"/>
  <c r="AF38" i="22"/>
  <c r="P38" i="22"/>
  <c r="O38" i="22"/>
  <c r="N38" i="22"/>
  <c r="M38" i="22"/>
  <c r="G38" i="22"/>
  <c r="F38" i="22"/>
  <c r="A38" i="22"/>
  <c r="AN37" i="22"/>
  <c r="AM37" i="22"/>
  <c r="AI37" i="22"/>
  <c r="AH37" i="22"/>
  <c r="AG37" i="22"/>
  <c r="AF37" i="22"/>
  <c r="P37" i="22"/>
  <c r="O37" i="22"/>
  <c r="N37" i="22"/>
  <c r="M37" i="22"/>
  <c r="G37" i="22"/>
  <c r="F37" i="22"/>
  <c r="A37" i="22"/>
  <c r="AS36" i="22"/>
  <c r="AN36" i="22"/>
  <c r="AM36" i="22"/>
  <c r="AI36" i="22"/>
  <c r="AH36" i="22"/>
  <c r="AG36" i="22"/>
  <c r="AF36" i="22"/>
  <c r="P36" i="22"/>
  <c r="O36" i="22"/>
  <c r="N36" i="22"/>
  <c r="M36" i="22"/>
  <c r="G36" i="22"/>
  <c r="F36" i="22"/>
  <c r="A36" i="22"/>
  <c r="AS35" i="22"/>
  <c r="AN35" i="22"/>
  <c r="AM35" i="22"/>
  <c r="AI35" i="22"/>
  <c r="AH35" i="22"/>
  <c r="AG35" i="22"/>
  <c r="AF35" i="22"/>
  <c r="P35" i="22"/>
  <c r="O35" i="22"/>
  <c r="N35" i="22"/>
  <c r="M35" i="22"/>
  <c r="G35" i="22"/>
  <c r="F35" i="22"/>
  <c r="A35" i="22"/>
  <c r="AS34" i="22"/>
  <c r="AN34" i="22"/>
  <c r="AM34" i="22"/>
  <c r="AI34" i="22"/>
  <c r="AH34" i="22"/>
  <c r="AG34" i="22"/>
  <c r="AF34" i="22"/>
  <c r="P34" i="22"/>
  <c r="O34" i="22"/>
  <c r="N34" i="22"/>
  <c r="M34" i="22"/>
  <c r="F34" i="22"/>
  <c r="A34" i="22"/>
  <c r="AS33" i="22"/>
  <c r="AN33" i="22"/>
  <c r="AM33" i="22"/>
  <c r="AI33" i="22"/>
  <c r="AH33" i="22"/>
  <c r="AG33" i="22"/>
  <c r="AF33" i="22"/>
  <c r="P33" i="22"/>
  <c r="O33" i="22"/>
  <c r="N33" i="22"/>
  <c r="M33" i="22"/>
  <c r="G33" i="22"/>
  <c r="F33" i="22"/>
  <c r="A33" i="22"/>
  <c r="AS32" i="22"/>
  <c r="AN32" i="22"/>
  <c r="AM32" i="22"/>
  <c r="AI32" i="22"/>
  <c r="AH32" i="22"/>
  <c r="AG32" i="22"/>
  <c r="AF32" i="22"/>
  <c r="P32" i="22"/>
  <c r="O32" i="22"/>
  <c r="N32" i="22"/>
  <c r="M32" i="22"/>
  <c r="G32" i="22"/>
  <c r="F32" i="22"/>
  <c r="A32" i="22"/>
  <c r="AS31" i="22"/>
  <c r="AN31" i="22"/>
  <c r="AM31" i="22"/>
  <c r="AI31" i="22"/>
  <c r="AH31" i="22"/>
  <c r="AG31" i="22"/>
  <c r="AF31" i="22"/>
  <c r="P31" i="22"/>
  <c r="O31" i="22"/>
  <c r="N31" i="22"/>
  <c r="M31" i="22"/>
  <c r="G31" i="22"/>
  <c r="F31" i="22"/>
  <c r="A31" i="22"/>
  <c r="AS30" i="22"/>
  <c r="AN30" i="22"/>
  <c r="AM30" i="22"/>
  <c r="AI30" i="22"/>
  <c r="AH30" i="22"/>
  <c r="AG30" i="22"/>
  <c r="AF30" i="22"/>
  <c r="P30" i="22"/>
  <c r="O30" i="22"/>
  <c r="N30" i="22"/>
  <c r="M30" i="22"/>
  <c r="G30" i="22"/>
  <c r="F30" i="22"/>
  <c r="A30" i="22"/>
  <c r="AS29" i="22"/>
  <c r="AN29" i="22"/>
  <c r="AM29" i="22"/>
  <c r="AI29" i="22"/>
  <c r="AH29" i="22"/>
  <c r="AG29" i="22"/>
  <c r="AF29" i="22"/>
  <c r="P29" i="22"/>
  <c r="O29" i="22"/>
  <c r="N29" i="22"/>
  <c r="M29" i="22"/>
  <c r="G29" i="22"/>
  <c r="F29" i="22"/>
  <c r="A29" i="22"/>
  <c r="AS28" i="22"/>
  <c r="AN28" i="22"/>
  <c r="AM28" i="22"/>
  <c r="AI28" i="22"/>
  <c r="AH28" i="22"/>
  <c r="AG28" i="22"/>
  <c r="AF28" i="22"/>
  <c r="P28" i="22"/>
  <c r="O28" i="22"/>
  <c r="N28" i="22"/>
  <c r="M28" i="22"/>
  <c r="G28" i="22"/>
  <c r="F28" i="22"/>
  <c r="A28" i="22"/>
  <c r="AS27" i="22"/>
  <c r="AN27" i="22"/>
  <c r="AM27" i="22"/>
  <c r="AI27" i="22"/>
  <c r="AH27" i="22"/>
  <c r="AG27" i="22"/>
  <c r="AF27" i="22"/>
  <c r="P27" i="22"/>
  <c r="O27" i="22"/>
  <c r="N27" i="22"/>
  <c r="M27" i="22"/>
  <c r="G27" i="22"/>
  <c r="F27" i="22"/>
  <c r="A27" i="22"/>
  <c r="AS26" i="22"/>
  <c r="AN26" i="22"/>
  <c r="AM26" i="22"/>
  <c r="AI26" i="22"/>
  <c r="AH26" i="22"/>
  <c r="AG26" i="22"/>
  <c r="AF26" i="22"/>
  <c r="P26" i="22"/>
  <c r="O26" i="22"/>
  <c r="N26" i="22"/>
  <c r="M26" i="22"/>
  <c r="G26" i="22"/>
  <c r="F26" i="22"/>
  <c r="A26" i="22"/>
  <c r="AS25" i="22"/>
  <c r="AN25" i="22"/>
  <c r="AM25" i="22"/>
  <c r="AI25" i="22"/>
  <c r="AH25" i="22"/>
  <c r="AG25" i="22"/>
  <c r="AF25" i="22"/>
  <c r="P25" i="22"/>
  <c r="O25" i="22"/>
  <c r="N25" i="22"/>
  <c r="M25" i="22"/>
  <c r="G25" i="22"/>
  <c r="F25" i="22"/>
  <c r="A25" i="22"/>
  <c r="AS24" i="22"/>
  <c r="AN24" i="22"/>
  <c r="AM24" i="22"/>
  <c r="AI24" i="22"/>
  <c r="AH24" i="22"/>
  <c r="AG24" i="22"/>
  <c r="AF24" i="22"/>
  <c r="P24" i="22"/>
  <c r="O24" i="22"/>
  <c r="N24" i="22"/>
  <c r="M24" i="22"/>
  <c r="G24" i="22"/>
  <c r="F24" i="22"/>
  <c r="A24" i="22"/>
  <c r="AS23" i="22"/>
  <c r="AN23" i="22"/>
  <c r="AM23" i="22"/>
  <c r="AI23" i="22"/>
  <c r="AH23" i="22"/>
  <c r="AG23" i="22"/>
  <c r="AF23" i="22"/>
  <c r="P23" i="22"/>
  <c r="O23" i="22"/>
  <c r="N23" i="22"/>
  <c r="M23" i="22"/>
  <c r="G23" i="22"/>
  <c r="F23" i="22"/>
  <c r="A23" i="22"/>
  <c r="AS22" i="22"/>
  <c r="AN22" i="22"/>
  <c r="AM22" i="22"/>
  <c r="AI22" i="22"/>
  <c r="AH22" i="22"/>
  <c r="AG22" i="22"/>
  <c r="AF22" i="22"/>
  <c r="P22" i="22"/>
  <c r="O22" i="22"/>
  <c r="N22" i="22"/>
  <c r="M22" i="22"/>
  <c r="G22" i="22"/>
  <c r="F22" i="22"/>
  <c r="A22" i="22"/>
  <c r="AS21" i="22"/>
  <c r="AN21" i="22"/>
  <c r="AM21" i="22"/>
  <c r="AI21" i="22"/>
  <c r="AH21" i="22"/>
  <c r="AG21" i="22"/>
  <c r="AF21" i="22"/>
  <c r="P21" i="22"/>
  <c r="O21" i="22"/>
  <c r="N21" i="22"/>
  <c r="M21" i="22"/>
  <c r="G21" i="22"/>
  <c r="F21" i="22"/>
  <c r="A21" i="22"/>
  <c r="AS20" i="22"/>
  <c r="AN20" i="22"/>
  <c r="AM20" i="22"/>
  <c r="AI20" i="22"/>
  <c r="AH20" i="22"/>
  <c r="AG20" i="22"/>
  <c r="AF20" i="22"/>
  <c r="P20" i="22"/>
  <c r="O20" i="22"/>
  <c r="N20" i="22"/>
  <c r="M20" i="22"/>
  <c r="G20" i="22"/>
  <c r="F20" i="22"/>
  <c r="A20" i="22"/>
  <c r="AS19" i="22"/>
  <c r="AN19" i="22"/>
  <c r="AM19" i="22"/>
  <c r="AI19" i="22"/>
  <c r="AH19" i="22"/>
  <c r="AG19" i="22"/>
  <c r="AF19" i="22"/>
  <c r="P19" i="22"/>
  <c r="O19" i="22"/>
  <c r="N19" i="22"/>
  <c r="M19" i="22"/>
  <c r="G19" i="22"/>
  <c r="F19" i="22"/>
  <c r="A19" i="22"/>
  <c r="AS18" i="22"/>
  <c r="AN18" i="22"/>
  <c r="AM18" i="22"/>
  <c r="AI18" i="22"/>
  <c r="AH18" i="22"/>
  <c r="AG18" i="22"/>
  <c r="AF18" i="22"/>
  <c r="P18" i="22"/>
  <c r="O18" i="22"/>
  <c r="N18" i="22"/>
  <c r="M18" i="22"/>
  <c r="G18" i="22"/>
  <c r="F18" i="22"/>
  <c r="A18" i="22"/>
  <c r="AS17" i="22"/>
  <c r="AN17" i="22"/>
  <c r="AM17" i="22"/>
  <c r="AI17" i="22"/>
  <c r="AH17" i="22"/>
  <c r="AG17" i="22"/>
  <c r="AF17" i="22"/>
  <c r="P17" i="22"/>
  <c r="O17" i="22"/>
  <c r="N17" i="22"/>
  <c r="M17" i="22"/>
  <c r="G17" i="22"/>
  <c r="F17" i="22"/>
  <c r="A17" i="22"/>
  <c r="AS16" i="22"/>
  <c r="AN16" i="22"/>
  <c r="AM16" i="22"/>
  <c r="AI16" i="22"/>
  <c r="AH16" i="22"/>
  <c r="AG16" i="22"/>
  <c r="AF16" i="22"/>
  <c r="P16" i="22"/>
  <c r="O16" i="22"/>
  <c r="N16" i="22"/>
  <c r="M16" i="22"/>
  <c r="G16" i="22"/>
  <c r="F16" i="22"/>
  <c r="A16" i="22"/>
  <c r="AS15" i="22"/>
  <c r="AN15" i="22"/>
  <c r="AM15" i="22"/>
  <c r="AI15" i="22"/>
  <c r="AH15" i="22"/>
  <c r="AG15" i="22"/>
  <c r="AF15" i="22"/>
  <c r="P15" i="22"/>
  <c r="O15" i="22"/>
  <c r="N15" i="22"/>
  <c r="M15" i="22"/>
  <c r="G15" i="22"/>
  <c r="F15" i="22"/>
  <c r="A15" i="22"/>
  <c r="AS14" i="22"/>
  <c r="AN14" i="22"/>
  <c r="AM14" i="22"/>
  <c r="AI14" i="22"/>
  <c r="AH14" i="22"/>
  <c r="AG14" i="22"/>
  <c r="AF14" i="22"/>
  <c r="P14" i="22"/>
  <c r="O14" i="22"/>
  <c r="N14" i="22"/>
  <c r="M14" i="22"/>
  <c r="G14" i="22"/>
  <c r="F14" i="22"/>
  <c r="A14" i="22"/>
  <c r="AS13" i="22"/>
  <c r="AN13" i="22"/>
  <c r="AM13" i="22"/>
  <c r="AI13" i="22"/>
  <c r="AH13" i="22"/>
  <c r="AG13" i="22"/>
  <c r="AF13" i="22"/>
  <c r="P13" i="22"/>
  <c r="O13" i="22"/>
  <c r="N13" i="22"/>
  <c r="M13" i="22"/>
  <c r="G13" i="22"/>
  <c r="F13" i="22"/>
  <c r="A13" i="22"/>
  <c r="AS12" i="22"/>
  <c r="AN12" i="22"/>
  <c r="AM12" i="22"/>
  <c r="AI12" i="22"/>
  <c r="AH12" i="22"/>
  <c r="AG12" i="22"/>
  <c r="AF12" i="22"/>
  <c r="P12" i="22"/>
  <c r="O12" i="22"/>
  <c r="N12" i="22"/>
  <c r="M12" i="22"/>
  <c r="G12" i="22"/>
  <c r="F12" i="22"/>
  <c r="A12" i="22"/>
  <c r="AS11" i="22"/>
  <c r="AN11" i="22"/>
  <c r="AM11" i="22"/>
  <c r="AI11" i="22"/>
  <c r="AH11" i="22"/>
  <c r="AG11" i="22"/>
  <c r="AF11" i="22"/>
  <c r="P11" i="22"/>
  <c r="O11" i="22"/>
  <c r="N11" i="22"/>
  <c r="M11" i="22"/>
  <c r="G11" i="22"/>
  <c r="F11" i="22"/>
  <c r="AS10" i="22"/>
  <c r="AN10" i="22"/>
  <c r="AM10" i="22"/>
  <c r="AI10" i="22"/>
  <c r="AH10" i="22"/>
  <c r="AG10" i="22"/>
  <c r="AF10" i="22"/>
  <c r="P10" i="22"/>
  <c r="O10" i="22"/>
  <c r="N10" i="22"/>
  <c r="M10" i="22"/>
  <c r="G10" i="22"/>
  <c r="F10" i="22"/>
  <c r="AS9" i="22"/>
  <c r="AN9" i="22"/>
  <c r="AM9" i="22"/>
  <c r="AI9" i="22"/>
  <c r="AH9" i="22"/>
  <c r="AG9" i="22"/>
  <c r="AF9" i="22"/>
  <c r="P9" i="22"/>
  <c r="O9" i="22"/>
  <c r="N9" i="22"/>
  <c r="M9" i="22"/>
  <c r="G9" i="22"/>
  <c r="F9" i="22"/>
  <c r="AS8" i="22"/>
  <c r="AN8" i="22"/>
  <c r="AM8" i="22"/>
  <c r="AI8" i="22"/>
  <c r="AH8" i="22"/>
  <c r="AG8" i="22"/>
  <c r="AF8" i="22"/>
  <c r="P8" i="22"/>
  <c r="O8" i="22"/>
  <c r="N8" i="22"/>
  <c r="M8" i="22"/>
  <c r="G8" i="22"/>
  <c r="F8" i="22"/>
  <c r="AS7" i="22"/>
  <c r="AN7" i="22"/>
  <c r="AM7" i="22"/>
  <c r="AI7" i="22"/>
  <c r="AH7" i="22"/>
  <c r="AG7" i="22"/>
  <c r="AF7" i="22"/>
  <c r="P7" i="22"/>
  <c r="O7" i="22"/>
  <c r="N7" i="22"/>
  <c r="M7" i="22"/>
  <c r="G7" i="22"/>
  <c r="F7" i="22"/>
  <c r="AS6" i="22"/>
  <c r="AN6" i="22"/>
  <c r="AM6" i="22"/>
  <c r="AI6" i="22"/>
  <c r="AH6" i="22"/>
  <c r="AG6" i="22"/>
  <c r="AF6" i="22"/>
  <c r="P6" i="22"/>
  <c r="O6" i="22"/>
  <c r="N6" i="22"/>
  <c r="M6" i="22"/>
  <c r="G6" i="22"/>
  <c r="F6" i="22"/>
  <c r="AS5" i="22"/>
  <c r="AN5" i="22"/>
  <c r="AM5" i="22"/>
  <c r="AI5" i="22"/>
  <c r="AH5" i="22"/>
  <c r="AG5" i="22"/>
  <c r="AF5" i="22"/>
  <c r="P5" i="22"/>
  <c r="O5" i="22"/>
  <c r="N5" i="22"/>
  <c r="M5" i="22"/>
  <c r="G5" i="22"/>
  <c r="F5" i="22"/>
  <c r="AS4" i="22"/>
  <c r="AN4" i="22"/>
  <c r="AM4" i="22"/>
  <c r="AI4" i="22"/>
  <c r="AH4" i="22"/>
  <c r="AG4" i="22"/>
  <c r="AF4" i="22"/>
  <c r="P4" i="22"/>
  <c r="O4" i="22"/>
  <c r="N4" i="22"/>
  <c r="M4" i="22"/>
  <c r="G4" i="22"/>
  <c r="F4" i="22"/>
  <c r="A11" i="22"/>
  <c r="A10" i="22"/>
  <c r="A9" i="22"/>
  <c r="A8" i="22"/>
  <c r="A7" i="22"/>
  <c r="A6" i="22"/>
  <c r="A5" i="22"/>
  <c r="A4" i="22"/>
  <c r="AS3" i="22"/>
  <c r="G3" i="22"/>
  <c r="F3" i="22"/>
  <c r="A3" i="22"/>
  <c r="AI58" i="1"/>
  <c r="AH58" i="1"/>
  <c r="AF58" i="1"/>
  <c r="AI57" i="1"/>
  <c r="AH57" i="1"/>
  <c r="AF57" i="1"/>
  <c r="P58" i="1"/>
  <c r="O58" i="1"/>
  <c r="M58" i="1"/>
  <c r="P57" i="1"/>
  <c r="O57" i="1"/>
  <c r="M57" i="1"/>
  <c r="Q58" i="1" l="1"/>
  <c r="R58" i="1" s="1"/>
  <c r="Q21" i="22"/>
  <c r="R21" i="22" s="1"/>
  <c r="Q53" i="22"/>
  <c r="R53" i="22" s="1"/>
  <c r="AJ58" i="1"/>
  <c r="AJ57" i="1"/>
  <c r="Q57" i="1"/>
  <c r="R57" i="1" s="1"/>
  <c r="Q43" i="22"/>
  <c r="R43" i="22" s="1"/>
  <c r="Q37" i="22"/>
  <c r="R37" i="22" s="1"/>
  <c r="Q57" i="22"/>
  <c r="R57" i="22" s="1"/>
  <c r="AJ59" i="22"/>
  <c r="AK59" i="22" s="1"/>
  <c r="AJ50" i="22"/>
  <c r="AK50" i="22" s="1"/>
  <c r="Q51" i="22"/>
  <c r="R51" i="22" s="1"/>
  <c r="Q27" i="22"/>
  <c r="R27" i="22" s="1"/>
  <c r="AJ4" i="22"/>
  <c r="AK4" i="22" s="1"/>
  <c r="AJ17" i="22"/>
  <c r="AK17" i="22" s="1"/>
  <c r="AJ14" i="22"/>
  <c r="AK14" i="22" s="1"/>
  <c r="AJ22" i="22"/>
  <c r="AK22" i="22" s="1"/>
  <c r="Q24" i="22"/>
  <c r="R24" i="22" s="1"/>
  <c r="AJ26" i="22"/>
  <c r="AK26" i="22" s="1"/>
  <c r="AJ30" i="22"/>
  <c r="AK30" i="22" s="1"/>
  <c r="Q32" i="22"/>
  <c r="R32" i="22" s="1"/>
  <c r="Q40" i="22"/>
  <c r="R40" i="22" s="1"/>
  <c r="AJ42" i="22"/>
  <c r="AK42" i="22" s="1"/>
  <c r="Q48" i="22"/>
  <c r="R48" i="22" s="1"/>
  <c r="AJ7" i="22"/>
  <c r="AK7" i="22" s="1"/>
  <c r="Q35" i="22"/>
  <c r="R35" i="22" s="1"/>
  <c r="AJ38" i="22"/>
  <c r="AK38" i="22" s="1"/>
  <c r="AJ46" i="22"/>
  <c r="AK46" i="22" s="1"/>
  <c r="AJ54" i="22"/>
  <c r="AK54" i="22" s="1"/>
  <c r="AJ58" i="22"/>
  <c r="AK58" i="22" s="1"/>
  <c r="Q5" i="22"/>
  <c r="R5" i="22" s="1"/>
  <c r="AJ16" i="22"/>
  <c r="AK16" i="22" s="1"/>
  <c r="Q18" i="22"/>
  <c r="R18" i="22" s="1"/>
  <c r="AJ49" i="22"/>
  <c r="AK49" i="22" s="1"/>
  <c r="AJ24" i="22"/>
  <c r="AK24" i="22" s="1"/>
  <c r="AJ32" i="22"/>
  <c r="AK32" i="22" s="1"/>
  <c r="AJ48" i="22"/>
  <c r="AK48" i="22" s="1"/>
  <c r="AJ57" i="22"/>
  <c r="AK57" i="22" s="1"/>
  <c r="AJ6" i="22"/>
  <c r="AK6" i="22" s="1"/>
  <c r="AJ9" i="22"/>
  <c r="AK9" i="22" s="1"/>
  <c r="AJ11" i="22"/>
  <c r="AK11" i="22" s="1"/>
  <c r="Q17" i="22"/>
  <c r="R17" i="22" s="1"/>
  <c r="AJ35" i="22"/>
  <c r="AK35" i="22" s="1"/>
  <c r="AJ56" i="22"/>
  <c r="AK56" i="22" s="1"/>
  <c r="AJ18" i="22"/>
  <c r="AK18" i="22" s="1"/>
  <c r="Q4" i="22"/>
  <c r="R4" i="22" s="1"/>
  <c r="Q25" i="22"/>
  <c r="R25" i="22" s="1"/>
  <c r="Q33" i="22"/>
  <c r="R33" i="22" s="1"/>
  <c r="Q41" i="22"/>
  <c r="R41" i="22" s="1"/>
  <c r="AJ43" i="22"/>
  <c r="AK43" i="22" s="1"/>
  <c r="Q45" i="22"/>
  <c r="R45" i="22" s="1"/>
  <c r="Q49" i="22"/>
  <c r="R49" i="22" s="1"/>
  <c r="AJ51" i="22"/>
  <c r="AK51" i="22" s="1"/>
  <c r="AJ40" i="22"/>
  <c r="AK40" i="22" s="1"/>
  <c r="AJ34" i="22"/>
  <c r="AK34" i="22" s="1"/>
  <c r="Q29" i="22"/>
  <c r="R29" i="22" s="1"/>
  <c r="Q19" i="22"/>
  <c r="R19" i="22" s="1"/>
  <c r="Q13" i="22"/>
  <c r="R13" i="22" s="1"/>
  <c r="Q7" i="22"/>
  <c r="R7" i="22" s="1"/>
  <c r="Q8" i="22"/>
  <c r="R8" i="22" s="1"/>
  <c r="AJ5" i="22"/>
  <c r="AK5" i="22" s="1"/>
  <c r="Q10" i="22"/>
  <c r="R10" i="22" s="1"/>
  <c r="Q14" i="22"/>
  <c r="R14" i="22" s="1"/>
  <c r="Q30" i="22"/>
  <c r="R30" i="22" s="1"/>
  <c r="AJ33" i="22"/>
  <c r="AK33" i="22" s="1"/>
  <c r="Q36" i="22"/>
  <c r="R36" i="22" s="1"/>
  <c r="Q46" i="22"/>
  <c r="R46" i="22" s="1"/>
  <c r="Q52" i="22"/>
  <c r="R52" i="22" s="1"/>
  <c r="Q34" i="22"/>
  <c r="R34" i="22" s="1"/>
  <c r="Q50" i="22"/>
  <c r="R50" i="22" s="1"/>
  <c r="Q56" i="22"/>
  <c r="R56" i="22" s="1"/>
  <c r="AJ27" i="22"/>
  <c r="AK27" i="22" s="1"/>
  <c r="Q9" i="22"/>
  <c r="R9" i="22" s="1"/>
  <c r="Q12" i="22"/>
  <c r="R12" i="22" s="1"/>
  <c r="AJ15" i="22"/>
  <c r="AK15" i="22" s="1"/>
  <c r="AJ20" i="22"/>
  <c r="AK20" i="22" s="1"/>
  <c r="AJ21" i="22"/>
  <c r="AK21" i="22" s="1"/>
  <c r="Q23" i="22"/>
  <c r="R23" i="22" s="1"/>
  <c r="Q28" i="22"/>
  <c r="R28" i="22" s="1"/>
  <c r="AJ31" i="22"/>
  <c r="AK31" i="22" s="1"/>
  <c r="AJ36" i="22"/>
  <c r="AK36" i="22" s="1"/>
  <c r="AJ37" i="22"/>
  <c r="AK37" i="22" s="1"/>
  <c r="Q39" i="22"/>
  <c r="R39" i="22" s="1"/>
  <c r="Q44" i="22"/>
  <c r="R44" i="22" s="1"/>
  <c r="AJ47" i="22"/>
  <c r="AK47" i="22" s="1"/>
  <c r="AJ52" i="22"/>
  <c r="AK52" i="22" s="1"/>
  <c r="AJ53" i="22"/>
  <c r="AK53" i="22" s="1"/>
  <c r="Q55" i="22"/>
  <c r="R55" i="22" s="1"/>
  <c r="Q6" i="22"/>
  <c r="R6" i="22" s="1"/>
  <c r="AJ10" i="22"/>
  <c r="AK10" i="22" s="1"/>
  <c r="Q22" i="22"/>
  <c r="R22" i="22" s="1"/>
  <c r="AJ25" i="22"/>
  <c r="AK25" i="22" s="1"/>
  <c r="Q38" i="22"/>
  <c r="R38" i="22" s="1"/>
  <c r="AJ41" i="22"/>
  <c r="AK41" i="22" s="1"/>
  <c r="Q54" i="22"/>
  <c r="R54" i="22" s="1"/>
  <c r="AJ8" i="22"/>
  <c r="AK8" i="22" s="1"/>
  <c r="Q11" i="22"/>
  <c r="R11" i="22" s="1"/>
  <c r="Q16" i="22"/>
  <c r="R16" i="22" s="1"/>
  <c r="AJ19" i="22"/>
  <c r="AK19" i="22" s="1"/>
  <c r="Q59" i="22"/>
  <c r="R59" i="22" s="1"/>
  <c r="AJ13" i="22"/>
  <c r="AK13" i="22" s="1"/>
  <c r="Q26" i="22"/>
  <c r="R26" i="22" s="1"/>
  <c r="AJ29" i="22"/>
  <c r="AK29" i="22" s="1"/>
  <c r="Q42" i="22"/>
  <c r="R42" i="22" s="1"/>
  <c r="Q58" i="22"/>
  <c r="R58" i="22" s="1"/>
  <c r="AJ12" i="22"/>
  <c r="AK12" i="22" s="1"/>
  <c r="Q15" i="22"/>
  <c r="R15" i="22" s="1"/>
  <c r="Q20" i="22"/>
  <c r="R20" i="22" s="1"/>
  <c r="AJ23" i="22"/>
  <c r="AK23" i="22" s="1"/>
  <c r="AJ28" i="22"/>
  <c r="AK28" i="22" s="1"/>
  <c r="Q31" i="22"/>
  <c r="R31" i="22" s="1"/>
  <c r="AJ39" i="22"/>
  <c r="AK39" i="22" s="1"/>
  <c r="AJ44" i="22"/>
  <c r="AK44" i="22" s="1"/>
  <c r="AJ45" i="22"/>
  <c r="AK45" i="22" s="1"/>
  <c r="Q47" i="22"/>
  <c r="R47" i="22" s="1"/>
  <c r="AJ55" i="22"/>
  <c r="AK55" i="22" s="1"/>
  <c r="AP65" i="1"/>
  <c r="AP52" i="1"/>
  <c r="AP51" i="1"/>
  <c r="AP50" i="1"/>
  <c r="AP41" i="1"/>
  <c r="AP40" i="1"/>
  <c r="AP39" i="1"/>
  <c r="AP38" i="1"/>
  <c r="AP37" i="1"/>
  <c r="AP36" i="1"/>
  <c r="AP35" i="1"/>
  <c r="AP32" i="1"/>
  <c r="AP27" i="1"/>
  <c r="AP25" i="1"/>
  <c r="AP21" i="1"/>
  <c r="AP20" i="1"/>
  <c r="AP14" i="1"/>
  <c r="AP12" i="1"/>
  <c r="AP10" i="1"/>
  <c r="AP8" i="1"/>
  <c r="AP6" i="1"/>
  <c r="AK58" i="1" l="1"/>
  <c r="AQ58" i="1" s="1"/>
  <c r="AK57" i="1"/>
  <c r="AQ57" i="1" s="1"/>
  <c r="AK14" i="1"/>
  <c r="AI56" i="1"/>
  <c r="AH56" i="1"/>
  <c r="AF56" i="1"/>
  <c r="P56" i="1"/>
  <c r="O56" i="1"/>
  <c r="M56" i="1"/>
  <c r="AI55" i="1"/>
  <c r="AH55" i="1"/>
  <c r="AF55" i="1"/>
  <c r="AP55" i="1" s="1"/>
  <c r="P55" i="1"/>
  <c r="O55" i="1"/>
  <c r="M55" i="1"/>
  <c r="AJ55" i="1" l="1"/>
  <c r="AK55" i="1" s="1"/>
  <c r="AQ55" i="1" s="1"/>
  <c r="Q56" i="1"/>
  <c r="R56" i="1" s="1"/>
  <c r="Q55" i="1"/>
  <c r="R55" i="1" s="1"/>
  <c r="AJ56" i="1"/>
  <c r="AK56" i="1" s="1"/>
  <c r="AQ56" i="1" s="1"/>
  <c r="AP56" i="1"/>
  <c r="AN67" i="1" l="1"/>
  <c r="AM67" i="1"/>
  <c r="AN66" i="1"/>
  <c r="AM66" i="1"/>
  <c r="AN65" i="1"/>
  <c r="AM65" i="1"/>
  <c r="AN64" i="1"/>
  <c r="AM64" i="1"/>
  <c r="AN54" i="1"/>
  <c r="AM54" i="1"/>
  <c r="AN53" i="1"/>
  <c r="AM53" i="1"/>
  <c r="AN52" i="1"/>
  <c r="AM52" i="1"/>
  <c r="AN51" i="1"/>
  <c r="AM51" i="1"/>
  <c r="AN50" i="1"/>
  <c r="AM50" i="1"/>
  <c r="AN49" i="1"/>
  <c r="AM49" i="1"/>
  <c r="AN42" i="1"/>
  <c r="AM42" i="1"/>
  <c r="AN41" i="1"/>
  <c r="AM41" i="1"/>
  <c r="AN40" i="1"/>
  <c r="AM40" i="1"/>
  <c r="AN39" i="1"/>
  <c r="AM39" i="1"/>
  <c r="AN38" i="1"/>
  <c r="AM38" i="1"/>
  <c r="AN37" i="1"/>
  <c r="AM37" i="1"/>
  <c r="AN36" i="1"/>
  <c r="AM36" i="1"/>
  <c r="AN35" i="1"/>
  <c r="AM35" i="1"/>
  <c r="AN34" i="1"/>
  <c r="AM34" i="1"/>
  <c r="AN33" i="1"/>
  <c r="AM33" i="1"/>
  <c r="AN32" i="1"/>
  <c r="AM32" i="1"/>
  <c r="AN31" i="1"/>
  <c r="AM31" i="1"/>
  <c r="AN30" i="1"/>
  <c r="AM30" i="1"/>
  <c r="AN29" i="1"/>
  <c r="AM29" i="1"/>
  <c r="AN28" i="1"/>
  <c r="AM28" i="1"/>
  <c r="AN27" i="1"/>
  <c r="AM27" i="1"/>
  <c r="AN26" i="1"/>
  <c r="AM26" i="1"/>
  <c r="AN25" i="1"/>
  <c r="AM25" i="1"/>
  <c r="AN24" i="1"/>
  <c r="AM24" i="1"/>
  <c r="AN23" i="1"/>
  <c r="AM23" i="1"/>
  <c r="AN22" i="1"/>
  <c r="AM22" i="1"/>
  <c r="AN21" i="1"/>
  <c r="AM21" i="1"/>
  <c r="AN20" i="1"/>
  <c r="AM20" i="1"/>
  <c r="AN19" i="1"/>
  <c r="AM19" i="1"/>
  <c r="AN18" i="1"/>
  <c r="AM18" i="1"/>
  <c r="AN17" i="1"/>
  <c r="AM17" i="1"/>
  <c r="AN16" i="1"/>
  <c r="AM16" i="1"/>
  <c r="AN15" i="1"/>
  <c r="AM15" i="1"/>
  <c r="AN14" i="1"/>
  <c r="AM14" i="1"/>
  <c r="AN13" i="1"/>
  <c r="AM13" i="1"/>
  <c r="AN12" i="1"/>
  <c r="AM12" i="1"/>
  <c r="AN11" i="1"/>
  <c r="AM11" i="1"/>
  <c r="AN10" i="1"/>
  <c r="AM10" i="1"/>
  <c r="AN8" i="1"/>
  <c r="AM8" i="1"/>
  <c r="AN7" i="1"/>
  <c r="AM7" i="1"/>
  <c r="AN6" i="1"/>
  <c r="AM6" i="1"/>
  <c r="AN5" i="1"/>
  <c r="AM5" i="1"/>
  <c r="AN4" i="1"/>
  <c r="AM4" i="1"/>
  <c r="AI33" i="1" l="1"/>
  <c r="AH33" i="1"/>
  <c r="AI27" i="1" l="1"/>
  <c r="AH27" i="1"/>
  <c r="AG27" i="1"/>
  <c r="AF27" i="1"/>
  <c r="P27" i="1"/>
  <c r="O27" i="1"/>
  <c r="N27" i="1"/>
  <c r="M27" i="1"/>
  <c r="AJ27" i="1" l="1"/>
  <c r="Q27" i="1"/>
  <c r="R27" i="1" s="1"/>
  <c r="AI67" i="1"/>
  <c r="AH67" i="1"/>
  <c r="AI66" i="1"/>
  <c r="AH66" i="1"/>
  <c r="AI65" i="1"/>
  <c r="AH65" i="1"/>
  <c r="AI64" i="1"/>
  <c r="AH64" i="1"/>
  <c r="AI54" i="1"/>
  <c r="AH54" i="1"/>
  <c r="AI53" i="1"/>
  <c r="AH53" i="1"/>
  <c r="AI52" i="1"/>
  <c r="AH52" i="1"/>
  <c r="AI51" i="1"/>
  <c r="AH51" i="1"/>
  <c r="AI50" i="1"/>
  <c r="AH50" i="1"/>
  <c r="AI49" i="1"/>
  <c r="AH49" i="1"/>
  <c r="AI42" i="1"/>
  <c r="AH42" i="1"/>
  <c r="AI41" i="1"/>
  <c r="AH41" i="1"/>
  <c r="AI40" i="1"/>
  <c r="AH40" i="1"/>
  <c r="AI39" i="1"/>
  <c r="AH39" i="1"/>
  <c r="AI38" i="1"/>
  <c r="AH38" i="1"/>
  <c r="AI37" i="1"/>
  <c r="AH37" i="1"/>
  <c r="AI36" i="1"/>
  <c r="AH36" i="1"/>
  <c r="AI35" i="1"/>
  <c r="AH35" i="1"/>
  <c r="AI34" i="1"/>
  <c r="AH34" i="1"/>
  <c r="AI32" i="1"/>
  <c r="AH32" i="1"/>
  <c r="AI31" i="1"/>
  <c r="AH31" i="1"/>
  <c r="AI30" i="1"/>
  <c r="AH30" i="1"/>
  <c r="AI29" i="1"/>
  <c r="AH29" i="1"/>
  <c r="AI28" i="1"/>
  <c r="AH28" i="1"/>
  <c r="AI26" i="1"/>
  <c r="AH26" i="1"/>
  <c r="AI25" i="1"/>
  <c r="AH25" i="1"/>
  <c r="AI24" i="1"/>
  <c r="AH24" i="1"/>
  <c r="AI23" i="1"/>
  <c r="AH23" i="1"/>
  <c r="AI22" i="1"/>
  <c r="AH22" i="1"/>
  <c r="AI21" i="1"/>
  <c r="AH21" i="1"/>
  <c r="AI20" i="1"/>
  <c r="AH20" i="1"/>
  <c r="AI19" i="1"/>
  <c r="AH19" i="1"/>
  <c r="AI18" i="1"/>
  <c r="AH18" i="1"/>
  <c r="AI17" i="1"/>
  <c r="AH17" i="1"/>
  <c r="AI16" i="1"/>
  <c r="AH16" i="1"/>
  <c r="AI15" i="1"/>
  <c r="AH15" i="1"/>
  <c r="AI14" i="1"/>
  <c r="AH14" i="1"/>
  <c r="AI13" i="1"/>
  <c r="AH13" i="1"/>
  <c r="AI12" i="1"/>
  <c r="AH12" i="1"/>
  <c r="AI11" i="1"/>
  <c r="AH11" i="1"/>
  <c r="AI10" i="1"/>
  <c r="AH10" i="1"/>
  <c r="AI8" i="1"/>
  <c r="AH8" i="1"/>
  <c r="AF67" i="1"/>
  <c r="AP67" i="1" s="1"/>
  <c r="AF66" i="1"/>
  <c r="AP66" i="1" s="1"/>
  <c r="AF65" i="1"/>
  <c r="AF64" i="1"/>
  <c r="AP64" i="1" s="1"/>
  <c r="AF54" i="1"/>
  <c r="AP54" i="1" s="1"/>
  <c r="AF53" i="1"/>
  <c r="AP53" i="1" s="1"/>
  <c r="AF52" i="1"/>
  <c r="AF51" i="1"/>
  <c r="AF50" i="1"/>
  <c r="AF49" i="1"/>
  <c r="AP49" i="1" s="1"/>
  <c r="AF42" i="1"/>
  <c r="AP42" i="1" s="1"/>
  <c r="AF41" i="1"/>
  <c r="AF40" i="1"/>
  <c r="AF39" i="1"/>
  <c r="AF38" i="1"/>
  <c r="AF37" i="1"/>
  <c r="AF36" i="1"/>
  <c r="AF35" i="1"/>
  <c r="AG67" i="1"/>
  <c r="AG66" i="1"/>
  <c r="AG65" i="1"/>
  <c r="AG64" i="1"/>
  <c r="AG54" i="1"/>
  <c r="AG53" i="1"/>
  <c r="AG52" i="1"/>
  <c r="AG51" i="1"/>
  <c r="AG50" i="1"/>
  <c r="AG49" i="1"/>
  <c r="AG42" i="1"/>
  <c r="AG41" i="1"/>
  <c r="AG40" i="1"/>
  <c r="AG39" i="1"/>
  <c r="AG38" i="1"/>
  <c r="AG37" i="1"/>
  <c r="AG36" i="1"/>
  <c r="AG35" i="1"/>
  <c r="AG34" i="1"/>
  <c r="AG33" i="1"/>
  <c r="AG32" i="1"/>
  <c r="AG31" i="1"/>
  <c r="AG30" i="1"/>
  <c r="AG29" i="1"/>
  <c r="AG28" i="1"/>
  <c r="AG26" i="1"/>
  <c r="AG25" i="1"/>
  <c r="AG24" i="1"/>
  <c r="AG23" i="1"/>
  <c r="AG22" i="1"/>
  <c r="AG21" i="1"/>
  <c r="AG20" i="1"/>
  <c r="AG19" i="1"/>
  <c r="AG18" i="1"/>
  <c r="AG17" i="1"/>
  <c r="AG16" i="1"/>
  <c r="AG15" i="1"/>
  <c r="AG14" i="1"/>
  <c r="AG13" i="1"/>
  <c r="AG12" i="1"/>
  <c r="AG11" i="1"/>
  <c r="AG10" i="1"/>
  <c r="AG8" i="1"/>
  <c r="AF34" i="1"/>
  <c r="AP34" i="1" s="1"/>
  <c r="AF33" i="1"/>
  <c r="AP33" i="1" s="1"/>
  <c r="AF32" i="1"/>
  <c r="AF31" i="1"/>
  <c r="AP31" i="1" s="1"/>
  <c r="AF30" i="1"/>
  <c r="AP30" i="1" s="1"/>
  <c r="AF29" i="1"/>
  <c r="AP29" i="1" s="1"/>
  <c r="AF28" i="1"/>
  <c r="AP28" i="1" s="1"/>
  <c r="AF26" i="1"/>
  <c r="AP26" i="1" s="1"/>
  <c r="AF25" i="1"/>
  <c r="AF24" i="1"/>
  <c r="AP24" i="1" s="1"/>
  <c r="AF23" i="1"/>
  <c r="AP23" i="1" s="1"/>
  <c r="AF22" i="1"/>
  <c r="AP22" i="1" s="1"/>
  <c r="AF21" i="1"/>
  <c r="AF20" i="1"/>
  <c r="AF19" i="1"/>
  <c r="AP19" i="1" s="1"/>
  <c r="AF18" i="1"/>
  <c r="AP18" i="1" s="1"/>
  <c r="AF17" i="1"/>
  <c r="AP17" i="1" s="1"/>
  <c r="AF16" i="1"/>
  <c r="AP16" i="1" s="1"/>
  <c r="AF15" i="1"/>
  <c r="AP15" i="1" s="1"/>
  <c r="AF14" i="1"/>
  <c r="AF13" i="1"/>
  <c r="AP13" i="1" s="1"/>
  <c r="AF12" i="1"/>
  <c r="AF11" i="1"/>
  <c r="AP11" i="1" s="1"/>
  <c r="AF10" i="1"/>
  <c r="AF8" i="1"/>
  <c r="AK27" i="1" l="1"/>
  <c r="AQ27" i="1" s="1"/>
  <c r="AJ33" i="1"/>
  <c r="AJ67" i="1"/>
  <c r="AJ50" i="1"/>
  <c r="AJ8" i="1"/>
  <c r="AJ37" i="1"/>
  <c r="AJ32" i="1"/>
  <c r="AJ21" i="1"/>
  <c r="AJ25" i="1"/>
  <c r="AJ30" i="1"/>
  <c r="AJ19" i="1"/>
  <c r="AJ26" i="1"/>
  <c r="AJ34" i="1"/>
  <c r="AJ18" i="1"/>
  <c r="AJ54" i="1"/>
  <c r="AJ15" i="1"/>
  <c r="AJ17" i="1"/>
  <c r="AJ14" i="1"/>
  <c r="AJ40" i="1"/>
  <c r="AJ53" i="1"/>
  <c r="AJ16" i="1"/>
  <c r="AJ23" i="1"/>
  <c r="AJ28" i="1"/>
  <c r="AJ31" i="1"/>
  <c r="AJ42" i="1"/>
  <c r="AJ65" i="1"/>
  <c r="AJ41" i="1"/>
  <c r="AJ36" i="1"/>
  <c r="AJ49" i="1"/>
  <c r="AJ66" i="1"/>
  <c r="AJ13" i="1"/>
  <c r="AJ20" i="1"/>
  <c r="AJ24" i="1"/>
  <c r="AJ29" i="1"/>
  <c r="AJ35" i="1"/>
  <c r="AJ39" i="1"/>
  <c r="AJ52" i="1"/>
  <c r="AJ64" i="1"/>
  <c r="AJ51" i="1"/>
  <c r="AJ22" i="1"/>
  <c r="AJ38" i="1"/>
  <c r="AJ11" i="1"/>
  <c r="AJ10" i="1"/>
  <c r="AJ12" i="1"/>
  <c r="P29" i="1"/>
  <c r="O29" i="1"/>
  <c r="N29" i="1"/>
  <c r="M29" i="1"/>
  <c r="P28" i="1"/>
  <c r="O28" i="1"/>
  <c r="N28" i="1"/>
  <c r="M28" i="1"/>
  <c r="AK22" i="1" l="1"/>
  <c r="AQ22" i="1" s="1"/>
  <c r="AK31" i="1"/>
  <c r="AQ31" i="1" s="1"/>
  <c r="AK21" i="1"/>
  <c r="AQ21" i="1" s="1"/>
  <c r="AK51" i="1"/>
  <c r="AQ51" i="1" s="1"/>
  <c r="AK28" i="1"/>
  <c r="AQ28" i="1" s="1"/>
  <c r="AK64" i="1"/>
  <c r="AQ64" i="1" s="1"/>
  <c r="AK37" i="1"/>
  <c r="AQ37" i="1" s="1"/>
  <c r="AK52" i="1"/>
  <c r="AQ52" i="1" s="1"/>
  <c r="AK34" i="1"/>
  <c r="AQ34" i="1" s="1"/>
  <c r="AK8" i="1"/>
  <c r="AQ8" i="1" s="1"/>
  <c r="AK18" i="1"/>
  <c r="AQ18" i="1" s="1"/>
  <c r="AK49" i="1"/>
  <c r="AQ49" i="1" s="1"/>
  <c r="AK12" i="1"/>
  <c r="AQ12" i="1" s="1"/>
  <c r="AK39" i="1"/>
  <c r="AQ39" i="1" s="1"/>
  <c r="AK36" i="1"/>
  <c r="AQ36" i="1" s="1"/>
  <c r="AK53" i="1"/>
  <c r="AQ53" i="1" s="1"/>
  <c r="AK26" i="1"/>
  <c r="AQ26" i="1" s="1"/>
  <c r="AK50" i="1"/>
  <c r="AQ50" i="1" s="1"/>
  <c r="AK54" i="1"/>
  <c r="AQ54" i="1" s="1"/>
  <c r="AK23" i="1"/>
  <c r="AQ23" i="1" s="1"/>
  <c r="AK10" i="1"/>
  <c r="AQ10" i="1" s="1"/>
  <c r="AK35" i="1"/>
  <c r="AQ35" i="1" s="1"/>
  <c r="AK41" i="1"/>
  <c r="AQ41" i="1" s="1"/>
  <c r="AK40" i="1"/>
  <c r="AQ40" i="1" s="1"/>
  <c r="AK19" i="1"/>
  <c r="AQ19" i="1" s="1"/>
  <c r="AK67" i="1"/>
  <c r="AQ67" i="1" s="1"/>
  <c r="AK20" i="1"/>
  <c r="AQ20" i="1" s="1"/>
  <c r="AK13" i="1"/>
  <c r="AQ13" i="1" s="1"/>
  <c r="AK32" i="1"/>
  <c r="AQ32" i="1" s="1"/>
  <c r="AK66" i="1"/>
  <c r="AQ66" i="1" s="1"/>
  <c r="AK11" i="1"/>
  <c r="AQ11" i="1" s="1"/>
  <c r="AK29" i="1"/>
  <c r="AQ29" i="1" s="1"/>
  <c r="AK65" i="1"/>
  <c r="AQ65" i="1" s="1"/>
  <c r="AQ14" i="1"/>
  <c r="AK30" i="1"/>
  <c r="AQ30" i="1" s="1"/>
  <c r="AK33" i="1"/>
  <c r="AQ33" i="1" s="1"/>
  <c r="AK38" i="1"/>
  <c r="AQ38" i="1" s="1"/>
  <c r="AK24" i="1"/>
  <c r="AQ24" i="1" s="1"/>
  <c r="AK42" i="1"/>
  <c r="AQ42" i="1" s="1"/>
  <c r="AK17" i="1"/>
  <c r="AQ17" i="1" s="1"/>
  <c r="AK25" i="1"/>
  <c r="AQ25" i="1" s="1"/>
  <c r="AK16" i="1"/>
  <c r="AQ16" i="1" s="1"/>
  <c r="AK15" i="1"/>
  <c r="AQ15" i="1" s="1"/>
  <c r="Q29" i="1"/>
  <c r="R29" i="1" s="1"/>
  <c r="Q28" i="1"/>
  <c r="R28" i="1" s="1"/>
  <c r="P33" i="1"/>
  <c r="O33" i="1"/>
  <c r="N33" i="1"/>
  <c r="M33" i="1"/>
  <c r="Q33" i="1" l="1"/>
  <c r="R33" i="1" s="1"/>
  <c r="P35" i="1"/>
  <c r="O35" i="1"/>
  <c r="N35" i="1"/>
  <c r="M35" i="1"/>
  <c r="Q35" i="1" l="1"/>
  <c r="R35" i="1" s="1"/>
  <c r="M54" i="1"/>
  <c r="N54" i="1"/>
  <c r="O54" i="1"/>
  <c r="P54" i="1"/>
  <c r="Q54" i="1" l="1"/>
  <c r="R54" i="1" s="1"/>
  <c r="P34" i="1"/>
  <c r="O34" i="1"/>
  <c r="N34" i="1"/>
  <c r="M34" i="1" l="1"/>
  <c r="Q34" i="1" s="1"/>
  <c r="R34" i="1" s="1"/>
  <c r="P67" i="1"/>
  <c r="O67" i="1"/>
  <c r="N67" i="1"/>
  <c r="P66" i="1"/>
  <c r="O66" i="1"/>
  <c r="N66" i="1"/>
  <c r="P65" i="1"/>
  <c r="O65" i="1"/>
  <c r="N65" i="1"/>
  <c r="P64" i="1"/>
  <c r="O64" i="1"/>
  <c r="N64" i="1"/>
  <c r="P53" i="1"/>
  <c r="O53" i="1"/>
  <c r="N53" i="1"/>
  <c r="P52" i="1"/>
  <c r="O52" i="1"/>
  <c r="N52" i="1"/>
  <c r="P51" i="1"/>
  <c r="O51" i="1"/>
  <c r="N51" i="1"/>
  <c r="P50" i="1"/>
  <c r="O50" i="1"/>
  <c r="N50" i="1"/>
  <c r="P49" i="1"/>
  <c r="O49" i="1"/>
  <c r="N49" i="1"/>
  <c r="P42" i="1"/>
  <c r="O42" i="1"/>
  <c r="N42" i="1"/>
  <c r="P41" i="1"/>
  <c r="O41" i="1"/>
  <c r="N41" i="1"/>
  <c r="P40" i="1"/>
  <c r="O40" i="1"/>
  <c r="N40" i="1"/>
  <c r="P39" i="1"/>
  <c r="O39" i="1"/>
  <c r="N39" i="1"/>
  <c r="P38" i="1"/>
  <c r="O38" i="1"/>
  <c r="N38" i="1"/>
  <c r="P37" i="1"/>
  <c r="O37" i="1"/>
  <c r="N37" i="1"/>
  <c r="P36" i="1"/>
  <c r="O36" i="1"/>
  <c r="N36" i="1"/>
  <c r="P32" i="1"/>
  <c r="O32" i="1"/>
  <c r="N32" i="1"/>
  <c r="P31" i="1"/>
  <c r="O31" i="1"/>
  <c r="N31" i="1"/>
  <c r="P30" i="1"/>
  <c r="O30" i="1"/>
  <c r="N30" i="1"/>
  <c r="P26" i="1"/>
  <c r="O26" i="1"/>
  <c r="N26" i="1"/>
  <c r="P25" i="1"/>
  <c r="O25" i="1"/>
  <c r="N25" i="1"/>
  <c r="P24" i="1"/>
  <c r="O24" i="1"/>
  <c r="N24" i="1"/>
  <c r="P23" i="1"/>
  <c r="O23" i="1"/>
  <c r="N23" i="1"/>
  <c r="P22" i="1"/>
  <c r="O22" i="1"/>
  <c r="N22" i="1"/>
  <c r="P21" i="1"/>
  <c r="O21" i="1"/>
  <c r="N21" i="1"/>
  <c r="P20" i="1"/>
  <c r="O20" i="1"/>
  <c r="N20" i="1"/>
  <c r="P19" i="1"/>
  <c r="O19" i="1"/>
  <c r="N19" i="1"/>
  <c r="P18" i="1"/>
  <c r="O18" i="1"/>
  <c r="N18" i="1"/>
  <c r="P17" i="1"/>
  <c r="O17" i="1"/>
  <c r="N17" i="1"/>
  <c r="P16" i="1"/>
  <c r="O16" i="1"/>
  <c r="N16" i="1"/>
  <c r="P15" i="1"/>
  <c r="O15" i="1"/>
  <c r="N15" i="1"/>
  <c r="P14" i="1"/>
  <c r="O14" i="1"/>
  <c r="N14" i="1"/>
  <c r="P13" i="1"/>
  <c r="O13" i="1"/>
  <c r="N13" i="1"/>
  <c r="P12" i="1"/>
  <c r="O12" i="1"/>
  <c r="N12" i="1"/>
  <c r="P11" i="1"/>
  <c r="O11" i="1"/>
  <c r="N11" i="1"/>
  <c r="P10" i="1"/>
  <c r="O10" i="1"/>
  <c r="N10" i="1"/>
  <c r="P8" i="1"/>
  <c r="O8" i="1"/>
  <c r="N8" i="1"/>
  <c r="P7" i="1"/>
  <c r="O7" i="1"/>
  <c r="N7" i="1"/>
  <c r="M67" i="1"/>
  <c r="M66" i="1"/>
  <c r="M65" i="1"/>
  <c r="M64" i="1"/>
  <c r="M53" i="1"/>
  <c r="M52" i="1"/>
  <c r="M51" i="1"/>
  <c r="M50" i="1"/>
  <c r="M49" i="1"/>
  <c r="M42" i="1"/>
  <c r="M41" i="1"/>
  <c r="M40" i="1"/>
  <c r="M39" i="1"/>
  <c r="M38" i="1"/>
  <c r="M37" i="1"/>
  <c r="M36" i="1"/>
  <c r="M32" i="1"/>
  <c r="M31" i="1"/>
  <c r="M30" i="1"/>
  <c r="M26" i="1"/>
  <c r="M25" i="1"/>
  <c r="M24" i="1"/>
  <c r="M23" i="1"/>
  <c r="M22" i="1"/>
  <c r="M21" i="1"/>
  <c r="M20" i="1"/>
  <c r="M19" i="1"/>
  <c r="M18" i="1"/>
  <c r="M17" i="1"/>
  <c r="M16" i="1"/>
  <c r="M15" i="1"/>
  <c r="M14" i="1"/>
  <c r="M13" i="1"/>
  <c r="M12" i="1"/>
  <c r="M11" i="1"/>
  <c r="M10" i="1"/>
  <c r="Q51" i="1" l="1"/>
  <c r="R51" i="1" s="1"/>
  <c r="Q66" i="1"/>
  <c r="R66" i="1" s="1"/>
  <c r="Q22" i="1"/>
  <c r="R22" i="1" s="1"/>
  <c r="Q21" i="1"/>
  <c r="R21" i="1" s="1"/>
  <c r="Q52" i="1"/>
  <c r="R52" i="1" s="1"/>
  <c r="Q67" i="1"/>
  <c r="R67" i="1" s="1"/>
  <c r="Q18" i="1"/>
  <c r="R18" i="1" s="1"/>
  <c r="Q49" i="1"/>
  <c r="R49" i="1" s="1"/>
  <c r="Q64" i="1"/>
  <c r="R64" i="1" s="1"/>
  <c r="Q11" i="1"/>
  <c r="R11" i="1" s="1"/>
  <c r="Q50" i="1"/>
  <c r="R50" i="1" s="1"/>
  <c r="Q65" i="1"/>
  <c r="R65" i="1" s="1"/>
  <c r="Q53" i="1"/>
  <c r="R53" i="1" s="1"/>
  <c r="Q16" i="1"/>
  <c r="R16" i="1" s="1"/>
  <c r="Q32" i="1"/>
  <c r="R32" i="1" s="1"/>
  <c r="Q42" i="1"/>
  <c r="R42" i="1" s="1"/>
  <c r="Q37" i="1"/>
  <c r="R37" i="1" s="1"/>
  <c r="Q36" i="1"/>
  <c r="R36" i="1" s="1"/>
  <c r="Q41" i="1"/>
  <c r="R41" i="1" s="1"/>
  <c r="Q39" i="1"/>
  <c r="R39" i="1" s="1"/>
  <c r="Q40" i="1"/>
  <c r="R40" i="1" s="1"/>
  <c r="Q38" i="1"/>
  <c r="R38" i="1" s="1"/>
  <c r="Q17" i="1"/>
  <c r="R17" i="1" s="1"/>
  <c r="Q19" i="1"/>
  <c r="R19" i="1" s="1"/>
  <c r="Q31" i="1"/>
  <c r="R31" i="1" s="1"/>
  <c r="Q30" i="1"/>
  <c r="R30" i="1" s="1"/>
  <c r="Q26" i="1"/>
  <c r="R26" i="1" s="1"/>
  <c r="Q25" i="1"/>
  <c r="R25" i="1" s="1"/>
  <c r="Q24" i="1"/>
  <c r="R24" i="1" s="1"/>
  <c r="Q23" i="1"/>
  <c r="R23" i="1" s="1"/>
  <c r="Q20" i="1"/>
  <c r="R20" i="1" s="1"/>
  <c r="Q14" i="1"/>
  <c r="R14" i="1" s="1"/>
  <c r="Q13" i="1"/>
  <c r="R13" i="1" s="1"/>
  <c r="Q12" i="1"/>
  <c r="R12" i="1" s="1"/>
  <c r="Q10" i="1"/>
  <c r="R10" i="1" s="1"/>
  <c r="Q15" i="1"/>
  <c r="R15" i="1" s="1"/>
  <c r="M8" i="1" l="1"/>
  <c r="Q8" i="1" s="1"/>
  <c r="R8" i="1" s="1"/>
  <c r="M7" i="1"/>
  <c r="Q7" i="1" s="1"/>
  <c r="R7" i="1" s="1"/>
  <c r="AM3" i="1" l="1"/>
  <c r="AI7" i="1"/>
  <c r="AH7" i="1"/>
  <c r="AG7" i="1"/>
  <c r="AF7" i="1"/>
  <c r="AP7" i="1" s="1"/>
  <c r="AI6" i="1"/>
  <c r="AH6" i="1"/>
  <c r="AG6" i="1"/>
  <c r="AF6" i="1"/>
  <c r="AI5" i="1"/>
  <c r="AH5" i="1"/>
  <c r="AG5" i="1"/>
  <c r="AF5" i="1"/>
  <c r="AP5" i="1" s="1"/>
  <c r="AI4" i="1"/>
  <c r="AH4" i="1"/>
  <c r="AG4" i="1"/>
  <c r="AF4" i="1"/>
  <c r="AP4" i="1" s="1"/>
  <c r="P6" i="1"/>
  <c r="O6" i="1"/>
  <c r="N6" i="1"/>
  <c r="M6" i="1"/>
  <c r="P5" i="1"/>
  <c r="O5" i="1"/>
  <c r="N5" i="1"/>
  <c r="M5" i="1"/>
  <c r="P4" i="1"/>
  <c r="O4" i="1"/>
  <c r="N4" i="1"/>
  <c r="M4" i="1"/>
  <c r="AJ5" i="1" l="1"/>
  <c r="AJ7" i="1"/>
  <c r="AJ4" i="1"/>
  <c r="AJ6" i="1"/>
  <c r="AK6" i="1" s="1"/>
  <c r="Q6" i="1"/>
  <c r="R6" i="1" s="1"/>
  <c r="Q4" i="1"/>
  <c r="R4" i="1" s="1"/>
  <c r="Q5" i="1"/>
  <c r="R5" i="1" s="1"/>
  <c r="AK5" i="1" l="1"/>
  <c r="AQ5" i="1" s="1"/>
  <c r="AK4" i="1"/>
  <c r="AQ4" i="1" s="1"/>
  <c r="AK7" i="1"/>
  <c r="AQ7" i="1" s="1"/>
  <c r="AQ6" i="1"/>
  <c r="AN3" i="1"/>
  <c r="AP3" i="1"/>
  <c r="O3" i="1"/>
  <c r="N3" i="1"/>
  <c r="M3" i="1"/>
  <c r="Q3" i="1" l="1"/>
  <c r="R3" i="1" l="1"/>
  <c r="C7" i="20" s="1"/>
  <c r="AQ3" i="1"/>
  <c r="D7" i="20"/>
  <c r="AN65" i="22"/>
  <c r="AM65" i="22"/>
  <c r="AI65" i="22"/>
  <c r="AH65" i="22"/>
  <c r="AG65" i="22"/>
  <c r="AF65" i="22"/>
  <c r="P65" i="22"/>
  <c r="O65" i="22"/>
  <c r="N65" i="22"/>
  <c r="M65" i="22"/>
  <c r="AN64" i="22"/>
  <c r="AM64" i="22"/>
  <c r="AI64" i="22"/>
  <c r="AH64" i="22"/>
  <c r="AG64" i="22"/>
  <c r="AF64" i="22"/>
  <c r="P64" i="22"/>
  <c r="O64" i="22"/>
  <c r="N64" i="22"/>
  <c r="M64" i="22"/>
  <c r="AN63" i="22"/>
  <c r="AM63" i="22"/>
  <c r="AI63" i="22"/>
  <c r="AH63" i="22"/>
  <c r="AG63" i="22"/>
  <c r="AF63" i="22"/>
  <c r="P63" i="22"/>
  <c r="O63" i="22"/>
  <c r="N63" i="22"/>
  <c r="M63" i="22"/>
  <c r="AN62" i="22"/>
  <c r="AM62" i="22"/>
  <c r="AI62" i="22"/>
  <c r="AH62" i="22"/>
  <c r="AG62" i="22"/>
  <c r="AF62" i="22"/>
  <c r="P62" i="22"/>
  <c r="O62" i="22"/>
  <c r="N62" i="22"/>
  <c r="M62" i="22"/>
  <c r="AN61" i="22"/>
  <c r="AM61" i="22"/>
  <c r="AI61" i="22"/>
  <c r="AH61" i="22"/>
  <c r="AG61" i="22"/>
  <c r="AF61" i="22"/>
  <c r="P61" i="22"/>
  <c r="O61" i="22"/>
  <c r="N61" i="22"/>
  <c r="M61" i="22"/>
  <c r="AN60" i="22"/>
  <c r="AM60" i="22"/>
  <c r="AI60" i="22"/>
  <c r="AH60" i="22"/>
  <c r="AG60" i="22"/>
  <c r="AF60" i="22"/>
  <c r="P60" i="22"/>
  <c r="O60" i="22"/>
  <c r="N60" i="22"/>
  <c r="M60" i="22"/>
  <c r="AN3" i="22"/>
  <c r="AM3" i="22"/>
  <c r="AI3" i="22"/>
  <c r="AH3" i="22"/>
  <c r="AG3" i="22"/>
  <c r="AF3" i="22"/>
  <c r="P3" i="22"/>
  <c r="O3" i="22"/>
  <c r="N3" i="22"/>
  <c r="M3" i="22"/>
  <c r="Q60" i="22" l="1"/>
  <c r="R60" i="22" s="1"/>
  <c r="AJ60" i="22"/>
  <c r="AK60" i="22" s="1"/>
  <c r="Q62" i="22"/>
  <c r="R62" i="22" s="1"/>
  <c r="AJ62" i="22"/>
  <c r="AK62" i="22" s="1"/>
  <c r="Q64" i="22"/>
  <c r="R64" i="22" s="1"/>
  <c r="AJ64" i="22"/>
  <c r="AK64" i="22" s="1"/>
  <c r="Q61" i="22"/>
  <c r="R61" i="22" s="1"/>
  <c r="AJ61" i="22"/>
  <c r="AK61" i="22" s="1"/>
  <c r="Q63" i="22"/>
  <c r="R63" i="22" s="1"/>
  <c r="AJ63" i="22"/>
  <c r="AK63" i="22" s="1"/>
  <c r="Q65" i="22"/>
  <c r="R65" i="22" s="1"/>
  <c r="AJ65" i="22"/>
  <c r="AK65" i="22" s="1"/>
  <c r="Q3" i="22"/>
  <c r="R3" i="22" s="1"/>
  <c r="AJ3" i="22"/>
  <c r="AK3" i="22" s="1"/>
  <c r="P2" i="5" l="1"/>
  <c r="H17" i="19"/>
  <c r="H8" i="19"/>
  <c r="E7" i="19"/>
  <c r="G21" i="19"/>
  <c r="J16" i="19"/>
  <c r="G7" i="19"/>
  <c r="F7" i="19"/>
  <c r="D7" i="19"/>
  <c r="H16" i="19"/>
  <c r="D23" i="19"/>
  <c r="H18" i="19"/>
  <c r="H14" i="19"/>
  <c r="H10" i="19"/>
  <c r="D9" i="19"/>
  <c r="H15" i="19"/>
  <c r="H11" i="19"/>
  <c r="J18" i="19"/>
  <c r="D14" i="19"/>
  <c r="J17" i="19"/>
  <c r="T45" i="20" l="1"/>
  <c r="T46" i="20"/>
  <c r="T38" i="20"/>
  <c r="H9" i="19"/>
  <c r="H7" i="19"/>
  <c r="W38" i="20" l="1"/>
  <c r="V38" i="20"/>
  <c r="U38" i="20"/>
  <c r="U41" i="20"/>
  <c r="V41" i="20"/>
  <c r="T41" i="20"/>
  <c r="W41" i="20"/>
  <c r="T40" i="20"/>
  <c r="V40" i="20"/>
  <c r="W40" i="20"/>
  <c r="U40" i="20"/>
  <c r="C6" i="20"/>
  <c r="C3" i="20"/>
  <c r="C5" i="20"/>
  <c r="C4" i="20"/>
  <c r="D6" i="20"/>
  <c r="D3" i="20" l="1"/>
  <c r="D4" i="20"/>
  <c r="D5" i="20"/>
  <c r="T39" i="20"/>
  <c r="U39" i="20"/>
  <c r="W39" i="20"/>
  <c r="V39" i="20"/>
  <c r="D8" i="20" l="1"/>
</calcChain>
</file>

<file path=xl/sharedStrings.xml><?xml version="1.0" encoding="utf-8"?>
<sst xmlns="http://schemas.openxmlformats.org/spreadsheetml/2006/main" count="778" uniqueCount="429">
  <si>
    <t>Risk Title</t>
  </si>
  <si>
    <t>Negligible</t>
  </si>
  <si>
    <t>Low</t>
  </si>
  <si>
    <t>Moderate</t>
  </si>
  <si>
    <t>Residual Technical Impact</t>
  </si>
  <si>
    <t>High</t>
  </si>
  <si>
    <t>Risk Handling Plan (Mitigations)</t>
  </si>
  <si>
    <t>Residual Risk (Post- Mitigation Assessment)</t>
  </si>
  <si>
    <t>Residual Schedule Impact</t>
  </si>
  <si>
    <t>Primary Risk (Unmitigated Risk Assessment)</t>
  </si>
  <si>
    <t>Rare (≤1%)</t>
  </si>
  <si>
    <t>Unlikely (≤10%)</t>
  </si>
  <si>
    <t>Possible (≤50%)</t>
  </si>
  <si>
    <t>Very Likely (&gt;50%)</t>
  </si>
  <si>
    <t>Risk Identification</t>
  </si>
  <si>
    <t>Lab</t>
  </si>
  <si>
    <t>Sequence</t>
  </si>
  <si>
    <t>Overall Impact Score</t>
  </si>
  <si>
    <t>Management Assessment: Overall Impact</t>
  </si>
  <si>
    <t>System</t>
  </si>
  <si>
    <t>Risk ID Number</t>
  </si>
  <si>
    <t>Owner</t>
  </si>
  <si>
    <t>Notes</t>
  </si>
  <si>
    <t>Cost Impact Estimate ($K)</t>
  </si>
  <si>
    <t>Low Schedule Impact (Mos)</t>
  </si>
  <si>
    <t>Likely Schedule Impact (Mos)</t>
  </si>
  <si>
    <t>High Schedule Impact (Mos)</t>
  </si>
  <si>
    <t>Low Cost Impact ($K)</t>
  </si>
  <si>
    <t>Likely Cost Impact ($K)</t>
  </si>
  <si>
    <t>High Cost Impact ($K)</t>
  </si>
  <si>
    <t>Risk Handling Schedule
(Triggers, Milestones, Due Dates)</t>
  </si>
  <si>
    <t>Probability Score (1-4)</t>
  </si>
  <si>
    <t>Cost Score (1-4)</t>
  </si>
  <si>
    <t>Schedule Score (1-4)</t>
  </si>
  <si>
    <t>Technical Score (1-4)</t>
  </si>
  <si>
    <t>Overall Impact Score (Calculated)</t>
  </si>
  <si>
    <t>Overall Impact Score
(Residual)</t>
  </si>
  <si>
    <t>IF/THEN</t>
  </si>
  <si>
    <t>`</t>
  </si>
  <si>
    <t>Cost of Mitigations  ($K) (Notes OK)</t>
  </si>
  <si>
    <t>Residual Risk Likelihood of Impact (%)</t>
  </si>
  <si>
    <t>Schedule Impact</t>
  </si>
  <si>
    <t>Technical Impact</t>
  </si>
  <si>
    <t>Value</t>
  </si>
  <si>
    <t>Score</t>
  </si>
  <si>
    <t>Likelihood of Impact (%)</t>
  </si>
  <si>
    <t>Cost Threshold ($K)</t>
  </si>
  <si>
    <t>Modifier</t>
  </si>
  <si>
    <t>&lt;=</t>
  </si>
  <si>
    <t>&gt;</t>
  </si>
  <si>
    <t>Handling Methods</t>
  </si>
  <si>
    <t>Accept</t>
  </si>
  <si>
    <t>Avoid</t>
  </si>
  <si>
    <t>Mitigate</t>
  </si>
  <si>
    <t>Transfer</t>
  </si>
  <si>
    <t>Risk ID</t>
  </si>
  <si>
    <t>Title</t>
  </si>
  <si>
    <t>Residual Impact</t>
  </si>
  <si>
    <t>Risk Statement (If/Then):</t>
  </si>
  <si>
    <t>Likelihood:</t>
  </si>
  <si>
    <t>Cost Impact:</t>
  </si>
  <si>
    <t>Schedule Impact:</t>
  </si>
  <si>
    <t>Technical Impact:</t>
  </si>
  <si>
    <t>Risk Handling (Mitigations):</t>
  </si>
  <si>
    <t>Cost Impacts ($K)</t>
  </si>
  <si>
    <t>Expected Value:</t>
  </si>
  <si>
    <t>Average EV:</t>
  </si>
  <si>
    <t xml:space="preserve">Low Cost: </t>
  </si>
  <si>
    <t>Likely Cost:</t>
  </si>
  <si>
    <t>High Cost:</t>
  </si>
  <si>
    <t>Risk Handling Schedule ( Triggers, Milesones, Due Dates):</t>
  </si>
  <si>
    <t>Project L3 or L4 WBS</t>
  </si>
  <si>
    <t xml:space="preserve">Choose Row:    </t>
  </si>
  <si>
    <t>Risk Handling Method</t>
  </si>
  <si>
    <t>What does it mean? (Info Only)</t>
  </si>
  <si>
    <t>Active Planning to Reduce Odds/Impact</t>
  </si>
  <si>
    <t xml:space="preserve">If risk happens, Impact will happen, No plan to reduce. </t>
  </si>
  <si>
    <t>3rd Party bears impact of risk - WARNING: MOU or similar document in place!</t>
  </si>
  <si>
    <t>Project Plan is changed; Risk CAN'T occur, and is retired or deleted.</t>
  </si>
  <si>
    <t>Schedule Impact (Months)</t>
  </si>
  <si>
    <t xml:space="preserve">Low: </t>
  </si>
  <si>
    <t>Likely:</t>
  </si>
  <si>
    <t>High:</t>
  </si>
  <si>
    <t>Basis of Impact Estimates (Cost &amp; Sched.):</t>
  </si>
  <si>
    <t>Basis of Impact Estimates
 How were cost and schedule ranges ( Columns Z through AE) developed?</t>
  </si>
  <si>
    <t>Risk Manager Review Questions</t>
  </si>
  <si>
    <t>Risk Manager Quantitative Model Notes</t>
  </si>
  <si>
    <t>Retired Risk Notes 
Date, Risks Realized, etc…</t>
  </si>
  <si>
    <t>Impact</t>
  </si>
  <si>
    <t>Pre-Mitigation</t>
  </si>
  <si>
    <t>Post-Mitigation</t>
  </si>
  <si>
    <t>Expected Value
($K)</t>
  </si>
  <si>
    <t>Average Expected Value
($K)</t>
  </si>
  <si>
    <t xml:space="preserve"> Risk Burndown Notes</t>
  </si>
  <si>
    <t>Burndown Start Year (YY)</t>
  </si>
  <si>
    <t>Retired Risks</t>
  </si>
  <si>
    <t>Management Assessment: Overall Impact
(Over-Ride)</t>
  </si>
  <si>
    <t>Matrix Code
Likelihood</t>
  </si>
  <si>
    <t>Matrix Code
Severity</t>
  </si>
  <si>
    <t>Severity of Impact
----------------------
Probability</t>
  </si>
  <si>
    <t>Very Likely</t>
  </si>
  <si>
    <t>Possible</t>
  </si>
  <si>
    <t>Unlikely</t>
  </si>
  <si>
    <t>Rare</t>
  </si>
  <si>
    <t xml:space="preserve">Expected Value Total: </t>
  </si>
  <si>
    <t xml:space="preserve">Averate Expected Value Total: </t>
  </si>
  <si>
    <t>sPH_Mgmt_001</t>
  </si>
  <si>
    <t>BNL</t>
  </si>
  <si>
    <t>Management</t>
  </si>
  <si>
    <t>Ed O'Brien</t>
  </si>
  <si>
    <t>Departure of Key Personnel</t>
  </si>
  <si>
    <t>sPH_Mgmt_002</t>
  </si>
  <si>
    <t>Safety incident</t>
  </si>
  <si>
    <t>If someone critical to the Project informs of his intention to leave sPHENIX, then a replacement needs to be found.</t>
  </si>
  <si>
    <t>Carefully plan all work in accordance with BNL SBMS. Include safety reviews and safety review recommendations implementation in sPHENIX resource loaded schedule.</t>
  </si>
  <si>
    <t>Funding profile stretches</t>
  </si>
  <si>
    <t>sPH_Mgmt_003</t>
  </si>
  <si>
    <t>sPH_Mgmt_004</t>
  </si>
  <si>
    <t>University Contributed Labor for sPHENIX</t>
  </si>
  <si>
    <t>Informing DOE-ONP about scale and duration of efforts planned by all the various universities on sPHENIX. Recruitment of other sPHENIX collaborating institutions if a given University cannot continue. Maintain contact with other NP/HEP groups capable of such work if a paid contract must be placed.  Cost and schedule impacts will be reduced as individual work activities are completed.</t>
  </si>
  <si>
    <t>Work closely with the funding agency so any funding profile changes can be evaluated as early as possible and sPHENIX Project schedule optimally adjusted to match the new funding profile. Since the Project is internally funded through redirect, the mitigation also comes through good communication within BNL management to ensure success.</t>
  </si>
  <si>
    <t>Closely work with sPHENIX collaboration and BNL management to identify and hire a replacement.</t>
  </si>
  <si>
    <t>T: Funds not available on time</t>
  </si>
  <si>
    <t>T: Loss of a University contributing labor to the sPHENIX project</t>
  </si>
  <si>
    <t>Infrastructure support delayed</t>
  </si>
  <si>
    <t>If an Infrastructure/Installation Milestone is delayed, then Project activities dependent on Infrastructure milestone are delayed</t>
  </si>
  <si>
    <t>If Planned Early Completion moves out past Baseline Early Completion milestone, then Project L1 Milestone 'Early Project Completion' is not achieved</t>
  </si>
  <si>
    <t>Schedule Delay</t>
  </si>
  <si>
    <t>Performance failure of v2 prototype</t>
  </si>
  <si>
    <t>sPH_Mgmt_005</t>
  </si>
  <si>
    <t>sPH_Mgmt_006</t>
  </si>
  <si>
    <t>sPH_TPC_001</t>
  </si>
  <si>
    <t>TPC</t>
  </si>
  <si>
    <t>Tom Hemmick</t>
  </si>
  <si>
    <t>sPH_TPC_002</t>
  </si>
  <si>
    <t>If the v2 prototype fails, then there will need to be a v3 prototype added to the cycle.</t>
  </si>
  <si>
    <t>Cost savings due to skipping the v2 step. No schedule impact since the v2 field cage is not on the critical path.</t>
  </si>
  <si>
    <t>Success of v1 field cage prototype</t>
  </si>
  <si>
    <t>sPH_TPC_003</t>
  </si>
  <si>
    <t>sPH_TPC_004</t>
  </si>
  <si>
    <t>Failure or delay of CERN production</t>
  </si>
  <si>
    <t>If factories wait upon GEM foil delivery and suffer schedule shifts, then the factory production of modules is critical path and will directly affect schedule.</t>
  </si>
  <si>
    <t>SAMPA Chip 80 nsec development</t>
  </si>
  <si>
    <t>If SAMPA chip modification to include 80 nsec option (by eliminating 320 nsec option) fails to work effectively, then the TPC will have to default to using the 160 nsec option which may effect rate capability, but not affect performance of the TPC using moderate rates.</t>
  </si>
  <si>
    <t>Wayne State Students Unavailable (R1 Modules)</t>
  </si>
  <si>
    <t>sPH_TPC_005</t>
  </si>
  <si>
    <t>sPH_TPC_006</t>
  </si>
  <si>
    <t>Vanderbilt Students Unavailable (R2 Modules)</t>
  </si>
  <si>
    <t>sPH_TPC_007</t>
  </si>
  <si>
    <t>sPH_TPC_008</t>
  </si>
  <si>
    <t>Temple Students Unavailable (R3a Modules)</t>
  </si>
  <si>
    <t>Weizmann Students Unavailable (R3b Modules)</t>
  </si>
  <si>
    <t>If student labor unavailable at Weizmann University GEM factory, then this factory would need 1 technician for the 6 month duration of the module production.</t>
  </si>
  <si>
    <t>If student labor unavailable at Temple University GEM factory, then this factory would need 1 technician for the 6 month duration of the module production.</t>
  </si>
  <si>
    <t>If student labor unavailable at Vanderbilt University GEM factory, then this factory would need 1 technician for the 6 month duration of the module production.</t>
  </si>
  <si>
    <t>If student labor unavailable at  Wayne State University GEM factory, then this factory would need 1 technician for the 6 month duration of the module production.</t>
  </si>
  <si>
    <t>SUNY Stony Brook Staff and/or Students Not Available (TPC)</t>
  </si>
  <si>
    <t>sPH_TPC_009</t>
  </si>
  <si>
    <t>If detector-scientist, engineering and/or student labor unavailable to prepare prototype and production TPC field cage, TPC mechanics, HV and gas system and to contribute to TPC laser and DAM, and to perform final TPC assembly and testing, then new staff would need to be hired at SUNY Stony Brook, leading to schedule delay, or a technician would have to be hired to replace student labor, leading to cost and schedule delay.</t>
  </si>
  <si>
    <t>Currency fluctuation on TPC GEMs contract with CERN</t>
  </si>
  <si>
    <t>If US to Swiss Franc exchange rate goes up, then cost to produce TPC GEMs at CERN goes up.</t>
  </si>
  <si>
    <t>sPH_TPC_010</t>
  </si>
  <si>
    <t>sPH_EMCal_001</t>
  </si>
  <si>
    <t>sPH_EMCal_002</t>
  </si>
  <si>
    <t>sPH_EMCal_003</t>
  </si>
  <si>
    <t>EMCal</t>
  </si>
  <si>
    <t>Craig Woody</t>
  </si>
  <si>
    <t xml:space="preserve">RLS activity or next WBS </t>
  </si>
  <si>
    <t>Loss of W powder supplier</t>
  </si>
  <si>
    <t>Loss of SciFi supplier</t>
  </si>
  <si>
    <t>Loss of primary production site for blocks (University of Illinois Urbana Champaign)</t>
  </si>
  <si>
    <t>sPH_EMCal_004</t>
  </si>
  <si>
    <t>sPH_EMCal_005</t>
  </si>
  <si>
    <t>sPH_EMCal_006</t>
  </si>
  <si>
    <t>Delay of EMCal block production at UIUC due to component supplies or technical issues</t>
  </si>
  <si>
    <t>Delay of EMCal module production or sector assembly rate due to component supplies or technical issues</t>
  </si>
  <si>
    <t>Loss of scintillating tile provider (Uniplast)</t>
  </si>
  <si>
    <t>EMCal Preproduction sectors do not meet production specs</t>
  </si>
  <si>
    <t>sPH_EMCal_007</t>
  </si>
  <si>
    <t>sPH_EMCal_008</t>
  </si>
  <si>
    <t>Student Labor Productivity</t>
  </si>
  <si>
    <t>Loss of Epoxy supplier</t>
  </si>
  <si>
    <t>sPH_HCal_001</t>
  </si>
  <si>
    <t>John Lajoie</t>
  </si>
  <si>
    <t>If Uniplast is unable to engage in or complete the production contract, then schedule delay in the procurement of the scintillating tiles, along with correspond delays in inner and outer HCAL assembly.</t>
  </si>
  <si>
    <t>Some pre-production scintillating tiles do not meet production specifications.</t>
  </si>
  <si>
    <t>HCal</t>
  </si>
  <si>
    <t>sPH_HCal_002</t>
  </si>
  <si>
    <t>If testing of pre-production outer HCAL scintillating tiles indicates that some fraction do not meet specifications, then then this may cause a delay in the full production to make up the loss.</t>
  </si>
  <si>
    <t>sPH_CalEl_001</t>
  </si>
  <si>
    <t>CalEl</t>
  </si>
  <si>
    <t>Eric Mannel</t>
  </si>
  <si>
    <t>sPH_CalEl_002</t>
  </si>
  <si>
    <t>sPH_CalEl_003</t>
  </si>
  <si>
    <t>sPH_CalEl_004</t>
  </si>
  <si>
    <t>sPH_CalEl_005</t>
  </si>
  <si>
    <t>sPH_CalEl_006</t>
  </si>
  <si>
    <t>sPH_CalEl_007</t>
  </si>
  <si>
    <t>If student labor unavailable for SiPM testing and/or Calorimeter FEE board testing, then</t>
  </si>
  <si>
    <t>If Hamamatsu declines to bid, then</t>
  </si>
  <si>
    <t>If SiPM Delivery not placed on schedule, vendor delay, or collab. institution unable to meet production schedule, then  there will be a delay in assembly of HCal and EMCal SiPM daughter boards and a potential delay in HCal and EMCal module assembly.</t>
  </si>
  <si>
    <t>Delay in SiPM Delivery</t>
  </si>
  <si>
    <t>Delay in testing of SiPMs</t>
  </si>
  <si>
    <t>Delay in Assembly of HCal Daughter boards, Preamps, Interface boards, LED Drivers</t>
  </si>
  <si>
    <t>Delay in assembly of EMCal Daughter boards, Preamps or Interface boards</t>
  </si>
  <si>
    <t>Foreign Procurement of SiPMs</t>
  </si>
  <si>
    <t>Hamamatsu declines to bid/Alternative vendor</t>
  </si>
  <si>
    <t>U. Michigan Staff and/or Students Unavailable (Cal FEE/SiPM)</t>
  </si>
  <si>
    <t>If Procurement of components for EMCal and issuing of orders are late, then this will delay EMCal module assembly and testing</t>
  </si>
  <si>
    <t>If Procurement of components for HCal and issuing of orders are late, then this will delay HCal module assembly and testing</t>
  </si>
  <si>
    <t>If Change in procurement costs/delivery schedule, then SiPM procurement cost goes up.</t>
  </si>
  <si>
    <t>DAQ Prototype does not meet specifications</t>
  </si>
  <si>
    <t>Global Lvl1 expert not available</t>
  </si>
  <si>
    <t>Timing System technology still not finalized</t>
  </si>
  <si>
    <t>Local LVL1 implementation runs into obstacles</t>
  </si>
  <si>
    <t>TPC produces higher data rate than we can store</t>
  </si>
  <si>
    <t>U Colorado Staff and/or Students unavailable (LL1 Trigger)</t>
  </si>
  <si>
    <t>If tests with the various prototype stages reveal problems, then DAQ prototype throughput and performance is below specifications</t>
  </si>
  <si>
    <t>If we lose engineering expertise due to employees leaving, then   adaptation of PHENIX GL1 runs into obstacles</t>
  </si>
  <si>
    <t>If legacy systems using the obsolete GLink protocol need to be changed, then conversion/adaptation from GLINK problematic, or envisioned replacement board cannot be used</t>
  </si>
  <si>
    <t>If simulations reveal the failure of an envisioned algorithm, then performance of LLVL1 algorithms inadequate. Trigger latency too high.</t>
  </si>
  <si>
    <t>If the TPC or other subsystem cannot meet the envisioned data reduction specifications, then data volume, especially from the TPC, is too high</t>
  </si>
  <si>
    <t>If engineering labor unavailable to write and test trigger firmware and/or assemble and test LL1 trigger system, then new professional staff would need to be hired at U. Colorado, leading to schedule delay, or an outside professional would have to be hired by U. Colorado to complete the work on time, leading to cost and schedule impact</t>
  </si>
  <si>
    <t>DAQ&amp;Trigger</t>
  </si>
  <si>
    <t>Martin Purschke</t>
  </si>
  <si>
    <t>sPH_DAQ&amp;Tr_001</t>
  </si>
  <si>
    <t>sPH_DAQ&amp;Tr_002</t>
  </si>
  <si>
    <t>sPH_DAQ&amp;Tr_003</t>
  </si>
  <si>
    <t>sPH_DAQ&amp;Tr_004</t>
  </si>
  <si>
    <t>sPH_DAQ&amp;Tr_005</t>
  </si>
  <si>
    <t>sPH_DAQ&amp;Tr_006</t>
  </si>
  <si>
    <t>CA-D engineers are not available for timely design efforts</t>
  </si>
  <si>
    <t>P. Giannotti</t>
  </si>
  <si>
    <t>Infrastructure</t>
  </si>
  <si>
    <t>sPH_Infrastructure_01</t>
  </si>
  <si>
    <t>sPH_Infrastructure_02</t>
  </si>
  <si>
    <t>D. Lynch</t>
  </si>
  <si>
    <t>sPH_Integration_Installation_01</t>
  </si>
  <si>
    <t>sPH_Integration_Installation_02</t>
  </si>
  <si>
    <t>Subsystem not ready for installation</t>
  </si>
  <si>
    <t>Labor not available for installation</t>
  </si>
  <si>
    <t>If CA-D engineers are not available for timely design efforts, then there would be cascading delays to production, assembly and installation</t>
  </si>
  <si>
    <t>Cradle and/or Pole Tips Fabrication delayed</t>
  </si>
  <si>
    <t>If fabrication is delayed, then Cradle and/or Pole Tips are not available on time to commence assembly and installation</t>
  </si>
  <si>
    <t>If a subsystem on a Critical Path is not delivered on time for scheduled installation, then there will be delays in construction/installation of sPHENIX</t>
  </si>
  <si>
    <t>If Labor is not available for timely installation, then there will be delays in construction/installation of sPHENIX</t>
  </si>
  <si>
    <t>Reserve contingency throughout project for covering schedule delay.</t>
  </si>
  <si>
    <t>Develop a detailed resource loaded schedule with key milestones for Infrastructure support and closely monitor this schedule for risk triggers.</t>
  </si>
  <si>
    <t>We will add a design cycle of a smaller device than the full sized field cage if the v1 prototype fails. We will proceed on v2 only after success of the small version.</t>
  </si>
  <si>
    <t>This is an opportunity so no mitigation is required.</t>
  </si>
  <si>
    <t>We will monitor carefully the success of CERN foil production and will hire a technician who will exclusively work on producing GEM foils for our Project. If delays still occur, we will seek a second vendor.</t>
  </si>
  <si>
    <t>An additional design cycle shall be added.</t>
  </si>
  <si>
    <t>Accept this risk since nothing can be done to mitigate it.</t>
  </si>
  <si>
    <t>Identify activities with student labor 3 month before start to make sure students are available and committed to finish their work. Identify potential technician to hire if student labor becomes unavailable.</t>
  </si>
  <si>
    <t>SUNY Stony Brook recruitment of professional and student staff as part of ongoing contract. Maintain contact with other NP/HEP groups with appropriately-skilled detector-scientists. Maintain contact with technicians if one must be hired on short notice to hold schedule in absence of students.  Cost and schedule impacts will be reduced as individual work activities are completed.</t>
  </si>
  <si>
    <t xml:space="preserve">If there is a failure of the primary supplier of W powder (Tungsten Heavy Powder) to sign a contract and deliver the powder for the final block production at an affordable price, then </t>
  </si>
  <si>
    <t>We have identified another supplier (Starck) that we feel can deliver powder that can meet our specs at roughly 2/3 the THP price. Preliminary tests of samples of their powder appear to have adequate density. Further tests are being planned to build and test a number blocks (~10) using their powder and measure their performance.</t>
  </si>
  <si>
    <t>There are only two vendors capable of supplying fibers that will meet our specs, Saint-Gobain and Kuraray. We have built and tested blocks made with fibers from both vendors. If the Saint-Gobain cannot deliver the fiber for the price they quoted and on the time scale we require, we would have to purchase the fiber from Kuraray and pay the higher price. The production of sectors 0-12 will test whether Saint-Gobain can deliver the fiber on time and within budget.</t>
  </si>
  <si>
    <t>Several Chinese institutions have recently joined sPHENIX which have expressed interest in contributing to the EMCAL project and have the capability to produce the blocks. There will be a meeting in China in April 2018 to discuss this.</t>
  </si>
  <si>
    <t>Add shifts or additional production when supplies are available or technical issues are resolved. Schedule early purchase &amp; delivery of W powder, fibers, screens, epoxy . Monthly labor rate at UIUC is $7500/sector.</t>
  </si>
  <si>
    <t>Add shifts or additional production when supplies are available or technical issues are resolved. Store partially assembled sectors until they can be completed. Use planned sector storage time as float. Rate for hiring a job shopper is ~$30/hour. However, If we cannot find all the primary labor for the module and sector factories from the BNL labor pool, we would need to hire new technicians for roughly one year. This would be result in an additional cost of ~ $100K/technician/year.</t>
  </si>
  <si>
    <t>It is likely that during the assembly of the first sectors we will need to tune and modify our fixtures and procedures. By pre-assembling, before epoxying parts together we can minimize any irreversible errors. Some re-working and testing will likely be required as part of the production. If additional blocks are needed, they can be added to the end of the block production run.</t>
  </si>
  <si>
    <t>Add an additional UIUC TECH3 to the fiber filling team (205h x $76/h x .75 = $24k) and to the block production team(50h/sector x 51 sectors x $76/h x 0.75 = $145k</t>
  </si>
  <si>
    <t>An alternative epoxy would need to be tested to be sure that it infuses the tungsten powder and doesn't affect the fiber light output. $6k for 1 week of technician time plus cost of epoxy samples and test materials.</t>
  </si>
  <si>
    <t>If current vendor stops producing the epoxy we have chosen, or we lose the manufacturer/vendor, or experience delivery delays, then we would have to find an alternative product, either from the same manufacturer or from another manufacturer, resulting in a schedule delay.</t>
  </si>
  <si>
    <t>If EMCal Block production is not on schedule, then there will be a delay in EMCal schedule and increased cost.</t>
  </si>
  <si>
    <t>If Preproduction EMCal sectors fail testing, then EMCal Sector components need replacements or/and assembly steps need rework.</t>
  </si>
  <si>
    <t>If EMCal module production/assembly rate is not on schedule, then there will be a delay in EMCal schedule.</t>
  </si>
  <si>
    <t>If EMCal Block production rate is not on schedule, then there will be a delay in EMCal schedule.</t>
  </si>
  <si>
    <t>If UIUC decides to not fabricate the absorber blocks, then there will be a delay in EMCal schedule and a significant increase in labor resources required to build the blocks at BNL or another collaborating institution, unless the outside institution provides the labor as an in-kind contribution to sPHENIX.</t>
  </si>
  <si>
    <t>If there is a failure of fiber vendor to sign a contract or deliver fiber on time, then that will cause a delay in the schedule and result in higher cost for the fiber</t>
  </si>
  <si>
    <t>sPH_HCal_003</t>
  </si>
  <si>
    <t>Explore alternate scintillator vendors (FNAL, Eljen). Detailed risk analysis here: https://docdb.sphenix.bnl.gov/cgi-bin/private/ShowDocument?docid=111</t>
  </si>
  <si>
    <t>Test scintillating tiles at supplier as part of production, and again upon receipt at BNL. This will catch any problems as quickly as possible so they can be remediated quickly as part of the pre-production.</t>
  </si>
  <si>
    <t>Prioritize Physics goals to decide which triggers to run or procure more hardware</t>
  </si>
  <si>
    <t>U. Colorado recruitment of engineering and postdoctoral staff as part of ongoing contract. Maintain contact with other NP/HEP groups capable of such work if a paid contract must be placed.  Cost and schedule impacts will be reduced as individual work activities are completed.</t>
  </si>
  <si>
    <t>Invest in more local storage, change compression algorithms</t>
  </si>
  <si>
    <t>Select different card, identify a different BNL engineer</t>
  </si>
  <si>
    <t>Meet with experts to down select technology; select different card and/or re-engineer fiber interface</t>
  </si>
  <si>
    <t xml:space="preserve">T: Safety incident resulting in serious injury and 'Stop Work' protocol occurs at BNL
</t>
  </si>
  <si>
    <t>S195200</t>
  </si>
  <si>
    <t>If OPC SiPM order is not placed on schedule or vendor is unable to meet production schedule, then there will be a delay in assembly of HCal and EMCal SiPM daughter boards and a potential delay in HCal and EMCal module assembly.</t>
  </si>
  <si>
    <t>If TEC SiPM order is not placed on schedule or vendor is unable to meet production schedule, then there will be a delay in assembly of HCal and EMCal SiPM daughter boards and a potential delay in HCal and EMCal module assembly.</t>
  </si>
  <si>
    <t>sPH_CalEl_001_a</t>
  </si>
  <si>
    <t>Acquire more or more expensive PCs</t>
  </si>
  <si>
    <t>S258900</t>
  </si>
  <si>
    <t>sPH_HCal_004</t>
  </si>
  <si>
    <t>We assume that there is a 10% chance of a month delay beyond 'Early Project Completion' milestone. The probability went down from 30% because of the project's success with prototypes.  In case of such a delay we estimate the 'standing army' cost for the BNL contributed labor and supplies is 25, 872 per month. Estimated Resources: Scientist Managing 50%</t>
  </si>
  <si>
    <t>S101022</t>
  </si>
  <si>
    <t>Low cost, schedule impact:
Very minor error was found for the full SAMPA chip. In this
case, the design change can be done in 1-week or so.
Mandatory time for design adjustment in negotiation with
the chip company is estimated as 1 month, followed by
the chip production time of 3-months. $125K for chip
production and $22K for 1-month design workforce
 Activities to be recycled:
S139600 (1 month out of this)
S140200,S140300,S140400 ($125K out of this) 
Likely cost, schedule impact:
Some minor errors were found for the full SAMPA chip.
In this case, the design change may take 1-month.
Mandatory time for design adjustment in negotiation with
the chip company is estimated as 1 month, followed by
the chip production time of 3-months. $125K for chip
production and $45K for 2-month design workforce.
  Activities to be recycled:
S138900 (1 month out of this)
S139600 (1 month out of this)
S140200,S140300,S140400 ($125K out of this)
High cost, schedule impact:
Major issues were found already at prototype chip which is
before the full SAMPA chip. In this case, we should try to
find the solution to the issues by prototype test (additional
1-month), implement in the full SAMPA chip design and go
for the full SAMPA chip production. If the full SAMPA chip
was not successful, we have to go for another thorough design cycle (2-month).
Mandatory time for design adjustment in negotiation with
the chip company is estimated as 1 month, followed by
the chip production time of 3-months. $125K for chip
production and $90K for 4-month design workforce.
Activities to be recycled:
S138600 (1 month out of this)
S138900 (2 month out of this)
S139600 (1 month out of this)
S140200,S140300,S140400 ($125K out of this)</t>
  </si>
  <si>
    <t>Retired Jan 31 2019
Risk did not realize.
Order with Hamamatsu has been placed.</t>
  </si>
  <si>
    <t>Retired Jan 31 2019
Risk did not realize.
Order with Hamamatsu has been placed, foreign vendor uncertainty no longer applies.</t>
  </si>
  <si>
    <t>Retired on Jan 31 2019
Risk did not realize.
Contract placed Jan 22 2019 (PO 359217)</t>
  </si>
  <si>
    <t>Retired on Jan 31 2019
Risk did not realize.
Contract placed Sep 18  2018 (PO  )</t>
  </si>
  <si>
    <t>Best: ISU takes over
Likely: add new OHCal University
Worst: absorb the effort into BNL. 1300 h from Student to TECH3 PO M</t>
  </si>
  <si>
    <t>Best: move effort to another 'TPC' University
Likely: add new University to the TPC group
Worst: absorb the effort into BNL. 160 h from student to TECH3 PO M (4.7 stud/day)</t>
  </si>
  <si>
    <t>sPH_EMCal_009</t>
  </si>
  <si>
    <t xml:space="preserve">Best: move effort to another University
Likely: add new University
Worst: absorb the effort into BNL. 135h*52  to TECH3 PO M (includes escalation) </t>
  </si>
  <si>
    <t>sPH_EMCal_010</t>
  </si>
  <si>
    <t>Best: move effort to another University
Likely: add new University
Worst: absorb the effort into BNL. 15,333 h to TECH3 PO M (includes escalation)</t>
  </si>
  <si>
    <t>If UIUC students are not available for fiber assemblies, then there will be a delay in EMCal schedule and increased cost.</t>
  </si>
  <si>
    <t>If UIUC students are not available for block fabrication, then there will be a delay in EMCal schedule and increased cost.</t>
  </si>
  <si>
    <t>Schedule delay will not have a cost impact because the project has 14 mo of float.</t>
  </si>
  <si>
    <t>Retired on Jan 31 2019
Risk did not realize.
UIUC placed 2 contracts with Starck in April 2018 and Oct 2019, got both delivered.</t>
  </si>
  <si>
    <t>Best case: move effort to another University,
Likely: add new University.
Worst: absorb the effort into BNL: 15,333 h to TECH3 PO M (includes escalation)</t>
  </si>
  <si>
    <t>sPH_EMCal_011</t>
  </si>
  <si>
    <t>If UIUC students are not available for sector assembly, then there will be a delay in EMCal schedule and increased cost.</t>
  </si>
  <si>
    <t>112100</t>
  </si>
  <si>
    <t>If student labor is unavailable for HCal scintillating tile or HCal sector assembly and testing, then a technician would need to be hired to replace students.</t>
  </si>
  <si>
    <t>139000</t>
  </si>
  <si>
    <t>125500</t>
  </si>
  <si>
    <t>129500</t>
  </si>
  <si>
    <t>133700</t>
  </si>
  <si>
    <t>134000</t>
  </si>
  <si>
    <t>112900</t>
  </si>
  <si>
    <t>208100</t>
  </si>
  <si>
    <t>208400</t>
  </si>
  <si>
    <t>210000</t>
  </si>
  <si>
    <t>178100</t>
  </si>
  <si>
    <t>196500</t>
  </si>
  <si>
    <t>174700</t>
  </si>
  <si>
    <t>101022</t>
  </si>
  <si>
    <t>101010</t>
  </si>
  <si>
    <t>230200</t>
  </si>
  <si>
    <t>If funds are not available on time then procurements will be delayed, resulting in schedule delays and possibly cost increase.</t>
  </si>
  <si>
    <t>If safety incident resulting in serious injury and 'Stop Work' protocol initiated at BNL happens, then schedule delay may occur.</t>
  </si>
  <si>
    <t>Details documented here:
 https://docdb.sphenix.bnl.gov/cgi-bin/private/ShowDocument?docid=111</t>
  </si>
  <si>
    <t>Get a list of students in late Spring 2020</t>
  </si>
  <si>
    <t>Get a list of students in Summer 2019.</t>
  </si>
  <si>
    <t>Get a list of students in late Spring 2019</t>
  </si>
  <si>
    <t>Get a list of students in February 2020</t>
  </si>
  <si>
    <t>If sPHENIX loses University contributing labor, then there will be a loss of progress on the specific detector to which the university was contributing labor and need to replace this effort either by recruiting another university to the tasks or hiring the needed skill sets.</t>
  </si>
  <si>
    <t xml:space="preserve">UIUC students not available for EMCal Fiber Assemblies
</t>
  </si>
  <si>
    <t>Get a list of participating students from collaboration institutions at least 3 months before activity begins.</t>
  </si>
  <si>
    <t xml:space="preserve">UIUC students not available for EMCal Final Block Fabrication 
</t>
  </si>
  <si>
    <t>Georgia State U Staff and/or Students Not Available for HCal scin. tiles testing</t>
  </si>
  <si>
    <t>Georgia State U Staff and/or Students Not Available for HCal sector assembly and testing</t>
  </si>
  <si>
    <t>Integration Installation</t>
  </si>
  <si>
    <t>Get a list of Wayne State students in December 2019</t>
  </si>
  <si>
    <t>Get a list of Vanderbilt students in December 2019</t>
  </si>
  <si>
    <t>Get a list of Temple students in December 2019</t>
  </si>
  <si>
    <t>Get a list of Weizmann students in December 2019</t>
  </si>
  <si>
    <t>Get a list of Stony Brook students in December 2019</t>
  </si>
  <si>
    <t xml:space="preserve">Retired on Feb 20 2019. Successful preproduction contract and more than one supplier identified. </t>
  </si>
  <si>
    <t>Retired on Jan 31 2019. Currency fluctuations can go both ways and there is no reason to expect that Swiss franc will go up agaisnt the US dollar in near future.</t>
  </si>
  <si>
    <t>Retired Jan 31 2019. Nine new risks (one per each participating University) replace this one.
CAMs will own the respective University labor related risks.</t>
  </si>
  <si>
    <t>Retired Jan 31 2019. sPHENIX MIE does not include installation, so the installation-related risks will be tracked in sPHENIX Support.</t>
  </si>
  <si>
    <t xml:space="preserve">Retired Jan 31 2019. This risk is retired since Field Cage v2 prototype production is in the RLS. </t>
  </si>
  <si>
    <t>No Residual</t>
  </si>
  <si>
    <t>sPH_MinBias_001</t>
  </si>
  <si>
    <t>S272700</t>
  </si>
  <si>
    <t>MinBias</t>
  </si>
  <si>
    <t>Mickey Chiu</t>
  </si>
  <si>
    <t>Failure of D/S Board Prototype</t>
  </si>
  <si>
    <t>If the D/S Board does not meet specifications, then we need to redesign to more conservative design</t>
  </si>
  <si>
    <t>Nevis Labor not available</t>
  </si>
  <si>
    <t>If Nevis labor is not available, then there will be schedule delays.</t>
  </si>
  <si>
    <t>273500
273600</t>
  </si>
  <si>
    <t>After PD-2 approval monitor cost contingency using the baseline change control and schedule contingency using the RLS in P6. Reassess residual risk parameters monthly and approve any changes by the RMB.</t>
  </si>
  <si>
    <t>Impact estimates were approved on Jan 31 2019 based on most recent project experience with fillig out vacancies. Cost impact is considered zero because of the savings during personnel replacement search.</t>
  </si>
  <si>
    <t xml:space="preserve">Cost Impact was assessed for FY20 and FY21 spend profile (using the preliminary baseline), assuming one (likely) or two (worst) quarter funding delay. Further assumption was that delayed procurements would result in 10% cost increase.   </t>
  </si>
  <si>
    <t>Cost and schedule impact are based on the RLS where V2 Field Cage prototype step would be unneccessary in case of V1 success.</t>
  </si>
  <si>
    <t>Loss of Students for Sector testing</t>
  </si>
  <si>
    <t>sPH_SC_Magnet_001</t>
  </si>
  <si>
    <t>SC Magnet</t>
  </si>
  <si>
    <t>Roberto Than</t>
  </si>
  <si>
    <t>Delay in sPHENIX support platform construction</t>
  </si>
  <si>
    <t>If a delay in sPHENIX support platform construction occurs, then the installation of cryogenic components on platform can't start</t>
  </si>
  <si>
    <t>Monitor platform construction and see if some construction can begin without platform</t>
  </si>
  <si>
    <t>sPH_SC_Magnet_002</t>
  </si>
  <si>
    <t>Magnet temperature sensors too far to read</t>
  </si>
  <si>
    <t>If one is unable to read existing magnet temperature sensors in the service building over 400 feet away, then the sensors are not read or monitored by the cryogenic control system</t>
  </si>
  <si>
    <t>An instrumentation rack will need to be added to the sPHENIX platform to read the sensors. Alternatively, different equipment may be needed with added cost.</t>
  </si>
  <si>
    <t>Retired Apr 3 2019.</t>
  </si>
  <si>
    <t>Jan 17 2019: prob. went from 55% to 10%. Justification: We have obtained one original CLTS （Cryogenic Linear Temperature Sensor) from BaBar/Ansaldo card which changed resistance to 4 to 20 mA.  We have tested it and it worked.  We have then made copies of this card for as many channels as we need.</t>
  </si>
  <si>
    <t>Retired Dec 17 2018. Full simulations of all trigger algorithms are now complete.    Specific implementations in the firmware and latencies need to be measured.   There are two rounds of prototype modules and firmware in the P6 schedule including specifically called out reviews after each stage.    Handling any timing and algorithm issues is already accounted for in the official schedule. </t>
  </si>
  <si>
    <t>Retired Dec 17 2018. Engineering for board design and initial firmware is handled at Nevis Laboratories.   For longer term maintenance and algorithm updates in firmware, the U. Colorado group will have postdoctoral research scientists and graduate students for the task.    The schedule includes time for transitioning between such scientists and students, and faculty at the U. Colorado will provide necessary continuity.</t>
  </si>
  <si>
    <t>Retired on Mar 22 2019.</t>
  </si>
  <si>
    <t>Carriage and Structural Components</t>
  </si>
  <si>
    <t>J. Mills</t>
  </si>
  <si>
    <t>If raw steel prices rise due to market changes then the budget for this subsystem will need to go up.</t>
  </si>
  <si>
    <t>Closely monitoring market trends in hopes of anticipating any major changes.  May procure components earlier if possible.</t>
  </si>
  <si>
    <t>Existing Detector Support Rails Require Replacement</t>
  </si>
  <si>
    <t>If the support rails are deemed unacceptable then the rails will need full replacement increasing this subsystem cost.</t>
  </si>
  <si>
    <t>sPH_Carriage_Cradle_001</t>
  </si>
  <si>
    <t>sPH_Carriage_Cradle_002</t>
  </si>
  <si>
    <t>Steel Prices rise beyond EU</t>
  </si>
  <si>
    <t>Retired Dec 17 2018. We have already procured the GL1 and GTM units that we believe are the final ones.</t>
  </si>
  <si>
    <t>Retired Jan 31 2019. Risk did not realize. The design is ready.</t>
  </si>
  <si>
    <t>Residual Total</t>
  </si>
  <si>
    <t>Best case: encasing existing rails in concrete.
Likely: using available solid plates and machining them.
Worst: fully replacing tracks and support beams.</t>
  </si>
  <si>
    <t>(Pole tips: 110) + (Carriage Cradle: 130) = 240 (tona). Weight X $/pound = $600,000. EU 40% = $240,000 15% of $840,000 = $126,000</t>
  </si>
  <si>
    <t>Retired Mar 28 2019. Risk did not realize. The support platform is in a different WBS and therefore the schedule will be monitored by a different L2 manager.</t>
  </si>
  <si>
    <t>Retired Mar 28 2019.  Justification: We have obtained one original CLTS （Cryogenic Linear Temperature Sensor) from BaBar/Ansaldo card which changed resistance to 4 to 20 mA.  We have tested it and it worked.  We have then made copies of this card for as many channels as we need.</t>
  </si>
  <si>
    <t>sPH_CalEl_008</t>
  </si>
  <si>
    <t>1.05.02.02</t>
  </si>
  <si>
    <t>EMCal electronics component prices go up</t>
  </si>
  <si>
    <t>sPH_CalEl_009</t>
  </si>
  <si>
    <t>sPH_CalEl_010</t>
  </si>
  <si>
    <t>1.05.02.04</t>
  </si>
  <si>
    <t>EMCal electronics components procurement is late</t>
  </si>
  <si>
    <t>HCal electronics component prices go up</t>
  </si>
  <si>
    <t>sPH_CalEl_011</t>
  </si>
  <si>
    <t>sPH_CalEl_012</t>
  </si>
  <si>
    <t>sPH_CalEl_013</t>
  </si>
  <si>
    <t>1.05.02.03</t>
  </si>
  <si>
    <t>Digitizer component prices go up</t>
  </si>
  <si>
    <t>Digitizer components procurement is late</t>
  </si>
  <si>
    <t>sPH_SC_Magnet_003</t>
  </si>
  <si>
    <t>sPH_SC_Magnet_004</t>
  </si>
  <si>
    <t>L2</t>
  </si>
  <si>
    <t>sPH_Mgmt_007</t>
  </si>
  <si>
    <t>Major Vendor Failure</t>
  </si>
  <si>
    <t>1.06.02.04</t>
  </si>
  <si>
    <t>sPH_Infrastructure</t>
  </si>
  <si>
    <t>R. Pisani/J. Mills</t>
  </si>
  <si>
    <t>Failure of a major piece of facility equipment</t>
  </si>
  <si>
    <t>If there is a single component failure then replacement or repair of component will be necessary.</t>
  </si>
  <si>
    <t>CAD to inspect existing hi-risk components planned for use in sPHENIX in FY'19/FY'20.  Maintenance/repair will be performed prior to start of operations/commisssioning.</t>
  </si>
  <si>
    <t>Vendor Delay in fabrication (Cryogenic )</t>
  </si>
  <si>
    <t>Parts availability or fabrication (Quench Detector)</t>
  </si>
  <si>
    <t>Carl Schultheiss</t>
  </si>
  <si>
    <t>Through engineering analysis we will try to modify the existing rails such that all loads can be safely supported without having to fully replace them.  Minor reconfiguring of the cradle carriage design will also be explored.</t>
  </si>
  <si>
    <t>T: Someone critical to the Project informs of his intention to leave sPHENIX
Dec 2018 Don Lynch retires; Jan 2019 Paul Giannotti retires; Feb 2019 Russ Feder replaces Don Lynch</t>
  </si>
  <si>
    <t xml:space="preserve">Measure risk exposure quarterly and update cost impact numbers accordingly. Monitor all procurements and placed contract deliveries to track trends. </t>
  </si>
  <si>
    <t>Monitoring is done using monthly P6 status updates.</t>
  </si>
  <si>
    <t>Monitor pre-production tiles deliveries and evaluate production procurement progress on a weekly schedule.</t>
  </si>
  <si>
    <t>Keep Project management informed of latest procurement trends and evaluate alternatives at least monthly.</t>
  </si>
  <si>
    <t>Measure current risk exposure. Anticipate major procurements using the RLS 6-month look-ahead. Identify and develop relationships with alternative vendors for major procurements. Reserve enough contingency to absorb cost increase.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</si>
</sst>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0.0"/>
  </numFmts>
  <fonts count="18" x14ac:knownFonts="1">
    <font>
      <sz val="11"/>
      <color theme="1"/>
      <name val="Calibri"/>
      <family val="2"/>
      <scheme val="minor"/>
    </font>
    <font>
      <sz val="11"/>
      <color indexed="8"/>
      <name val="Calibri"/>
      <family val="2"/>
    </font>
    <font>
      <b/>
      <sz val="11"/>
      <color indexed="8"/>
      <name val="Calibri"/>
      <family val="2"/>
    </font>
    <font>
      <sz val="11"/>
      <name val="Calibri"/>
      <family val="2"/>
    </font>
    <font>
      <sz val="11"/>
      <color theme="1"/>
      <name val="Calibri"/>
      <family val="2"/>
      <scheme val="minor"/>
    </font>
    <font>
      <sz val="11"/>
      <name val="Calibri"/>
      <family val="2"/>
      <scheme val="minor"/>
    </font>
    <font>
      <b/>
      <sz val="11"/>
      <color theme="1"/>
      <name val="Calibri"/>
      <family val="2"/>
      <scheme val="minor"/>
    </font>
    <font>
      <b/>
      <sz val="11"/>
      <color rgb="FFFF0000"/>
      <name val="Calibri"/>
      <family val="2"/>
      <scheme val="minor"/>
    </font>
    <font>
      <sz val="10"/>
      <color theme="1"/>
      <name val="Calibri"/>
      <family val="2"/>
      <scheme val="minor"/>
    </font>
    <font>
      <b/>
      <sz val="11"/>
      <color theme="0"/>
      <name val="Calibri"/>
      <family val="2"/>
      <scheme val="minor"/>
    </font>
    <font>
      <b/>
      <sz val="8"/>
      <color theme="1"/>
      <name val="Calibri"/>
      <family val="2"/>
      <scheme val="minor"/>
    </font>
    <font>
      <b/>
      <sz val="12"/>
      <color theme="1"/>
      <name val="Calibri"/>
      <family val="2"/>
      <scheme val="minor"/>
    </font>
    <font>
      <sz val="10"/>
      <name val="Arial"/>
      <family val="2"/>
    </font>
    <font>
      <sz val="10"/>
      <color theme="1"/>
      <name val="Arial"/>
      <family val="2"/>
    </font>
    <font>
      <sz val="11"/>
      <color theme="1"/>
      <name val="Calibri"/>
      <family val="2"/>
    </font>
    <font>
      <b/>
      <sz val="11"/>
      <color theme="1"/>
      <name val="Calibri"/>
      <family val="2"/>
    </font>
    <font>
      <sz val="14"/>
      <color theme="1"/>
      <name val="Calibri"/>
      <family val="2"/>
      <scheme val="minor"/>
    </font>
    <font>
      <sz val="11"/>
      <name val="Arial"/>
      <family val="2"/>
    </font>
  </fonts>
  <fills count="26">
    <fill>
      <patternFill patternType="none"/>
    </fill>
    <fill>
      <patternFill patternType="gray125"/>
    </fill>
    <fill>
      <patternFill patternType="solid">
        <fgColor rgb="FFFFCCCC"/>
        <bgColor indexed="64"/>
      </patternFill>
    </fill>
    <fill>
      <patternFill patternType="solid">
        <fgColor theme="5" tint="0.59996337778862885"/>
        <bgColor indexed="64"/>
      </patternFill>
    </fill>
    <fill>
      <patternFill patternType="solid">
        <fgColor rgb="FFFFFFCC"/>
        <bgColor indexed="64"/>
      </patternFill>
    </fill>
    <fill>
      <patternFill patternType="solid">
        <fgColor theme="9" tint="0.79998168889431442"/>
        <bgColor indexed="64"/>
      </patternFill>
    </fill>
    <fill>
      <patternFill patternType="solid">
        <fgColor theme="9" tint="0.59996337778862885"/>
        <bgColor indexed="64"/>
      </patternFill>
    </fill>
    <fill>
      <patternFill patternType="solid">
        <fgColor rgb="FFDDFFDD"/>
        <bgColor indexed="64"/>
      </patternFill>
    </fill>
    <fill>
      <patternFill patternType="solid">
        <fgColor theme="6" tint="0.59996337778862885"/>
        <bgColor indexed="64"/>
      </patternFill>
    </fill>
    <fill>
      <patternFill patternType="solid">
        <fgColor theme="3" tint="0.39994506668294322"/>
        <bgColor indexed="64"/>
      </patternFill>
    </fill>
    <fill>
      <patternFill patternType="solid">
        <fgColor theme="3" tint="0.59996337778862885"/>
        <bgColor indexed="64"/>
      </patternFill>
    </fill>
    <fill>
      <patternFill patternType="solid">
        <fgColor theme="2" tint="-0.499984740745262"/>
        <bgColor indexed="64"/>
      </patternFill>
    </fill>
    <fill>
      <patternFill patternType="solid">
        <fgColor rgb="FFFFFF00"/>
        <bgColor indexed="64"/>
      </patternFill>
    </fill>
    <fill>
      <patternFill patternType="solid">
        <fgColor rgb="FF92D050"/>
        <bgColor indexed="64"/>
      </patternFill>
    </fill>
    <fill>
      <patternFill patternType="solid">
        <fgColor rgb="FFFF0000"/>
        <bgColor indexed="64"/>
      </patternFill>
    </fill>
    <fill>
      <patternFill patternType="solid">
        <fgColor theme="0" tint="-0.149998474074526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9"/>
        <bgColor indexed="64"/>
      </patternFill>
    </fill>
    <fill>
      <patternFill patternType="solid">
        <fgColor theme="6" tint="0.59999389629810485"/>
        <bgColor indexed="64"/>
      </patternFill>
    </fill>
    <fill>
      <patternFill patternType="solid">
        <fgColor theme="0"/>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rgb="FFFF9999"/>
        <bgColor indexed="64"/>
      </patternFill>
    </fill>
    <fill>
      <patternFill patternType="solid">
        <fgColor rgb="FF00B0F0"/>
        <bgColor indexed="64"/>
      </patternFill>
    </fill>
  </fills>
  <borders count="87">
    <border>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style="thin">
        <color indexed="64"/>
      </bottom>
      <diagonal/>
    </border>
    <border>
      <left style="thick">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ck">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ck">
        <color indexed="64"/>
      </left>
      <right/>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diagonal/>
    </border>
    <border>
      <left/>
      <right style="thick">
        <color indexed="64"/>
      </right>
      <top/>
      <bottom style="thick">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style="thick">
        <color indexed="64"/>
      </right>
      <top/>
      <bottom/>
      <diagonal/>
    </border>
    <border>
      <left style="thick">
        <color indexed="64"/>
      </left>
      <right style="thick">
        <color indexed="64"/>
      </right>
      <top/>
      <bottom style="thick">
        <color indexed="64"/>
      </bottom>
      <diagonal/>
    </border>
    <border>
      <left style="thick">
        <color indexed="64"/>
      </left>
      <right style="thick">
        <color indexed="64"/>
      </right>
      <top style="thick">
        <color indexed="64"/>
      </top>
      <bottom/>
      <diagonal/>
    </border>
    <border>
      <left/>
      <right style="medium">
        <color indexed="64"/>
      </right>
      <top style="medium">
        <color indexed="64"/>
      </top>
      <bottom style="medium">
        <color indexed="64"/>
      </bottom>
      <diagonal/>
    </border>
    <border>
      <left style="thick">
        <color indexed="64"/>
      </left>
      <right/>
      <top style="medium">
        <color indexed="64"/>
      </top>
      <bottom style="medium">
        <color indexed="64"/>
      </bottom>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
      <left style="thin">
        <color indexed="64"/>
      </left>
      <right style="medium">
        <color indexed="64"/>
      </right>
      <top style="thick">
        <color indexed="64"/>
      </top>
      <bottom/>
      <diagonal/>
    </border>
    <border>
      <left style="thick">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ck">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style="thick">
        <color indexed="64"/>
      </top>
      <bottom style="thin">
        <color indexed="64"/>
      </bottom>
      <diagonal/>
    </border>
    <border>
      <left/>
      <right style="thick">
        <color indexed="64"/>
      </right>
      <top style="thin">
        <color indexed="64"/>
      </top>
      <bottom style="thin">
        <color indexed="64"/>
      </bottom>
      <diagonal/>
    </border>
    <border>
      <left/>
      <right style="medium">
        <color indexed="64"/>
      </right>
      <top/>
      <bottom/>
      <diagonal/>
    </border>
    <border>
      <left style="medium">
        <color indexed="64"/>
      </left>
      <right/>
      <top style="thin">
        <color indexed="64"/>
      </top>
      <bottom style="thin">
        <color indexed="64"/>
      </bottom>
      <diagonal/>
    </border>
    <border>
      <left style="medium">
        <color indexed="64"/>
      </left>
      <right/>
      <top style="thin">
        <color indexed="64"/>
      </top>
      <bottom style="thick">
        <color indexed="64"/>
      </bottom>
      <diagonal/>
    </border>
    <border>
      <left/>
      <right style="thick">
        <color indexed="64"/>
      </right>
      <top style="thin">
        <color indexed="64"/>
      </top>
      <bottom style="thick">
        <color indexed="64"/>
      </bottom>
      <diagonal/>
    </border>
    <border>
      <left style="thin">
        <color indexed="64"/>
      </left>
      <right/>
      <top style="thick">
        <color indexed="64"/>
      </top>
      <bottom style="thick">
        <color indexed="64"/>
      </bottom>
      <diagonal/>
    </border>
    <border>
      <left/>
      <right style="thick">
        <color indexed="64"/>
      </right>
      <top style="thick">
        <color indexed="64"/>
      </top>
      <bottom style="thick">
        <color indexed="64"/>
      </bottom>
      <diagonal/>
    </border>
    <border>
      <left/>
      <right style="thick">
        <color indexed="64"/>
      </right>
      <top style="thick">
        <color indexed="64"/>
      </top>
      <bottom style="thin">
        <color indexed="64"/>
      </bottom>
      <diagonal/>
    </border>
    <border>
      <left style="medium">
        <color indexed="64"/>
      </left>
      <right/>
      <top style="thick">
        <color indexed="64"/>
      </top>
      <bottom/>
      <diagonal/>
    </border>
    <border>
      <left style="medium">
        <color indexed="64"/>
      </left>
      <right/>
      <top/>
      <bottom style="thick">
        <color indexed="64"/>
      </bottom>
      <diagonal/>
    </border>
    <border>
      <left/>
      <right/>
      <top style="thin">
        <color indexed="64"/>
      </top>
      <bottom style="thin">
        <color indexed="64"/>
      </bottom>
      <diagonal/>
    </border>
    <border>
      <left/>
      <right/>
      <top style="thin">
        <color indexed="64"/>
      </top>
      <bottom style="thick">
        <color indexed="64"/>
      </bottom>
      <diagonal/>
    </border>
    <border>
      <left/>
      <right/>
      <top style="thick">
        <color indexed="64"/>
      </top>
      <bottom style="thick">
        <color indexed="64"/>
      </bottom>
      <diagonal/>
    </border>
    <border>
      <left/>
      <right/>
      <top style="thick">
        <color indexed="64"/>
      </top>
      <bottom style="thin">
        <color indexed="64"/>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thin">
        <color indexed="64"/>
      </bottom>
      <diagonal/>
    </border>
    <border>
      <left style="medium">
        <color indexed="64"/>
      </left>
      <right style="thick">
        <color indexed="64"/>
      </right>
      <top style="thick">
        <color indexed="64"/>
      </top>
      <bottom style="thick">
        <color indexed="64"/>
      </bottom>
      <diagonal/>
    </border>
    <border>
      <left/>
      <right style="thick">
        <color indexed="64"/>
      </right>
      <top/>
      <bottom style="medium">
        <color indexed="64"/>
      </bottom>
      <diagonal/>
    </border>
    <border>
      <left/>
      <right style="thick">
        <color indexed="64"/>
      </right>
      <top style="medium">
        <color indexed="64"/>
      </top>
      <bottom style="thin">
        <color indexed="64"/>
      </bottom>
      <diagonal/>
    </border>
    <border>
      <left style="medium">
        <color indexed="64"/>
      </left>
      <right/>
      <top style="thick">
        <color indexed="64"/>
      </top>
      <bottom style="thick">
        <color indexed="64"/>
      </bottom>
      <diagonal/>
    </border>
    <border>
      <left style="double">
        <color indexed="64"/>
      </left>
      <right/>
      <top style="thick">
        <color indexed="64"/>
      </top>
      <bottom/>
      <diagonal/>
    </border>
    <border>
      <left style="double">
        <color indexed="64"/>
      </left>
      <right/>
      <top/>
      <bottom/>
      <diagonal/>
    </border>
    <border>
      <left style="double">
        <color indexed="64"/>
      </left>
      <right/>
      <top style="thick">
        <color indexed="64"/>
      </top>
      <bottom style="thin">
        <color indexed="64"/>
      </bottom>
      <diagonal/>
    </border>
    <border>
      <left style="double">
        <color indexed="64"/>
      </left>
      <right/>
      <top style="thin">
        <color indexed="64"/>
      </top>
      <bottom style="thin">
        <color indexed="64"/>
      </bottom>
      <diagonal/>
    </border>
    <border>
      <left style="double">
        <color indexed="64"/>
      </left>
      <right/>
      <top style="thin">
        <color indexed="64"/>
      </top>
      <bottom style="thick">
        <color indexed="64"/>
      </bottom>
      <diagonal/>
    </border>
    <border>
      <left style="thick">
        <color auto="1"/>
      </left>
      <right style="thin">
        <color auto="1"/>
      </right>
      <top style="thin">
        <color indexed="64"/>
      </top>
      <bottom style="thin">
        <color auto="1"/>
      </bottom>
      <diagonal/>
    </border>
    <border>
      <left style="thin">
        <color auto="1"/>
      </left>
      <right style="thick">
        <color auto="1"/>
      </right>
      <top style="thin">
        <color indexed="64"/>
      </top>
      <bottom style="thin">
        <color auto="1"/>
      </bottom>
      <diagonal/>
    </border>
    <border>
      <left style="thick">
        <color auto="1"/>
      </left>
      <right style="thin">
        <color auto="1"/>
      </right>
      <top style="thin">
        <color auto="1"/>
      </top>
      <bottom style="thick">
        <color auto="1"/>
      </bottom>
      <diagonal/>
    </border>
    <border>
      <left style="thin">
        <color auto="1"/>
      </left>
      <right style="thin">
        <color auto="1"/>
      </right>
      <top style="thin">
        <color auto="1"/>
      </top>
      <bottom style="thick">
        <color auto="1"/>
      </bottom>
      <diagonal/>
    </border>
    <border>
      <left style="thin">
        <color auto="1"/>
      </left>
      <right style="thick">
        <color auto="1"/>
      </right>
      <top style="thin">
        <color auto="1"/>
      </top>
      <bottom style="thick">
        <color auto="1"/>
      </bottom>
      <diagonal/>
    </border>
    <border>
      <left style="thick">
        <color auto="1"/>
      </left>
      <right style="thin">
        <color auto="1"/>
      </right>
      <top/>
      <bottom style="thin">
        <color auto="1"/>
      </bottom>
      <diagonal/>
    </border>
    <border>
      <left style="thin">
        <color auto="1"/>
      </left>
      <right style="thick">
        <color auto="1"/>
      </right>
      <top/>
      <bottom style="thin">
        <color auto="1"/>
      </bottom>
      <diagonal/>
    </border>
    <border>
      <left style="thick">
        <color auto="1"/>
      </left>
      <right style="medium">
        <color auto="1"/>
      </right>
      <top style="thick">
        <color auto="1"/>
      </top>
      <bottom style="thick">
        <color auto="1"/>
      </bottom>
      <diagonal/>
    </border>
    <border>
      <left style="medium">
        <color auto="1"/>
      </left>
      <right style="medium">
        <color auto="1"/>
      </right>
      <top style="thick">
        <color auto="1"/>
      </top>
      <bottom style="thick">
        <color auto="1"/>
      </bottom>
      <diagonal/>
    </border>
    <border>
      <left/>
      <right style="thick">
        <color indexed="64"/>
      </right>
      <top style="medium">
        <color indexed="64"/>
      </top>
      <bottom style="medium">
        <color indexed="64"/>
      </bottom>
      <diagonal/>
    </border>
    <border>
      <left style="thick">
        <color auto="1"/>
      </left>
      <right style="thick">
        <color auto="1"/>
      </right>
      <top style="thick">
        <color auto="1"/>
      </top>
      <bottom style="thick">
        <color auto="1"/>
      </bottom>
      <diagonal/>
    </border>
    <border>
      <left/>
      <right style="thin">
        <color indexed="64"/>
      </right>
      <top style="thick">
        <color indexed="64"/>
      </top>
      <bottom/>
      <diagonal/>
    </border>
    <border>
      <left style="thin">
        <color auto="1"/>
      </left>
      <right style="thick">
        <color auto="1"/>
      </right>
      <top style="thick">
        <color auto="1"/>
      </top>
      <bottom/>
      <diagonal/>
    </border>
    <border>
      <left style="thick">
        <color auto="1"/>
      </left>
      <right/>
      <top/>
      <bottom style="thin">
        <color auto="1"/>
      </bottom>
      <diagonal/>
    </border>
    <border>
      <left style="thick">
        <color auto="1"/>
      </left>
      <right style="thin">
        <color auto="1"/>
      </right>
      <top style="thick">
        <color auto="1"/>
      </top>
      <bottom style="thin">
        <color auto="1"/>
      </bottom>
      <diagonal/>
    </border>
    <border>
      <left style="thin">
        <color auto="1"/>
      </left>
      <right style="thin">
        <color auto="1"/>
      </right>
      <top style="thick">
        <color auto="1"/>
      </top>
      <bottom style="thin">
        <color auto="1"/>
      </bottom>
      <diagonal/>
    </border>
    <border>
      <left style="thin">
        <color auto="1"/>
      </left>
      <right style="thick">
        <color auto="1"/>
      </right>
      <top style="thick">
        <color auto="1"/>
      </top>
      <bottom style="thin">
        <color auto="1"/>
      </bottom>
      <diagonal/>
    </border>
    <border>
      <left style="thick">
        <color auto="1"/>
      </left>
      <right/>
      <top style="thin">
        <color indexed="64"/>
      </top>
      <bottom style="thin">
        <color auto="1"/>
      </bottom>
      <diagonal/>
    </border>
    <border>
      <left style="thick">
        <color auto="1"/>
      </left>
      <right/>
      <top style="thin">
        <color auto="1"/>
      </top>
      <bottom style="thick">
        <color auto="1"/>
      </bottom>
      <diagonal/>
    </border>
    <border>
      <left style="thick">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thick">
        <color auto="1"/>
      </right>
      <top style="thin">
        <color auto="1"/>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6">
    <xf numFmtId="0" fontId="0" fillId="0" borderId="0"/>
    <xf numFmtId="43" fontId="1" fillId="0" borderId="0" applyFont="0" applyFill="0" applyBorder="0" applyAlignment="0" applyProtection="0"/>
    <xf numFmtId="0" fontId="4" fillId="2" borderId="1" applyNumberFormat="0" applyFont="0" applyBorder="0" applyAlignment="0" applyProtection="0">
      <alignment horizontal="left" vertical="top" wrapText="1"/>
    </xf>
    <xf numFmtId="0" fontId="4" fillId="2" borderId="1" applyNumberFormat="0" applyFont="0" applyBorder="0" applyAlignment="0" applyProtection="0">
      <alignment horizontal="left" vertical="top" wrapText="1"/>
    </xf>
    <xf numFmtId="0" fontId="4" fillId="3" borderId="2" applyNumberFormat="0" applyFont="0" applyBorder="0" applyAlignment="0" applyProtection="0"/>
    <xf numFmtId="0" fontId="4" fillId="4" borderId="3" applyNumberFormat="0" applyFont="0" applyBorder="0" applyAlignment="0" applyProtection="0">
      <alignment horizontal="left" vertical="top" wrapText="1"/>
    </xf>
    <xf numFmtId="0" fontId="4" fillId="4" borderId="3" applyNumberFormat="0" applyFont="0" applyBorder="0" applyAlignment="0" applyProtection="0">
      <alignment horizontal="left" vertical="top" wrapText="1"/>
    </xf>
    <xf numFmtId="0" fontId="4" fillId="4" borderId="0" applyNumberFormat="0" applyFont="0" applyBorder="0" applyAlignment="0" applyProtection="0"/>
    <xf numFmtId="0" fontId="4" fillId="5" borderId="1" applyNumberFormat="0" applyFont="0" applyBorder="0" applyAlignment="0" applyProtection="0">
      <alignment horizontal="left" vertical="top" wrapText="1"/>
    </xf>
    <xf numFmtId="0" fontId="4" fillId="5" borderId="1" applyNumberFormat="0" applyFont="0" applyBorder="0" applyAlignment="0" applyProtection="0">
      <alignment horizontal="left" vertical="top" wrapText="1"/>
    </xf>
    <xf numFmtId="0" fontId="1" fillId="6" borderId="2" applyNumberFormat="0" applyFont="0" applyBorder="0" applyAlignment="0" applyProtection="0">
      <alignment horizontal="left" vertical="top" wrapText="1"/>
    </xf>
    <xf numFmtId="0" fontId="4" fillId="7" borderId="2" applyNumberFormat="0" applyFont="0" applyBorder="0" applyAlignment="0" applyProtection="0">
      <alignment horizontal="left" vertical="top" wrapText="1"/>
    </xf>
    <xf numFmtId="0" fontId="4" fillId="7" borderId="2" applyNumberFormat="0" applyFont="0" applyBorder="0" applyAlignment="0" applyProtection="0">
      <alignment horizontal="left" vertical="top" wrapText="1"/>
    </xf>
    <xf numFmtId="0" fontId="1" fillId="8" borderId="4" applyNumberFormat="0" applyFont="0" applyBorder="0" applyAlignment="0" applyProtection="0">
      <alignment horizontal="left" vertical="top" wrapText="1"/>
    </xf>
    <xf numFmtId="9" fontId="1" fillId="0" borderId="0" applyFont="0" applyFill="0" applyBorder="0" applyAlignment="0" applyProtection="0"/>
    <xf numFmtId="9" fontId="4" fillId="0" borderId="0" applyFont="0" applyFill="0" applyBorder="0" applyAlignment="0" applyProtection="0"/>
  </cellStyleXfs>
  <cellXfs count="289">
    <xf numFmtId="0" fontId="0" fillId="0" borderId="0" xfId="0"/>
    <xf numFmtId="0" fontId="0" fillId="0" borderId="0" xfId="0" applyAlignment="1">
      <alignment horizontal="left" vertical="top" wrapText="1"/>
    </xf>
    <xf numFmtId="0" fontId="2" fillId="0" borderId="0" xfId="0" applyFont="1" applyAlignment="1">
      <alignment horizontal="center" vertical="top" wrapText="1"/>
    </xf>
    <xf numFmtId="0" fontId="2" fillId="0" borderId="0" xfId="0" applyFont="1" applyFill="1" applyBorder="1" applyAlignment="1">
      <alignment horizontal="center" vertical="top" wrapText="1"/>
    </xf>
    <xf numFmtId="0" fontId="0" fillId="0" borderId="0" xfId="0" applyFill="1" applyBorder="1" applyAlignment="1">
      <alignment horizontal="left" vertical="top" wrapText="1"/>
    </xf>
    <xf numFmtId="0" fontId="0" fillId="0" borderId="0" xfId="0" applyAlignment="1">
      <alignment horizontal="left" vertical="top" wrapText="1"/>
    </xf>
    <xf numFmtId="2" fontId="3" fillId="0" borderId="2" xfId="0" applyNumberFormat="1" applyFont="1" applyFill="1" applyBorder="1" applyAlignment="1">
      <alignment horizontal="center" vertical="center" wrapText="1"/>
    </xf>
    <xf numFmtId="9" fontId="3" fillId="0" borderId="2" xfId="0" applyNumberFormat="1" applyFont="1" applyFill="1" applyBorder="1" applyAlignment="1">
      <alignment horizontal="center" vertical="center" wrapText="1"/>
    </xf>
    <xf numFmtId="0" fontId="0" fillId="0" borderId="0" xfId="0" applyAlignment="1">
      <alignment horizontal="left" vertical="top" wrapText="1"/>
    </xf>
    <xf numFmtId="1" fontId="3" fillId="0" borderId="2" xfId="0" applyNumberFormat="1" applyFont="1" applyFill="1" applyBorder="1" applyAlignment="1">
      <alignment horizontal="center" vertical="center" wrapText="1"/>
    </xf>
    <xf numFmtId="0" fontId="0" fillId="0" borderId="0" xfId="0" applyAlignment="1">
      <alignment horizontal="left" vertical="top" wrapText="1"/>
    </xf>
    <xf numFmtId="0" fontId="3" fillId="0" borderId="2" xfId="0" applyFont="1" applyFill="1" applyBorder="1" applyAlignment="1">
      <alignment horizontal="left" vertical="top" wrapText="1"/>
    </xf>
    <xf numFmtId="0" fontId="0" fillId="0" borderId="0" xfId="0" applyAlignment="1">
      <alignment horizontal="left" vertical="top" wrapText="1"/>
    </xf>
    <xf numFmtId="0" fontId="0" fillId="0" borderId="0" xfId="0" applyAlignment="1">
      <alignment horizontal="left" vertical="top" wrapText="1"/>
    </xf>
    <xf numFmtId="0" fontId="0" fillId="0" borderId="0" xfId="0" applyAlignment="1">
      <alignment horizontal="left" vertical="top" wrapText="1"/>
    </xf>
    <xf numFmtId="0" fontId="3" fillId="0" borderId="2" xfId="0" applyNumberFormat="1" applyFont="1" applyFill="1" applyBorder="1" applyAlignment="1">
      <alignment horizontal="center" vertical="center" wrapText="1"/>
    </xf>
    <xf numFmtId="0" fontId="0" fillId="0" borderId="0" xfId="0" applyAlignment="1">
      <alignment horizontal="left" vertical="top" wrapText="1"/>
    </xf>
    <xf numFmtId="0" fontId="2" fillId="9" borderId="6" xfId="0" applyFont="1" applyFill="1" applyBorder="1" applyAlignment="1">
      <alignment horizontal="center" vertical="top" wrapText="1"/>
    </xf>
    <xf numFmtId="2" fontId="0" fillId="0" borderId="0" xfId="0" applyNumberFormat="1" applyAlignment="1">
      <alignment horizontal="left" vertical="top" wrapText="1"/>
    </xf>
    <xf numFmtId="0" fontId="0" fillId="0" borderId="0" xfId="0" applyAlignment="1">
      <alignment horizontal="left" vertical="top" wrapText="1"/>
    </xf>
    <xf numFmtId="0" fontId="0" fillId="0" borderId="0" xfId="0" applyFill="1" applyBorder="1" applyAlignment="1">
      <alignment horizontal="left" vertical="top" wrapText="1"/>
    </xf>
    <xf numFmtId="0" fontId="5" fillId="0" borderId="2" xfId="0" applyFont="1" applyFill="1" applyBorder="1" applyAlignment="1">
      <alignment horizontal="center" vertical="center" wrapText="1"/>
    </xf>
    <xf numFmtId="0" fontId="0" fillId="0" borderId="0" xfId="0" applyFill="1" applyAlignment="1">
      <alignment horizontal="left" vertical="top" wrapText="1"/>
    </xf>
    <xf numFmtId="0" fontId="0" fillId="0" borderId="0" xfId="0" applyFill="1" applyBorder="1" applyAlignment="1">
      <alignment horizontal="left" vertical="top" wrapText="1"/>
    </xf>
    <xf numFmtId="0" fontId="0" fillId="0" borderId="0" xfId="0" applyFill="1" applyAlignment="1">
      <alignment horizontal="left" vertical="top" wrapText="1"/>
    </xf>
    <xf numFmtId="0" fontId="5" fillId="0" borderId="2" xfId="0" applyNumberFormat="1" applyFont="1" applyFill="1" applyBorder="1" applyAlignment="1">
      <alignment horizontal="left" vertical="top" wrapText="1"/>
    </xf>
    <xf numFmtId="1" fontId="5" fillId="0" borderId="2" xfId="0" applyNumberFormat="1" applyFont="1" applyFill="1" applyBorder="1" applyAlignment="1">
      <alignment horizontal="center" vertical="center" wrapText="1"/>
    </xf>
    <xf numFmtId="0" fontId="5" fillId="0" borderId="2" xfId="0" applyFont="1" applyFill="1" applyBorder="1" applyAlignment="1">
      <alignment horizontal="left" vertical="top" wrapText="1"/>
    </xf>
    <xf numFmtId="0" fontId="0" fillId="0" borderId="2" xfId="0" applyBorder="1" applyAlignment="1">
      <alignment horizontal="center" vertical="center"/>
    </xf>
    <xf numFmtId="1" fontId="3" fillId="0" borderId="7" xfId="0" applyNumberFormat="1" applyFont="1" applyFill="1" applyBorder="1" applyAlignment="1">
      <alignment horizontal="center" vertical="center" wrapText="1"/>
    </xf>
    <xf numFmtId="0" fontId="2" fillId="10" borderId="6" xfId="0" applyFont="1" applyFill="1" applyBorder="1" applyAlignment="1">
      <alignment horizontal="center" vertical="top" wrapText="1"/>
    </xf>
    <xf numFmtId="0" fontId="5" fillId="0" borderId="7" xfId="0" applyFont="1" applyFill="1" applyBorder="1" applyAlignment="1">
      <alignment horizontal="center" vertical="center" wrapText="1"/>
    </xf>
    <xf numFmtId="0" fontId="5" fillId="0" borderId="7" xfId="0" applyFont="1" applyFill="1" applyBorder="1" applyAlignment="1">
      <alignment horizontal="left" vertical="top" wrapText="1"/>
    </xf>
    <xf numFmtId="9" fontId="3" fillId="0" borderId="7" xfId="0" applyNumberFormat="1" applyFont="1" applyFill="1" applyBorder="1" applyAlignment="1">
      <alignment horizontal="center" vertical="center" wrapText="1"/>
    </xf>
    <xf numFmtId="1" fontId="3" fillId="0" borderId="7" xfId="1" applyNumberFormat="1" applyFont="1" applyFill="1" applyBorder="1" applyAlignment="1">
      <alignment horizontal="center" vertical="center" wrapText="1"/>
    </xf>
    <xf numFmtId="2" fontId="3" fillId="0" borderId="7" xfId="0" applyNumberFormat="1" applyFont="1" applyFill="1" applyBorder="1" applyAlignment="1">
      <alignment horizontal="center" vertical="center" wrapText="1"/>
    </xf>
    <xf numFmtId="0" fontId="3" fillId="0" borderId="7" xfId="0" applyFont="1" applyFill="1" applyBorder="1" applyAlignment="1">
      <alignment horizontal="left" vertical="top" wrapText="1"/>
    </xf>
    <xf numFmtId="0" fontId="2" fillId="9" borderId="9" xfId="0" applyFont="1" applyFill="1" applyBorder="1" applyAlignment="1">
      <alignment horizontal="center" vertical="top" wrapText="1"/>
    </xf>
    <xf numFmtId="0" fontId="2" fillId="9" borderId="10" xfId="0" applyFont="1" applyFill="1" applyBorder="1" applyAlignment="1">
      <alignment horizontal="center" vertical="top" wrapText="1"/>
    </xf>
    <xf numFmtId="0" fontId="2" fillId="11" borderId="10" xfId="0" applyFont="1" applyFill="1" applyBorder="1" applyAlignment="1">
      <alignment horizontal="center" vertical="top" wrapText="1"/>
    </xf>
    <xf numFmtId="0" fontId="2" fillId="10" borderId="11" xfId="0" applyFont="1" applyFill="1" applyBorder="1" applyAlignment="1">
      <alignment horizontal="center" vertical="top" wrapText="1"/>
    </xf>
    <xf numFmtId="0" fontId="2" fillId="10" borderId="12" xfId="0" applyFont="1" applyFill="1" applyBorder="1" applyAlignment="1">
      <alignment horizontal="center" vertical="top" wrapText="1"/>
    </xf>
    <xf numFmtId="0" fontId="5" fillId="0" borderId="7" xfId="0" applyNumberFormat="1" applyFont="1" applyFill="1" applyBorder="1" applyAlignment="1">
      <alignment horizontal="center" vertical="center" wrapText="1"/>
    </xf>
    <xf numFmtId="0" fontId="5" fillId="0" borderId="2" xfId="0" applyNumberFormat="1" applyFont="1" applyFill="1" applyBorder="1" applyAlignment="1">
      <alignment horizontal="center" vertical="center" wrapText="1"/>
    </xf>
    <xf numFmtId="0" fontId="0" fillId="0" borderId="13" xfId="0" applyBorder="1"/>
    <xf numFmtId="0" fontId="0" fillId="0" borderId="14" xfId="0" applyBorder="1"/>
    <xf numFmtId="0" fontId="0" fillId="0" borderId="0" xfId="0" applyBorder="1" applyAlignment="1">
      <alignment horizontal="center" vertical="center"/>
    </xf>
    <xf numFmtId="0" fontId="0" fillId="0" borderId="15" xfId="0" applyBorder="1" applyAlignment="1">
      <alignment horizontal="center" vertical="center"/>
    </xf>
    <xf numFmtId="0" fontId="0" fillId="12" borderId="18" xfId="0" applyFill="1" applyBorder="1"/>
    <xf numFmtId="0" fontId="0" fillId="12" borderId="19" xfId="0" applyFill="1" applyBorder="1" applyAlignment="1">
      <alignment horizontal="center" vertical="center"/>
    </xf>
    <xf numFmtId="0" fontId="0" fillId="13" borderId="18" xfId="0" applyFill="1" applyBorder="1"/>
    <xf numFmtId="0" fontId="0" fillId="13" borderId="20" xfId="0" applyFill="1" applyBorder="1" applyAlignment="1">
      <alignment horizontal="center" vertical="center"/>
    </xf>
    <xf numFmtId="0" fontId="0" fillId="12" borderId="20" xfId="0" applyFill="1" applyBorder="1" applyAlignment="1">
      <alignment horizontal="center" vertical="center"/>
    </xf>
    <xf numFmtId="0" fontId="0" fillId="0" borderId="21" xfId="0" applyBorder="1"/>
    <xf numFmtId="0" fontId="0" fillId="0" borderId="22" xfId="0" applyBorder="1"/>
    <xf numFmtId="0" fontId="0" fillId="12" borderId="23" xfId="0" applyFill="1" applyBorder="1"/>
    <xf numFmtId="0" fontId="0" fillId="14" borderId="16" xfId="0" applyFill="1" applyBorder="1" applyAlignment="1">
      <alignment horizontal="center" vertical="center"/>
    </xf>
    <xf numFmtId="0" fontId="0" fillId="14" borderId="17" xfId="0" applyFill="1" applyBorder="1" applyAlignment="1">
      <alignment horizontal="center" vertical="center"/>
    </xf>
    <xf numFmtId="0" fontId="0" fillId="0" borderId="2" xfId="0" applyBorder="1" applyAlignment="1" applyProtection="1">
      <alignment horizontal="center"/>
      <protection locked="0"/>
    </xf>
    <xf numFmtId="0" fontId="0" fillId="0" borderId="0" xfId="0" applyAlignment="1">
      <alignment horizontal="center" vertical="center"/>
    </xf>
    <xf numFmtId="0" fontId="0" fillId="0" borderId="0" xfId="0" applyAlignment="1">
      <alignment horizontal="left"/>
    </xf>
    <xf numFmtId="0" fontId="0" fillId="0" borderId="0" xfId="0" applyProtection="1"/>
    <xf numFmtId="0" fontId="0" fillId="0" borderId="0" xfId="0" applyAlignment="1" applyProtection="1">
      <alignment horizontal="left"/>
    </xf>
    <xf numFmtId="0" fontId="6" fillId="13" borderId="35" xfId="0" applyFont="1" applyFill="1" applyBorder="1" applyAlignment="1" applyProtection="1">
      <alignment horizontal="right" vertical="center"/>
    </xf>
    <xf numFmtId="1" fontId="6" fillId="13" borderId="38" xfId="0" applyNumberFormat="1" applyFont="1" applyFill="1" applyBorder="1" applyAlignment="1" applyProtection="1">
      <alignment horizontal="right" vertical="center"/>
    </xf>
    <xf numFmtId="0" fontId="6" fillId="13" borderId="38" xfId="0" applyFont="1" applyFill="1" applyBorder="1" applyAlignment="1" applyProtection="1">
      <alignment horizontal="right" vertical="center"/>
    </xf>
    <xf numFmtId="0" fontId="6" fillId="13" borderId="39" xfId="0" applyFont="1" applyFill="1" applyBorder="1" applyAlignment="1" applyProtection="1">
      <alignment horizontal="right" vertical="center"/>
    </xf>
    <xf numFmtId="1" fontId="6" fillId="13" borderId="39" xfId="0" applyNumberFormat="1" applyFont="1" applyFill="1" applyBorder="1" applyAlignment="1" applyProtection="1">
      <alignment horizontal="right" vertical="center"/>
    </xf>
    <xf numFmtId="0" fontId="0" fillId="0" borderId="0" xfId="0" applyBorder="1" applyAlignment="1">
      <alignment horizontal="right"/>
    </xf>
    <xf numFmtId="0" fontId="0" fillId="0" borderId="0" xfId="0" applyBorder="1" applyAlignment="1" applyProtection="1">
      <alignment horizontal="center"/>
      <protection locked="0"/>
    </xf>
    <xf numFmtId="164" fontId="3" fillId="0" borderId="7" xfId="0" applyNumberFormat="1" applyFont="1" applyFill="1" applyBorder="1" applyAlignment="1">
      <alignment horizontal="center" vertical="center" wrapText="1"/>
    </xf>
    <xf numFmtId="164" fontId="3" fillId="0" borderId="2" xfId="0" applyNumberFormat="1" applyFont="1" applyFill="1" applyBorder="1" applyAlignment="1">
      <alignment horizontal="center" vertical="center" wrapText="1"/>
    </xf>
    <xf numFmtId="0" fontId="5" fillId="0" borderId="7" xfId="0" applyFont="1" applyFill="1" applyBorder="1" applyAlignment="1">
      <alignment horizontal="left" vertical="center" wrapText="1"/>
    </xf>
    <xf numFmtId="1" fontId="5" fillId="0" borderId="7" xfId="0" applyNumberFormat="1" applyFont="1" applyFill="1" applyBorder="1" applyAlignment="1">
      <alignment horizontal="left" vertical="center" wrapText="1"/>
    </xf>
    <xf numFmtId="0" fontId="0" fillId="12" borderId="2" xfId="0" applyFill="1" applyBorder="1" applyAlignment="1">
      <alignment horizontal="right"/>
    </xf>
    <xf numFmtId="0" fontId="0" fillId="15" borderId="0" xfId="0" applyFill="1" applyBorder="1" applyAlignment="1">
      <alignment horizontal="center" vertical="center"/>
    </xf>
    <xf numFmtId="0" fontId="0" fillId="15" borderId="15" xfId="0" applyFill="1" applyBorder="1" applyAlignment="1">
      <alignment horizontal="center" vertical="center"/>
    </xf>
    <xf numFmtId="0" fontId="0" fillId="15" borderId="16" xfId="0" applyFill="1" applyBorder="1" applyAlignment="1">
      <alignment horizontal="center" vertical="center"/>
    </xf>
    <xf numFmtId="0" fontId="0" fillId="15" borderId="17" xfId="0" applyFill="1" applyBorder="1" applyAlignment="1">
      <alignment horizontal="center" vertical="center"/>
    </xf>
    <xf numFmtId="0" fontId="5" fillId="0" borderId="7" xfId="0" applyFont="1" applyFill="1" applyBorder="1" applyAlignment="1">
      <alignment horizontal="center" vertical="center"/>
    </xf>
    <xf numFmtId="0" fontId="0" fillId="12" borderId="18" xfId="0" applyFill="1" applyBorder="1" applyAlignment="1"/>
    <xf numFmtId="0" fontId="0" fillId="12" borderId="20" xfId="0" applyFill="1" applyBorder="1" applyAlignment="1"/>
    <xf numFmtId="0" fontId="0" fillId="12" borderId="19" xfId="0" applyFill="1" applyBorder="1" applyAlignment="1"/>
    <xf numFmtId="1" fontId="0" fillId="0" borderId="46" xfId="0" applyNumberFormat="1" applyFill="1" applyBorder="1" applyAlignment="1" applyProtection="1">
      <alignment horizontal="center" vertical="center"/>
    </xf>
    <xf numFmtId="1" fontId="0" fillId="0" borderId="0" xfId="0" applyNumberFormat="1" applyBorder="1" applyAlignment="1" applyProtection="1">
      <alignment horizontal="center" vertical="center"/>
    </xf>
    <xf numFmtId="1" fontId="0" fillId="0" borderId="49" xfId="0" applyNumberFormat="1" applyBorder="1" applyAlignment="1" applyProtection="1">
      <alignment horizontal="center" vertical="center"/>
    </xf>
    <xf numFmtId="1" fontId="0" fillId="0" borderId="46" xfId="0" applyNumberFormat="1" applyBorder="1" applyAlignment="1" applyProtection="1">
      <alignment horizontal="center" vertical="center"/>
    </xf>
    <xf numFmtId="1" fontId="0" fillId="0" borderId="47" xfId="0" applyNumberFormat="1" applyBorder="1" applyAlignment="1" applyProtection="1">
      <alignment horizontal="center" vertical="center"/>
    </xf>
    <xf numFmtId="0" fontId="0" fillId="0" borderId="0" xfId="0" applyBorder="1" applyProtection="1"/>
    <xf numFmtId="0" fontId="0" fillId="0" borderId="43" xfId="0" applyBorder="1" applyAlignment="1" applyProtection="1">
      <alignment horizontal="center"/>
    </xf>
    <xf numFmtId="0" fontId="0" fillId="0" borderId="36" xfId="0" applyBorder="1" applyAlignment="1" applyProtection="1">
      <alignment horizontal="center"/>
    </xf>
    <xf numFmtId="0" fontId="0" fillId="0" borderId="40" xfId="0" applyBorder="1" applyAlignment="1" applyProtection="1">
      <alignment horizontal="center"/>
    </xf>
    <xf numFmtId="0" fontId="0" fillId="0" borderId="42" xfId="0" applyBorder="1" applyProtection="1"/>
    <xf numFmtId="1" fontId="0" fillId="0" borderId="48" xfId="0" applyNumberFormat="1" applyFill="1" applyBorder="1" applyAlignment="1" applyProtection="1">
      <alignment horizontal="center" vertical="center"/>
    </xf>
    <xf numFmtId="0" fontId="6" fillId="0" borderId="48" xfId="0" applyFont="1" applyFill="1" applyBorder="1" applyAlignment="1" applyProtection="1">
      <alignment horizontal="right" vertical="center"/>
    </xf>
    <xf numFmtId="0" fontId="0" fillId="0" borderId="42" xfId="0" applyBorder="1" applyAlignment="1" applyProtection="1">
      <alignment horizontal="center"/>
    </xf>
    <xf numFmtId="0" fontId="6" fillId="0" borderId="57" xfId="0" applyFont="1" applyFill="1" applyBorder="1" applyAlignment="1" applyProtection="1">
      <alignment horizontal="right" vertical="center"/>
    </xf>
    <xf numFmtId="0" fontId="6" fillId="13" borderId="60" xfId="0" applyFont="1" applyFill="1" applyBorder="1" applyAlignment="1" applyProtection="1">
      <alignment horizontal="right" vertical="center"/>
    </xf>
    <xf numFmtId="0" fontId="6" fillId="13" borderId="61" xfId="0" applyFont="1" applyFill="1" applyBorder="1" applyAlignment="1" applyProtection="1">
      <alignment horizontal="right" vertical="center"/>
    </xf>
    <xf numFmtId="0" fontId="6" fillId="13" borderId="62" xfId="0" applyFont="1" applyFill="1" applyBorder="1" applyAlignment="1" applyProtection="1">
      <alignment horizontal="right" vertical="center"/>
    </xf>
    <xf numFmtId="0" fontId="6" fillId="13" borderId="26" xfId="0" applyFont="1" applyFill="1" applyBorder="1" applyAlignment="1">
      <alignment horizontal="left" indent="1"/>
    </xf>
    <xf numFmtId="0" fontId="6" fillId="13" borderId="27" xfId="0" applyFont="1" applyFill="1" applyBorder="1" applyAlignment="1">
      <alignment horizontal="left" indent="1"/>
    </xf>
    <xf numFmtId="0" fontId="6" fillId="13" borderId="28" xfId="0" applyFont="1" applyFill="1" applyBorder="1" applyAlignment="1">
      <alignment horizontal="left" indent="1"/>
    </xf>
    <xf numFmtId="0" fontId="7" fillId="0" borderId="29" xfId="0" applyFont="1" applyBorder="1" applyAlignment="1">
      <alignment horizontal="left" vertical="top" wrapText="1" indent="1"/>
    </xf>
    <xf numFmtId="0" fontId="7" fillId="0" borderId="30" xfId="0" applyFont="1" applyBorder="1" applyAlignment="1">
      <alignment horizontal="left" vertical="top" wrapText="1" indent="1"/>
    </xf>
    <xf numFmtId="0" fontId="0" fillId="0" borderId="30" xfId="0" applyFont="1" applyBorder="1" applyAlignment="1">
      <alignment horizontal="left" vertical="top" wrapText="1" indent="1"/>
    </xf>
    <xf numFmtId="1" fontId="0" fillId="0" borderId="31" xfId="0" applyNumberFormat="1" applyBorder="1" applyAlignment="1">
      <alignment horizontal="left" vertical="top" indent="1"/>
    </xf>
    <xf numFmtId="2" fontId="3" fillId="0" borderId="7" xfId="0" applyNumberFormat="1" applyFont="1" applyFill="1" applyBorder="1" applyAlignment="1">
      <alignment horizontal="left" vertical="top" wrapText="1"/>
    </xf>
    <xf numFmtId="2" fontId="3" fillId="0" borderId="2" xfId="0" applyNumberFormat="1" applyFont="1" applyFill="1" applyBorder="1" applyAlignment="1">
      <alignment horizontal="left" vertical="top" wrapText="1"/>
    </xf>
    <xf numFmtId="0" fontId="2" fillId="16" borderId="12" xfId="0" applyFont="1" applyFill="1" applyBorder="1" applyAlignment="1">
      <alignment horizontal="center" vertical="top" wrapText="1"/>
    </xf>
    <xf numFmtId="0" fontId="2" fillId="16" borderId="9" xfId="0" applyFont="1" applyFill="1" applyBorder="1" applyAlignment="1">
      <alignment horizontal="center" vertical="top" wrapText="1"/>
    </xf>
    <xf numFmtId="0" fontId="2" fillId="18" borderId="10" xfId="0" applyFont="1" applyFill="1" applyBorder="1" applyAlignment="1">
      <alignment horizontal="center" vertical="top" wrapText="1"/>
    </xf>
    <xf numFmtId="0" fontId="2" fillId="16" borderId="6" xfId="0" applyFont="1" applyFill="1" applyBorder="1" applyAlignment="1">
      <alignment horizontal="center" vertical="top" wrapText="1"/>
    </xf>
    <xf numFmtId="0" fontId="2" fillId="17" borderId="6" xfId="0" applyFont="1" applyFill="1" applyBorder="1" applyAlignment="1">
      <alignment horizontal="center" vertical="top" wrapText="1"/>
    </xf>
    <xf numFmtId="0" fontId="2" fillId="17" borderId="9" xfId="0" applyFont="1" applyFill="1" applyBorder="1" applyAlignment="1">
      <alignment horizontal="center" vertical="top" wrapText="1"/>
    </xf>
    <xf numFmtId="0" fontId="2" fillId="17" borderId="12" xfId="0" applyFont="1" applyFill="1" applyBorder="1" applyAlignment="1">
      <alignment horizontal="center" vertical="top" wrapText="1"/>
    </xf>
    <xf numFmtId="0" fontId="0" fillId="0" borderId="63" xfId="0" applyBorder="1"/>
    <xf numFmtId="0" fontId="0" fillId="0" borderId="68" xfId="0" applyBorder="1"/>
    <xf numFmtId="0" fontId="0" fillId="0" borderId="70" xfId="0" applyBorder="1"/>
    <xf numFmtId="0" fontId="0" fillId="0" borderId="71" xfId="0" applyBorder="1" applyAlignment="1">
      <alignment horizontal="center" vertical="center"/>
    </xf>
    <xf numFmtId="0" fontId="0" fillId="0" borderId="54" xfId="0" applyBorder="1" applyAlignment="1">
      <alignment horizontal="center" vertical="center"/>
    </xf>
    <xf numFmtId="0" fontId="0" fillId="0" borderId="69" xfId="0" applyBorder="1" applyAlignment="1">
      <alignment horizontal="center" vertical="center"/>
    </xf>
    <xf numFmtId="0" fontId="0" fillId="0" borderId="64" xfId="0" applyBorder="1" applyAlignment="1">
      <alignment horizontal="center" vertical="center"/>
    </xf>
    <xf numFmtId="0" fontId="2" fillId="10" borderId="8" xfId="0" applyFont="1" applyFill="1" applyBorder="1" applyAlignment="1">
      <alignment horizontal="center" vertical="top" wrapText="1"/>
    </xf>
    <xf numFmtId="0" fontId="2" fillId="10" borderId="6" xfId="0" applyFont="1" applyFill="1" applyBorder="1" applyAlignment="1">
      <alignment horizontal="center" vertical="top" wrapText="1"/>
    </xf>
    <xf numFmtId="0" fontId="2" fillId="9" borderId="6" xfId="0" applyFont="1" applyFill="1" applyBorder="1" applyAlignment="1">
      <alignment horizontal="center" vertical="top" wrapText="1"/>
    </xf>
    <xf numFmtId="0" fontId="0" fillId="12" borderId="2" xfId="0" applyFill="1" applyBorder="1" applyAlignment="1">
      <alignment wrapText="1"/>
    </xf>
    <xf numFmtId="0" fontId="10" fillId="0" borderId="73" xfId="0" applyFont="1" applyBorder="1" applyAlignment="1">
      <alignment horizontal="center" vertical="center" wrapText="1"/>
    </xf>
    <xf numFmtId="0" fontId="6" fillId="12" borderId="77" xfId="0" applyFont="1" applyFill="1" applyBorder="1" applyAlignment="1">
      <alignment horizontal="center" vertical="center"/>
    </xf>
    <xf numFmtId="0" fontId="9" fillId="14" borderId="78" xfId="0" applyFont="1" applyFill="1" applyBorder="1" applyAlignment="1">
      <alignment horizontal="center" vertical="center"/>
    </xf>
    <xf numFmtId="0" fontId="9" fillId="14" borderId="79" xfId="0" applyFont="1" applyFill="1" applyBorder="1" applyAlignment="1">
      <alignment horizontal="center" vertical="center"/>
    </xf>
    <xf numFmtId="0" fontId="6" fillId="12" borderId="63" xfId="0" applyFont="1" applyFill="1" applyBorder="1" applyAlignment="1">
      <alignment horizontal="center" vertical="center"/>
    </xf>
    <xf numFmtId="0" fontId="6" fillId="12" borderId="2" xfId="0" applyFont="1" applyFill="1" applyBorder="1" applyAlignment="1">
      <alignment horizontal="center" vertical="center"/>
    </xf>
    <xf numFmtId="0" fontId="9" fillId="14" borderId="64" xfId="0" applyFont="1" applyFill="1" applyBorder="1" applyAlignment="1">
      <alignment horizontal="center" vertical="center"/>
    </xf>
    <xf numFmtId="0" fontId="6" fillId="12" borderId="66" xfId="0" applyFont="1" applyFill="1" applyBorder="1" applyAlignment="1">
      <alignment horizontal="center" vertical="center"/>
    </xf>
    <xf numFmtId="0" fontId="6" fillId="12" borderId="67" xfId="0" applyFont="1" applyFill="1" applyBorder="1" applyAlignment="1">
      <alignment horizontal="center" vertical="center"/>
    </xf>
    <xf numFmtId="0" fontId="6" fillId="19" borderId="78" xfId="0" applyFont="1" applyFill="1" applyBorder="1" applyAlignment="1">
      <alignment horizontal="center" vertical="center"/>
    </xf>
    <xf numFmtId="0" fontId="6" fillId="19" borderId="2" xfId="0" applyFont="1" applyFill="1" applyBorder="1" applyAlignment="1">
      <alignment horizontal="center" vertical="center"/>
    </xf>
    <xf numFmtId="0" fontId="6" fillId="19" borderId="64" xfId="0" applyFont="1" applyFill="1" applyBorder="1" applyAlignment="1">
      <alignment horizontal="center" vertical="center"/>
    </xf>
    <xf numFmtId="0" fontId="6" fillId="13" borderId="63" xfId="0" applyFont="1" applyFill="1" applyBorder="1" applyAlignment="1">
      <alignment horizontal="center" vertical="center"/>
    </xf>
    <xf numFmtId="0" fontId="6" fillId="13" borderId="65" xfId="0" applyFont="1" applyFill="1" applyBorder="1" applyAlignment="1">
      <alignment horizontal="center" vertical="center"/>
    </xf>
    <xf numFmtId="0" fontId="6" fillId="13" borderId="66" xfId="0" applyFont="1" applyFill="1" applyBorder="1" applyAlignment="1">
      <alignment horizontal="center" vertical="center"/>
    </xf>
    <xf numFmtId="0" fontId="6" fillId="13" borderId="81" xfId="0" applyFont="1" applyFill="1" applyBorder="1" applyAlignment="1">
      <alignment horizontal="center" vertical="center"/>
    </xf>
    <xf numFmtId="0" fontId="6" fillId="13" borderId="74" xfId="0" applyFont="1" applyFill="1" applyBorder="1" applyAlignment="1">
      <alignment horizontal="center" vertical="center"/>
    </xf>
    <xf numFmtId="0" fontId="6" fillId="12" borderId="80" xfId="0" applyFont="1" applyFill="1" applyBorder="1" applyAlignment="1">
      <alignment horizontal="center" vertical="center"/>
    </xf>
    <xf numFmtId="0" fontId="6" fillId="12" borderId="27" xfId="0" applyFont="1" applyFill="1" applyBorder="1" applyAlignment="1">
      <alignment horizontal="center" vertical="center"/>
    </xf>
    <xf numFmtId="0" fontId="6" fillId="19" borderId="80" xfId="0" applyFont="1" applyFill="1" applyBorder="1" applyAlignment="1">
      <alignment horizontal="center" vertical="center"/>
    </xf>
    <xf numFmtId="0" fontId="6" fillId="19" borderId="27" xfId="0" applyFont="1" applyFill="1" applyBorder="1" applyAlignment="1">
      <alignment horizontal="center" vertical="center"/>
    </xf>
    <xf numFmtId="0" fontId="9" fillId="14" borderId="76" xfId="0" applyFont="1" applyFill="1" applyBorder="1" applyAlignment="1">
      <alignment horizontal="center" vertical="center"/>
    </xf>
    <xf numFmtId="0" fontId="9" fillId="14" borderId="75" xfId="0" applyFont="1" applyFill="1" applyBorder="1" applyAlignment="1">
      <alignment horizontal="center" vertical="center"/>
    </xf>
    <xf numFmtId="0" fontId="11" fillId="0" borderId="0" xfId="0" applyFont="1" applyAlignment="1">
      <alignment horizontal="right"/>
    </xf>
    <xf numFmtId="2" fontId="11" fillId="0" borderId="0" xfId="0" applyNumberFormat="1" applyFont="1"/>
    <xf numFmtId="0" fontId="5" fillId="20" borderId="2" xfId="0" applyFont="1" applyFill="1" applyBorder="1" applyAlignment="1">
      <alignment horizontal="left" vertical="top" wrapText="1"/>
    </xf>
    <xf numFmtId="0" fontId="5" fillId="20" borderId="7" xfId="0" applyFont="1" applyFill="1" applyBorder="1" applyAlignment="1">
      <alignment horizontal="left" vertical="top" wrapText="1"/>
    </xf>
    <xf numFmtId="1" fontId="5" fillId="21" borderId="7" xfId="0" applyNumberFormat="1" applyFont="1" applyFill="1" applyBorder="1" applyAlignment="1">
      <alignment horizontal="left" vertical="center" wrapText="1"/>
    </xf>
    <xf numFmtId="9" fontId="3" fillId="21" borderId="7" xfId="0" applyNumberFormat="1" applyFont="1" applyFill="1" applyBorder="1" applyAlignment="1">
      <alignment horizontal="center" vertical="center" wrapText="1"/>
    </xf>
    <xf numFmtId="1" fontId="3" fillId="21" borderId="7" xfId="1" applyNumberFormat="1" applyFont="1" applyFill="1" applyBorder="1" applyAlignment="1">
      <alignment horizontal="center" vertical="center" wrapText="1"/>
    </xf>
    <xf numFmtId="1" fontId="3" fillId="21" borderId="7" xfId="0" applyNumberFormat="1" applyFont="1" applyFill="1" applyBorder="1" applyAlignment="1">
      <alignment horizontal="center" vertical="center" wrapText="1"/>
    </xf>
    <xf numFmtId="1" fontId="3" fillId="21" borderId="2" xfId="0" applyNumberFormat="1" applyFont="1" applyFill="1" applyBorder="1" applyAlignment="1">
      <alignment horizontal="center" vertical="center" wrapText="1"/>
    </xf>
    <xf numFmtId="2" fontId="3" fillId="21" borderId="7" xfId="0" applyNumberFormat="1" applyFont="1" applyFill="1" applyBorder="1" applyAlignment="1">
      <alignment horizontal="center" vertical="center" wrapText="1"/>
    </xf>
    <xf numFmtId="0" fontId="5" fillId="21" borderId="7" xfId="0" applyFont="1" applyFill="1" applyBorder="1" applyAlignment="1">
      <alignment horizontal="left" vertical="top" wrapText="1"/>
    </xf>
    <xf numFmtId="0" fontId="5" fillId="21" borderId="7" xfId="0" applyFont="1" applyFill="1" applyBorder="1" applyAlignment="1">
      <alignment horizontal="center" vertical="center"/>
    </xf>
    <xf numFmtId="164" fontId="3" fillId="21" borderId="7" xfId="0" applyNumberFormat="1" applyFont="1" applyFill="1" applyBorder="1" applyAlignment="1">
      <alignment horizontal="center" vertical="center" wrapText="1"/>
    </xf>
    <xf numFmtId="9" fontId="3" fillId="21" borderId="2" xfId="0" applyNumberFormat="1" applyFont="1" applyFill="1" applyBorder="1" applyAlignment="1">
      <alignment horizontal="center" vertical="center" wrapText="1"/>
    </xf>
    <xf numFmtId="2" fontId="3" fillId="21" borderId="7" xfId="0" applyNumberFormat="1" applyFont="1" applyFill="1" applyBorder="1" applyAlignment="1">
      <alignment horizontal="left" vertical="top" wrapText="1"/>
    </xf>
    <xf numFmtId="0" fontId="3" fillId="21" borderId="7" xfId="0" applyFont="1" applyFill="1" applyBorder="1" applyAlignment="1">
      <alignment horizontal="left" vertical="top" wrapText="1"/>
    </xf>
    <xf numFmtId="0" fontId="0" fillId="21" borderId="0" xfId="0" applyFill="1" applyBorder="1" applyAlignment="1">
      <alignment horizontal="left" vertical="top" wrapText="1"/>
    </xf>
    <xf numFmtId="0" fontId="0" fillId="21" borderId="0" xfId="0" applyFill="1" applyAlignment="1">
      <alignment horizontal="left" vertical="top" wrapText="1"/>
    </xf>
    <xf numFmtId="0" fontId="5" fillId="21" borderId="7" xfId="0" applyFont="1" applyFill="1" applyBorder="1" applyAlignment="1">
      <alignment horizontal="left" vertical="center" wrapText="1"/>
    </xf>
    <xf numFmtId="0" fontId="0" fillId="0" borderId="0" xfId="0" applyAlignment="1">
      <alignment vertical="top" wrapText="1"/>
    </xf>
    <xf numFmtId="0" fontId="0" fillId="0" borderId="2" xfId="0" applyBorder="1" applyAlignment="1">
      <alignment vertical="top" wrapText="1"/>
    </xf>
    <xf numFmtId="0" fontId="0" fillId="0" borderId="2" xfId="0" applyBorder="1" applyAlignment="1">
      <alignment horizontal="center" vertical="center" wrapText="1"/>
    </xf>
    <xf numFmtId="49" fontId="5" fillId="0" borderId="7" xfId="0" applyNumberFormat="1" applyFont="1" applyFill="1" applyBorder="1" applyAlignment="1">
      <alignment horizontal="left" vertical="center" wrapText="1"/>
    </xf>
    <xf numFmtId="49" fontId="5" fillId="21" borderId="7" xfId="0" applyNumberFormat="1" applyFont="1" applyFill="1" applyBorder="1" applyAlignment="1">
      <alignment horizontal="left" vertical="center" wrapText="1"/>
    </xf>
    <xf numFmtId="49" fontId="0" fillId="0" borderId="0" xfId="0" applyNumberFormat="1" applyAlignment="1">
      <alignment horizontal="left" vertical="top" wrapText="1"/>
    </xf>
    <xf numFmtId="9" fontId="5" fillId="0" borderId="7" xfId="15" applyFont="1" applyFill="1" applyBorder="1" applyAlignment="1">
      <alignment horizontal="left" vertical="center" wrapText="1"/>
    </xf>
    <xf numFmtId="9" fontId="5" fillId="0" borderId="7" xfId="15" applyFont="1" applyFill="1" applyBorder="1" applyAlignment="1">
      <alignment horizontal="left" vertical="top" wrapText="1"/>
    </xf>
    <xf numFmtId="9" fontId="5" fillId="21" borderId="7" xfId="15" applyFont="1" applyFill="1" applyBorder="1" applyAlignment="1">
      <alignment horizontal="left" vertical="center" wrapText="1"/>
    </xf>
    <xf numFmtId="9" fontId="0" fillId="0" borderId="0" xfId="15" applyFont="1" applyAlignment="1">
      <alignment horizontal="left" vertical="top" wrapText="1"/>
    </xf>
    <xf numFmtId="0" fontId="2" fillId="23" borderId="9" xfId="0" applyFont="1" applyFill="1" applyBorder="1" applyAlignment="1">
      <alignment horizontal="center" vertical="center" wrapText="1"/>
    </xf>
    <xf numFmtId="49" fontId="2" fillId="23" borderId="9" xfId="0" applyNumberFormat="1" applyFont="1" applyFill="1" applyBorder="1" applyAlignment="1">
      <alignment horizontal="center" vertical="center" wrapText="1"/>
    </xf>
    <xf numFmtId="0" fontId="2" fillId="22" borderId="8" xfId="0" applyFont="1" applyFill="1" applyBorder="1" applyAlignment="1">
      <alignment horizontal="center" vertical="center" wrapText="1"/>
    </xf>
    <xf numFmtId="0" fontId="2" fillId="22" borderId="11" xfId="0" applyFont="1" applyFill="1" applyBorder="1" applyAlignment="1">
      <alignment horizontal="center" vertical="center" wrapText="1"/>
    </xf>
    <xf numFmtId="0" fontId="2" fillId="22" borderId="6" xfId="0" applyFont="1" applyFill="1" applyBorder="1" applyAlignment="1">
      <alignment horizontal="center" vertical="center" wrapText="1"/>
    </xf>
    <xf numFmtId="0" fontId="2" fillId="22" borderId="12" xfId="0" applyFont="1" applyFill="1" applyBorder="1" applyAlignment="1">
      <alignment horizontal="center" vertical="center" wrapText="1"/>
    </xf>
    <xf numFmtId="0" fontId="12" fillId="0" borderId="7" xfId="0" applyFont="1" applyFill="1" applyBorder="1" applyAlignment="1">
      <alignment horizontal="left" vertical="center" wrapText="1"/>
    </xf>
    <xf numFmtId="49" fontId="12" fillId="0" borderId="7" xfId="0" applyNumberFormat="1" applyFont="1" applyFill="1" applyBorder="1" applyAlignment="1">
      <alignment horizontal="left" vertical="center" wrapText="1"/>
    </xf>
    <xf numFmtId="1" fontId="12" fillId="0" borderId="7" xfId="0" applyNumberFormat="1" applyFont="1" applyFill="1" applyBorder="1" applyAlignment="1">
      <alignment horizontal="left" vertical="center" wrapText="1"/>
    </xf>
    <xf numFmtId="0" fontId="12" fillId="20" borderId="2" xfId="0" applyFont="1" applyFill="1" applyBorder="1" applyAlignment="1">
      <alignment horizontal="left" vertical="top" wrapText="1"/>
    </xf>
    <xf numFmtId="0" fontId="12" fillId="20" borderId="7" xfId="0" applyFont="1" applyFill="1" applyBorder="1" applyAlignment="1">
      <alignment horizontal="left" vertical="top" wrapText="1"/>
    </xf>
    <xf numFmtId="9" fontId="12" fillId="0" borderId="7" xfId="0" applyNumberFormat="1" applyFont="1" applyFill="1" applyBorder="1" applyAlignment="1">
      <alignment horizontal="center" vertical="center" wrapText="1"/>
    </xf>
    <xf numFmtId="1" fontId="12" fillId="0" borderId="7" xfId="0" applyNumberFormat="1" applyFont="1" applyFill="1" applyBorder="1" applyAlignment="1">
      <alignment horizontal="center" vertical="center" wrapText="1"/>
    </xf>
    <xf numFmtId="164" fontId="12" fillId="0" borderId="7" xfId="0" applyNumberFormat="1" applyFont="1" applyFill="1" applyBorder="1" applyAlignment="1">
      <alignment horizontal="center" vertical="center" wrapText="1"/>
    </xf>
    <xf numFmtId="9" fontId="12" fillId="21" borderId="7" xfId="0" applyNumberFormat="1" applyFont="1" applyFill="1" applyBorder="1" applyAlignment="1">
      <alignment horizontal="center" vertical="center" wrapText="1"/>
    </xf>
    <xf numFmtId="1" fontId="12" fillId="21" borderId="7" xfId="0" applyNumberFormat="1" applyFont="1" applyFill="1" applyBorder="1" applyAlignment="1">
      <alignment horizontal="center" vertical="center" wrapText="1"/>
    </xf>
    <xf numFmtId="164" fontId="12" fillId="21" borderId="7" xfId="0" applyNumberFormat="1" applyFont="1" applyFill="1" applyBorder="1" applyAlignment="1">
      <alignment horizontal="center" vertical="center" wrapText="1"/>
    </xf>
    <xf numFmtId="1" fontId="12" fillId="21" borderId="7" xfId="0" applyNumberFormat="1" applyFont="1" applyFill="1" applyBorder="1" applyAlignment="1">
      <alignment horizontal="left" vertical="center" wrapText="1"/>
    </xf>
    <xf numFmtId="0" fontId="13" fillId="0" borderId="2" xfId="0" applyFont="1" applyBorder="1" applyAlignment="1">
      <alignment horizontal="center" vertical="center"/>
    </xf>
    <xf numFmtId="0" fontId="13" fillId="0" borderId="2" xfId="0" applyFont="1" applyBorder="1" applyAlignment="1">
      <alignment horizontal="center" vertical="center" wrapText="1"/>
    </xf>
    <xf numFmtId="0" fontId="2" fillId="9" borderId="9" xfId="0" applyFont="1" applyFill="1" applyBorder="1" applyAlignment="1">
      <alignment horizontal="center" vertical="center" wrapText="1"/>
    </xf>
    <xf numFmtId="9" fontId="2" fillId="16" borderId="9" xfId="15" applyFont="1" applyFill="1" applyBorder="1" applyAlignment="1">
      <alignment horizontal="left" vertical="center" wrapText="1"/>
    </xf>
    <xf numFmtId="0" fontId="0" fillId="0" borderId="0" xfId="0" applyFill="1" applyAlignment="1">
      <alignment vertical="top"/>
    </xf>
    <xf numFmtId="0" fontId="0" fillId="0" borderId="82" xfId="0" applyBorder="1"/>
    <xf numFmtId="0" fontId="0" fillId="0" borderId="5" xfId="0" applyFill="1" applyBorder="1"/>
    <xf numFmtId="0" fontId="0" fillId="0" borderId="83" xfId="0" applyBorder="1" applyAlignment="1">
      <alignment horizontal="center" vertical="center"/>
    </xf>
    <xf numFmtId="0" fontId="0" fillId="0" borderId="84" xfId="0" applyBorder="1" applyAlignment="1">
      <alignment horizontal="center" vertical="center"/>
    </xf>
    <xf numFmtId="0" fontId="0" fillId="0" borderId="85" xfId="0" applyBorder="1" applyAlignment="1">
      <alignment horizontal="center" vertical="center"/>
    </xf>
    <xf numFmtId="0" fontId="0" fillId="0" borderId="86" xfId="0" applyBorder="1" applyAlignment="1">
      <alignment horizontal="center" vertical="center"/>
    </xf>
    <xf numFmtId="9" fontId="14" fillId="0" borderId="7" xfId="0" applyNumberFormat="1" applyFont="1" applyFill="1" applyBorder="1" applyAlignment="1">
      <alignment horizontal="center" vertical="center" wrapText="1"/>
    </xf>
    <xf numFmtId="0" fontId="15" fillId="11" borderId="10" xfId="0" applyFont="1" applyFill="1" applyBorder="1" applyAlignment="1">
      <alignment horizontal="center" vertical="top" wrapText="1"/>
    </xf>
    <xf numFmtId="0" fontId="0" fillId="0" borderId="0" xfId="0" applyFont="1" applyAlignment="1">
      <alignment horizontal="left" vertical="top" wrapText="1"/>
    </xf>
    <xf numFmtId="0" fontId="5" fillId="21" borderId="7" xfId="0" applyNumberFormat="1" applyFont="1" applyFill="1" applyBorder="1" applyAlignment="1">
      <alignment horizontal="left" vertical="center" wrapText="1"/>
    </xf>
    <xf numFmtId="0" fontId="0" fillId="0" borderId="0" xfId="0" applyFill="1" applyBorder="1" applyAlignment="1">
      <alignment wrapText="1"/>
    </xf>
    <xf numFmtId="0" fontId="16" fillId="0" borderId="0" xfId="0" applyFont="1"/>
    <xf numFmtId="3" fontId="0" fillId="0" borderId="2" xfId="0" applyNumberFormat="1" applyBorder="1" applyAlignment="1">
      <alignment horizontal="left" vertical="top" wrapText="1"/>
    </xf>
    <xf numFmtId="2" fontId="3" fillId="12" borderId="7" xfId="0" applyNumberFormat="1" applyFont="1" applyFill="1" applyBorder="1" applyAlignment="1">
      <alignment horizontal="center" vertical="center" wrapText="1"/>
    </xf>
    <xf numFmtId="0" fontId="17" fillId="0" borderId="7" xfId="0" applyFont="1" applyFill="1" applyBorder="1" applyAlignment="1">
      <alignment horizontal="left" vertical="top" wrapText="1"/>
    </xf>
    <xf numFmtId="0" fontId="17" fillId="21" borderId="7" xfId="0" applyFont="1" applyFill="1" applyBorder="1" applyAlignment="1">
      <alignment horizontal="left" vertical="top" wrapText="1"/>
    </xf>
    <xf numFmtId="9" fontId="3" fillId="24" borderId="2" xfId="0" applyNumberFormat="1" applyFont="1" applyFill="1" applyBorder="1" applyAlignment="1">
      <alignment horizontal="center" vertical="center" wrapText="1"/>
    </xf>
    <xf numFmtId="0" fontId="12" fillId="25" borderId="2" xfId="0" applyFont="1" applyFill="1" applyBorder="1" applyAlignment="1">
      <alignment horizontal="left" vertical="top" wrapText="1"/>
    </xf>
    <xf numFmtId="0" fontId="2" fillId="0" borderId="0" xfId="0" applyFont="1" applyFill="1" applyBorder="1" applyAlignment="1">
      <alignment horizontal="left" vertical="top" wrapText="1"/>
    </xf>
    <xf numFmtId="0" fontId="2" fillId="22" borderId="8" xfId="0" applyFont="1" applyFill="1" applyBorder="1" applyAlignment="1">
      <alignment horizontal="center" vertical="top" wrapText="1"/>
    </xf>
    <xf numFmtId="0" fontId="2" fillId="22" borderId="24" xfId="0" applyFont="1" applyFill="1" applyBorder="1" applyAlignment="1">
      <alignment horizontal="center" vertical="top" wrapText="1"/>
    </xf>
    <xf numFmtId="0" fontId="2" fillId="10" borderId="24" xfId="0" applyFont="1" applyFill="1" applyBorder="1" applyAlignment="1">
      <alignment horizontal="center" vertical="top" wrapText="1"/>
    </xf>
    <xf numFmtId="0" fontId="2" fillId="22" borderId="6" xfId="0" applyFont="1" applyFill="1" applyBorder="1" applyAlignment="1">
      <alignment horizontal="center" vertical="top" wrapText="1"/>
    </xf>
    <xf numFmtId="0" fontId="2" fillId="10" borderId="6" xfId="0" applyFont="1" applyFill="1" applyBorder="1" applyAlignment="1">
      <alignment horizontal="center" vertical="top" wrapText="1"/>
    </xf>
    <xf numFmtId="0" fontId="2" fillId="11" borderId="25" xfId="0" applyFont="1" applyFill="1" applyBorder="1" applyAlignment="1">
      <alignment horizontal="center" vertical="center" wrapText="1"/>
    </xf>
    <xf numFmtId="0" fontId="2" fillId="11" borderId="6" xfId="0" applyFont="1" applyFill="1" applyBorder="1" applyAlignment="1">
      <alignment horizontal="center" vertical="center" wrapText="1"/>
    </xf>
    <xf numFmtId="0" fontId="2" fillId="23" borderId="5" xfId="0" applyFont="1" applyFill="1" applyBorder="1" applyAlignment="1">
      <alignment horizontal="center" vertical="center" wrapText="1"/>
    </xf>
    <xf numFmtId="0" fontId="2" fillId="23" borderId="6" xfId="0" applyFont="1" applyFill="1" applyBorder="1" applyAlignment="1">
      <alignment horizontal="center" vertical="center" wrapText="1"/>
    </xf>
    <xf numFmtId="0" fontId="2" fillId="9" borderId="6" xfId="0" applyFont="1" applyFill="1" applyBorder="1" applyAlignment="1">
      <alignment horizontal="center" vertical="center" wrapText="1"/>
    </xf>
    <xf numFmtId="0" fontId="2" fillId="9" borderId="72" xfId="0" applyFont="1" applyFill="1" applyBorder="1" applyAlignment="1">
      <alignment horizontal="center" vertical="center" wrapText="1"/>
    </xf>
    <xf numFmtId="0" fontId="2" fillId="9" borderId="5" xfId="0" applyFont="1" applyFill="1" applyBorder="1" applyAlignment="1">
      <alignment horizontal="center" vertical="top" wrapText="1"/>
    </xf>
    <xf numFmtId="0" fontId="2" fillId="9" borderId="6" xfId="0" applyFont="1" applyFill="1" applyBorder="1" applyAlignment="1">
      <alignment horizontal="center" vertical="top" wrapText="1"/>
    </xf>
    <xf numFmtId="0" fontId="2" fillId="9" borderId="72" xfId="0" applyFont="1" applyFill="1" applyBorder="1" applyAlignment="1">
      <alignment horizontal="center" vertical="top" wrapText="1"/>
    </xf>
    <xf numFmtId="0" fontId="0" fillId="0" borderId="13" xfId="0" applyFill="1" applyBorder="1" applyAlignment="1">
      <alignment horizontal="left"/>
    </xf>
    <xf numFmtId="0" fontId="0" fillId="0" borderId="0" xfId="0" applyFill="1" applyBorder="1" applyAlignment="1">
      <alignment horizontal="left"/>
    </xf>
    <xf numFmtId="0" fontId="0" fillId="0" borderId="16" xfId="0" applyFill="1" applyBorder="1" applyAlignment="1">
      <alignment horizontal="left"/>
    </xf>
    <xf numFmtId="0" fontId="0" fillId="0" borderId="13" xfId="0" applyBorder="1" applyAlignment="1">
      <alignment horizontal="left"/>
    </xf>
    <xf numFmtId="0" fontId="0" fillId="0" borderId="0" xfId="0" applyBorder="1" applyAlignment="1">
      <alignment horizontal="left"/>
    </xf>
    <xf numFmtId="0" fontId="0" fillId="0" borderId="16" xfId="0" applyBorder="1" applyAlignment="1">
      <alignment horizontal="left"/>
    </xf>
    <xf numFmtId="0" fontId="0" fillId="0" borderId="14" xfId="0" applyBorder="1" applyAlignment="1">
      <alignment horizontal="left"/>
    </xf>
    <xf numFmtId="0" fontId="0" fillId="0" borderId="15" xfId="0" applyBorder="1" applyAlignment="1">
      <alignment horizontal="left"/>
    </xf>
    <xf numFmtId="0" fontId="0" fillId="0" borderId="17" xfId="0" applyBorder="1" applyAlignment="1">
      <alignment horizontal="left"/>
    </xf>
    <xf numFmtId="0" fontId="8" fillId="0" borderId="13" xfId="0" applyFont="1" applyBorder="1" applyAlignment="1" applyProtection="1">
      <alignment horizontal="left" vertical="top" wrapText="1" indent="1"/>
    </xf>
    <xf numFmtId="0" fontId="8" fillId="0" borderId="0" xfId="0" applyFont="1" applyBorder="1" applyAlignment="1" applyProtection="1">
      <alignment horizontal="left" vertical="top" wrapText="1" indent="1"/>
    </xf>
    <xf numFmtId="0" fontId="8" fillId="0" borderId="37" xfId="0" applyFont="1" applyBorder="1" applyAlignment="1" applyProtection="1">
      <alignment horizontal="left" vertical="top" wrapText="1" indent="1"/>
    </xf>
    <xf numFmtId="9" fontId="0" fillId="0" borderId="47" xfId="0" applyNumberFormat="1" applyBorder="1" applyAlignment="1">
      <alignment horizontal="center" vertical="center"/>
    </xf>
    <xf numFmtId="9" fontId="0" fillId="0" borderId="40" xfId="0" applyNumberFormat="1" applyBorder="1" applyAlignment="1">
      <alignment horizontal="center" vertical="center"/>
    </xf>
    <xf numFmtId="0" fontId="6" fillId="13" borderId="58" xfId="0" applyFont="1" applyFill="1" applyBorder="1" applyAlignment="1" applyProtection="1">
      <alignment horizontal="center" vertical="center" wrapText="1"/>
    </xf>
    <xf numFmtId="0" fontId="6" fillId="13" borderId="20" xfId="0" applyFont="1" applyFill="1" applyBorder="1" applyAlignment="1" applyProtection="1">
      <alignment horizontal="center" vertical="center" wrapText="1"/>
    </xf>
    <xf numFmtId="0" fontId="6" fillId="13" borderId="59" xfId="0" applyFont="1" applyFill="1" applyBorder="1" applyAlignment="1" applyProtection="1">
      <alignment horizontal="center" vertical="center" wrapText="1"/>
    </xf>
    <xf numFmtId="0" fontId="6" fillId="13" borderId="16" xfId="0" applyFont="1" applyFill="1" applyBorder="1" applyAlignment="1" applyProtection="1">
      <alignment horizontal="center" vertical="center" wrapText="1"/>
    </xf>
    <xf numFmtId="0" fontId="6" fillId="13" borderId="57" xfId="0" applyFont="1" applyFill="1" applyBorder="1" applyAlignment="1" applyProtection="1">
      <alignment horizontal="center" vertical="center"/>
    </xf>
    <xf numFmtId="0" fontId="6" fillId="13" borderId="48" xfId="0" applyFont="1" applyFill="1" applyBorder="1" applyAlignment="1" applyProtection="1">
      <alignment horizontal="center" vertical="center"/>
    </xf>
    <xf numFmtId="0" fontId="6" fillId="13" borderId="42" xfId="0" applyFont="1" applyFill="1" applyBorder="1" applyAlignment="1" applyProtection="1">
      <alignment horizontal="center" vertical="center"/>
    </xf>
    <xf numFmtId="0" fontId="8" fillId="0" borderId="14" xfId="0" applyFont="1" applyBorder="1" applyAlignment="1" applyProtection="1">
      <alignment horizontal="left" vertical="top" wrapText="1" indent="1"/>
    </xf>
    <xf numFmtId="0" fontId="8" fillId="0" borderId="15" xfId="0" applyFont="1" applyBorder="1" applyAlignment="1" applyProtection="1">
      <alignment horizontal="left" vertical="top" wrapText="1" indent="1"/>
    </xf>
    <xf numFmtId="0" fontId="6" fillId="13" borderId="32" xfId="0" applyFont="1" applyFill="1" applyBorder="1" applyAlignment="1" applyProtection="1">
      <alignment horizontal="left" vertical="top" wrapText="1" indent="1"/>
    </xf>
    <xf numFmtId="0" fontId="6" fillId="13" borderId="33" xfId="0" applyFont="1" applyFill="1" applyBorder="1" applyAlignment="1" applyProtection="1">
      <alignment horizontal="left" vertical="top" wrapText="1" indent="1"/>
    </xf>
    <xf numFmtId="0" fontId="0" fillId="0" borderId="44" xfId="0" applyBorder="1" applyAlignment="1" applyProtection="1">
      <alignment horizontal="left" vertical="top" wrapText="1" indent="1"/>
    </xf>
    <xf numFmtId="0" fontId="0" fillId="0" borderId="19" xfId="0" applyBorder="1" applyAlignment="1" applyProtection="1">
      <alignment horizontal="left" vertical="top" wrapText="1" indent="1"/>
    </xf>
    <xf numFmtId="0" fontId="0" fillId="0" borderId="20" xfId="0" applyBorder="1" applyAlignment="1" applyProtection="1">
      <alignment horizontal="left" vertical="top" wrapText="1" indent="1"/>
    </xf>
    <xf numFmtId="0" fontId="0" fillId="0" borderId="50" xfId="0" applyBorder="1" applyAlignment="1" applyProtection="1">
      <alignment horizontal="left" vertical="top" wrapText="1" indent="1"/>
    </xf>
    <xf numFmtId="0" fontId="0" fillId="0" borderId="0" xfId="0" applyBorder="1" applyAlignment="1" applyProtection="1">
      <alignment horizontal="left" vertical="top" wrapText="1" indent="1"/>
    </xf>
    <xf numFmtId="0" fontId="0" fillId="0" borderId="16" xfId="0" applyBorder="1" applyAlignment="1" applyProtection="1">
      <alignment horizontal="left" vertical="top" wrapText="1" indent="1"/>
    </xf>
    <xf numFmtId="0" fontId="0" fillId="0" borderId="45" xfId="0" applyBorder="1" applyAlignment="1" applyProtection="1">
      <alignment horizontal="left" vertical="top" wrapText="1" indent="1"/>
    </xf>
    <xf numFmtId="0" fontId="0" fillId="0" borderId="15" xfId="0" applyBorder="1" applyAlignment="1" applyProtection="1">
      <alignment horizontal="left" vertical="top" wrapText="1" indent="1"/>
    </xf>
    <xf numFmtId="0" fontId="0" fillId="0" borderId="17" xfId="0" applyBorder="1" applyAlignment="1" applyProtection="1">
      <alignment horizontal="left" vertical="top" wrapText="1" indent="1"/>
    </xf>
    <xf numFmtId="0" fontId="6" fillId="13" borderId="32" xfId="0" applyFont="1" applyFill="1" applyBorder="1" applyAlignment="1" applyProtection="1">
      <alignment horizontal="left" vertical="center" wrapText="1" indent="1"/>
    </xf>
    <xf numFmtId="0" fontId="6" fillId="13" borderId="33" xfId="0" applyFont="1" applyFill="1" applyBorder="1" applyAlignment="1" applyProtection="1">
      <alignment horizontal="left" vertical="center" wrapText="1" indent="1"/>
    </xf>
    <xf numFmtId="0" fontId="6" fillId="13" borderId="34" xfId="0" applyFont="1" applyFill="1" applyBorder="1" applyAlignment="1" applyProtection="1">
      <alignment horizontal="left" vertical="center" wrapText="1" indent="1"/>
    </xf>
    <xf numFmtId="0" fontId="0" fillId="0" borderId="13" xfId="0" applyBorder="1" applyAlignment="1" applyProtection="1">
      <alignment horizontal="left" vertical="top" wrapText="1" indent="1"/>
    </xf>
    <xf numFmtId="0" fontId="0" fillId="0" borderId="37" xfId="0" applyBorder="1" applyAlignment="1" applyProtection="1">
      <alignment horizontal="left" vertical="top" wrapText="1" indent="1"/>
    </xf>
    <xf numFmtId="0" fontId="0" fillId="0" borderId="41" xfId="0" applyFill="1" applyBorder="1" applyAlignment="1" applyProtection="1">
      <alignment horizontal="center" vertical="top"/>
    </xf>
    <xf numFmtId="0" fontId="0" fillId="0" borderId="15" xfId="0" applyFill="1" applyBorder="1" applyAlignment="1" applyProtection="1">
      <alignment horizontal="center" vertical="top"/>
    </xf>
    <xf numFmtId="0" fontId="6" fillId="13" borderId="34" xfId="0" applyFont="1" applyFill="1" applyBorder="1" applyAlignment="1" applyProtection="1">
      <alignment horizontal="left" vertical="top" wrapText="1" indent="1"/>
    </xf>
    <xf numFmtId="0" fontId="6" fillId="13" borderId="35" xfId="0" applyFont="1" applyFill="1" applyBorder="1" applyAlignment="1" applyProtection="1">
      <alignment horizontal="center" vertical="center"/>
    </xf>
    <xf numFmtId="0" fontId="6" fillId="13" borderId="49" xfId="0" applyFont="1" applyFill="1" applyBorder="1" applyAlignment="1" applyProtection="1">
      <alignment horizontal="center" vertical="center"/>
    </xf>
    <xf numFmtId="0" fontId="6" fillId="13" borderId="44" xfId="0" applyFont="1" applyFill="1" applyBorder="1" applyAlignment="1">
      <alignment horizontal="center" vertical="center"/>
    </xf>
    <xf numFmtId="0" fontId="6" fillId="13" borderId="19" xfId="0" applyFont="1" applyFill="1" applyBorder="1" applyAlignment="1">
      <alignment horizontal="center" vertical="center"/>
    </xf>
    <xf numFmtId="0" fontId="6" fillId="13" borderId="20" xfId="0" applyFont="1" applyFill="1" applyBorder="1" applyAlignment="1">
      <alignment horizontal="center" vertical="center"/>
    </xf>
    <xf numFmtId="9" fontId="0" fillId="0" borderId="51" xfId="0" applyNumberFormat="1" applyBorder="1" applyAlignment="1">
      <alignment horizontal="center" vertical="center"/>
    </xf>
    <xf numFmtId="9" fontId="0" fillId="0" borderId="52" xfId="0" applyNumberFormat="1" applyBorder="1" applyAlignment="1">
      <alignment horizontal="center" vertical="center"/>
    </xf>
    <xf numFmtId="9" fontId="0" fillId="0" borderId="55" xfId="0" applyNumberFormat="1" applyBorder="1" applyAlignment="1">
      <alignment horizontal="center" vertical="center"/>
    </xf>
    <xf numFmtId="9" fontId="0" fillId="0" borderId="53" xfId="0" applyNumberFormat="1" applyBorder="1" applyAlignment="1">
      <alignment horizontal="center" vertical="center"/>
    </xf>
    <xf numFmtId="9" fontId="0" fillId="0" borderId="56" xfId="0" applyNumberFormat="1" applyBorder="1" applyAlignment="1">
      <alignment horizontal="center" vertical="center"/>
    </xf>
    <xf numFmtId="9" fontId="0" fillId="0" borderId="46" xfId="0" applyNumberFormat="1" applyBorder="1" applyAlignment="1">
      <alignment horizontal="center" vertical="center"/>
    </xf>
    <xf numFmtId="9" fontId="0" fillId="0" borderId="36" xfId="0" applyNumberFormat="1" applyBorder="1" applyAlignment="1">
      <alignment horizontal="center" vertical="center"/>
    </xf>
  </cellXfs>
  <cellStyles count="16">
    <cellStyle name="Comma 2" xfId="1" xr:uid="{00000000-0005-0000-0000-000000000000}"/>
    <cellStyle name="High" xfId="2" xr:uid="{00000000-0005-0000-0000-000001000000}"/>
    <cellStyle name="High 2" xfId="3" xr:uid="{00000000-0005-0000-0000-000002000000}"/>
    <cellStyle name="High 3" xfId="4" xr:uid="{00000000-0005-0000-0000-000003000000}"/>
    <cellStyle name="Low" xfId="5" xr:uid="{00000000-0005-0000-0000-000004000000}"/>
    <cellStyle name="Low 2" xfId="6" xr:uid="{00000000-0005-0000-0000-000005000000}"/>
    <cellStyle name="Low 3" xfId="7" xr:uid="{00000000-0005-0000-0000-000006000000}"/>
    <cellStyle name="Moderate" xfId="8" xr:uid="{00000000-0005-0000-0000-000007000000}"/>
    <cellStyle name="Moderate 2" xfId="9" xr:uid="{00000000-0005-0000-0000-000008000000}"/>
    <cellStyle name="Moderate 3" xfId="10" xr:uid="{00000000-0005-0000-0000-000009000000}"/>
    <cellStyle name="Negligible" xfId="11" xr:uid="{00000000-0005-0000-0000-00000A000000}"/>
    <cellStyle name="Negligible 2" xfId="12" xr:uid="{00000000-0005-0000-0000-00000B000000}"/>
    <cellStyle name="Negligible 3" xfId="13" xr:uid="{00000000-0005-0000-0000-00000C000000}"/>
    <cellStyle name="Normal" xfId="0" builtinId="0"/>
    <cellStyle name="Percent" xfId="15" builtinId="5"/>
    <cellStyle name="Percent 2" xfId="14" xr:uid="{00000000-0005-0000-0000-00000E000000}"/>
  </cellStyles>
  <dxfs count="1313">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theme="9"/>
        </patternFill>
      </fill>
    </dxf>
    <dxf>
      <fill>
        <patternFill>
          <bgColor rgb="FFFFFF00"/>
        </patternFill>
      </fill>
    </dxf>
    <dxf>
      <fill>
        <patternFill>
          <bgColor rgb="FF00B050"/>
        </patternFill>
      </fill>
    </dxf>
    <dxf>
      <fill>
        <patternFill>
          <bgColor rgb="FFFF0000"/>
        </patternFill>
      </fill>
    </dxf>
    <dxf>
      <fill>
        <patternFill>
          <bgColor theme="9"/>
        </patternFill>
      </fill>
    </dxf>
    <dxf>
      <fill>
        <patternFill>
          <bgColor rgb="FFFFFF00"/>
        </patternFill>
      </fill>
    </dxf>
    <dxf>
      <fill>
        <patternFill>
          <bgColor rgb="FF00B050"/>
        </patternFill>
      </fill>
    </dxf>
    <dxf>
      <fill>
        <patternFill>
          <bgColor rgb="FFFF0000"/>
        </patternFill>
      </fill>
    </dxf>
    <dxf>
      <fill>
        <patternFill>
          <bgColor theme="9"/>
        </patternFill>
      </fill>
    </dxf>
    <dxf>
      <fill>
        <patternFill>
          <bgColor rgb="FFFFFF00"/>
        </patternFill>
      </fill>
    </dxf>
    <dxf>
      <fill>
        <patternFill>
          <bgColor rgb="FF00B05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ill>
        <patternFill>
          <bgColor rgb="FFFF000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9FF99"/>
        </patternFill>
      </fill>
    </dxf>
    <dxf>
      <fill>
        <patternFill>
          <bgColor rgb="FFFFFFCC"/>
        </patternFill>
      </fill>
    </dxf>
    <dxf>
      <fill>
        <patternFill>
          <bgColor rgb="FFFF9999"/>
        </patternFill>
      </fill>
    </dxf>
    <dxf>
      <fill>
        <patternFill>
          <bgColor theme="0" tint="-4.9989318521683403E-2"/>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patternType="solid">
          <bgColor theme="0" tint="-0.14996795556505021"/>
        </patternFill>
      </fill>
    </dxf>
    <dxf>
      <fill>
        <patternFill>
          <bgColor rgb="FF99FF99"/>
        </patternFill>
      </fill>
    </dxf>
    <dxf>
      <fill>
        <patternFill>
          <bgColor rgb="FFFFFFCC"/>
        </patternFill>
      </fill>
    </dxf>
    <dxf>
      <fill>
        <patternFill>
          <bgColor rgb="FFFF9999"/>
        </patternFill>
      </fill>
    </dxf>
    <dxf>
      <fill>
        <patternFill patternType="solid">
          <bgColor theme="0" tint="-0.14996795556505021"/>
        </patternFill>
      </fill>
    </dxf>
    <dxf>
      <fill>
        <patternFill patternType="solid">
          <bgColor theme="0" tint="-0.14996795556505021"/>
        </patternFill>
      </fill>
    </dxf>
    <dxf>
      <fill>
        <patternFill>
          <bgColor rgb="FF99FF99"/>
        </patternFill>
      </fill>
    </dxf>
    <dxf>
      <fill>
        <patternFill>
          <bgColor rgb="FFFFFFCC"/>
        </patternFill>
      </fill>
    </dxf>
    <dxf>
      <fill>
        <patternFill>
          <bgColor rgb="FFFF9999"/>
        </patternFill>
      </fill>
    </dxf>
    <dxf>
      <fill>
        <patternFill patternType="solid">
          <bgColor theme="0" tint="-0.14996795556505021"/>
        </patternFill>
      </fill>
    </dxf>
    <dxf>
      <fill>
        <patternFill patternType="solid">
          <bgColor theme="0" tint="-0.14996795556505021"/>
        </patternFill>
      </fill>
    </dxf>
    <dxf>
      <fill>
        <patternFill>
          <bgColor rgb="FF99FF99"/>
        </patternFill>
      </fill>
    </dxf>
    <dxf>
      <fill>
        <patternFill>
          <bgColor rgb="FFFFFFCC"/>
        </patternFill>
      </fill>
    </dxf>
    <dxf>
      <fill>
        <patternFill>
          <bgColor rgb="FFFF9999"/>
        </patternFill>
      </fill>
    </dxf>
    <dxf>
      <fill>
        <patternFill patternType="solid">
          <bgColor theme="0" tint="-0.14996795556505021"/>
        </patternFill>
      </fill>
    </dxf>
    <dxf>
      <fill>
        <patternFill patternType="solid">
          <bgColor theme="0" tint="-0.14996795556505021"/>
        </patternFill>
      </fill>
    </dxf>
    <dxf>
      <fill>
        <patternFill>
          <bgColor rgb="FF99FF99"/>
        </patternFill>
      </fill>
    </dxf>
    <dxf>
      <fill>
        <patternFill>
          <bgColor rgb="FFFFFFCC"/>
        </patternFill>
      </fill>
    </dxf>
    <dxf>
      <fill>
        <patternFill>
          <bgColor rgb="FFFF9999"/>
        </patternFill>
      </fill>
    </dxf>
    <dxf>
      <fill>
        <patternFill patternType="solid">
          <bgColor theme="0" tint="-0.14996795556505021"/>
        </patternFill>
      </fill>
    </dxf>
    <dxf>
      <fill>
        <patternFill patternType="solid">
          <bgColor theme="0" tint="-0.14996795556505021"/>
        </patternFill>
      </fill>
    </dxf>
    <dxf>
      <fill>
        <patternFill>
          <bgColor rgb="FF99FF99"/>
        </patternFill>
      </fill>
    </dxf>
    <dxf>
      <fill>
        <patternFill>
          <bgColor rgb="FFFFFFCC"/>
        </patternFill>
      </fill>
    </dxf>
    <dxf>
      <fill>
        <patternFill>
          <bgColor rgb="FFFF9999"/>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bgColor rgb="FF00B0F0"/>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bgColor theme="0" tint="-4.9989318521683403E-2"/>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bgColor theme="0" tint="-4.9989318521683403E-2"/>
        </patternFill>
      </fill>
    </dxf>
    <dxf>
      <fill>
        <patternFill>
          <bgColor theme="5" tint="0.39994506668294322"/>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bgColor theme="5" tint="0.39994506668294322"/>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bgColor theme="5" tint="0.39994506668294322"/>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bgColor theme="5" tint="0.39994506668294322"/>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bgColor theme="5" tint="0.39994506668294322"/>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bgColor theme="5" tint="0.39994506668294322"/>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bgColor theme="5" tint="0.39994506668294322"/>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0" tint="-4.9989318521683403E-2"/>
        </patternFill>
      </fill>
    </dxf>
    <dxf>
      <fill>
        <patternFill>
          <bgColor theme="5" tint="0.39994506668294322"/>
        </patternFill>
      </fill>
    </dxf>
    <dxf>
      <fill>
        <patternFill>
          <bgColor theme="5" tint="0.39994506668294322"/>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patternType="solid">
          <bgColor theme="0" tint="-0.14996795556505021"/>
        </patternFill>
      </fill>
    </dxf>
    <dxf>
      <fill>
        <patternFill>
          <bgColor theme="5" tint="0.39994506668294322"/>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patternType="solid">
          <bgColor theme="0" tint="-0.14996795556505021"/>
        </patternFill>
      </fill>
    </dxf>
    <dxf>
      <fill>
        <patternFill patternType="solid">
          <bgColor theme="0" tint="-0.14996795556505021"/>
        </patternFill>
      </fill>
    </dxf>
    <dxf>
      <fill>
        <patternFill patternType="solid">
          <bgColor theme="0" tint="-0.14996795556505021"/>
        </patternFill>
      </fill>
    </dxf>
    <dxf>
      <fill>
        <patternFill>
          <bgColor theme="5" tint="0.39994506668294322"/>
        </patternFill>
      </fill>
    </dxf>
    <dxf>
      <fill>
        <patternFill>
          <bgColor rgb="FFFF0000"/>
        </patternFill>
      </fill>
    </dxf>
    <dxf>
      <fill>
        <patternFill>
          <bgColor theme="5" tint="0.39994506668294322"/>
        </patternFill>
      </fill>
    </dxf>
    <dxf>
      <fill>
        <patternFill>
          <bgColor theme="5" tint="0.39994506668294322"/>
        </patternFill>
      </fill>
    </dxf>
    <dxf>
      <fill>
        <patternFill>
          <bgColor rgb="FFFF0000"/>
        </patternFill>
      </fill>
    </dxf>
    <dxf>
      <fill>
        <patternFill>
          <bgColor theme="5" tint="0.39994506668294322"/>
        </patternFill>
      </fill>
    </dxf>
    <dxf>
      <fill>
        <patternFill>
          <bgColor theme="5" tint="0.39994506668294322"/>
        </patternFill>
      </fill>
    </dxf>
    <dxf>
      <fill>
        <patternFill>
          <bgColor rgb="FFFF0000"/>
        </patternFill>
      </fill>
    </dxf>
    <dxf>
      <fill>
        <patternFill>
          <bgColor theme="5" tint="0.39994506668294322"/>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FF0000"/>
        </patternFill>
      </fill>
    </dxf>
    <dxf>
      <fill>
        <patternFill>
          <bgColor theme="5" tint="0.39994506668294322"/>
        </patternFill>
      </fill>
    </dxf>
    <dxf>
      <fill>
        <patternFill>
          <bgColor theme="5" tint="0.39994506668294322"/>
        </patternFill>
      </fill>
    </dxf>
    <dxf>
      <fill>
        <patternFill>
          <bgColor rgb="FFFF0000"/>
        </patternFill>
      </fill>
    </dxf>
    <dxf>
      <fill>
        <patternFill>
          <bgColor theme="5" tint="0.39994506668294322"/>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theme="5" tint="0.39994506668294322"/>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ill>
        <patternFill>
          <bgColor theme="5" tint="0.39994506668294322"/>
        </patternFill>
      </fill>
    </dxf>
    <dxf>
      <fill>
        <patternFill>
          <bgColor rgb="FFFF0000"/>
        </patternFill>
      </fill>
    </dxf>
    <dxf>
      <fill>
        <patternFill>
          <bgColor theme="5" tint="0.39994506668294322"/>
        </patternFill>
      </fill>
    </dxf>
    <dxf>
      <fill>
        <patternFill>
          <bgColor theme="5" tint="0.39994506668294322"/>
        </patternFill>
      </fill>
    </dxf>
    <dxf>
      <fill>
        <patternFill>
          <bgColor rgb="FFFF0000"/>
        </patternFill>
      </fill>
    </dxf>
    <dxf>
      <fill>
        <patternFill>
          <bgColor theme="5" tint="0.39994506668294322"/>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theme="5" tint="0.39994506668294322"/>
        </patternFill>
      </fill>
    </dxf>
    <dxf>
      <fill>
        <patternFill>
          <bgColor rgb="FFFF0000"/>
        </patternFill>
      </fill>
    </dxf>
    <dxf>
      <fill>
        <patternFill>
          <bgColor theme="5" tint="0.39994506668294322"/>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ill>
        <patternFill patternType="none">
          <bgColor auto="1"/>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ill>
        <patternFill>
          <bgColor rgb="FF99FF99"/>
        </patternFill>
      </fill>
    </dxf>
    <dxf>
      <fill>
        <patternFill>
          <bgColor rgb="FFFFFFCC"/>
        </patternFill>
      </fill>
    </dxf>
    <dxf>
      <fill>
        <patternFill>
          <bgColor rgb="FFFF9999"/>
        </patternFill>
      </fill>
    </dxf>
    <dxf>
      <font>
        <color auto="1"/>
      </font>
      <fill>
        <patternFill>
          <bgColor rgb="FF00B050"/>
        </patternFill>
      </fill>
    </dxf>
    <dxf>
      <fill>
        <patternFill>
          <bgColor rgb="FFFFFF00"/>
        </patternFill>
      </fill>
    </dxf>
    <dxf>
      <fill>
        <patternFill>
          <bgColor rgb="FFFFC000"/>
        </patternFill>
      </fill>
    </dxf>
    <dxf>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ont>
        <color auto="1"/>
      </font>
      <fill>
        <patternFill>
          <bgColor rgb="FF00B050"/>
        </patternFill>
      </fill>
    </dxf>
    <dxf>
      <fill>
        <patternFill>
          <bgColor rgb="FFFFFF00"/>
        </patternFill>
      </fill>
    </dxf>
    <dxf>
      <fill>
        <patternFill>
          <bgColor rgb="FFFFC000"/>
        </patternFill>
      </fill>
    </dxf>
    <dxf>
      <font>
        <color theme="0"/>
      </font>
      <fill>
        <patternFill>
          <bgColor rgb="FFFF000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s>
  <tableStyles count="0" defaultTableStyle="TableStyleMedium9" defaultPivotStyle="PivotStyleLight16"/>
  <colors>
    <mruColors>
      <color rgb="FFFF7C80"/>
      <color rgb="FFFF9999"/>
      <color rgb="FF99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4.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sharedStrings" Target="sharedStrings.xml"/></Relationships>
</file>

<file path=xl/charts/_rels/chart2.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24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n-US" sz="2400"/>
              <a:t>Risk Counts - Pre and Post Mitigation</a:t>
            </a:r>
          </a:p>
        </c:rich>
      </c:tx>
      <c:overlay val="0"/>
      <c:spPr>
        <a:noFill/>
        <a:ln>
          <a:noFill/>
        </a:ln>
        <a:effectLst/>
      </c:sp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tx>
            <c:strRef>
              <c:f>'BASIC Counts'!$C$2</c:f>
              <c:strCache>
                <c:ptCount val="1"/>
                <c:pt idx="0">
                  <c:v>Pre-Mitigation</c:v>
                </c:pt>
              </c:strCache>
            </c:strRef>
          </c:tx>
          <c:spPr>
            <a:solidFill>
              <a:srgbClr val="C00000"/>
            </a:solidFill>
            <a:ln>
              <a:noFill/>
            </a:ln>
            <a:effectLst/>
            <a:scene3d>
              <a:camera prst="orthographicFront"/>
              <a:lightRig rig="threePt" dir="t">
                <a:rot lat="0" lon="0" rev="1200000"/>
              </a:lightRig>
            </a:scene3d>
            <a:sp3d/>
          </c:spPr>
          <c:invertIfNegative val="0"/>
          <c:dPt>
            <c:idx val="1"/>
            <c:invertIfNegative val="0"/>
            <c:bubble3D val="0"/>
            <c:spPr>
              <a:solidFill>
                <a:schemeClr val="accent6">
                  <a:lumMod val="50000"/>
                </a:schemeClr>
              </a:solidFill>
              <a:ln>
                <a:noFill/>
              </a:ln>
              <a:effectLst/>
              <a:scene3d>
                <a:camera prst="orthographicFront"/>
                <a:lightRig rig="threePt" dir="t">
                  <a:rot lat="0" lon="0" rev="1200000"/>
                </a:lightRig>
              </a:scene3d>
              <a:sp3d/>
            </c:spPr>
            <c:extLst>
              <c:ext xmlns:c16="http://schemas.microsoft.com/office/drawing/2014/chart" uri="{C3380CC4-5D6E-409C-BE32-E72D297353CC}">
                <c16:uniqueId val="{00000002-003C-48CB-BDE0-F260AF8BBF68}"/>
              </c:ext>
            </c:extLst>
          </c:dPt>
          <c:dPt>
            <c:idx val="2"/>
            <c:invertIfNegative val="0"/>
            <c:bubble3D val="0"/>
            <c:spPr>
              <a:solidFill>
                <a:srgbClr val="FFC000"/>
              </a:solidFill>
              <a:ln>
                <a:noFill/>
              </a:ln>
              <a:effectLst/>
              <a:scene3d>
                <a:camera prst="orthographicFront"/>
                <a:lightRig rig="threePt" dir="t">
                  <a:rot lat="0" lon="0" rev="1200000"/>
                </a:lightRig>
              </a:scene3d>
              <a:sp3d/>
            </c:spPr>
            <c:extLst>
              <c:ext xmlns:c16="http://schemas.microsoft.com/office/drawing/2014/chart" uri="{C3380CC4-5D6E-409C-BE32-E72D297353CC}">
                <c16:uniqueId val="{00000004-003C-48CB-BDE0-F260AF8BBF68}"/>
              </c:ext>
            </c:extLst>
          </c:dPt>
          <c:dPt>
            <c:idx val="3"/>
            <c:invertIfNegative val="0"/>
            <c:bubble3D val="0"/>
            <c:spPr>
              <a:solidFill>
                <a:schemeClr val="accent3">
                  <a:lumMod val="50000"/>
                </a:schemeClr>
              </a:solidFill>
              <a:ln>
                <a:noFill/>
              </a:ln>
              <a:effectLst/>
              <a:scene3d>
                <a:camera prst="orthographicFront"/>
                <a:lightRig rig="threePt" dir="t">
                  <a:rot lat="0" lon="0" rev="1200000"/>
                </a:lightRig>
              </a:scene3d>
              <a:sp3d/>
            </c:spPr>
            <c:extLst>
              <c:ext xmlns:c16="http://schemas.microsoft.com/office/drawing/2014/chart" uri="{C3380CC4-5D6E-409C-BE32-E72D297353CC}">
                <c16:uniqueId val="{00000006-003C-48CB-BDE0-F260AF8BBF68}"/>
              </c:ext>
            </c:extLst>
          </c:dPt>
          <c:dLbls>
            <c:numFmt formatCode="General" sourceLinked="0"/>
            <c:spPr>
              <a:noFill/>
              <a:ln>
                <a:noFill/>
              </a:ln>
              <a:effectLst>
                <a:glow rad="228600">
                  <a:schemeClr val="accent6">
                    <a:satMod val="175000"/>
                    <a:alpha val="40000"/>
                  </a:schemeClr>
                </a:glow>
              </a:effectLst>
            </c:spPr>
            <c:txPr>
              <a:bodyPr rot="0" spcFirstLastPara="1" vertOverflow="overflow" horzOverflow="overflow" vert="horz" wrap="square" lIns="182880" tIns="19050" rIns="38100" bIns="19050" anchor="t" anchorCtr="0">
                <a:spAutoFit/>
              </a:bodyPr>
              <a:lstStyle/>
              <a:p>
                <a:pPr>
                  <a:defRPr sz="1600" b="0" i="0" u="none" strike="noStrike" kern="1200" baseline="0">
                    <a:solidFill>
                      <a:schemeClr val="lt1">
                        <a:lumMod val="85000"/>
                      </a:schemeClr>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a:solidFill>
                        <a:schemeClr val="lt1">
                          <a:lumMod val="95000"/>
                          <a:alpha val="54000"/>
                        </a:schemeClr>
                      </a:solidFill>
                    </a:ln>
                    <a:effectLst/>
                  </c:spPr>
                </c15:leaderLines>
              </c:ext>
            </c:extLst>
          </c:dLbls>
          <c:cat>
            <c:strRef>
              <c:f>'BASIC Counts'!$B$3:$B$6</c:f>
              <c:strCache>
                <c:ptCount val="4"/>
                <c:pt idx="0">
                  <c:v>High</c:v>
                </c:pt>
                <c:pt idx="1">
                  <c:v>Moderate</c:v>
                </c:pt>
                <c:pt idx="2">
                  <c:v>Low</c:v>
                </c:pt>
                <c:pt idx="3">
                  <c:v>Negligible</c:v>
                </c:pt>
              </c:strCache>
            </c:strRef>
          </c:cat>
          <c:val>
            <c:numRef>
              <c:f>'BASIC Counts'!$C$3:$C$6</c:f>
              <c:numCache>
                <c:formatCode>General</c:formatCode>
                <c:ptCount val="4"/>
                <c:pt idx="0">
                  <c:v>9</c:v>
                </c:pt>
                <c:pt idx="1">
                  <c:v>12</c:v>
                </c:pt>
                <c:pt idx="2">
                  <c:v>18</c:v>
                </c:pt>
                <c:pt idx="3">
                  <c:v>15</c:v>
                </c:pt>
              </c:numCache>
            </c:numRef>
          </c:val>
          <c:extLst>
            <c:ext xmlns:c16="http://schemas.microsoft.com/office/drawing/2014/chart" uri="{C3380CC4-5D6E-409C-BE32-E72D297353CC}">
              <c16:uniqueId val="{00000000-D14C-465A-86B8-B367EB42E1E3}"/>
            </c:ext>
          </c:extLst>
        </c:ser>
        <c:ser>
          <c:idx val="1"/>
          <c:order val="1"/>
          <c:tx>
            <c:strRef>
              <c:f>'BASIC Counts'!$D$2</c:f>
              <c:strCache>
                <c:ptCount val="1"/>
                <c:pt idx="0">
                  <c:v>Post-Mitigation</c:v>
                </c:pt>
              </c:strCache>
            </c:strRef>
          </c:tx>
          <c:spPr>
            <a:solidFill>
              <a:schemeClr val="accent3">
                <a:lumMod val="50000"/>
              </a:schemeClr>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dPt>
            <c:idx val="0"/>
            <c:invertIfNegative val="0"/>
            <c:bubble3D val="0"/>
            <c:spPr>
              <a:solidFill>
                <a:srgbClr val="FF0000"/>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01-003C-48CB-BDE0-F260AF8BBF68}"/>
              </c:ext>
            </c:extLst>
          </c:dPt>
          <c:dPt>
            <c:idx val="1"/>
            <c:invertIfNegative val="0"/>
            <c:bubble3D val="0"/>
            <c:spPr>
              <a:solidFill>
                <a:schemeClr val="accent6">
                  <a:lumMod val="75000"/>
                </a:schemeClr>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03-003C-48CB-BDE0-F260AF8BBF68}"/>
              </c:ext>
            </c:extLst>
          </c:dPt>
          <c:dPt>
            <c:idx val="2"/>
            <c:invertIfNegative val="0"/>
            <c:bubble3D val="0"/>
            <c:spPr>
              <a:solidFill>
                <a:srgbClr val="FFFF00"/>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05-003C-48CB-BDE0-F260AF8BBF68}"/>
              </c:ext>
            </c:extLst>
          </c:dPt>
          <c:dPt>
            <c:idx val="3"/>
            <c:invertIfNegative val="0"/>
            <c:bubble3D val="0"/>
            <c:spPr>
              <a:solidFill>
                <a:srgbClr val="00B050"/>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c:ext xmlns:c16="http://schemas.microsoft.com/office/drawing/2014/chart" uri="{C3380CC4-5D6E-409C-BE32-E72D297353CC}">
                <c16:uniqueId val="{00000007-003C-48CB-BDE0-F260AF8BBF68}"/>
              </c:ext>
            </c:extLst>
          </c:dPt>
          <c:dLbls>
            <c:spPr>
              <a:noFill/>
              <a:ln>
                <a:noFill/>
              </a:ln>
              <a:effectLst>
                <a:glow rad="228600">
                  <a:schemeClr val="accent6">
                    <a:satMod val="175000"/>
                    <a:alpha val="40000"/>
                  </a:schemeClr>
                </a:glow>
              </a:effectLst>
            </c:spPr>
            <c:txPr>
              <a:bodyPr rot="0" spcFirstLastPara="1" vertOverflow="ellipsis" vert="horz" wrap="square" lIns="182880" tIns="19050" rIns="38100" bIns="19050" anchor="ctr" anchorCtr="0">
                <a:spAutoFit/>
              </a:bodyPr>
              <a:lstStyle/>
              <a:p>
                <a:pPr algn="ctr">
                  <a:defRPr lang="en-US" sz="1600" b="0" i="0" u="none" strike="noStrike" kern="1200" baseline="0">
                    <a:solidFill>
                      <a:schemeClr val="lt1">
                        <a:lumMod val="8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a:solidFill>
                        <a:schemeClr val="lt1">
                          <a:lumMod val="95000"/>
                          <a:alpha val="54000"/>
                        </a:schemeClr>
                      </a:solidFill>
                    </a:ln>
                    <a:effectLst/>
                  </c:spPr>
                </c15:leaderLines>
              </c:ext>
            </c:extLst>
          </c:dLbls>
          <c:cat>
            <c:strRef>
              <c:f>'BASIC Counts'!$B$3:$B$6</c:f>
              <c:strCache>
                <c:ptCount val="4"/>
                <c:pt idx="0">
                  <c:v>High</c:v>
                </c:pt>
                <c:pt idx="1">
                  <c:v>Moderate</c:v>
                </c:pt>
                <c:pt idx="2">
                  <c:v>Low</c:v>
                </c:pt>
                <c:pt idx="3">
                  <c:v>Negligible</c:v>
                </c:pt>
              </c:strCache>
            </c:strRef>
          </c:cat>
          <c:val>
            <c:numRef>
              <c:f>'BASIC Counts'!$D$3:$D$6</c:f>
              <c:numCache>
                <c:formatCode>General</c:formatCode>
                <c:ptCount val="4"/>
                <c:pt idx="0">
                  <c:v>9</c:v>
                </c:pt>
                <c:pt idx="1">
                  <c:v>6</c:v>
                </c:pt>
                <c:pt idx="2">
                  <c:v>15</c:v>
                </c:pt>
                <c:pt idx="3">
                  <c:v>8</c:v>
                </c:pt>
              </c:numCache>
            </c:numRef>
          </c:val>
          <c:extLst>
            <c:ext xmlns:c16="http://schemas.microsoft.com/office/drawing/2014/chart" uri="{C3380CC4-5D6E-409C-BE32-E72D297353CC}">
              <c16:uniqueId val="{00000001-D14C-465A-86B8-B367EB42E1E3}"/>
            </c:ext>
          </c:extLst>
        </c:ser>
        <c:dLbls>
          <c:showLegendKey val="0"/>
          <c:showVal val="1"/>
          <c:showCatName val="0"/>
          <c:showSerName val="0"/>
          <c:showPercent val="0"/>
          <c:showBubbleSize val="0"/>
        </c:dLbls>
        <c:gapWidth val="150"/>
        <c:shape val="box"/>
        <c:axId val="584455504"/>
        <c:axId val="584455832"/>
        <c:axId val="0"/>
      </c:bar3DChart>
      <c:catAx>
        <c:axId val="584455504"/>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2000" b="0" i="0" u="none" strike="noStrike" kern="1200" baseline="0">
                <a:solidFill>
                  <a:schemeClr val="lt1">
                    <a:lumMod val="85000"/>
                  </a:schemeClr>
                </a:solidFill>
                <a:latin typeface="+mn-lt"/>
                <a:ea typeface="+mn-ea"/>
                <a:cs typeface="+mn-cs"/>
              </a:defRPr>
            </a:pPr>
            <a:endParaRPr lang="en-US"/>
          </a:p>
        </c:txPr>
        <c:crossAx val="584455832"/>
        <c:crosses val="autoZero"/>
        <c:auto val="1"/>
        <c:lblAlgn val="ctr"/>
        <c:lblOffset val="100"/>
        <c:noMultiLvlLbl val="0"/>
      </c:catAx>
      <c:valAx>
        <c:axId val="584455832"/>
        <c:scaling>
          <c:orientation val="minMax"/>
        </c:scaling>
        <c:delete val="0"/>
        <c:axPos val="l"/>
        <c:majorGridlines>
          <c:spPr>
            <a:ln w="9525" cap="flat" cmpd="sng" algn="ctr">
              <a:solidFill>
                <a:schemeClr val="dk1">
                  <a:lumMod val="50000"/>
                  <a:lumOff val="50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crossAx val="584455504"/>
        <c:crosses val="autoZero"/>
        <c:crossBetween val="between"/>
      </c:valAx>
      <c:spPr>
        <a:noFill/>
        <a:ln>
          <a:noFill/>
        </a:ln>
        <a:effectLst/>
      </c:spPr>
    </c:plotArea>
    <c:plotVisOnly val="1"/>
    <c:dispBlanksAs val="gap"/>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0" i="0" u="none" strike="noStrike" kern="1200" cap="all" baseline="0">
                <a:solidFill>
                  <a:schemeClr val="lt1"/>
                </a:solidFill>
                <a:latin typeface="+mn-lt"/>
                <a:ea typeface="+mn-ea"/>
                <a:cs typeface="+mn-cs"/>
              </a:defRPr>
            </a:pPr>
            <a:r>
              <a:rPr lang="en-US" sz="2400" b="1" cap="none" baseline="0"/>
              <a:t>Risk Counts by Overall Severity</a:t>
            </a:r>
          </a:p>
        </c:rich>
      </c:tx>
      <c:overlay val="0"/>
      <c:spPr>
        <a:noFill/>
        <a:ln>
          <a:noFill/>
        </a:ln>
        <a:effectLst/>
      </c:spPr>
      <c:txPr>
        <a:bodyPr rot="0" spcFirstLastPara="1" vertOverflow="ellipsis" vert="horz" wrap="square" anchor="ctr" anchorCtr="1"/>
        <a:lstStyle/>
        <a:p>
          <a:pPr>
            <a:defRPr sz="1800" b="0" i="0" u="none" strike="noStrike" kern="1200" cap="all" baseline="0">
              <a:solidFill>
                <a:schemeClr val="lt1"/>
              </a:solidFill>
              <a:latin typeface="+mn-lt"/>
              <a:ea typeface="+mn-ea"/>
              <a:cs typeface="+mn-cs"/>
            </a:defRPr>
          </a:pPr>
          <a:endParaRPr lang="en-US"/>
        </a:p>
      </c:txPr>
    </c:title>
    <c:autoTitleDeleted val="0"/>
    <c:view3D>
      <c:rotX val="15"/>
      <c:rotY val="20"/>
      <c:depthPercent val="100"/>
      <c:rAngAx val="1"/>
    </c:view3D>
    <c:floor>
      <c:thickness val="0"/>
      <c:spPr>
        <a:solidFill>
          <a:schemeClr val="bg2">
            <a:lumMod val="75000"/>
            <a:alpha val="27000"/>
          </a:schemeClr>
        </a:solid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tx>
            <c:strRef>
              <c:f>'BASIC Counts'!$D$2</c:f>
              <c:strCache>
                <c:ptCount val="1"/>
                <c:pt idx="0">
                  <c:v>Post-Mitigation</c:v>
                </c:pt>
              </c:strCache>
            </c:strRef>
          </c:tx>
          <c:spPr>
            <a:solidFill>
              <a:schemeClr val="accent1">
                <a:alpha val="88000"/>
              </a:schemeClr>
            </a:solidFill>
            <a:ln>
              <a:solidFill>
                <a:schemeClr val="accent1">
                  <a:lumMod val="50000"/>
                </a:schemeClr>
              </a:solidFill>
            </a:ln>
            <a:effectLst/>
            <a:scene3d>
              <a:camera prst="orthographicFront"/>
              <a:lightRig rig="threePt" dir="t"/>
            </a:scene3d>
            <a:sp3d prstMaterial="flat">
              <a:contourClr>
                <a:schemeClr val="accent1">
                  <a:lumMod val="50000"/>
                </a:schemeClr>
              </a:contourClr>
            </a:sp3d>
          </c:spPr>
          <c:invertIfNegative val="0"/>
          <c:dPt>
            <c:idx val="0"/>
            <c:invertIfNegative val="0"/>
            <c:bubble3D val="0"/>
            <c:spPr>
              <a:solidFill>
                <a:srgbClr val="FF0000"/>
              </a:solidFill>
              <a:ln>
                <a:solidFill>
                  <a:schemeClr val="accent1">
                    <a:lumMod val="50000"/>
                  </a:schemeClr>
                </a:solidFill>
              </a:ln>
              <a:effectLst/>
              <a:scene3d>
                <a:camera prst="orthographicFront"/>
                <a:lightRig rig="threePt" dir="t"/>
              </a:scene3d>
              <a:sp3d prstMaterial="flat">
                <a:contourClr>
                  <a:schemeClr val="accent1">
                    <a:lumMod val="50000"/>
                  </a:schemeClr>
                </a:contourClr>
              </a:sp3d>
            </c:spPr>
            <c:extLst>
              <c:ext xmlns:c16="http://schemas.microsoft.com/office/drawing/2014/chart" uri="{C3380CC4-5D6E-409C-BE32-E72D297353CC}">
                <c16:uniqueId val="{00000001-2106-46B3-B7AB-0A8F20506323}"/>
              </c:ext>
            </c:extLst>
          </c:dPt>
          <c:dPt>
            <c:idx val="1"/>
            <c:invertIfNegative val="0"/>
            <c:bubble3D val="0"/>
            <c:spPr>
              <a:solidFill>
                <a:schemeClr val="accent6"/>
              </a:solidFill>
              <a:ln>
                <a:solidFill>
                  <a:schemeClr val="accent1">
                    <a:lumMod val="50000"/>
                  </a:schemeClr>
                </a:solidFill>
              </a:ln>
              <a:effectLst/>
              <a:scene3d>
                <a:camera prst="orthographicFront"/>
                <a:lightRig rig="threePt" dir="t"/>
              </a:scene3d>
              <a:sp3d prstMaterial="flat">
                <a:contourClr>
                  <a:schemeClr val="accent1">
                    <a:lumMod val="50000"/>
                  </a:schemeClr>
                </a:contourClr>
              </a:sp3d>
            </c:spPr>
            <c:extLst>
              <c:ext xmlns:c16="http://schemas.microsoft.com/office/drawing/2014/chart" uri="{C3380CC4-5D6E-409C-BE32-E72D297353CC}">
                <c16:uniqueId val="{00000002-2106-46B3-B7AB-0A8F20506323}"/>
              </c:ext>
            </c:extLst>
          </c:dPt>
          <c:dPt>
            <c:idx val="2"/>
            <c:invertIfNegative val="0"/>
            <c:bubble3D val="0"/>
            <c:spPr>
              <a:solidFill>
                <a:srgbClr val="FFFF00"/>
              </a:solidFill>
              <a:ln>
                <a:solidFill>
                  <a:schemeClr val="accent1">
                    <a:lumMod val="50000"/>
                  </a:schemeClr>
                </a:solidFill>
              </a:ln>
              <a:effectLst/>
              <a:scene3d>
                <a:camera prst="orthographicFront"/>
                <a:lightRig rig="threePt" dir="t"/>
              </a:scene3d>
              <a:sp3d prstMaterial="flat">
                <a:contourClr>
                  <a:schemeClr val="accent1">
                    <a:lumMod val="50000"/>
                  </a:schemeClr>
                </a:contourClr>
              </a:sp3d>
            </c:spPr>
            <c:extLst>
              <c:ext xmlns:c16="http://schemas.microsoft.com/office/drawing/2014/chart" uri="{C3380CC4-5D6E-409C-BE32-E72D297353CC}">
                <c16:uniqueId val="{00000003-2106-46B3-B7AB-0A8F20506323}"/>
              </c:ext>
            </c:extLst>
          </c:dPt>
          <c:dPt>
            <c:idx val="3"/>
            <c:invertIfNegative val="0"/>
            <c:bubble3D val="0"/>
            <c:spPr>
              <a:solidFill>
                <a:srgbClr val="00B050"/>
              </a:solidFill>
              <a:ln>
                <a:solidFill>
                  <a:schemeClr val="accent1">
                    <a:lumMod val="50000"/>
                  </a:schemeClr>
                </a:solidFill>
              </a:ln>
              <a:effectLst/>
              <a:scene3d>
                <a:camera prst="orthographicFront"/>
                <a:lightRig rig="threePt" dir="t"/>
              </a:scene3d>
              <a:sp3d prstMaterial="flat">
                <a:contourClr>
                  <a:schemeClr val="accent1">
                    <a:lumMod val="50000"/>
                  </a:schemeClr>
                </a:contourClr>
              </a:sp3d>
            </c:spPr>
            <c:extLst>
              <c:ext xmlns:c16="http://schemas.microsoft.com/office/drawing/2014/chart" uri="{C3380CC4-5D6E-409C-BE32-E72D297353CC}">
                <c16:uniqueId val="{00000004-2106-46B3-B7AB-0A8F20506323}"/>
              </c:ext>
            </c:extLst>
          </c:dPt>
          <c:dLbls>
            <c:spPr>
              <a:solidFill>
                <a:schemeClr val="accent1">
                  <a:alpha val="30000"/>
                </a:schemeClr>
              </a:solidFill>
              <a:ln>
                <a:solidFill>
                  <a:schemeClr val="lt1">
                    <a:alpha val="50000"/>
                  </a:schemeClr>
                </a:solidFill>
                <a:round/>
              </a:ln>
              <a:effectLst>
                <a:outerShdw blurRad="63500" dist="889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600" b="1" i="0" u="none" strike="noStrike" kern="1200" baseline="0">
                    <a:solidFill>
                      <a:schemeClr val="lt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cat>
            <c:strRef>
              <c:f>'BASIC Counts'!$B$3:$B$7</c:f>
              <c:strCache>
                <c:ptCount val="5"/>
                <c:pt idx="0">
                  <c:v>High</c:v>
                </c:pt>
                <c:pt idx="1">
                  <c:v>Moderate</c:v>
                </c:pt>
                <c:pt idx="2">
                  <c:v>Low</c:v>
                </c:pt>
                <c:pt idx="3">
                  <c:v>Negligible</c:v>
                </c:pt>
                <c:pt idx="4">
                  <c:v>No Residual</c:v>
                </c:pt>
              </c:strCache>
            </c:strRef>
          </c:cat>
          <c:val>
            <c:numRef>
              <c:f>'BASIC Counts'!$D$3:$D$7</c:f>
              <c:numCache>
                <c:formatCode>General</c:formatCode>
                <c:ptCount val="5"/>
                <c:pt idx="0">
                  <c:v>9</c:v>
                </c:pt>
                <c:pt idx="1">
                  <c:v>6</c:v>
                </c:pt>
                <c:pt idx="2">
                  <c:v>15</c:v>
                </c:pt>
                <c:pt idx="3">
                  <c:v>8</c:v>
                </c:pt>
                <c:pt idx="4">
                  <c:v>25</c:v>
                </c:pt>
              </c:numCache>
            </c:numRef>
          </c:val>
          <c:extLst>
            <c:ext xmlns:c16="http://schemas.microsoft.com/office/drawing/2014/chart" uri="{C3380CC4-5D6E-409C-BE32-E72D297353CC}">
              <c16:uniqueId val="{00000000-2106-46B3-B7AB-0A8F20506323}"/>
            </c:ext>
          </c:extLst>
        </c:ser>
        <c:dLbls>
          <c:showLegendKey val="0"/>
          <c:showVal val="1"/>
          <c:showCatName val="0"/>
          <c:showSerName val="0"/>
          <c:showPercent val="0"/>
          <c:showBubbleSize val="0"/>
        </c:dLbls>
        <c:gapWidth val="84"/>
        <c:gapDepth val="53"/>
        <c:shape val="box"/>
        <c:axId val="547018312"/>
        <c:axId val="547020280"/>
        <c:axId val="0"/>
      </c:bar3DChart>
      <c:catAx>
        <c:axId val="547018312"/>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600" b="1" i="0" u="none" strike="noStrike" kern="1200" baseline="0">
                <a:solidFill>
                  <a:schemeClr val="lt1">
                    <a:lumMod val="75000"/>
                  </a:schemeClr>
                </a:solidFill>
                <a:latin typeface="+mn-lt"/>
                <a:ea typeface="+mn-ea"/>
                <a:cs typeface="+mn-cs"/>
              </a:defRPr>
            </a:pPr>
            <a:endParaRPr lang="en-US"/>
          </a:p>
        </c:txPr>
        <c:crossAx val="547020280"/>
        <c:crosses val="autoZero"/>
        <c:auto val="1"/>
        <c:lblAlgn val="ctr"/>
        <c:lblOffset val="100"/>
        <c:noMultiLvlLbl val="0"/>
      </c:catAx>
      <c:valAx>
        <c:axId val="547020280"/>
        <c:scaling>
          <c:orientation val="minMax"/>
        </c:scaling>
        <c:delete val="1"/>
        <c:axPos val="l"/>
        <c:numFmt formatCode="General" sourceLinked="1"/>
        <c:majorTickMark val="out"/>
        <c:minorTickMark val="none"/>
        <c:tickLblPos val="nextTo"/>
        <c:crossAx val="54701831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dk1">
        <a:lumMod val="75000"/>
        <a:lumOff val="25000"/>
      </a:schemeClr>
    </a:solidFill>
    <a:ln w="6350" cap="flat" cmpd="sng" algn="ctr">
      <a:solidFill>
        <a:schemeClr val="dk1">
          <a:tint val="7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1">
  <cs:axisTitle>
    <cs:lnRef idx="0"/>
    <cs:fillRef idx="0"/>
    <cs:effectRef idx="0"/>
    <cs:fontRef idx="minor">
      <a:schemeClr val="lt1">
        <a:lumMod val="75000"/>
      </a:schemeClr>
    </cs:fontRef>
    <cs:defRPr sz="900" kern="1200"/>
  </cs:axisTitle>
  <cs:categoryAxis>
    <cs:lnRef idx="0"/>
    <cs:fillRef idx="0"/>
    <cs:effectRef idx="0"/>
    <cs:fontRef idx="minor">
      <a:schemeClr val="lt1">
        <a:lumMod val="75000"/>
      </a:schemeClr>
    </cs:fontRef>
    <cs:defRPr sz="900" kern="1200"/>
  </cs:categoryAxis>
  <cs:chartArea>
    <cs:lnRef idx="0"/>
    <cs:fillRef idx="0"/>
    <cs:effectRef idx="0"/>
    <cs:fontRef idx="minor">
      <a:schemeClr val="lt1"/>
    </cs:fontRef>
    <cs:spPr>
      <a:solidFill>
        <a:schemeClr val="dk1">
          <a:lumMod val="75000"/>
          <a:lumOff val="25000"/>
        </a:schemeClr>
      </a:solidFill>
      <a:ln w="6350" cap="flat" cmpd="sng" algn="ctr">
        <a:solidFill>
          <a:schemeClr val="dk1">
            <a:tint val="75000"/>
          </a:schemeClr>
        </a:solidFill>
        <a:round/>
      </a:ln>
    </cs:spPr>
    <cs:defRPr sz="1000" kern="1200"/>
  </cs:chartArea>
  <cs:dataLabel>
    <cs:lnRef idx="0"/>
    <cs:fillRef idx="0">
      <cs:styleClr val="auto"/>
    </cs:fillRef>
    <cs:effectRef idx="0"/>
    <cs:fontRef idx="minor">
      <a:schemeClr val="lt1"/>
    </cs:fontRef>
    <cs:spPr>
      <a:solidFill>
        <a:schemeClr val="phClr">
          <a:alpha val="30000"/>
        </a:schemeClr>
      </a:solidFill>
      <a:ln>
        <a:solidFill>
          <a:schemeClr val="lt1">
            <a:alpha val="50000"/>
          </a:schemeClr>
        </a:solidFill>
        <a:round/>
      </a:ln>
      <a:effectLst>
        <a:outerShdw blurRad="63500" dist="88900" dir="2700000" algn="tl" rotWithShape="0">
          <a:prstClr val="black">
            <a:alpha val="40000"/>
          </a:prstClr>
        </a:outerShdw>
      </a:effectLst>
    </cs:spPr>
    <cs:defRPr sz="900" b="1" i="0" u="none" strike="noStrike" kern="1200" baseline="0"/>
  </cs:dataLabel>
  <cs:dataLabelCallout>
    <cs:lnRef idx="0"/>
    <cs:fillRef idx="0">
      <cs:styleClr val="auto"/>
    </cs:fillRef>
    <cs:effectRef idx="0"/>
    <cs:fontRef idx="minor">
      <a:schemeClr val="lt1"/>
    </cs:fontRef>
    <cs:spPr>
      <a:solidFill>
        <a:schemeClr val="phClr">
          <a:alpha val="30000"/>
        </a:schemeClr>
      </a:solidFill>
      <a:ln>
        <a:solidFill>
          <a:schemeClr val="lt1">
            <a:alpha val="50000"/>
          </a:schemeClr>
        </a:solidFill>
        <a:round/>
      </a:ln>
      <a:effectLst>
        <a:outerShdw blurRad="63500" dist="88900" dir="2700000" algn="tl" rotWithShape="0">
          <a:prstClr val="black">
            <a:alpha val="40000"/>
          </a:prstClr>
        </a:outerShdw>
      </a:effectLst>
    </cs:spPr>
    <cs:defRPr sz="900" b="1" i="0" u="none" strike="noStrike" kern="1200" baseline="0"/>
    <cs:bodyPr rot="0" spcFirstLastPara="1" vertOverflow="clip" horzOverflow="clip" vert="horz" wrap="square" lIns="36576" tIns="18288" rIns="36576" bIns="18288" anchor="ctr" anchorCtr="1">
      <a:spAutoFit/>
    </cs:bodyPr>
  </cs:dataLabelCallout>
  <cs:dataPoint>
    <cs:lnRef idx="0">
      <cs:styleClr val="auto"/>
    </cs:lnRef>
    <cs:fillRef idx="0">
      <cs:styleClr val="auto"/>
    </cs:fillRef>
    <cs:effectRef idx="0"/>
    <cs:fontRef idx="minor">
      <a:schemeClr val="tx1"/>
    </cs:fontRef>
    <cs:spPr>
      <a:solidFill>
        <a:schemeClr val="phClr">
          <a:alpha val="88000"/>
        </a:schemeClr>
      </a:solidFill>
      <a:ln>
        <a:solidFill>
          <a:schemeClr val="phClr">
            <a:lumMod val="50000"/>
          </a:schemeClr>
        </a:solidFill>
      </a:ln>
    </cs:spPr>
  </cs:dataPoint>
  <cs:dataPoint3D>
    <cs:lnRef idx="0">
      <cs:styleClr val="auto"/>
    </cs:lnRef>
    <cs:fillRef idx="0">
      <cs:styleClr val="auto"/>
    </cs:fillRef>
    <cs:effectRef idx="0"/>
    <cs:fontRef idx="minor">
      <a:schemeClr val="tx1"/>
    </cs:fontRef>
    <cs:spPr>
      <a:solidFill>
        <a:schemeClr val="phClr">
          <a:alpha val="88000"/>
        </a:schemeClr>
      </a:solidFill>
      <a:ln>
        <a:solidFill>
          <a:schemeClr val="phClr">
            <a:lumMod val="50000"/>
          </a:schemeClr>
        </a:solidFill>
      </a:ln>
      <a:scene3d>
        <a:camera prst="orthographicFront"/>
        <a:lightRig rig="threePt" dir="t"/>
      </a:scene3d>
      <a:sp3d prstMaterial="flat"/>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dk1">
            <a:lumMod val="75000"/>
            <a:lumOff val="25000"/>
          </a:schemeClr>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dk1">
            <a:lumMod val="50000"/>
            <a:lumOff val="50000"/>
          </a:schemeClr>
        </a:solidFill>
      </a:ln>
    </cs:spPr>
    <cs:defRPr sz="900" kern="1200"/>
  </cs:dataTable>
  <cs:downBar>
    <cs:lnRef idx="0"/>
    <cs:fillRef idx="0"/>
    <cs:effectRef idx="0"/>
    <cs:fontRef idx="minor">
      <a:schemeClr val="lt1"/>
    </cs:fontRef>
    <cs:spPr>
      <a:solidFill>
        <a:schemeClr val="dk1">
          <a:lumMod val="50000"/>
          <a:lumOff val="50000"/>
        </a:schemeClr>
      </a:solidFill>
      <a:ln w="9525">
        <a:solidFill>
          <a:schemeClr val="dk1">
            <a:lumMod val="75000"/>
          </a:schemeClr>
        </a:solidFill>
        <a:round/>
      </a:ln>
    </cs:spPr>
  </cs:downBar>
  <cs:dropLine>
    <cs:lnRef idx="0"/>
    <cs:fillRef idx="0"/>
    <cs:effectRef idx="0"/>
    <cs:fontRef idx="minor">
      <a:schemeClr val="dk1"/>
    </cs:fontRef>
    <cs:spPr>
      <a:ln w="9525">
        <a:solidFill>
          <a:schemeClr val="lt1">
            <a:lumMod val="50000"/>
          </a:schemeClr>
        </a:solidFill>
        <a:round/>
      </a:ln>
    </cs:spPr>
  </cs:dropLine>
  <cs:errorBar>
    <cs:lnRef idx="0"/>
    <cs:fillRef idx="0"/>
    <cs:effectRef idx="0"/>
    <cs:fontRef idx="minor">
      <a:schemeClr val="dk1"/>
    </cs:fontRef>
    <cs:spPr>
      <a:ln w="9525">
        <a:solidFill>
          <a:schemeClr val="lt1">
            <a:lumMod val="50000"/>
          </a:schemeClr>
        </a:solidFill>
        <a:round/>
      </a:ln>
    </cs:spPr>
  </cs:errorBar>
  <cs:floor>
    <cs:lnRef idx="0"/>
    <cs:fillRef idx="0"/>
    <cs:effectRef idx="0"/>
    <cs:fontRef idx="minor">
      <a:schemeClr val="tx1"/>
    </cs:fontRef>
    <cs:spPr>
      <a:solidFill>
        <a:schemeClr val="bg2">
          <a:lumMod val="75000"/>
          <a:alpha val="27000"/>
        </a:schemeClr>
      </a:solidFill>
      <a:sp3d/>
    </cs:spPr>
  </cs:floor>
  <cs:gridlineMajor>
    <cs:lnRef idx="0"/>
    <cs:fillRef idx="0"/>
    <cs:effectRef idx="0"/>
    <cs:fontRef idx="minor">
      <a:schemeClr val="tx1"/>
    </cs:fontRef>
    <cs:spPr>
      <a:ln w="9525">
        <a:solidFill>
          <a:schemeClr val="lt1">
            <a:lumMod val="50000"/>
          </a:schemeClr>
        </a:solidFill>
      </a:ln>
    </cs:spPr>
  </cs:gridlineMajor>
  <cs:gridlineMinor>
    <cs:lnRef idx="0"/>
    <cs:fillRef idx="0"/>
    <cs:effectRef idx="0"/>
    <cs:fontRef idx="minor">
      <a:schemeClr val="tx1"/>
    </cs:fontRef>
    <cs:spPr>
      <a:ln w="9525">
        <a:solidFill>
          <a:schemeClr val="lt1">
            <a:lumMod val="40000"/>
          </a:schemeClr>
        </a:solidFill>
      </a:ln>
    </cs:spPr>
  </cs:gridlineMinor>
  <cs:hiLoLine>
    <cs:lnRef idx="0"/>
    <cs:fillRef idx="0"/>
    <cs:effectRef idx="0"/>
    <cs:fontRef idx="minor">
      <a:schemeClr val="dk1"/>
    </cs:fontRef>
    <cs:spPr>
      <a:ln w="9525">
        <a:solidFill>
          <a:schemeClr val="lt1">
            <a:lumMod val="50000"/>
          </a:schemeClr>
        </a:solidFill>
        <a:round/>
      </a:ln>
    </cs:spPr>
  </cs:hiLoLine>
  <cs:leaderLine>
    <cs:lnRef idx="0"/>
    <cs:fillRef idx="0"/>
    <cs:effectRef idx="0"/>
    <cs:fontRef idx="minor">
      <a:schemeClr val="dk1"/>
    </cs:fontRef>
    <cs:spPr>
      <a:ln w="9525">
        <a:solidFill>
          <a:schemeClr val="lt1">
            <a:lumMod val="50000"/>
          </a:schemeClr>
        </a:solidFill>
        <a:round/>
      </a:ln>
    </cs:spPr>
  </cs:leaderLine>
  <cs:legend>
    <cs:lnRef idx="0"/>
    <cs:fillRef idx="0"/>
    <cs:effectRef idx="0"/>
    <cs:fontRef idx="minor">
      <a:schemeClr val="lt1">
        <a:lumMod val="7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75000"/>
      </a:schemeClr>
    </cs:fontRef>
    <cs:defRPr sz="900" kern="1200"/>
  </cs:seriesAxis>
  <cs:seriesLine>
    <cs:lnRef idx="0"/>
    <cs:fillRef idx="0"/>
    <cs:effectRef idx="0"/>
    <cs:fontRef idx="minor">
      <a:schemeClr val="dk1"/>
    </cs:fontRef>
    <cs:spPr>
      <a:ln w="9525">
        <a:solidFill>
          <a:schemeClr val="lt1">
            <a:lumMod val="50000"/>
          </a:schemeClr>
        </a:solidFill>
        <a:round/>
      </a:ln>
    </cs:spPr>
  </cs:seriesLine>
  <cs:title>
    <cs:lnRef idx="0"/>
    <cs:fillRef idx="0"/>
    <cs:effectRef idx="0"/>
    <cs:fontRef idx="minor">
      <a:schemeClr val="lt1"/>
    </cs:fontRef>
    <cs:defRPr sz="1800" b="0" kern="1200" cap="all" baseline="0"/>
  </cs:title>
  <cs:trendline>
    <cs:lnRef idx="0">
      <cs:styleClr val="auto"/>
    </cs:lnRef>
    <cs:fillRef idx="0"/>
    <cs:effectRef idx="0"/>
    <cs:fontRef idx="minor">
      <a:schemeClr val="dk1"/>
    </cs:fontRef>
    <cs:spPr>
      <a:ln w="9525" cap="rnd">
        <a:solidFill>
          <a:schemeClr val="phClr">
            <a:alpha val="50000"/>
          </a:schemeClr>
        </a:solidFill>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dk1"/>
    </cs:fontRef>
    <cs:spPr>
      <a:solidFill>
        <a:schemeClr val="lt1">
          <a:lumMod val="85000"/>
        </a:schemeClr>
      </a:solidFill>
      <a:ln w="9525">
        <a:solidFill>
          <a:schemeClr val="dk1">
            <a:lumMod val="50000"/>
          </a:schemeClr>
        </a:solidFill>
        <a:round/>
      </a:ln>
    </cs:spPr>
  </cs:upBar>
  <cs:valueAxis>
    <cs:lnRef idx="0"/>
    <cs:fillRef idx="0"/>
    <cs:effectRef idx="0"/>
    <cs:fontRef idx="minor">
      <a:schemeClr val="lt1">
        <a:lumMod val="75000"/>
      </a:schemeClr>
    </cs:fontRef>
    <cs:defRPr sz="900" kern="1200"/>
  </cs:valueAxis>
  <cs:wall>
    <cs:lnRef idx="0"/>
    <cs:fillRef idx="0"/>
    <cs:effectRef idx="0"/>
    <cs:fontRef idx="minor">
      <a:schemeClr val="tx1"/>
    </cs:fontRef>
    <cs:spPr>
      <a:sp3d/>
    </cs:spPr>
  </cs:wall>
</cs:chartStyle>
</file>

<file path=xl/drawings/_rels/drawing3.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6</xdr:col>
      <xdr:colOff>466727</xdr:colOff>
      <xdr:row>0</xdr:row>
      <xdr:rowOff>114302</xdr:rowOff>
    </xdr:from>
    <xdr:to>
      <xdr:col>8</xdr:col>
      <xdr:colOff>101600</xdr:colOff>
      <xdr:row>2</xdr:row>
      <xdr:rowOff>82550</xdr:rowOff>
    </xdr:to>
    <xdr:cxnSp macro="">
      <xdr:nvCxnSpPr>
        <xdr:cNvPr id="3" name="Straight Arrow Connector 2">
          <a:extLst>
            <a:ext uri="{FF2B5EF4-FFF2-40B4-BE49-F238E27FC236}">
              <a16:creationId xmlns:a16="http://schemas.microsoft.com/office/drawing/2014/main" id="{00000000-0008-0000-0500-000003000000}"/>
            </a:ext>
          </a:extLst>
        </xdr:cNvPr>
        <xdr:cNvCxnSpPr/>
      </xdr:nvCxnSpPr>
      <xdr:spPr>
        <a:xfrm flipH="1" flipV="1">
          <a:off x="6892927" y="114302"/>
          <a:ext cx="873123" cy="342898"/>
        </a:xfrm>
        <a:prstGeom prst="straightConnector1">
          <a:avLst/>
        </a:prstGeom>
        <a:ln w="57150">
          <a:tailEnd type="arrow"/>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66674</xdr:colOff>
      <xdr:row>1</xdr:row>
      <xdr:rowOff>184149</xdr:rowOff>
    </xdr:from>
    <xdr:ext cx="2295525" cy="436786"/>
    <xdr:sp macro="" textlink="">
      <xdr:nvSpPr>
        <xdr:cNvPr id="7" name="TextBox 6">
          <a:extLst>
            <a:ext uri="{FF2B5EF4-FFF2-40B4-BE49-F238E27FC236}">
              <a16:creationId xmlns:a16="http://schemas.microsoft.com/office/drawing/2014/main" id="{00000000-0008-0000-0500-000007000000}"/>
            </a:ext>
          </a:extLst>
        </xdr:cNvPr>
        <xdr:cNvSpPr txBox="1"/>
      </xdr:nvSpPr>
      <xdr:spPr>
        <a:xfrm>
          <a:off x="7731124" y="374649"/>
          <a:ext cx="2295525"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b="1">
              <a:solidFill>
                <a:srgbClr val="FF0000"/>
              </a:solidFill>
            </a:rPr>
            <a:t>NOTE: This Column</a:t>
          </a:r>
          <a:r>
            <a:rPr lang="en-US" sz="1100" b="1" baseline="0">
              <a:solidFill>
                <a:srgbClr val="FF0000"/>
              </a:solidFill>
            </a:rPr>
            <a:t> alters Cost Score Thresholds. </a:t>
          </a:r>
        </a:p>
      </xdr:txBody>
    </xdr:sp>
    <xdr:clientData/>
  </xdr:oneCellAnchor>
  <xdr:oneCellAnchor>
    <xdr:from>
      <xdr:col>0</xdr:col>
      <xdr:colOff>231775</xdr:colOff>
      <xdr:row>11</xdr:row>
      <xdr:rowOff>171449</xdr:rowOff>
    </xdr:from>
    <xdr:ext cx="5762625" cy="3223318"/>
    <xdr:sp macro="" textlink="">
      <xdr:nvSpPr>
        <xdr:cNvPr id="8" name="TextBox 7">
          <a:extLst>
            <a:ext uri="{FF2B5EF4-FFF2-40B4-BE49-F238E27FC236}">
              <a16:creationId xmlns:a16="http://schemas.microsoft.com/office/drawing/2014/main" id="{00000000-0008-0000-0500-000008000000}"/>
            </a:ext>
          </a:extLst>
        </xdr:cNvPr>
        <xdr:cNvSpPr txBox="1"/>
      </xdr:nvSpPr>
      <xdr:spPr>
        <a:xfrm>
          <a:off x="231775" y="2235199"/>
          <a:ext cx="5762625" cy="322331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2000" b="1">
              <a:solidFill>
                <a:srgbClr val="FF0000"/>
              </a:solidFill>
            </a:rPr>
            <a:t>NOTE:</a:t>
          </a:r>
          <a:r>
            <a:rPr lang="en-US" sz="2000" b="1" baseline="0">
              <a:solidFill>
                <a:srgbClr val="FF0000"/>
              </a:solidFill>
            </a:rPr>
            <a:t> Altering values on this page may change or break scoring on the "Risks" Tab. Please do not alter without reviewing underlying formulas and conditional formatting!</a:t>
          </a:r>
        </a:p>
        <a:p>
          <a:endParaRPr lang="en-US" sz="2000" b="1" baseline="0">
            <a:solidFill>
              <a:srgbClr val="FF0000"/>
            </a:solidFill>
          </a:endParaRPr>
        </a:p>
        <a:p>
          <a:r>
            <a:rPr lang="en-US" sz="2000" b="1" baseline="0">
              <a:solidFill>
                <a:srgbClr val="FF0000"/>
              </a:solidFill>
            </a:rPr>
            <a:t>The VALUE Column and Score are for REFERENCE ONLY, and are not used as selection criteria in the spreadsheet - Instead actual % values are directly entered into Likelihood columns, and are used in formula calculations.</a:t>
          </a:r>
          <a:endParaRPr lang="en-US" sz="2000" b="1">
            <a:solidFill>
              <a:srgbClr val="FF0000"/>
            </a:solidFill>
          </a:endParaRP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0</xdr:col>
      <xdr:colOff>114300</xdr:colOff>
      <xdr:row>4</xdr:row>
      <xdr:rowOff>66674</xdr:rowOff>
    </xdr:from>
    <xdr:ext cx="3343275" cy="2722284"/>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114300" y="828674"/>
          <a:ext cx="3343275" cy="272228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400" b="1"/>
            <a:t>NOTE: In </a:t>
          </a:r>
          <a:r>
            <a:rPr lang="en-US" sz="1400" b="1">
              <a:solidFill>
                <a:srgbClr val="FF0000"/>
              </a:solidFill>
            </a:rPr>
            <a:t>cell B1 above</a:t>
          </a:r>
          <a:r>
            <a:rPr lang="en-US" sz="1400" b="1"/>
            <a:t>, enter the ROW from the "Risks</a:t>
          </a:r>
          <a:r>
            <a:rPr lang="en-US" sz="1400" b="1" baseline="0"/>
            <a:t>" Tab to display a page for the selected risk.    </a:t>
          </a:r>
        </a:p>
        <a:p>
          <a:endParaRPr lang="en-US" sz="1400" b="1" baseline="0"/>
        </a:p>
        <a:p>
          <a:r>
            <a:rPr lang="en-US" sz="1400" b="1" baseline="0"/>
            <a:t>Use caution altering any data other than cell B1 above, as it may break the summary. </a:t>
          </a:r>
        </a:p>
        <a:p>
          <a:endParaRPr lang="en-US" sz="1400" b="1" baseline="0"/>
        </a:p>
        <a:p>
          <a:r>
            <a:rPr lang="en-US" sz="1400" b="1" baseline="0"/>
            <a:t>If you add or remove columns from the "Risks" tab, you will need to </a:t>
          </a:r>
          <a:r>
            <a:rPr lang="en-US" sz="1400" b="1" i="1" baseline="0">
              <a:solidFill>
                <a:srgbClr val="FF0000"/>
              </a:solidFill>
            </a:rPr>
            <a:t>manually</a:t>
          </a:r>
          <a:r>
            <a:rPr lang="en-US" sz="1400" b="1" baseline="0"/>
            <a:t> update the corresponding formulas on THIS page. </a:t>
          </a:r>
          <a:endParaRPr lang="en-US" sz="1400" b="1"/>
        </a:p>
      </xdr:txBody>
    </xdr:sp>
    <xdr:clientData/>
  </xdr:oneCellAnchor>
  <xdr:twoCellAnchor>
    <xdr:from>
      <xdr:col>0</xdr:col>
      <xdr:colOff>1647825</xdr:colOff>
      <xdr:row>0</xdr:row>
      <xdr:rowOff>142875</xdr:rowOff>
    </xdr:from>
    <xdr:to>
      <xdr:col>1</xdr:col>
      <xdr:colOff>66675</xdr:colOff>
      <xdr:row>4</xdr:row>
      <xdr:rowOff>133350</xdr:rowOff>
    </xdr:to>
    <xdr:cxnSp macro="">
      <xdr:nvCxnSpPr>
        <xdr:cNvPr id="4" name="Straight Arrow Connector 3">
          <a:extLst>
            <a:ext uri="{FF2B5EF4-FFF2-40B4-BE49-F238E27FC236}">
              <a16:creationId xmlns:a16="http://schemas.microsoft.com/office/drawing/2014/main" id="{00000000-0008-0000-0300-000004000000}"/>
            </a:ext>
          </a:extLst>
        </xdr:cNvPr>
        <xdr:cNvCxnSpPr/>
      </xdr:nvCxnSpPr>
      <xdr:spPr>
        <a:xfrm flipV="1">
          <a:off x="1647825" y="142875"/>
          <a:ext cx="1447800" cy="752475"/>
        </a:xfrm>
        <a:prstGeom prst="straightConnector1">
          <a:avLst/>
        </a:prstGeom>
        <a:ln w="38100">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oneCellAnchor>
    <xdr:from>
      <xdr:col>0</xdr:col>
      <xdr:colOff>520701</xdr:colOff>
      <xdr:row>8</xdr:row>
      <xdr:rowOff>76200</xdr:rowOff>
    </xdr:from>
    <xdr:ext cx="3054350" cy="1333500"/>
    <xdr:sp macro="" textlink="">
      <xdr:nvSpPr>
        <xdr:cNvPr id="2" name="TextBox 1">
          <a:extLst>
            <a:ext uri="{FF2B5EF4-FFF2-40B4-BE49-F238E27FC236}">
              <a16:creationId xmlns:a16="http://schemas.microsoft.com/office/drawing/2014/main" id="{00000000-0008-0000-0600-000002000000}"/>
            </a:ext>
          </a:extLst>
        </xdr:cNvPr>
        <xdr:cNvSpPr txBox="1"/>
      </xdr:nvSpPr>
      <xdr:spPr>
        <a:xfrm>
          <a:off x="520701" y="1587500"/>
          <a:ext cx="3054350" cy="13335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2000" b="1">
              <a:solidFill>
                <a:srgbClr val="FF0000"/>
              </a:solidFill>
            </a:rPr>
            <a:t>NOTE:</a:t>
          </a:r>
          <a:r>
            <a:rPr lang="en-US" sz="2000" b="1" baseline="0">
              <a:solidFill>
                <a:srgbClr val="FF0000"/>
              </a:solidFill>
            </a:rPr>
            <a:t> If columns are altered on the RISKS tab, this page may stop working.</a:t>
          </a:r>
          <a:endParaRPr lang="en-US" sz="2000" b="1">
            <a:solidFill>
              <a:srgbClr val="FF0000"/>
            </a:solidFill>
          </a:endParaRPr>
        </a:p>
      </xdr:txBody>
    </xdr:sp>
    <xdr:clientData/>
  </xdr:oneCellAnchor>
  <xdr:twoCellAnchor>
    <xdr:from>
      <xdr:col>5</xdr:col>
      <xdr:colOff>171450</xdr:colOff>
      <xdr:row>2</xdr:row>
      <xdr:rowOff>15874</xdr:rowOff>
    </xdr:from>
    <xdr:to>
      <xdr:col>17</xdr:col>
      <xdr:colOff>304800</xdr:colOff>
      <xdr:row>35</xdr:row>
      <xdr:rowOff>25399</xdr:rowOff>
    </xdr:to>
    <xdr:graphicFrame macro="">
      <xdr:nvGraphicFramePr>
        <xdr:cNvPr id="3" name="Chart 2">
          <a:extLst>
            <a:ext uri="{FF2B5EF4-FFF2-40B4-BE49-F238E27FC236}">
              <a16:creationId xmlns:a16="http://schemas.microsoft.com/office/drawing/2014/main" id="{00000000-0008-0000-06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xdr:col>
      <xdr:colOff>445770</xdr:colOff>
      <xdr:row>1</xdr:row>
      <xdr:rowOff>163830</xdr:rowOff>
    </xdr:from>
    <xdr:to>
      <xdr:col>31</xdr:col>
      <xdr:colOff>175260</xdr:colOff>
      <xdr:row>34</xdr:row>
      <xdr:rowOff>160020</xdr:rowOff>
    </xdr:to>
    <xdr:graphicFrame macro="">
      <xdr:nvGraphicFramePr>
        <xdr:cNvPr id="5" name="Chart 4">
          <a:extLst>
            <a:ext uri="{FF2B5EF4-FFF2-40B4-BE49-F238E27FC236}">
              <a16:creationId xmlns:a16="http://schemas.microsoft.com/office/drawing/2014/main" id="{59A56597-124F-4E38-B701-74FC7BA821E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isourikova/CD-2/RISK%20ANALYSIS/CD-2%20Risk%20Register%20Mar%201%20201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isourikova/AppData/Local/Packages/Microsoft.MicrosoftEdge_8wekyb3d8bbwe/TempState/Downloads/CD-2%20Risk%20Register%20Dec%2015%20(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isourikova/Documents/CD-2%20Risk%20Register%20Mar%2028%202019%20Jim.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isourikova/AppData/Local/Microsoft/Windows/INetCache/Content.Outlook/PEMHR5UC/Infrastructure_Risk_Registry.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isks"/>
      <sheetName val="CB_DATA_"/>
      <sheetName val="SelectionCriteria"/>
      <sheetName val="Retired Risks"/>
      <sheetName val="RiskPresentation"/>
      <sheetName val="BASIC Counts"/>
    </sheetNames>
    <sheetDataSet>
      <sheetData sheetId="0"/>
      <sheetData sheetId="1"/>
      <sheetData sheetId="2">
        <row r="3">
          <cell r="G3">
            <v>225</v>
          </cell>
        </row>
        <row r="4">
          <cell r="G4">
            <v>100</v>
          </cell>
        </row>
        <row r="5">
          <cell r="G5">
            <v>25</v>
          </cell>
        </row>
      </sheetData>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isks"/>
      <sheetName val="CB_DATA_"/>
      <sheetName val="SelectionCriteria"/>
      <sheetName val="Retired Risks"/>
      <sheetName val="RiskPresentation"/>
      <sheetName val="BASIC Counts"/>
    </sheetNames>
    <sheetDataSet>
      <sheetData sheetId="0"/>
      <sheetData sheetId="1"/>
      <sheetData sheetId="2">
        <row r="3">
          <cell r="G3">
            <v>225</v>
          </cell>
        </row>
      </sheetData>
      <sheetData sheetId="3"/>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isks"/>
      <sheetName val="CB_DATA_"/>
      <sheetName val="SelectionCriteria"/>
      <sheetName val="Retired Risks"/>
      <sheetName val="RiskPresentation"/>
      <sheetName val="BASIC Counts"/>
    </sheetNames>
    <sheetDataSet>
      <sheetData sheetId="0"/>
      <sheetData sheetId="1"/>
      <sheetData sheetId="2"/>
      <sheetData sheetId="3"/>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lectionCriteria"/>
    </sheetNames>
    <sheetDataSet>
      <sheetData sheetId="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K135"/>
  <sheetViews>
    <sheetView showGridLines="0" tabSelected="1" zoomScale="78" zoomScaleNormal="78" workbookViewId="0">
      <pane xSplit="7" ySplit="2" topLeftCell="H3" activePane="bottomRight" state="frozen"/>
      <selection pane="topRight" activeCell="H1" sqref="H1"/>
      <selection pane="bottomLeft" activeCell="A3" sqref="A3"/>
      <selection pane="bottomRight" activeCell="AU54" sqref="AU54"/>
    </sheetView>
  </sheetViews>
  <sheetFormatPr defaultColWidth="9.109375" defaultRowHeight="14.4" x14ac:dyDescent="0.3"/>
  <cols>
    <col min="1" max="1" width="14.77734375" style="5" customWidth="1"/>
    <col min="2" max="2" width="8.44140625" style="174" customWidth="1"/>
    <col min="3" max="3" width="7" style="8" hidden="1" customWidth="1"/>
    <col min="4" max="4" width="6.6640625" style="10" hidden="1" customWidth="1"/>
    <col min="5" max="5" width="5.6640625" style="178" hidden="1" customWidth="1"/>
    <col min="6" max="6" width="13.21875" style="10" customWidth="1"/>
    <col min="7" max="7" width="31.6640625" style="1" customWidth="1"/>
    <col min="8" max="8" width="28.88671875" style="16" customWidth="1"/>
    <col min="9" max="9" width="10.109375" style="1" customWidth="1"/>
    <col min="10" max="10" width="7.109375" style="19" customWidth="1"/>
    <col min="11" max="11" width="7.21875" style="19" customWidth="1"/>
    <col min="12" max="12" width="7.21875" style="10" customWidth="1"/>
    <col min="13" max="13" width="7" style="14" customWidth="1"/>
    <col min="14" max="14" width="9.33203125" style="14" customWidth="1"/>
    <col min="15" max="15" width="7" style="14" customWidth="1"/>
    <col min="16" max="16" width="8.5546875" style="14" customWidth="1"/>
    <col min="17" max="17" width="8.6640625" style="8" customWidth="1"/>
    <col min="18" max="18" width="11.21875" style="210" customWidth="1"/>
    <col min="19" max="19" width="23.6640625" style="1" customWidth="1"/>
    <col min="20" max="20" width="9.21875" style="13" customWidth="1"/>
    <col min="21" max="21" width="8.88671875" style="19" customWidth="1"/>
    <col min="22" max="22" width="5.6640625" style="19" customWidth="1"/>
    <col min="23" max="23" width="10.88671875" style="1" customWidth="1"/>
    <col min="24" max="24" width="10.21875" style="8" customWidth="1"/>
    <col min="25" max="25" width="8.21875" style="8" hidden="1" customWidth="1"/>
    <col min="26" max="26" width="9.33203125" style="12" customWidth="1"/>
    <col min="27" max="27" width="9" style="12" customWidth="1"/>
    <col min="28" max="28" width="9.21875" style="12" customWidth="1"/>
    <col min="29" max="29" width="9.6640625" style="12" customWidth="1"/>
    <col min="30" max="30" width="9.109375" style="12" customWidth="1"/>
    <col min="31" max="31" width="8.6640625" style="12" customWidth="1"/>
    <col min="32" max="32" width="7.6640625" style="14" customWidth="1"/>
    <col min="33" max="33" width="8.88671875" style="14" customWidth="1"/>
    <col min="34" max="34" width="9.21875" style="14" customWidth="1"/>
    <col min="35" max="35" width="8.88671875" style="14" customWidth="1"/>
    <col min="36" max="36" width="7.88671875" style="8" customWidth="1"/>
    <col min="37" max="37" width="15.6640625" style="12" customWidth="1"/>
    <col min="38" max="38" width="8.33203125" style="13" customWidth="1"/>
    <col min="39" max="39" width="8.77734375" style="16" customWidth="1"/>
    <col min="40" max="40" width="9.77734375" style="16" customWidth="1"/>
    <col min="41" max="41" width="59.33203125" style="19" customWidth="1"/>
    <col min="42" max="42" width="19.5546875" style="19" customWidth="1"/>
    <col min="43" max="43" width="19" style="19" customWidth="1"/>
    <col min="44" max="44" width="24.33203125" style="19" customWidth="1"/>
    <col min="45" max="45" width="15.5546875" style="19" customWidth="1"/>
    <col min="46" max="46" width="20.44140625" style="19" customWidth="1"/>
    <col min="47" max="47" width="46.44140625" style="19" customWidth="1"/>
    <col min="48" max="48" width="35.88671875" style="13" customWidth="1"/>
    <col min="49" max="50" width="9.109375" style="4" customWidth="1"/>
    <col min="51" max="51" width="14.88671875" style="4" customWidth="1"/>
    <col min="52" max="52" width="17.5546875" style="4" customWidth="1"/>
    <col min="53" max="53" width="18.88671875" style="4" customWidth="1"/>
    <col min="54" max="54" width="16" style="4" customWidth="1"/>
    <col min="55" max="61" width="9.109375" style="4" customWidth="1"/>
    <col min="62" max="141" width="9.109375" style="4"/>
    <col min="142" max="16384" width="9.109375" style="1"/>
  </cols>
  <sheetData>
    <row r="1" spans="1:141" s="2" customFormat="1" ht="31.2" customHeight="1" thickBot="1" x14ac:dyDescent="0.35">
      <c r="A1" s="228" t="s">
        <v>14</v>
      </c>
      <c r="B1" s="229"/>
      <c r="C1" s="230"/>
      <c r="D1" s="230"/>
      <c r="E1" s="230"/>
      <c r="F1" s="229"/>
      <c r="G1" s="229"/>
      <c r="H1" s="231"/>
      <c r="I1" s="226" t="s">
        <v>9</v>
      </c>
      <c r="J1" s="227"/>
      <c r="K1" s="227"/>
      <c r="L1" s="227"/>
      <c r="M1" s="227"/>
      <c r="N1" s="227"/>
      <c r="O1" s="227"/>
      <c r="P1" s="227"/>
      <c r="Q1" s="227"/>
      <c r="R1" s="227"/>
      <c r="S1" s="232" t="s">
        <v>6</v>
      </c>
      <c r="T1" s="233"/>
      <c r="U1" s="233"/>
      <c r="V1" s="234"/>
      <c r="W1" s="221" t="s">
        <v>7</v>
      </c>
      <c r="X1" s="222"/>
      <c r="Y1" s="223"/>
      <c r="Z1" s="222"/>
      <c r="AA1" s="222"/>
      <c r="AB1" s="222"/>
      <c r="AC1" s="222"/>
      <c r="AD1" s="222"/>
      <c r="AE1" s="222"/>
      <c r="AF1" s="223"/>
      <c r="AG1" s="223"/>
      <c r="AH1" s="223"/>
      <c r="AI1" s="223"/>
      <c r="AJ1" s="223"/>
      <c r="AK1" s="224"/>
      <c r="AL1" s="225"/>
      <c r="AM1" s="225"/>
      <c r="AN1" s="225"/>
      <c r="AO1" s="225"/>
      <c r="AP1" s="225"/>
      <c r="AQ1" s="225"/>
      <c r="AR1" s="225"/>
      <c r="AS1" s="225"/>
      <c r="AT1" s="225"/>
      <c r="AU1" s="225"/>
      <c r="AV1" s="225"/>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c r="EJ1" s="3"/>
      <c r="EK1" s="3"/>
    </row>
    <row r="2" spans="1:141" s="2" customFormat="1" ht="73.2" customHeight="1" thickBot="1" x14ac:dyDescent="0.35">
      <c r="A2" s="179" t="s">
        <v>20</v>
      </c>
      <c r="B2" s="180" t="s">
        <v>167</v>
      </c>
      <c r="C2" s="199" t="s">
        <v>15</v>
      </c>
      <c r="D2" s="199" t="s">
        <v>19</v>
      </c>
      <c r="E2" s="200" t="s">
        <v>16</v>
      </c>
      <c r="F2" s="179" t="s">
        <v>21</v>
      </c>
      <c r="G2" s="179" t="s">
        <v>0</v>
      </c>
      <c r="H2" s="38" t="s">
        <v>37</v>
      </c>
      <c r="I2" s="39" t="s">
        <v>45</v>
      </c>
      <c r="J2" s="39" t="s">
        <v>41</v>
      </c>
      <c r="K2" s="39" t="s">
        <v>42</v>
      </c>
      <c r="L2" s="39" t="s">
        <v>23</v>
      </c>
      <c r="M2" s="111" t="s">
        <v>31</v>
      </c>
      <c r="N2" s="111" t="s">
        <v>32</v>
      </c>
      <c r="O2" s="111" t="s">
        <v>33</v>
      </c>
      <c r="P2" s="111" t="s">
        <v>34</v>
      </c>
      <c r="Q2" s="111" t="s">
        <v>17</v>
      </c>
      <c r="R2" s="209" t="s">
        <v>17</v>
      </c>
      <c r="S2" s="37" t="s">
        <v>6</v>
      </c>
      <c r="T2" s="17" t="s">
        <v>30</v>
      </c>
      <c r="U2" s="112" t="s">
        <v>73</v>
      </c>
      <c r="V2" s="17" t="s">
        <v>39</v>
      </c>
      <c r="W2" s="181" t="s">
        <v>40</v>
      </c>
      <c r="X2" s="182" t="s">
        <v>8</v>
      </c>
      <c r="Y2" s="30" t="s">
        <v>4</v>
      </c>
      <c r="Z2" s="183" t="s">
        <v>27</v>
      </c>
      <c r="AA2" s="183" t="s">
        <v>28</v>
      </c>
      <c r="AB2" s="183" t="s">
        <v>29</v>
      </c>
      <c r="AC2" s="183" t="s">
        <v>24</v>
      </c>
      <c r="AD2" s="183" t="s">
        <v>25</v>
      </c>
      <c r="AE2" s="183" t="s">
        <v>26</v>
      </c>
      <c r="AF2" s="113" t="s">
        <v>31</v>
      </c>
      <c r="AG2" s="113" t="s">
        <v>32</v>
      </c>
      <c r="AH2" s="113" t="s">
        <v>33</v>
      </c>
      <c r="AI2" s="113" t="s">
        <v>34</v>
      </c>
      <c r="AJ2" s="114" t="s">
        <v>35</v>
      </c>
      <c r="AK2" s="184" t="s">
        <v>36</v>
      </c>
      <c r="AL2" s="41" t="s">
        <v>96</v>
      </c>
      <c r="AM2" s="115" t="s">
        <v>91</v>
      </c>
      <c r="AN2" s="115" t="s">
        <v>92</v>
      </c>
      <c r="AO2" s="41" t="s">
        <v>84</v>
      </c>
      <c r="AP2" s="115" t="s">
        <v>97</v>
      </c>
      <c r="AQ2" s="115" t="s">
        <v>98</v>
      </c>
      <c r="AR2" s="109" t="s">
        <v>93</v>
      </c>
      <c r="AS2" s="109" t="s">
        <v>86</v>
      </c>
      <c r="AT2" s="109" t="s">
        <v>85</v>
      </c>
      <c r="AU2" s="109" t="s">
        <v>87</v>
      </c>
      <c r="AV2" s="41" t="s">
        <v>22</v>
      </c>
      <c r="AW2" s="3"/>
      <c r="AX2" s="3"/>
      <c r="AY2" s="3"/>
      <c r="AZ2" s="3"/>
      <c r="BA2" s="220"/>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row>
    <row r="3" spans="1:141" s="24" customFormat="1" ht="28.05" customHeight="1" x14ac:dyDescent="0.3">
      <c r="A3" s="185" t="s">
        <v>106</v>
      </c>
      <c r="B3" s="186" t="s">
        <v>321</v>
      </c>
      <c r="C3" s="72" t="s">
        <v>107</v>
      </c>
      <c r="D3" s="72" t="s">
        <v>108</v>
      </c>
      <c r="E3" s="175"/>
      <c r="F3" s="187" t="s">
        <v>109</v>
      </c>
      <c r="G3" s="188" t="s">
        <v>110</v>
      </c>
      <c r="H3" s="152" t="s">
        <v>113</v>
      </c>
      <c r="I3" s="33">
        <v>0.1</v>
      </c>
      <c r="J3" s="33" t="s">
        <v>3</v>
      </c>
      <c r="K3" s="33"/>
      <c r="L3" s="34">
        <v>72</v>
      </c>
      <c r="M3" s="29">
        <f>IF(I3=0,0,IF(I3&lt;=0.01,1, IF(I3&lt;=0.1,2, IF(I3&lt;=0.5,3,4))))</f>
        <v>2</v>
      </c>
      <c r="N3" s="9">
        <f>IF(L3="",0,IF(L3&lt;=SelectionCriteria!$G$5,1, IF(L3&lt;=SelectionCriteria!$G$4,2, IF(L3&lt;=SelectionCriteria!$G$3,3,4))))</f>
        <v>2</v>
      </c>
      <c r="O3" s="29">
        <f t="shared" ref="O3:P6" si="0">IF(J3="",0,IF(J3="Negligible",1,IF(J3="Low",2,IF(J3="Moderate",3,4))))</f>
        <v>3</v>
      </c>
      <c r="P3" s="29">
        <v>0</v>
      </c>
      <c r="Q3" s="35">
        <f t="shared" ref="Q3:Q8" si="1">M3*((N3+O3+P3)/3)</f>
        <v>3.3333333333333335</v>
      </c>
      <c r="R3" s="208" t="str">
        <f>IF(Q3=0,"Not Primary",IF(Q3&lt;=1,"Negligible",IF(Q3&lt;=2,"Low",IF(Q3&lt;=3,"Moderate","High"))))</f>
        <v>High</v>
      </c>
      <c r="S3" s="32" t="s">
        <v>121</v>
      </c>
      <c r="T3" s="32" t="s">
        <v>423</v>
      </c>
      <c r="U3" s="79" t="s">
        <v>53</v>
      </c>
      <c r="V3" s="32"/>
      <c r="W3" s="190">
        <v>0.05</v>
      </c>
      <c r="X3" s="190" t="s">
        <v>3</v>
      </c>
      <c r="Y3" s="33"/>
      <c r="Z3" s="191">
        <v>0</v>
      </c>
      <c r="AA3" s="191">
        <v>0</v>
      </c>
      <c r="AB3" s="191">
        <v>0</v>
      </c>
      <c r="AC3" s="192">
        <v>1</v>
      </c>
      <c r="AD3" s="192">
        <v>3</v>
      </c>
      <c r="AE3" s="192">
        <v>6</v>
      </c>
      <c r="AF3" s="29">
        <f t="shared" ref="AF3:AF67" si="2">IF(W3=0,0,IF(W3&lt;=0.01,1, IF(W3&lt;=0.1,2, IF(W3&lt;=0.5,3,4))))</f>
        <v>2</v>
      </c>
      <c r="AG3" s="29">
        <f>IF(AA3="",0,IF(AA3&lt;=SelectionCriteria!$G$5,1, IF(AA3&lt;=SelectionCriteria!$G$4,2, IF(AA3&lt;=SelectionCriteria!$G$3,3,4))))</f>
        <v>1</v>
      </c>
      <c r="AH3" s="29">
        <f>IF(X3="",0,IF(X3="Negligible",1,IF(X3="Low",2,IF(X3="Moderate",3,4))))</f>
        <v>3</v>
      </c>
      <c r="AI3" s="29">
        <f>IF(Y3="",0,IF(Y3="Negligible",1,IF(Y3="Low",2,IF(Y3="Moderate",3,4))))</f>
        <v>0</v>
      </c>
      <c r="AJ3" s="35">
        <f>AF3*((AG3+AH3+AI3)/3)</f>
        <v>2.6666666666666665</v>
      </c>
      <c r="AK3" s="7" t="str">
        <f>IF(AJ3=0,"No Residual",IF(AJ3&lt;=1,"Negligible",IF(AJ3&lt;=2,"Low",IF(AJ3&lt;3,"Moderate","High"))))</f>
        <v>Moderate</v>
      </c>
      <c r="AL3" s="33"/>
      <c r="AM3" s="35">
        <f>W3*AA3</f>
        <v>0</v>
      </c>
      <c r="AN3" s="35">
        <f>W3*(SUM(Z3:AB3)/3)</f>
        <v>0</v>
      </c>
      <c r="AO3" s="107" t="s">
        <v>359</v>
      </c>
      <c r="AP3" s="107" t="str">
        <f>IF(W3=0,"Not Residual",IF(AF3=4,("Very Likely"),(IF(AF3=3,("Possible"),(IF(AF3=2,("Unlikely"),("Rare")))))))</f>
        <v>Unlikely</v>
      </c>
      <c r="AQ3" s="107" t="str">
        <f t="shared" ref="AQ3:AQ56" si="3">AK3</f>
        <v>Moderate</v>
      </c>
      <c r="AR3" s="107"/>
      <c r="AS3" s="107"/>
      <c r="AT3" s="107"/>
      <c r="AU3" s="107"/>
      <c r="AV3" s="36"/>
      <c r="AW3" s="23"/>
      <c r="AX3" s="23"/>
      <c r="AY3" s="23"/>
      <c r="AZ3" s="23"/>
      <c r="BA3" s="23" t="e">
        <f>#REF!</f>
        <v>#REF!</v>
      </c>
      <c r="BB3" s="23"/>
      <c r="BC3" s="23"/>
      <c r="BD3" s="23"/>
      <c r="BE3" s="23"/>
      <c r="BF3" s="23"/>
      <c r="BG3" s="23"/>
      <c r="BH3" s="23"/>
      <c r="BI3" s="23"/>
      <c r="BJ3" s="23"/>
      <c r="BK3" s="23"/>
      <c r="BL3" s="23"/>
      <c r="BM3" s="23"/>
      <c r="BN3" s="23"/>
      <c r="BO3" s="23"/>
      <c r="BP3" s="23"/>
      <c r="BQ3" s="23"/>
      <c r="BR3" s="23"/>
      <c r="BS3" s="23"/>
      <c r="BT3" s="23"/>
      <c r="BU3" s="23"/>
      <c r="BV3" s="23"/>
      <c r="BW3" s="23"/>
      <c r="BX3" s="23"/>
      <c r="BY3" s="23"/>
      <c r="BZ3" s="23"/>
      <c r="CA3" s="23"/>
      <c r="CB3" s="23"/>
      <c r="CC3" s="23"/>
      <c r="CD3" s="23"/>
      <c r="CE3" s="23"/>
      <c r="CF3" s="23"/>
      <c r="CG3" s="23"/>
      <c r="CH3" s="23"/>
      <c r="CI3" s="23"/>
      <c r="CJ3" s="23"/>
      <c r="CK3" s="23"/>
      <c r="CL3" s="23"/>
      <c r="CM3" s="23"/>
      <c r="CN3" s="23"/>
      <c r="CO3" s="23"/>
      <c r="CP3" s="23"/>
      <c r="CQ3" s="23"/>
      <c r="CR3" s="23"/>
      <c r="CS3" s="23"/>
      <c r="CT3" s="23"/>
      <c r="CU3" s="23"/>
      <c r="CV3" s="23"/>
      <c r="CW3" s="23"/>
      <c r="CX3" s="23"/>
      <c r="CY3" s="23"/>
      <c r="CZ3" s="23"/>
      <c r="DA3" s="23"/>
      <c r="DB3" s="23"/>
      <c r="DC3" s="23"/>
      <c r="DD3" s="23"/>
      <c r="DE3" s="23"/>
      <c r="DF3" s="23"/>
      <c r="DG3" s="23"/>
      <c r="DH3" s="23"/>
      <c r="DI3" s="23"/>
      <c r="DJ3" s="23"/>
      <c r="DK3" s="23"/>
      <c r="DL3" s="23"/>
      <c r="DM3" s="23"/>
      <c r="DN3" s="23"/>
      <c r="DO3" s="23"/>
      <c r="DP3" s="23"/>
      <c r="DQ3" s="23"/>
      <c r="DR3" s="23"/>
      <c r="DS3" s="23"/>
      <c r="DT3" s="23"/>
      <c r="DU3" s="23"/>
      <c r="DV3" s="23"/>
      <c r="DW3" s="23"/>
      <c r="DX3" s="23"/>
      <c r="DY3" s="23"/>
      <c r="DZ3" s="23"/>
      <c r="EA3" s="23"/>
      <c r="EB3" s="23"/>
      <c r="EC3" s="23"/>
      <c r="ED3" s="23"/>
      <c r="EE3" s="23"/>
      <c r="EF3" s="23"/>
      <c r="EG3" s="23"/>
      <c r="EH3" s="23"/>
      <c r="EI3" s="23"/>
      <c r="EJ3" s="23"/>
      <c r="EK3" s="23"/>
    </row>
    <row r="4" spans="1:141" s="24" customFormat="1" ht="28.05" customHeight="1" x14ac:dyDescent="0.3">
      <c r="A4" s="185" t="s">
        <v>111</v>
      </c>
      <c r="B4" s="186" t="s">
        <v>321</v>
      </c>
      <c r="C4" s="72" t="s">
        <v>107</v>
      </c>
      <c r="D4" s="72" t="s">
        <v>108</v>
      </c>
      <c r="E4" s="175"/>
      <c r="F4" s="187" t="s">
        <v>109</v>
      </c>
      <c r="G4" s="189" t="s">
        <v>112</v>
      </c>
      <c r="H4" s="153" t="s">
        <v>325</v>
      </c>
      <c r="I4" s="33">
        <v>0.05</v>
      </c>
      <c r="J4" s="33" t="s">
        <v>2</v>
      </c>
      <c r="K4" s="33"/>
      <c r="L4" s="34">
        <v>63</v>
      </c>
      <c r="M4" s="29">
        <f t="shared" ref="M4:M67" si="4">IF(I4=0,0,IF(I4&lt;=0.01,1, IF(I4&lt;=0.1,2, IF(I4&lt;=0.5,3,4))))</f>
        <v>2</v>
      </c>
      <c r="N4" s="9">
        <f>IF(L4="",0,IF(L4&lt;=SelectionCriteria!$G$5,1, IF(L4&lt;=SelectionCriteria!$G$4,2, IF(L4&lt;=SelectionCriteria!$G$3,3,4))))</f>
        <v>2</v>
      </c>
      <c r="O4" s="29">
        <f t="shared" si="0"/>
        <v>2</v>
      </c>
      <c r="P4" s="29">
        <f t="shared" si="0"/>
        <v>0</v>
      </c>
      <c r="Q4" s="35">
        <f t="shared" si="1"/>
        <v>2.6666666666666665</v>
      </c>
      <c r="R4" s="208" t="str">
        <f t="shared" ref="R4:R67" si="5">IF(Q4=0,"Not Primary",IF(Q4&lt;=1,"Negligible",IF(Q4&lt;=2,"Low",IF(Q4&lt;=3,"Moderate","High"))))</f>
        <v>Moderate</v>
      </c>
      <c r="S4" s="32" t="s">
        <v>114</v>
      </c>
      <c r="T4" s="32" t="s">
        <v>279</v>
      </c>
      <c r="U4" s="79" t="s">
        <v>53</v>
      </c>
      <c r="V4" s="32"/>
      <c r="W4" s="190">
        <v>0.02</v>
      </c>
      <c r="X4" s="190" t="s">
        <v>2</v>
      </c>
      <c r="Y4" s="33"/>
      <c r="Z4" s="191">
        <v>0</v>
      </c>
      <c r="AA4" s="191">
        <v>0</v>
      </c>
      <c r="AB4" s="191">
        <v>0</v>
      </c>
      <c r="AC4" s="192">
        <v>0.1</v>
      </c>
      <c r="AD4" s="192">
        <v>0.5</v>
      </c>
      <c r="AE4" s="192">
        <v>1</v>
      </c>
      <c r="AF4" s="29">
        <f t="shared" si="2"/>
        <v>2</v>
      </c>
      <c r="AG4" s="29">
        <f>IF(AA4="",0,IF(AA4&lt;=SelectionCriteria!$G$5,1, IF(AA4&lt;=SelectionCriteria!$G$4,2, IF(AA4&lt;=SelectionCriteria!$G$3,3,4))))</f>
        <v>1</v>
      </c>
      <c r="AH4" s="29">
        <f t="shared" ref="AH4:AI7" si="6">IF(X4="",0,IF(X4="Negligible",1,IF(X4="Low",2,IF(X4="Moderate",3,4))))</f>
        <v>2</v>
      </c>
      <c r="AI4" s="29">
        <f t="shared" si="6"/>
        <v>0</v>
      </c>
      <c r="AJ4" s="35">
        <f t="shared" ref="AJ4:AJ67" si="7">AF4*((AG4+AH4+AI4)/3)</f>
        <v>2</v>
      </c>
      <c r="AK4" s="7" t="str">
        <f t="shared" ref="AK4:AK67" si="8">IF(AJ4=0,"No Residual",IF(AJ4&lt;=1,"Negligible",IF(AJ4&lt;=2,"Low",IF(AJ4&lt;3,"Moderate","High"))))</f>
        <v>Low</v>
      </c>
      <c r="AL4" s="33"/>
      <c r="AM4" s="35">
        <f>W4*AA4</f>
        <v>0</v>
      </c>
      <c r="AN4" s="35">
        <f>W4*(SUM(Z4:AB4)/3)</f>
        <v>0</v>
      </c>
      <c r="AO4" s="107" t="s">
        <v>302</v>
      </c>
      <c r="AP4" s="107" t="str">
        <f t="shared" ref="AP4:AP5" si="9">IF(W4=0,"Not Residual",IF(AF4=4,("Very Likely"),(IF(AF4=3,("Possible"),(IF(AF4=2,("Unlikely"),("Rare")))))))</f>
        <v>Unlikely</v>
      </c>
      <c r="AQ4" s="107" t="str">
        <f t="shared" si="3"/>
        <v>Low</v>
      </c>
      <c r="AR4" s="107"/>
      <c r="AS4" s="107"/>
      <c r="AT4" s="107"/>
      <c r="AU4" s="107"/>
      <c r="AV4" s="36"/>
      <c r="AW4" s="23"/>
      <c r="AX4" s="23"/>
      <c r="AY4" s="23"/>
      <c r="AZ4" s="23"/>
      <c r="BA4" s="23" t="e">
        <f>#REF!</f>
        <v>#REF!</v>
      </c>
      <c r="BB4" s="23"/>
      <c r="BC4" s="23"/>
      <c r="BD4" s="23"/>
      <c r="BE4" s="23"/>
      <c r="BF4" s="23"/>
      <c r="BG4" s="23"/>
      <c r="BH4" s="23"/>
      <c r="BI4" s="23"/>
      <c r="BJ4" s="23"/>
      <c r="BK4" s="23"/>
      <c r="BL4" s="23"/>
      <c r="BM4" s="23"/>
      <c r="BN4" s="23"/>
      <c r="BO4" s="23"/>
      <c r="BP4" s="23"/>
      <c r="BQ4" s="23"/>
      <c r="BR4" s="23"/>
      <c r="BS4" s="23"/>
      <c r="BT4" s="23"/>
      <c r="BU4" s="23"/>
      <c r="BV4" s="23"/>
      <c r="BW4" s="23"/>
      <c r="BX4" s="23"/>
      <c r="BY4" s="23"/>
      <c r="BZ4" s="23"/>
      <c r="CA4" s="23"/>
      <c r="CB4" s="23"/>
      <c r="CC4" s="23"/>
      <c r="CD4" s="23"/>
      <c r="CE4" s="23"/>
      <c r="CF4" s="23"/>
      <c r="CG4" s="23"/>
      <c r="CH4" s="23"/>
      <c r="CI4" s="23"/>
      <c r="CJ4" s="23"/>
      <c r="CK4" s="23"/>
      <c r="CL4" s="23"/>
      <c r="CM4" s="23"/>
      <c r="CN4" s="23"/>
      <c r="CO4" s="23"/>
      <c r="CP4" s="23"/>
      <c r="CQ4" s="23"/>
      <c r="CR4" s="23"/>
      <c r="CS4" s="23"/>
      <c r="CT4" s="23"/>
      <c r="CU4" s="23"/>
      <c r="CV4" s="23"/>
      <c r="CW4" s="23"/>
      <c r="CX4" s="23"/>
      <c r="CY4" s="23"/>
      <c r="CZ4" s="23"/>
      <c r="DA4" s="23"/>
      <c r="DB4" s="23"/>
      <c r="DC4" s="23"/>
      <c r="DD4" s="23"/>
      <c r="DE4" s="23"/>
      <c r="DF4" s="23"/>
      <c r="DG4" s="23"/>
      <c r="DH4" s="23"/>
      <c r="DI4" s="23"/>
      <c r="DJ4" s="23"/>
      <c r="DK4" s="23"/>
      <c r="DL4" s="23"/>
      <c r="DM4" s="23"/>
      <c r="DN4" s="23"/>
      <c r="DO4" s="23"/>
      <c r="DP4" s="23"/>
      <c r="DQ4" s="23"/>
      <c r="DR4" s="23"/>
      <c r="DS4" s="23"/>
      <c r="DT4" s="23"/>
      <c r="DU4" s="23"/>
      <c r="DV4" s="23"/>
      <c r="DW4" s="23"/>
      <c r="DX4" s="23"/>
      <c r="DY4" s="23"/>
      <c r="DZ4" s="23"/>
      <c r="EA4" s="23"/>
      <c r="EB4" s="23"/>
      <c r="EC4" s="23"/>
      <c r="ED4" s="23"/>
      <c r="EE4" s="23"/>
      <c r="EF4" s="23"/>
      <c r="EG4" s="23"/>
      <c r="EH4" s="23"/>
      <c r="EI4" s="23"/>
      <c r="EJ4" s="23"/>
      <c r="EK4" s="23"/>
    </row>
    <row r="5" spans="1:141" s="24" customFormat="1" ht="28.05" customHeight="1" x14ac:dyDescent="0.3">
      <c r="A5" s="185" t="s">
        <v>116</v>
      </c>
      <c r="B5" s="186" t="s">
        <v>322</v>
      </c>
      <c r="C5" s="72" t="s">
        <v>107</v>
      </c>
      <c r="D5" s="72" t="s">
        <v>108</v>
      </c>
      <c r="E5" s="175"/>
      <c r="F5" s="187" t="s">
        <v>109</v>
      </c>
      <c r="G5" s="189" t="s">
        <v>115</v>
      </c>
      <c r="H5" s="153" t="s">
        <v>324</v>
      </c>
      <c r="I5" s="33">
        <v>0.5</v>
      </c>
      <c r="J5" s="33" t="s">
        <v>2</v>
      </c>
      <c r="K5" s="33"/>
      <c r="L5" s="34">
        <v>500</v>
      </c>
      <c r="M5" s="29">
        <f t="shared" si="4"/>
        <v>3</v>
      </c>
      <c r="N5" s="9">
        <f>IF(L5="",0,IF(L5&lt;=SelectionCriteria!$G$5,1, IF(L5&lt;=SelectionCriteria!$G$4,2, IF(L5&lt;=SelectionCriteria!$G$3,3,4))))</f>
        <v>4</v>
      </c>
      <c r="O5" s="29">
        <f t="shared" si="0"/>
        <v>2</v>
      </c>
      <c r="P5" s="29">
        <f t="shared" si="0"/>
        <v>0</v>
      </c>
      <c r="Q5" s="35">
        <f t="shared" si="1"/>
        <v>6</v>
      </c>
      <c r="R5" s="208" t="str">
        <f t="shared" si="5"/>
        <v>High</v>
      </c>
      <c r="S5" s="32" t="s">
        <v>120</v>
      </c>
      <c r="T5" s="32" t="s">
        <v>122</v>
      </c>
      <c r="U5" s="79" t="s">
        <v>53</v>
      </c>
      <c r="V5" s="32"/>
      <c r="W5" s="190">
        <v>0.3</v>
      </c>
      <c r="X5" s="190" t="s">
        <v>2</v>
      </c>
      <c r="Y5" s="33"/>
      <c r="Z5" s="191">
        <v>0</v>
      </c>
      <c r="AA5" s="191">
        <v>200</v>
      </c>
      <c r="AB5" s="191">
        <v>300</v>
      </c>
      <c r="AC5" s="191">
        <v>0</v>
      </c>
      <c r="AD5" s="191">
        <v>3</v>
      </c>
      <c r="AE5" s="191">
        <v>6</v>
      </c>
      <c r="AF5" s="29">
        <f t="shared" si="2"/>
        <v>3</v>
      </c>
      <c r="AG5" s="29">
        <f>IF(AA5="",0,IF(AA5&lt;=SelectionCriteria!$G$5,1, IF(AA5&lt;=SelectionCriteria!$G$4,2, IF(AA5&lt;=SelectionCriteria!$G$3,3,4))))</f>
        <v>3</v>
      </c>
      <c r="AH5" s="29">
        <f t="shared" si="6"/>
        <v>2</v>
      </c>
      <c r="AI5" s="29">
        <f t="shared" si="6"/>
        <v>0</v>
      </c>
      <c r="AJ5" s="35">
        <f t="shared" si="7"/>
        <v>5</v>
      </c>
      <c r="AK5" s="7" t="str">
        <f t="shared" si="8"/>
        <v>High</v>
      </c>
      <c r="AL5" s="33"/>
      <c r="AM5" s="35">
        <f t="shared" ref="AM5:AM67" si="10">W5*AA5</f>
        <v>60</v>
      </c>
      <c r="AN5" s="35">
        <f t="shared" ref="AN5:AN67" si="11">W5*(SUM(Z5:AB5)/3)</f>
        <v>49.999999999999993</v>
      </c>
      <c r="AO5" s="107" t="s">
        <v>360</v>
      </c>
      <c r="AP5" s="107" t="str">
        <f t="shared" si="9"/>
        <v>Possible</v>
      </c>
      <c r="AQ5" s="107" t="str">
        <f t="shared" si="3"/>
        <v>High</v>
      </c>
      <c r="AR5" s="107"/>
      <c r="AS5" s="107"/>
      <c r="AT5" s="107"/>
      <c r="AU5" s="107"/>
      <c r="AV5" s="36"/>
      <c r="AW5" s="23"/>
      <c r="AX5" s="23"/>
      <c r="AY5" s="23"/>
      <c r="AZ5" s="23"/>
      <c r="BA5" s="23" t="e">
        <f>#REF!</f>
        <v>#REF!</v>
      </c>
      <c r="BB5" s="23"/>
      <c r="BC5" s="23"/>
      <c r="BD5" s="23"/>
      <c r="BE5" s="23"/>
      <c r="BF5" s="23"/>
      <c r="BG5" s="23"/>
      <c r="BH5" s="23"/>
      <c r="BI5" s="23"/>
      <c r="BJ5" s="23"/>
      <c r="BK5" s="23"/>
      <c r="BL5" s="23"/>
      <c r="BM5" s="23"/>
      <c r="BN5" s="23"/>
      <c r="BO5" s="23"/>
      <c r="BP5" s="23"/>
      <c r="BQ5" s="23"/>
      <c r="BR5" s="23"/>
      <c r="BS5" s="23"/>
      <c r="BT5" s="23"/>
      <c r="BU5" s="23"/>
      <c r="BV5" s="23"/>
      <c r="BW5" s="23"/>
      <c r="BX5" s="23"/>
      <c r="BY5" s="23"/>
      <c r="BZ5" s="23"/>
      <c r="CA5" s="23"/>
      <c r="CB5" s="23"/>
      <c r="CC5" s="23"/>
      <c r="CD5" s="23"/>
      <c r="CE5" s="23"/>
      <c r="CF5" s="23"/>
      <c r="CG5" s="23"/>
      <c r="CH5" s="23"/>
      <c r="CI5" s="23"/>
      <c r="CJ5" s="23"/>
      <c r="CK5" s="23"/>
      <c r="CL5" s="23"/>
      <c r="CM5" s="23"/>
      <c r="CN5" s="23"/>
      <c r="CO5" s="23"/>
      <c r="CP5" s="23"/>
      <c r="CQ5" s="23"/>
      <c r="CR5" s="23"/>
      <c r="CS5" s="23"/>
      <c r="CT5" s="23"/>
      <c r="CU5" s="23"/>
      <c r="CV5" s="23"/>
      <c r="CW5" s="23"/>
      <c r="CX5" s="23"/>
      <c r="CY5" s="23"/>
      <c r="CZ5" s="23"/>
      <c r="DA5" s="23"/>
      <c r="DB5" s="23"/>
      <c r="DC5" s="23"/>
      <c r="DD5" s="23"/>
      <c r="DE5" s="23"/>
      <c r="DF5" s="23"/>
      <c r="DG5" s="23"/>
      <c r="DH5" s="23"/>
      <c r="DI5" s="23"/>
      <c r="DJ5" s="23"/>
      <c r="DK5" s="23"/>
      <c r="DL5" s="23"/>
      <c r="DM5" s="23"/>
      <c r="DN5" s="23"/>
      <c r="DO5" s="23"/>
      <c r="DP5" s="23"/>
      <c r="DQ5" s="23"/>
      <c r="DR5" s="23"/>
      <c r="DS5" s="23"/>
      <c r="DT5" s="23"/>
      <c r="DU5" s="23"/>
      <c r="DV5" s="23"/>
      <c r="DW5" s="23"/>
      <c r="DX5" s="23"/>
      <c r="DY5" s="23"/>
      <c r="DZ5" s="23"/>
      <c r="EA5" s="23"/>
      <c r="EB5" s="23"/>
      <c r="EC5" s="23"/>
      <c r="ED5" s="23"/>
      <c r="EE5" s="23"/>
      <c r="EF5" s="23"/>
      <c r="EG5" s="23"/>
      <c r="EH5" s="23"/>
      <c r="EI5" s="23"/>
      <c r="EJ5" s="23"/>
      <c r="EK5" s="23"/>
    </row>
    <row r="6" spans="1:141" s="24" customFormat="1" ht="28.05" customHeight="1" x14ac:dyDescent="0.3">
      <c r="A6" s="72" t="s">
        <v>117</v>
      </c>
      <c r="B6" s="172" t="s">
        <v>288</v>
      </c>
      <c r="C6" s="72" t="s">
        <v>107</v>
      </c>
      <c r="D6" s="72" t="s">
        <v>108</v>
      </c>
      <c r="E6" s="175"/>
      <c r="F6" s="73" t="s">
        <v>109</v>
      </c>
      <c r="G6" s="153" t="s">
        <v>118</v>
      </c>
      <c r="H6" s="153" t="s">
        <v>331</v>
      </c>
      <c r="I6" s="33">
        <v>0.04</v>
      </c>
      <c r="J6" s="33" t="s">
        <v>2</v>
      </c>
      <c r="K6" s="33"/>
      <c r="L6" s="34">
        <v>3900</v>
      </c>
      <c r="M6" s="29">
        <f t="shared" si="4"/>
        <v>2</v>
      </c>
      <c r="N6" s="9">
        <f>IF(L6="",0,IF(L6&lt;=SelectionCriteria!$G$5,1, IF(L6&lt;=SelectionCriteria!$G$4,2, IF(L6&lt;=SelectionCriteria!$G$3,3,4))))</f>
        <v>4</v>
      </c>
      <c r="O6" s="29">
        <f t="shared" si="0"/>
        <v>2</v>
      </c>
      <c r="P6" s="29">
        <f t="shared" si="0"/>
        <v>0</v>
      </c>
      <c r="Q6" s="35">
        <f t="shared" si="1"/>
        <v>4</v>
      </c>
      <c r="R6" s="208" t="str">
        <f>IF(Q6=0,"Not Primary",IF(Q6&lt;=1,"Negligible",IF(Q6&lt;=2,"Low",IF(Q6&lt;=3,"Moderate","High"))))</f>
        <v>High</v>
      </c>
      <c r="S6" s="32" t="s">
        <v>119</v>
      </c>
      <c r="T6" s="32" t="s">
        <v>123</v>
      </c>
      <c r="U6" s="79" t="s">
        <v>53</v>
      </c>
      <c r="V6" s="32"/>
      <c r="W6" s="33">
        <v>0</v>
      </c>
      <c r="X6" s="33"/>
      <c r="Y6" s="33"/>
      <c r="Z6" s="29"/>
      <c r="AA6" s="29"/>
      <c r="AB6" s="29"/>
      <c r="AC6" s="70"/>
      <c r="AD6" s="70"/>
      <c r="AE6" s="70"/>
      <c r="AF6" s="29">
        <f t="shared" si="2"/>
        <v>0</v>
      </c>
      <c r="AG6" s="29">
        <f>IF(AA6="",0,IF(AA6&lt;=SelectionCriteria!$G$5,1, IF(AA6&lt;=SelectionCriteria!$G$4,2, IF(AA6&lt;=SelectionCriteria!$G$3,3,4))))</f>
        <v>0</v>
      </c>
      <c r="AH6" s="29">
        <f t="shared" si="6"/>
        <v>0</v>
      </c>
      <c r="AI6" s="29">
        <f t="shared" si="6"/>
        <v>0</v>
      </c>
      <c r="AJ6" s="35">
        <f t="shared" si="7"/>
        <v>0</v>
      </c>
      <c r="AK6" s="7" t="str">
        <f t="shared" si="8"/>
        <v>No Residual</v>
      </c>
      <c r="AL6" s="33"/>
      <c r="AM6" s="35">
        <f t="shared" si="10"/>
        <v>0</v>
      </c>
      <c r="AN6" s="35">
        <f t="shared" si="11"/>
        <v>0</v>
      </c>
      <c r="AO6" s="107"/>
      <c r="AP6" s="107" t="str">
        <f>IF(W6=0,"Not Residual",IF(AF6=4,("Very Likely"),(IF(AF6=3,("Possible"),(IF(AF6=2,("Unlikely"),("Rare")))))))</f>
        <v>Not Residual</v>
      </c>
      <c r="AQ6" s="107" t="str">
        <f t="shared" si="3"/>
        <v>No Residual</v>
      </c>
      <c r="AR6" s="107"/>
      <c r="AS6" s="107"/>
      <c r="AT6" s="107"/>
      <c r="AU6" s="107" t="s">
        <v>345</v>
      </c>
      <c r="AV6" s="36"/>
      <c r="AW6" s="23"/>
      <c r="AX6" s="23"/>
      <c r="AY6" s="23"/>
      <c r="AZ6" s="23"/>
      <c r="BA6" s="23" t="e">
        <f>#REF!</f>
        <v>#REF!</v>
      </c>
      <c r="BB6" s="23"/>
      <c r="BC6" s="23"/>
      <c r="BD6" s="23"/>
      <c r="BE6" s="23"/>
      <c r="BF6" s="23"/>
      <c r="BG6" s="23"/>
      <c r="BH6" s="23"/>
      <c r="BI6" s="23"/>
      <c r="BJ6" s="23"/>
      <c r="BK6" s="23"/>
      <c r="BL6" s="23"/>
      <c r="BM6" s="23"/>
      <c r="BN6" s="23"/>
      <c r="BO6" s="23"/>
      <c r="BP6" s="23"/>
      <c r="BQ6" s="23"/>
      <c r="BR6" s="23"/>
      <c r="BS6" s="23"/>
      <c r="BT6" s="23"/>
      <c r="BU6" s="23"/>
      <c r="BV6" s="23"/>
      <c r="BW6" s="23"/>
      <c r="BX6" s="23"/>
      <c r="BY6" s="23"/>
      <c r="BZ6" s="23"/>
      <c r="CA6" s="23"/>
      <c r="CB6" s="23"/>
      <c r="CC6" s="23"/>
      <c r="CD6" s="23"/>
      <c r="CE6" s="23"/>
      <c r="CF6" s="23"/>
      <c r="CG6" s="23"/>
      <c r="CH6" s="23"/>
      <c r="CI6" s="23"/>
      <c r="CJ6" s="23"/>
      <c r="CK6" s="23"/>
      <c r="CL6" s="23"/>
      <c r="CM6" s="23"/>
      <c r="CN6" s="23"/>
      <c r="CO6" s="23"/>
      <c r="CP6" s="23"/>
      <c r="CQ6" s="23"/>
      <c r="CR6" s="23"/>
      <c r="CS6" s="23"/>
      <c r="CT6" s="23"/>
      <c r="CU6" s="23"/>
      <c r="CV6" s="23"/>
      <c r="CW6" s="23"/>
      <c r="CX6" s="23"/>
      <c r="CY6" s="23"/>
      <c r="CZ6" s="23"/>
      <c r="DA6" s="23"/>
      <c r="DB6" s="23"/>
      <c r="DC6" s="23"/>
      <c r="DD6" s="23"/>
      <c r="DE6" s="23"/>
      <c r="DF6" s="23"/>
      <c r="DG6" s="23"/>
      <c r="DH6" s="23"/>
      <c r="DI6" s="23"/>
      <c r="DJ6" s="23"/>
      <c r="DK6" s="23"/>
      <c r="DL6" s="23"/>
      <c r="DM6" s="23"/>
      <c r="DN6" s="23"/>
      <c r="DO6" s="23"/>
      <c r="DP6" s="23"/>
      <c r="DQ6" s="23"/>
      <c r="DR6" s="23"/>
      <c r="DS6" s="23"/>
      <c r="DT6" s="23"/>
      <c r="DU6" s="23"/>
      <c r="DV6" s="23"/>
      <c r="DW6" s="23"/>
      <c r="DX6" s="23"/>
      <c r="DY6" s="23"/>
      <c r="DZ6" s="23"/>
      <c r="EA6" s="23"/>
      <c r="EB6" s="23"/>
      <c r="EC6" s="23"/>
      <c r="ED6" s="23"/>
      <c r="EE6" s="23"/>
      <c r="EF6" s="23"/>
      <c r="EG6" s="23"/>
      <c r="EH6" s="23"/>
      <c r="EI6" s="23"/>
      <c r="EJ6" s="23"/>
      <c r="EK6" s="23"/>
    </row>
    <row r="7" spans="1:141" s="24" customFormat="1" ht="28.05" customHeight="1" x14ac:dyDescent="0.3">
      <c r="A7" s="185" t="s">
        <v>129</v>
      </c>
      <c r="B7" s="186" t="s">
        <v>321</v>
      </c>
      <c r="C7" s="72" t="s">
        <v>107</v>
      </c>
      <c r="D7" s="72" t="s">
        <v>108</v>
      </c>
      <c r="E7" s="175"/>
      <c r="F7" s="187" t="s">
        <v>109</v>
      </c>
      <c r="G7" s="189" t="s">
        <v>127</v>
      </c>
      <c r="H7" s="153" t="s">
        <v>126</v>
      </c>
      <c r="I7" s="33">
        <v>0.3</v>
      </c>
      <c r="J7" s="33" t="s">
        <v>2</v>
      </c>
      <c r="K7" s="33"/>
      <c r="L7" s="34">
        <v>13</v>
      </c>
      <c r="M7" s="29">
        <f t="shared" si="4"/>
        <v>3</v>
      </c>
      <c r="N7" s="9">
        <f>IF(L7="",0,IF(L7&lt;=SelectionCriteria!$G$5,1, IF(L7&lt;=SelectionCriteria!$G$4,2, IF(L7&lt;=SelectionCriteria!$G$3,3,4))))</f>
        <v>1</v>
      </c>
      <c r="O7" s="29">
        <f t="shared" ref="O7:P9" si="12">IF(J7="",0,IF(J7="Negligible",1,IF(J7="Low",2,IF(J7="Moderate",3,4))))</f>
        <v>2</v>
      </c>
      <c r="P7" s="29">
        <f t="shared" si="12"/>
        <v>0</v>
      </c>
      <c r="Q7" s="35">
        <f t="shared" si="1"/>
        <v>3</v>
      </c>
      <c r="R7" s="208" t="str">
        <f t="shared" si="5"/>
        <v>Moderate</v>
      </c>
      <c r="S7" s="32" t="s">
        <v>246</v>
      </c>
      <c r="T7" s="32" t="s">
        <v>358</v>
      </c>
      <c r="U7" s="79"/>
      <c r="V7" s="32"/>
      <c r="W7" s="190">
        <v>0.1</v>
      </c>
      <c r="X7" s="190" t="s">
        <v>2</v>
      </c>
      <c r="Y7" s="33"/>
      <c r="Z7" s="191">
        <v>0</v>
      </c>
      <c r="AA7" s="191">
        <v>0</v>
      </c>
      <c r="AB7" s="191">
        <v>46</v>
      </c>
      <c r="AC7" s="192">
        <v>0</v>
      </c>
      <c r="AD7" s="192">
        <v>0.5</v>
      </c>
      <c r="AE7" s="192">
        <v>1</v>
      </c>
      <c r="AF7" s="29">
        <f t="shared" si="2"/>
        <v>2</v>
      </c>
      <c r="AG7" s="29">
        <f>IF(AA7="",0,IF(AA7&lt;=SelectionCriteria!$G$5,1, IF(AA7&lt;=SelectionCriteria!$G$4,2, IF(AA7&lt;=SelectionCriteria!$G$3,3,4))))</f>
        <v>1</v>
      </c>
      <c r="AH7" s="29">
        <f t="shared" si="6"/>
        <v>2</v>
      </c>
      <c r="AI7" s="29">
        <f t="shared" si="6"/>
        <v>0</v>
      </c>
      <c r="AJ7" s="35">
        <f t="shared" si="7"/>
        <v>2</v>
      </c>
      <c r="AK7" s="7" t="str">
        <f t="shared" si="8"/>
        <v>Low</v>
      </c>
      <c r="AL7" s="33"/>
      <c r="AM7" s="35">
        <f t="shared" si="10"/>
        <v>0</v>
      </c>
      <c r="AN7" s="35">
        <f t="shared" si="11"/>
        <v>1.5333333333333334</v>
      </c>
      <c r="AO7" s="107" t="s">
        <v>287</v>
      </c>
      <c r="AP7" s="107" t="str">
        <f t="shared" ref="AP7:AP67" si="13">IF(W7=0,"Not Residual",IF(AF7=4,("Very Likely"),(IF(AF7=3,("Possible"),(IF(AF7=2,("Unlikely"),("Rare")))))))</f>
        <v>Unlikely</v>
      </c>
      <c r="AQ7" s="107" t="str">
        <f t="shared" si="3"/>
        <v>Low</v>
      </c>
      <c r="AR7" s="107"/>
      <c r="AS7" s="107"/>
      <c r="AT7" s="107"/>
      <c r="AU7" s="107"/>
      <c r="AV7" s="36"/>
      <c r="AW7" s="23"/>
      <c r="AX7" s="23"/>
      <c r="AY7" s="23"/>
      <c r="AZ7" s="23"/>
      <c r="BA7" s="23" t="e">
        <f>#REF!</f>
        <v>#REF!</v>
      </c>
      <c r="BB7" s="23"/>
      <c r="BC7" s="23"/>
      <c r="BD7" s="23"/>
      <c r="BE7" s="23"/>
      <c r="BF7" s="23"/>
      <c r="BG7" s="23"/>
      <c r="BH7" s="23"/>
      <c r="BI7" s="23"/>
      <c r="BJ7" s="23"/>
      <c r="BK7" s="23"/>
      <c r="BL7" s="23"/>
      <c r="BM7" s="23"/>
      <c r="BN7" s="23"/>
      <c r="BO7" s="23"/>
      <c r="BP7" s="23"/>
      <c r="BQ7" s="23"/>
      <c r="BR7" s="23"/>
      <c r="BS7" s="23"/>
      <c r="BT7" s="23"/>
      <c r="BU7" s="23"/>
      <c r="BV7" s="23"/>
      <c r="BW7" s="23"/>
      <c r="BX7" s="23"/>
      <c r="BY7" s="23"/>
      <c r="BZ7" s="23"/>
      <c r="CA7" s="23"/>
      <c r="CB7" s="23"/>
      <c r="CC7" s="23"/>
      <c r="CD7" s="23"/>
      <c r="CE7" s="23"/>
      <c r="CF7" s="23"/>
      <c r="CG7" s="23"/>
      <c r="CH7" s="23"/>
      <c r="CI7" s="23"/>
      <c r="CJ7" s="23"/>
      <c r="CK7" s="23"/>
      <c r="CL7" s="23"/>
      <c r="CM7" s="23"/>
      <c r="CN7" s="23"/>
      <c r="CO7" s="23"/>
      <c r="CP7" s="23"/>
      <c r="CQ7" s="23"/>
      <c r="CR7" s="23"/>
      <c r="CS7" s="23"/>
      <c r="CT7" s="23"/>
      <c r="CU7" s="23"/>
      <c r="CV7" s="23"/>
      <c r="CW7" s="23"/>
      <c r="CX7" s="23"/>
      <c r="CY7" s="23"/>
      <c r="CZ7" s="23"/>
      <c r="DA7" s="23"/>
      <c r="DB7" s="23"/>
      <c r="DC7" s="23"/>
      <c r="DD7" s="23"/>
      <c r="DE7" s="23"/>
      <c r="DF7" s="23"/>
      <c r="DG7" s="23"/>
      <c r="DH7" s="23"/>
      <c r="DI7" s="23"/>
      <c r="DJ7" s="23"/>
      <c r="DK7" s="23"/>
      <c r="DL7" s="23"/>
      <c r="DM7" s="23"/>
      <c r="DN7" s="23"/>
      <c r="DO7" s="23"/>
      <c r="DP7" s="23"/>
      <c r="DQ7" s="23"/>
      <c r="DR7" s="23"/>
      <c r="DS7" s="23"/>
      <c r="DT7" s="23"/>
      <c r="DU7" s="23"/>
      <c r="DV7" s="23"/>
      <c r="DW7" s="23"/>
      <c r="DX7" s="23"/>
      <c r="DY7" s="23"/>
      <c r="DZ7" s="23"/>
      <c r="EA7" s="23"/>
      <c r="EB7" s="23"/>
      <c r="EC7" s="23"/>
      <c r="ED7" s="23"/>
      <c r="EE7" s="23"/>
      <c r="EF7" s="23"/>
      <c r="EG7" s="23"/>
      <c r="EH7" s="23"/>
      <c r="EI7" s="23"/>
      <c r="EJ7" s="23"/>
      <c r="EK7" s="23"/>
    </row>
    <row r="8" spans="1:141" s="24" customFormat="1" ht="28.05" customHeight="1" x14ac:dyDescent="0.3">
      <c r="A8" s="72" t="s">
        <v>130</v>
      </c>
      <c r="B8" s="172">
        <v>1.01</v>
      </c>
      <c r="C8" s="72" t="s">
        <v>107</v>
      </c>
      <c r="D8" s="72" t="s">
        <v>108</v>
      </c>
      <c r="E8" s="176"/>
      <c r="F8" s="73" t="s">
        <v>109</v>
      </c>
      <c r="G8" s="153" t="s">
        <v>124</v>
      </c>
      <c r="H8" s="153" t="s">
        <v>125</v>
      </c>
      <c r="I8" s="33">
        <v>0.05</v>
      </c>
      <c r="J8" s="33" t="s">
        <v>2</v>
      </c>
      <c r="K8" s="33"/>
      <c r="L8" s="34">
        <v>0</v>
      </c>
      <c r="M8" s="29">
        <f t="shared" si="4"/>
        <v>2</v>
      </c>
      <c r="N8" s="9">
        <f>IF(L8="",0,IF(L8&lt;=SelectionCriteria!$G$5,1, IF(L8&lt;=SelectionCriteria!$G$4,2, IF(L8&lt;=SelectionCriteria!$G$3,3,4))))</f>
        <v>1</v>
      </c>
      <c r="O8" s="29">
        <f t="shared" si="12"/>
        <v>2</v>
      </c>
      <c r="P8" s="29">
        <f t="shared" si="12"/>
        <v>0</v>
      </c>
      <c r="Q8" s="35">
        <f t="shared" si="1"/>
        <v>2</v>
      </c>
      <c r="R8" s="208" t="str">
        <f t="shared" si="5"/>
        <v>Low</v>
      </c>
      <c r="S8" s="32" t="s">
        <v>247</v>
      </c>
      <c r="T8" s="32"/>
      <c r="U8" s="79"/>
      <c r="V8" s="32"/>
      <c r="W8" s="33">
        <v>0</v>
      </c>
      <c r="X8" s="33" t="s">
        <v>2</v>
      </c>
      <c r="Y8" s="33"/>
      <c r="Z8" s="29"/>
      <c r="AA8" s="29"/>
      <c r="AB8" s="29"/>
      <c r="AC8" s="70"/>
      <c r="AD8" s="70"/>
      <c r="AE8" s="70"/>
      <c r="AF8" s="29">
        <f t="shared" si="2"/>
        <v>0</v>
      </c>
      <c r="AG8" s="29">
        <f>IF(AA8="",0,IF(AA8&lt;=SelectionCriteria!$G$5,1, IF(AA8&lt;=SelectionCriteria!$G$4,2, IF(AA8&lt;=SelectionCriteria!$G$3,3,4))))</f>
        <v>0</v>
      </c>
      <c r="AH8" s="29">
        <f t="shared" ref="AH8:AH67" si="14">IF(X8="",0,IF(X8="Negligible",1,IF(X8="Low",2,IF(X8="Moderate",3,4))))</f>
        <v>2</v>
      </c>
      <c r="AI8" s="29">
        <f t="shared" ref="AI8:AI67" si="15">IF(Y8="",0,IF(Y8="Negligible",1,IF(Y8="Low",2,IF(Y8="Moderate",3,4))))</f>
        <v>0</v>
      </c>
      <c r="AJ8" s="35">
        <f t="shared" si="7"/>
        <v>0</v>
      </c>
      <c r="AK8" s="7" t="str">
        <f t="shared" si="8"/>
        <v>No Residual</v>
      </c>
      <c r="AL8" s="33"/>
      <c r="AM8" s="35">
        <f t="shared" si="10"/>
        <v>0</v>
      </c>
      <c r="AN8" s="35">
        <f t="shared" si="11"/>
        <v>0</v>
      </c>
      <c r="AO8" s="107"/>
      <c r="AP8" s="107" t="str">
        <f t="shared" si="13"/>
        <v>Not Residual</v>
      </c>
      <c r="AQ8" s="107" t="str">
        <f t="shared" si="3"/>
        <v>No Residual</v>
      </c>
      <c r="AR8" s="107"/>
      <c r="AS8" s="107"/>
      <c r="AT8" s="107"/>
      <c r="AU8" s="107" t="s">
        <v>346</v>
      </c>
      <c r="AV8" s="36"/>
      <c r="AW8" s="23"/>
      <c r="AX8" s="23"/>
      <c r="AY8" s="23"/>
      <c r="AZ8" s="23"/>
      <c r="BA8" s="23" t="e">
        <f>#REF!</f>
        <v>#REF!</v>
      </c>
      <c r="BB8" s="23"/>
      <c r="BC8" s="23"/>
      <c r="BD8" s="23"/>
      <c r="BE8" s="23"/>
      <c r="BF8" s="23"/>
      <c r="BG8" s="23"/>
      <c r="BH8" s="23"/>
      <c r="BI8" s="23"/>
      <c r="BJ8" s="23"/>
      <c r="BK8" s="23"/>
      <c r="BL8" s="23"/>
      <c r="BM8" s="23"/>
      <c r="BN8" s="23"/>
      <c r="BO8" s="23"/>
      <c r="BP8" s="23"/>
      <c r="BQ8" s="23"/>
      <c r="BR8" s="23"/>
      <c r="BS8" s="23"/>
      <c r="BT8" s="23"/>
      <c r="BU8" s="23"/>
      <c r="BV8" s="23"/>
      <c r="BW8" s="23"/>
      <c r="BX8" s="23"/>
      <c r="BY8" s="23"/>
      <c r="BZ8" s="23"/>
      <c r="CA8" s="23"/>
      <c r="CB8" s="23"/>
      <c r="CC8" s="23"/>
      <c r="CD8" s="23"/>
      <c r="CE8" s="23"/>
      <c r="CF8" s="23"/>
      <c r="CG8" s="23"/>
      <c r="CH8" s="23"/>
      <c r="CI8" s="23"/>
      <c r="CJ8" s="23"/>
      <c r="CK8" s="23"/>
      <c r="CL8" s="23"/>
      <c r="CM8" s="23"/>
      <c r="CN8" s="23"/>
      <c r="CO8" s="23"/>
      <c r="CP8" s="23"/>
      <c r="CQ8" s="23"/>
      <c r="CR8" s="23"/>
      <c r="CS8" s="23"/>
      <c r="CT8" s="23"/>
      <c r="CU8" s="23"/>
      <c r="CV8" s="23"/>
      <c r="CW8" s="23"/>
      <c r="CX8" s="23"/>
      <c r="CY8" s="23"/>
      <c r="CZ8" s="23"/>
      <c r="DA8" s="23"/>
      <c r="DB8" s="23"/>
      <c r="DC8" s="23"/>
      <c r="DD8" s="23"/>
      <c r="DE8" s="23"/>
      <c r="DF8" s="23"/>
      <c r="DG8" s="23"/>
      <c r="DH8" s="23"/>
      <c r="DI8" s="23"/>
      <c r="DJ8" s="23"/>
      <c r="DK8" s="23"/>
      <c r="DL8" s="23"/>
      <c r="DM8" s="23"/>
      <c r="DN8" s="23"/>
      <c r="DO8" s="23"/>
      <c r="DP8" s="23"/>
      <c r="DQ8" s="23"/>
      <c r="DR8" s="23"/>
      <c r="DS8" s="23"/>
      <c r="DT8" s="23"/>
      <c r="DU8" s="23"/>
      <c r="DV8" s="23"/>
      <c r="DW8" s="23"/>
      <c r="DX8" s="23"/>
      <c r="DY8" s="23"/>
      <c r="DZ8" s="23"/>
      <c r="EA8" s="23"/>
      <c r="EB8" s="23"/>
      <c r="EC8" s="23"/>
      <c r="ED8" s="23"/>
      <c r="EE8" s="23"/>
      <c r="EF8" s="23"/>
      <c r="EG8" s="23"/>
      <c r="EH8" s="23"/>
      <c r="EI8" s="23"/>
      <c r="EJ8" s="23"/>
      <c r="EK8" s="23"/>
    </row>
    <row r="9" spans="1:141" s="24" customFormat="1" ht="28.05" customHeight="1" x14ac:dyDescent="0.3">
      <c r="A9" s="72" t="s">
        <v>411</v>
      </c>
      <c r="B9" s="186" t="s">
        <v>321</v>
      </c>
      <c r="C9" s="72" t="s">
        <v>107</v>
      </c>
      <c r="D9" s="72" t="s">
        <v>108</v>
      </c>
      <c r="E9" s="176"/>
      <c r="F9" s="73" t="s">
        <v>109</v>
      </c>
      <c r="G9" s="153" t="s">
        <v>412</v>
      </c>
      <c r="H9" s="153" t="s">
        <v>125</v>
      </c>
      <c r="I9" s="33">
        <v>0.05</v>
      </c>
      <c r="J9" s="33" t="s">
        <v>2</v>
      </c>
      <c r="K9" s="33"/>
      <c r="L9" s="34">
        <v>0</v>
      </c>
      <c r="M9" s="29">
        <f t="shared" ref="M9" si="16">IF(I9=0,0,IF(I9&lt;=0.01,1, IF(I9&lt;=0.1,2, IF(I9&lt;=0.5,3,4))))</f>
        <v>2</v>
      </c>
      <c r="N9" s="9">
        <f>IF(L9="",0,IF(L9&lt;=SelectionCriteria!$G$5,1, IF(L9&lt;=SelectionCriteria!$G$4,2, IF(L9&lt;=SelectionCriteria!$G$3,3,4))))</f>
        <v>1</v>
      </c>
      <c r="O9" s="29">
        <f t="shared" si="12"/>
        <v>2</v>
      </c>
      <c r="P9" s="29">
        <f t="shared" si="12"/>
        <v>0</v>
      </c>
      <c r="Q9" s="35">
        <f t="shared" ref="Q9" si="17">M9*((N9+O9+P9)/3)</f>
        <v>2</v>
      </c>
      <c r="R9" s="208" t="str">
        <f t="shared" ref="R9" si="18">IF(Q9=0,"Not Primary",IF(Q9&lt;=1,"Negligible",IF(Q9&lt;=2,"Low",IF(Q9&lt;=3,"Moderate","High"))))</f>
        <v>Low</v>
      </c>
      <c r="S9" s="32" t="s">
        <v>247</v>
      </c>
      <c r="T9" s="216" t="s">
        <v>424</v>
      </c>
      <c r="U9" s="79"/>
      <c r="V9" s="32"/>
      <c r="W9" s="33">
        <v>0.03</v>
      </c>
      <c r="X9" s="33" t="s">
        <v>3</v>
      </c>
      <c r="Y9" s="33"/>
      <c r="Z9" s="29">
        <v>1000</v>
      </c>
      <c r="AA9" s="29">
        <v>1000</v>
      </c>
      <c r="AB9" s="29">
        <v>1000</v>
      </c>
      <c r="AC9" s="70">
        <v>0</v>
      </c>
      <c r="AD9" s="70">
        <v>2</v>
      </c>
      <c r="AE9" s="70">
        <v>3</v>
      </c>
      <c r="AF9" s="29">
        <f t="shared" ref="AF9" si="19">IF(W9=0,0,IF(W9&lt;=0.01,1, IF(W9&lt;=0.1,2, IF(W9&lt;=0.5,3,4))))</f>
        <v>2</v>
      </c>
      <c r="AG9" s="29">
        <f>IF(AA9="",0,IF(AA9&lt;=SelectionCriteria!$G$5,1, IF(AA9&lt;=SelectionCriteria!$G$4,2, IF(AA9&lt;=SelectionCriteria!$G$3,3,4))))</f>
        <v>4</v>
      </c>
      <c r="AH9" s="29">
        <f t="shared" ref="AH9" si="20">IF(X9="",0,IF(X9="Negligible",1,IF(X9="Low",2,IF(X9="Moderate",3,4))))</f>
        <v>3</v>
      </c>
      <c r="AI9" s="29">
        <f t="shared" ref="AI9" si="21">IF(Y9="",0,IF(Y9="Negligible",1,IF(Y9="Low",2,IF(Y9="Moderate",3,4))))</f>
        <v>0</v>
      </c>
      <c r="AJ9" s="35">
        <f t="shared" ref="AJ9" si="22">AF9*((AG9+AH9+AI9)/3)</f>
        <v>4.666666666666667</v>
      </c>
      <c r="AK9" s="7" t="str">
        <f t="shared" ref="AK9" si="23">IF(AJ9=0,"No Residual",IF(AJ9&lt;=1,"Negligible",IF(AJ9&lt;=2,"Low",IF(AJ9&lt;3,"Moderate","High"))))</f>
        <v>High</v>
      </c>
      <c r="AL9" s="33"/>
      <c r="AM9" s="35">
        <f t="shared" ref="AM9" si="24">W9*AA9</f>
        <v>30</v>
      </c>
      <c r="AN9" s="35">
        <f t="shared" ref="AN9" si="25">W9*(SUM(Z9:AB9)/3)</f>
        <v>30</v>
      </c>
      <c r="AO9" s="107"/>
      <c r="AP9" s="107" t="str">
        <f t="shared" ref="AP9" si="26">IF(W9=0,"Not Residual",IF(AF9=4,("Very Likely"),(IF(AF9=3,("Possible"),(IF(AF9=2,("Unlikely"),("Rare")))))))</f>
        <v>Unlikely</v>
      </c>
      <c r="AQ9" s="107" t="str">
        <f t="shared" ref="AQ9" si="27">AK9</f>
        <v>High</v>
      </c>
      <c r="AR9" s="107"/>
      <c r="AS9" s="107"/>
      <c r="AT9" s="107"/>
      <c r="AU9" s="107" t="s">
        <v>346</v>
      </c>
      <c r="AV9" s="36"/>
      <c r="AW9" s="23"/>
      <c r="AX9" s="23"/>
      <c r="AY9" s="23"/>
      <c r="AZ9" s="23"/>
      <c r="BA9" s="23" t="e">
        <f>#REF!</f>
        <v>#REF!</v>
      </c>
      <c r="BB9" s="23"/>
      <c r="BC9" s="23"/>
      <c r="BD9" s="23"/>
      <c r="BE9" s="23"/>
      <c r="BF9" s="23"/>
      <c r="BG9" s="23"/>
      <c r="BH9" s="23"/>
      <c r="BI9" s="23"/>
      <c r="BJ9" s="23"/>
      <c r="BK9" s="23"/>
      <c r="BL9" s="23"/>
      <c r="BM9" s="23"/>
      <c r="BN9" s="23"/>
      <c r="BO9" s="23"/>
      <c r="BP9" s="23"/>
      <c r="BQ9" s="23"/>
      <c r="BR9" s="23"/>
      <c r="BS9" s="23"/>
      <c r="BT9" s="23"/>
      <c r="BU9" s="23"/>
      <c r="BV9" s="23"/>
      <c r="BW9" s="23"/>
      <c r="BX9" s="23"/>
      <c r="BY9" s="23"/>
      <c r="BZ9" s="23"/>
      <c r="CA9" s="23"/>
      <c r="CB9" s="23"/>
      <c r="CC9" s="23"/>
      <c r="CD9" s="23"/>
      <c r="CE9" s="23"/>
      <c r="CF9" s="23"/>
      <c r="CG9" s="23"/>
      <c r="CH9" s="23"/>
      <c r="CI9" s="23"/>
      <c r="CJ9" s="23"/>
      <c r="CK9" s="23"/>
      <c r="CL9" s="23"/>
      <c r="CM9" s="23"/>
      <c r="CN9" s="23"/>
      <c r="CO9" s="23"/>
      <c r="CP9" s="23"/>
      <c r="CQ9" s="23"/>
      <c r="CR9" s="23"/>
      <c r="CS9" s="23"/>
      <c r="CT9" s="23"/>
      <c r="CU9" s="23"/>
      <c r="CV9" s="23"/>
      <c r="CW9" s="23"/>
      <c r="CX9" s="23"/>
      <c r="CY9" s="23"/>
      <c r="CZ9" s="23"/>
      <c r="DA9" s="23"/>
      <c r="DB9" s="23"/>
      <c r="DC9" s="23"/>
      <c r="DD9" s="23"/>
      <c r="DE9" s="23"/>
      <c r="DF9" s="23"/>
      <c r="DG9" s="23"/>
      <c r="DH9" s="23"/>
      <c r="DI9" s="23"/>
      <c r="DJ9" s="23"/>
      <c r="DK9" s="23"/>
      <c r="DL9" s="23"/>
      <c r="DM9" s="23"/>
      <c r="DN9" s="23"/>
      <c r="DO9" s="23"/>
      <c r="DP9" s="23"/>
      <c r="DQ9" s="23"/>
      <c r="DR9" s="23"/>
      <c r="DS9" s="23"/>
      <c r="DT9" s="23"/>
      <c r="DU9" s="23"/>
      <c r="DV9" s="23"/>
      <c r="DW9" s="23"/>
      <c r="DX9" s="23"/>
      <c r="DY9" s="23"/>
      <c r="DZ9" s="23"/>
      <c r="EA9" s="23"/>
      <c r="EB9" s="23"/>
      <c r="EC9" s="23"/>
      <c r="ED9" s="23"/>
      <c r="EE9" s="23"/>
      <c r="EF9" s="23"/>
      <c r="EG9" s="23"/>
      <c r="EH9" s="23"/>
      <c r="EI9" s="23"/>
      <c r="EJ9" s="23"/>
      <c r="EK9" s="23"/>
    </row>
    <row r="10" spans="1:141" s="167" customFormat="1" ht="28.05" customHeight="1" x14ac:dyDescent="0.3">
      <c r="A10" s="185" t="s">
        <v>131</v>
      </c>
      <c r="B10" s="186" t="s">
        <v>307</v>
      </c>
      <c r="C10" s="72" t="s">
        <v>107</v>
      </c>
      <c r="D10" s="72" t="s">
        <v>132</v>
      </c>
      <c r="E10" s="175"/>
      <c r="F10" s="187" t="s">
        <v>133</v>
      </c>
      <c r="G10" s="188" t="s">
        <v>128</v>
      </c>
      <c r="H10" s="152" t="s">
        <v>135</v>
      </c>
      <c r="I10" s="155">
        <v>0.05</v>
      </c>
      <c r="J10" s="155"/>
      <c r="K10" s="155"/>
      <c r="L10" s="156">
        <v>150</v>
      </c>
      <c r="M10" s="157">
        <f t="shared" si="4"/>
        <v>2</v>
      </c>
      <c r="N10" s="158">
        <f>IF(L10="",0,IF(L10&lt;=SelectionCriteria!$G$5,1, IF(L10&lt;=SelectionCriteria!$G$4,2, IF(L10&lt;=SelectionCriteria!$G$3,3,4))))</f>
        <v>3</v>
      </c>
      <c r="O10" s="157">
        <f t="shared" ref="O10:O19" si="28">IF(J10="",0,IF(J10="Negligible",1,IF(J10="Low",2,IF(J10="Moderate",3,4))))</f>
        <v>0</v>
      </c>
      <c r="P10" s="157">
        <f t="shared" ref="P10:P19" si="29">IF(K10="",0,IF(K10="Negligible",1,IF(K10="Low",2,IF(K10="Moderate",3,4))))</f>
        <v>0</v>
      </c>
      <c r="Q10" s="159">
        <f t="shared" ref="Q10:Q19" si="30">M10*((N10+O10+P10)/3)</f>
        <v>2</v>
      </c>
      <c r="R10" s="208" t="str">
        <f t="shared" si="5"/>
        <v>Low</v>
      </c>
      <c r="S10" s="160" t="s">
        <v>248</v>
      </c>
      <c r="T10" s="160"/>
      <c r="U10" s="161"/>
      <c r="V10" s="160"/>
      <c r="W10" s="193">
        <v>0</v>
      </c>
      <c r="X10" s="193"/>
      <c r="Y10" s="155"/>
      <c r="Z10" s="193"/>
      <c r="AA10" s="193"/>
      <c r="AB10" s="193"/>
      <c r="AC10" s="193"/>
      <c r="AD10" s="193"/>
      <c r="AE10" s="193"/>
      <c r="AF10" s="157">
        <f t="shared" si="2"/>
        <v>0</v>
      </c>
      <c r="AG10" s="157">
        <f>IF(AA10="",0,IF(AA10&lt;=SelectionCriteria!$G$5,1, IF(AA10&lt;=SelectionCriteria!$G$4,2, IF(AA10&lt;=SelectionCriteria!$G$3,3,4))))</f>
        <v>0</v>
      </c>
      <c r="AH10" s="157">
        <f t="shared" si="14"/>
        <v>0</v>
      </c>
      <c r="AI10" s="157">
        <f t="shared" si="15"/>
        <v>0</v>
      </c>
      <c r="AJ10" s="159">
        <f t="shared" si="7"/>
        <v>0</v>
      </c>
      <c r="AK10" s="7" t="str">
        <f t="shared" si="8"/>
        <v>No Residual</v>
      </c>
      <c r="AL10" s="155"/>
      <c r="AM10" s="159">
        <f t="shared" si="10"/>
        <v>0</v>
      </c>
      <c r="AN10" s="159">
        <f t="shared" si="11"/>
        <v>0</v>
      </c>
      <c r="AO10" s="164"/>
      <c r="AP10" s="107" t="str">
        <f t="shared" si="13"/>
        <v>Not Residual</v>
      </c>
      <c r="AQ10" s="107" t="str">
        <f t="shared" si="3"/>
        <v>No Residual</v>
      </c>
      <c r="AR10" s="164"/>
      <c r="AS10" s="164"/>
      <c r="AT10" s="164"/>
      <c r="AU10" s="164" t="s">
        <v>347</v>
      </c>
      <c r="AV10" s="165"/>
      <c r="AW10" s="166"/>
      <c r="AX10" s="166"/>
      <c r="AY10" s="166"/>
      <c r="AZ10" s="166"/>
      <c r="BA10" s="23" t="e">
        <f>#REF!</f>
        <v>#REF!</v>
      </c>
      <c r="BB10" s="166"/>
      <c r="BC10" s="166"/>
      <c r="BD10" s="166"/>
      <c r="BE10" s="166"/>
      <c r="BF10" s="166"/>
      <c r="BG10" s="166"/>
      <c r="BH10" s="166"/>
      <c r="BI10" s="166"/>
      <c r="BJ10" s="166"/>
      <c r="BK10" s="166"/>
      <c r="BL10" s="166"/>
      <c r="BM10" s="166"/>
      <c r="BN10" s="166"/>
      <c r="BO10" s="166"/>
      <c r="BP10" s="166"/>
      <c r="BQ10" s="166"/>
      <c r="BR10" s="166"/>
      <c r="BS10" s="166"/>
      <c r="BT10" s="166"/>
      <c r="BU10" s="166"/>
      <c r="BV10" s="166"/>
      <c r="BW10" s="166"/>
      <c r="BX10" s="166"/>
      <c r="BY10" s="166"/>
      <c r="BZ10" s="166"/>
      <c r="CA10" s="166"/>
      <c r="CB10" s="166"/>
      <c r="CC10" s="166"/>
      <c r="CD10" s="166"/>
      <c r="CE10" s="166"/>
      <c r="CF10" s="166"/>
      <c r="CG10" s="166"/>
      <c r="CH10" s="166"/>
      <c r="CI10" s="166"/>
      <c r="CJ10" s="166"/>
      <c r="CK10" s="166"/>
      <c r="CL10" s="166"/>
      <c r="CM10" s="166"/>
      <c r="CN10" s="166"/>
      <c r="CO10" s="166"/>
      <c r="CP10" s="166"/>
      <c r="CQ10" s="166"/>
      <c r="CR10" s="166"/>
      <c r="CS10" s="166"/>
      <c r="CT10" s="166"/>
      <c r="CU10" s="166"/>
      <c r="CV10" s="166"/>
      <c r="CW10" s="166"/>
      <c r="CX10" s="166"/>
      <c r="CY10" s="166"/>
      <c r="CZ10" s="166"/>
      <c r="DA10" s="166"/>
      <c r="DB10" s="166"/>
      <c r="DC10" s="166"/>
      <c r="DD10" s="166"/>
      <c r="DE10" s="166"/>
      <c r="DF10" s="166"/>
      <c r="DG10" s="166"/>
      <c r="DH10" s="166"/>
      <c r="DI10" s="166"/>
      <c r="DJ10" s="166"/>
      <c r="DK10" s="166"/>
      <c r="DL10" s="166"/>
      <c r="DM10" s="166"/>
      <c r="DN10" s="166"/>
      <c r="DO10" s="166"/>
      <c r="DP10" s="166"/>
      <c r="DQ10" s="166"/>
      <c r="DR10" s="166"/>
      <c r="DS10" s="166"/>
      <c r="DT10" s="166"/>
      <c r="DU10" s="166"/>
      <c r="DV10" s="166"/>
      <c r="DW10" s="166"/>
      <c r="DX10" s="166"/>
      <c r="DY10" s="166"/>
      <c r="DZ10" s="166"/>
      <c r="EA10" s="166"/>
      <c r="EB10" s="166"/>
      <c r="EC10" s="166"/>
      <c r="ED10" s="166"/>
      <c r="EE10" s="166"/>
      <c r="EF10" s="166"/>
      <c r="EG10" s="166"/>
      <c r="EH10" s="166"/>
      <c r="EI10" s="166"/>
      <c r="EJ10" s="166"/>
      <c r="EK10" s="166"/>
    </row>
    <row r="11" spans="1:141" s="167" customFormat="1" ht="28.05" customHeight="1" x14ac:dyDescent="0.3">
      <c r="A11" s="185" t="s">
        <v>134</v>
      </c>
      <c r="B11" s="186" t="s">
        <v>307</v>
      </c>
      <c r="C11" s="72" t="s">
        <v>107</v>
      </c>
      <c r="D11" s="72" t="s">
        <v>132</v>
      </c>
      <c r="E11" s="175"/>
      <c r="F11" s="187" t="s">
        <v>133</v>
      </c>
      <c r="G11" s="219" t="s">
        <v>137</v>
      </c>
      <c r="H11" s="152" t="s">
        <v>136</v>
      </c>
      <c r="I11" s="155">
        <v>0.5</v>
      </c>
      <c r="J11" s="155" t="s">
        <v>1</v>
      </c>
      <c r="K11" s="155"/>
      <c r="L11" s="156">
        <v>150</v>
      </c>
      <c r="M11" s="157">
        <f t="shared" si="4"/>
        <v>3</v>
      </c>
      <c r="N11" s="158">
        <f>IF(L11="",0,IF(L11&lt;=SelectionCriteria!$G$5,1, IF(L11&lt;=SelectionCriteria!$G$4,2, IF(L11&lt;=SelectionCriteria!$G$3,3,4))))</f>
        <v>3</v>
      </c>
      <c r="O11" s="157">
        <f t="shared" si="28"/>
        <v>1</v>
      </c>
      <c r="P11" s="157">
        <f t="shared" si="29"/>
        <v>0</v>
      </c>
      <c r="Q11" s="159">
        <f t="shared" si="30"/>
        <v>4</v>
      </c>
      <c r="R11" s="208" t="str">
        <f t="shared" si="5"/>
        <v>High</v>
      </c>
      <c r="S11" s="160" t="s">
        <v>249</v>
      </c>
      <c r="T11" s="160"/>
      <c r="U11" s="161"/>
      <c r="V11" s="160"/>
      <c r="W11" s="193">
        <v>0.5</v>
      </c>
      <c r="X11" s="193" t="s">
        <v>1</v>
      </c>
      <c r="Y11" s="155"/>
      <c r="Z11" s="191">
        <v>-150</v>
      </c>
      <c r="AA11" s="194">
        <v>-150</v>
      </c>
      <c r="AB11" s="191">
        <v>-150</v>
      </c>
      <c r="AC11" s="192">
        <v>-4</v>
      </c>
      <c r="AD11" s="192">
        <v>-4</v>
      </c>
      <c r="AE11" s="192">
        <v>-4</v>
      </c>
      <c r="AF11" s="157">
        <f t="shared" si="2"/>
        <v>3</v>
      </c>
      <c r="AG11" s="157">
        <f>IF(AA11="",0,IF(AA11&lt;=SelectionCriteria!$G$5,1, IF(AA11&lt;=SelectionCriteria!$G$4,2, IF(AA11&lt;=SelectionCriteria!$G$3,3,4))))</f>
        <v>1</v>
      </c>
      <c r="AH11" s="157">
        <f t="shared" si="14"/>
        <v>1</v>
      </c>
      <c r="AI11" s="157">
        <f t="shared" si="15"/>
        <v>0</v>
      </c>
      <c r="AJ11" s="159">
        <f t="shared" si="7"/>
        <v>2</v>
      </c>
      <c r="AK11" s="218" t="str">
        <f t="shared" si="8"/>
        <v>Low</v>
      </c>
      <c r="AL11" s="155"/>
      <c r="AM11" s="159">
        <f t="shared" si="10"/>
        <v>-75</v>
      </c>
      <c r="AN11" s="159">
        <f t="shared" si="11"/>
        <v>-75</v>
      </c>
      <c r="AO11" s="164" t="s">
        <v>361</v>
      </c>
      <c r="AP11" s="107" t="str">
        <f t="shared" si="13"/>
        <v>Possible</v>
      </c>
      <c r="AQ11" s="107" t="str">
        <f t="shared" si="3"/>
        <v>Low</v>
      </c>
      <c r="AR11" s="164"/>
      <c r="AS11" s="164"/>
      <c r="AT11" s="164"/>
      <c r="AU11" s="164"/>
      <c r="AV11" s="165"/>
      <c r="AW11" s="166"/>
      <c r="AX11" s="166"/>
      <c r="AY11" s="166"/>
      <c r="AZ11" s="166"/>
      <c r="BA11" s="23" t="e">
        <f>#REF!</f>
        <v>#REF!</v>
      </c>
      <c r="BB11" s="166"/>
      <c r="BC11" s="166"/>
      <c r="BD11" s="166"/>
      <c r="BE11" s="166"/>
      <c r="BF11" s="166"/>
      <c r="BG11" s="166"/>
      <c r="BH11" s="166"/>
      <c r="BI11" s="166"/>
      <c r="BJ11" s="166"/>
      <c r="BK11" s="166"/>
      <c r="BL11" s="166"/>
      <c r="BM11" s="166"/>
      <c r="BN11" s="166"/>
      <c r="BO11" s="166"/>
      <c r="BP11" s="166"/>
      <c r="BQ11" s="166"/>
      <c r="BR11" s="166"/>
      <c r="BS11" s="166"/>
      <c r="BT11" s="166"/>
      <c r="BU11" s="166"/>
      <c r="BV11" s="166"/>
      <c r="BW11" s="166"/>
      <c r="BX11" s="166"/>
      <c r="BY11" s="166"/>
      <c r="BZ11" s="166"/>
      <c r="CA11" s="166"/>
      <c r="CB11" s="166"/>
      <c r="CC11" s="166"/>
      <c r="CD11" s="166"/>
      <c r="CE11" s="166"/>
      <c r="CF11" s="166"/>
      <c r="CG11" s="166"/>
      <c r="CH11" s="166"/>
      <c r="CI11" s="166"/>
      <c r="CJ11" s="166"/>
      <c r="CK11" s="166"/>
      <c r="CL11" s="166"/>
      <c r="CM11" s="166"/>
      <c r="CN11" s="166"/>
      <c r="CO11" s="166"/>
      <c r="CP11" s="166"/>
      <c r="CQ11" s="166"/>
      <c r="CR11" s="166"/>
      <c r="CS11" s="166"/>
      <c r="CT11" s="166"/>
      <c r="CU11" s="166"/>
      <c r="CV11" s="166"/>
      <c r="CW11" s="166"/>
      <c r="CX11" s="166"/>
      <c r="CY11" s="166"/>
      <c r="CZ11" s="166"/>
      <c r="DA11" s="166"/>
      <c r="DB11" s="166"/>
      <c r="DC11" s="166"/>
      <c r="DD11" s="166"/>
      <c r="DE11" s="166"/>
      <c r="DF11" s="166"/>
      <c r="DG11" s="166"/>
      <c r="DH11" s="166"/>
      <c r="DI11" s="166"/>
      <c r="DJ11" s="166"/>
      <c r="DK11" s="166"/>
      <c r="DL11" s="166"/>
      <c r="DM11" s="166"/>
      <c r="DN11" s="166"/>
      <c r="DO11" s="166"/>
      <c r="DP11" s="166"/>
      <c r="DQ11" s="166"/>
      <c r="DR11" s="166"/>
      <c r="DS11" s="166"/>
      <c r="DT11" s="166"/>
      <c r="DU11" s="166"/>
      <c r="DV11" s="166"/>
      <c r="DW11" s="166"/>
      <c r="DX11" s="166"/>
      <c r="DY11" s="166"/>
      <c r="DZ11" s="166"/>
      <c r="EA11" s="166"/>
      <c r="EB11" s="166"/>
      <c r="EC11" s="166"/>
      <c r="ED11" s="166"/>
      <c r="EE11" s="166"/>
      <c r="EF11" s="166"/>
      <c r="EG11" s="166"/>
      <c r="EH11" s="166"/>
      <c r="EI11" s="166"/>
      <c r="EJ11" s="166"/>
      <c r="EK11" s="166"/>
    </row>
    <row r="12" spans="1:141" s="167" customFormat="1" ht="28.05" customHeight="1" x14ac:dyDescent="0.3">
      <c r="A12" s="72" t="s">
        <v>138</v>
      </c>
      <c r="B12" s="172">
        <v>1.02</v>
      </c>
      <c r="C12" s="72" t="s">
        <v>107</v>
      </c>
      <c r="D12" s="72" t="s">
        <v>132</v>
      </c>
      <c r="E12" s="175"/>
      <c r="F12" s="73" t="s">
        <v>133</v>
      </c>
      <c r="G12" s="152" t="s">
        <v>140</v>
      </c>
      <c r="H12" s="152" t="s">
        <v>141</v>
      </c>
      <c r="I12" s="155">
        <v>0.1</v>
      </c>
      <c r="J12" s="155"/>
      <c r="K12" s="155"/>
      <c r="L12" s="156">
        <v>174</v>
      </c>
      <c r="M12" s="157">
        <f t="shared" si="4"/>
        <v>2</v>
      </c>
      <c r="N12" s="158">
        <f>IF(L12="",0,IF(L12&lt;=SelectionCriteria!$G$5,1, IF(L12&lt;=SelectionCriteria!$G$4,2, IF(L12&lt;=SelectionCriteria!$G$3,3,4))))</f>
        <v>3</v>
      </c>
      <c r="O12" s="157">
        <f t="shared" si="28"/>
        <v>0</v>
      </c>
      <c r="P12" s="157">
        <f t="shared" si="29"/>
        <v>0</v>
      </c>
      <c r="Q12" s="159">
        <f t="shared" si="30"/>
        <v>2</v>
      </c>
      <c r="R12" s="208" t="str">
        <f t="shared" si="5"/>
        <v>Low</v>
      </c>
      <c r="S12" s="160" t="s">
        <v>250</v>
      </c>
      <c r="T12" s="160"/>
      <c r="U12" s="161"/>
      <c r="V12" s="160"/>
      <c r="W12" s="155">
        <v>0</v>
      </c>
      <c r="X12" s="193"/>
      <c r="Y12" s="155"/>
      <c r="Z12" s="193"/>
      <c r="AA12" s="193"/>
      <c r="AB12" s="193"/>
      <c r="AC12" s="193"/>
      <c r="AD12" s="193"/>
      <c r="AE12" s="193"/>
      <c r="AF12" s="157">
        <f t="shared" si="2"/>
        <v>0</v>
      </c>
      <c r="AG12" s="157">
        <f>IF(AA12="",0,IF(AA12&lt;=SelectionCriteria!$G$5,1, IF(AA12&lt;=SelectionCriteria!$G$4,2, IF(AA12&lt;=SelectionCriteria!$G$3,3,4))))</f>
        <v>0</v>
      </c>
      <c r="AH12" s="157">
        <f t="shared" si="14"/>
        <v>0</v>
      </c>
      <c r="AI12" s="157">
        <f t="shared" si="15"/>
        <v>0</v>
      </c>
      <c r="AJ12" s="159">
        <f t="shared" si="7"/>
        <v>0</v>
      </c>
      <c r="AK12" s="7" t="str">
        <f t="shared" si="8"/>
        <v>No Residual</v>
      </c>
      <c r="AL12" s="155"/>
      <c r="AM12" s="159">
        <f t="shared" si="10"/>
        <v>0</v>
      </c>
      <c r="AN12" s="159">
        <f t="shared" si="11"/>
        <v>0</v>
      </c>
      <c r="AO12" s="164"/>
      <c r="AP12" s="107" t="str">
        <f t="shared" si="13"/>
        <v>Not Residual</v>
      </c>
      <c r="AQ12" s="107" t="str">
        <f t="shared" si="3"/>
        <v>No Residual</v>
      </c>
      <c r="AR12" s="164"/>
      <c r="AS12" s="164"/>
      <c r="AT12" s="164"/>
      <c r="AU12" s="164"/>
      <c r="AV12" s="165"/>
      <c r="AW12" s="166"/>
      <c r="AX12" s="166"/>
      <c r="AY12" s="166"/>
      <c r="AZ12" s="166"/>
      <c r="BA12" s="23" t="e">
        <f>#REF!</f>
        <v>#REF!</v>
      </c>
      <c r="BB12" s="166"/>
      <c r="BC12" s="166"/>
      <c r="BD12" s="166"/>
      <c r="BE12" s="166"/>
      <c r="BF12" s="166"/>
      <c r="BG12" s="166"/>
      <c r="BH12" s="166"/>
      <c r="BI12" s="166"/>
      <c r="BJ12" s="166"/>
      <c r="BK12" s="166"/>
      <c r="BL12" s="166"/>
      <c r="BM12" s="166"/>
      <c r="BN12" s="166"/>
      <c r="BO12" s="166"/>
      <c r="BP12" s="166"/>
      <c r="BQ12" s="166"/>
      <c r="BR12" s="166"/>
      <c r="BS12" s="166"/>
      <c r="BT12" s="166"/>
      <c r="BU12" s="166"/>
      <c r="BV12" s="166"/>
      <c r="BW12" s="166"/>
      <c r="BX12" s="166"/>
      <c r="BY12" s="166"/>
      <c r="BZ12" s="166"/>
      <c r="CA12" s="166"/>
      <c r="CB12" s="166"/>
      <c r="CC12" s="166"/>
      <c r="CD12" s="166"/>
      <c r="CE12" s="166"/>
      <c r="CF12" s="166"/>
      <c r="CG12" s="166"/>
      <c r="CH12" s="166"/>
      <c r="CI12" s="166"/>
      <c r="CJ12" s="166"/>
      <c r="CK12" s="166"/>
      <c r="CL12" s="166"/>
      <c r="CM12" s="166"/>
      <c r="CN12" s="166"/>
      <c r="CO12" s="166"/>
      <c r="CP12" s="166"/>
      <c r="CQ12" s="166"/>
      <c r="CR12" s="166"/>
      <c r="CS12" s="166"/>
      <c r="CT12" s="166"/>
      <c r="CU12" s="166"/>
      <c r="CV12" s="166"/>
      <c r="CW12" s="166"/>
      <c r="CX12" s="166"/>
      <c r="CY12" s="166"/>
      <c r="CZ12" s="166"/>
      <c r="DA12" s="166"/>
      <c r="DB12" s="166"/>
      <c r="DC12" s="166"/>
      <c r="DD12" s="166"/>
      <c r="DE12" s="166"/>
      <c r="DF12" s="166"/>
      <c r="DG12" s="166"/>
      <c r="DH12" s="166"/>
      <c r="DI12" s="166"/>
      <c r="DJ12" s="166"/>
      <c r="DK12" s="166"/>
      <c r="DL12" s="166"/>
      <c r="DM12" s="166"/>
      <c r="DN12" s="166"/>
      <c r="DO12" s="166"/>
      <c r="DP12" s="166"/>
      <c r="DQ12" s="166"/>
      <c r="DR12" s="166"/>
      <c r="DS12" s="166"/>
      <c r="DT12" s="166"/>
      <c r="DU12" s="166"/>
      <c r="DV12" s="166"/>
      <c r="DW12" s="166"/>
      <c r="DX12" s="166"/>
      <c r="DY12" s="166"/>
      <c r="DZ12" s="166"/>
      <c r="EA12" s="166"/>
      <c r="EB12" s="166"/>
      <c r="EC12" s="166"/>
      <c r="ED12" s="166"/>
      <c r="EE12" s="166"/>
      <c r="EF12" s="166"/>
      <c r="EG12" s="166"/>
      <c r="EH12" s="166"/>
      <c r="EI12" s="166"/>
      <c r="EJ12" s="166"/>
      <c r="EK12" s="166"/>
    </row>
    <row r="13" spans="1:141" s="167" customFormat="1" ht="28.05" customHeight="1" x14ac:dyDescent="0.3">
      <c r="A13" s="185" t="s">
        <v>139</v>
      </c>
      <c r="B13" s="186" t="s">
        <v>309</v>
      </c>
      <c r="C13" s="72" t="s">
        <v>107</v>
      </c>
      <c r="D13" s="72" t="s">
        <v>132</v>
      </c>
      <c r="E13" s="175"/>
      <c r="F13" s="187" t="s">
        <v>133</v>
      </c>
      <c r="G13" s="188" t="s">
        <v>142</v>
      </c>
      <c r="H13" s="152" t="s">
        <v>143</v>
      </c>
      <c r="I13" s="155">
        <v>0.33</v>
      </c>
      <c r="J13" s="155" t="s">
        <v>1</v>
      </c>
      <c r="K13" s="155"/>
      <c r="L13" s="156">
        <v>180</v>
      </c>
      <c r="M13" s="157">
        <f t="shared" si="4"/>
        <v>3</v>
      </c>
      <c r="N13" s="158">
        <f>IF(L13="",0,IF(L13&lt;=SelectionCriteria!$G$5,1, IF(L13&lt;=SelectionCriteria!$G$4,2, IF(L13&lt;=SelectionCriteria!$G$3,3,4))))</f>
        <v>3</v>
      </c>
      <c r="O13" s="157">
        <f t="shared" si="28"/>
        <v>1</v>
      </c>
      <c r="P13" s="157">
        <f t="shared" si="29"/>
        <v>0</v>
      </c>
      <c r="Q13" s="159">
        <f t="shared" si="30"/>
        <v>4</v>
      </c>
      <c r="R13" s="208" t="str">
        <f t="shared" si="5"/>
        <v>High</v>
      </c>
      <c r="S13" s="160" t="s">
        <v>251</v>
      </c>
      <c r="T13" s="217" t="s">
        <v>425</v>
      </c>
      <c r="U13" s="161"/>
      <c r="V13" s="160"/>
      <c r="W13" s="193">
        <v>0.05</v>
      </c>
      <c r="X13" s="193" t="s">
        <v>2</v>
      </c>
      <c r="Y13" s="155"/>
      <c r="Z13" s="191">
        <v>147</v>
      </c>
      <c r="AA13" s="191">
        <v>170</v>
      </c>
      <c r="AB13" s="191">
        <v>215</v>
      </c>
      <c r="AC13" s="192">
        <v>4</v>
      </c>
      <c r="AD13" s="192">
        <v>5</v>
      </c>
      <c r="AE13" s="192">
        <v>7</v>
      </c>
      <c r="AF13" s="157">
        <f t="shared" si="2"/>
        <v>2</v>
      </c>
      <c r="AG13" s="157">
        <f>IF(AA13="",0,IF(AA13&lt;=SelectionCriteria!$G$5,1, IF(AA13&lt;=SelectionCriteria!$G$4,2, IF(AA13&lt;=SelectionCriteria!$G$3,3,4))))</f>
        <v>3</v>
      </c>
      <c r="AH13" s="157">
        <f t="shared" si="14"/>
        <v>2</v>
      </c>
      <c r="AI13" s="157">
        <f t="shared" si="15"/>
        <v>0</v>
      </c>
      <c r="AJ13" s="159">
        <f t="shared" si="7"/>
        <v>3.3333333333333335</v>
      </c>
      <c r="AK13" s="7" t="str">
        <f t="shared" si="8"/>
        <v>High</v>
      </c>
      <c r="AL13" s="155"/>
      <c r="AM13" s="159">
        <f t="shared" si="10"/>
        <v>8.5</v>
      </c>
      <c r="AN13" s="159">
        <f t="shared" si="11"/>
        <v>8.8666666666666671</v>
      </c>
      <c r="AO13" s="164" t="s">
        <v>289</v>
      </c>
      <c r="AP13" s="107" t="str">
        <f t="shared" si="13"/>
        <v>Unlikely</v>
      </c>
      <c r="AQ13" s="107" t="str">
        <f t="shared" si="3"/>
        <v>High</v>
      </c>
      <c r="AR13" s="164"/>
      <c r="AS13" s="164"/>
      <c r="AT13" s="164"/>
      <c r="AU13" s="164"/>
      <c r="AV13" s="165"/>
      <c r="AW13" s="166"/>
      <c r="AX13" s="166"/>
      <c r="AY13" s="166"/>
      <c r="AZ13" s="166"/>
      <c r="BA13" s="23" t="e">
        <f>#REF!</f>
        <v>#REF!</v>
      </c>
      <c r="BB13" s="166"/>
      <c r="BC13" s="166"/>
      <c r="BD13" s="166"/>
      <c r="BE13" s="166"/>
      <c r="BF13" s="166"/>
      <c r="BG13" s="166"/>
      <c r="BH13" s="166"/>
      <c r="BI13" s="166"/>
      <c r="BJ13" s="166"/>
      <c r="BK13" s="166"/>
      <c r="BL13" s="166"/>
      <c r="BM13" s="166"/>
      <c r="BN13" s="166"/>
      <c r="BO13" s="166"/>
      <c r="BP13" s="166"/>
      <c r="BQ13" s="166"/>
      <c r="BR13" s="166"/>
      <c r="BS13" s="166"/>
      <c r="BT13" s="166"/>
      <c r="BU13" s="166"/>
      <c r="BV13" s="166"/>
      <c r="BW13" s="166"/>
      <c r="BX13" s="166"/>
      <c r="BY13" s="166"/>
      <c r="BZ13" s="166"/>
      <c r="CA13" s="166"/>
      <c r="CB13" s="166"/>
      <c r="CC13" s="166"/>
      <c r="CD13" s="166"/>
      <c r="CE13" s="166"/>
      <c r="CF13" s="166"/>
      <c r="CG13" s="166"/>
      <c r="CH13" s="166"/>
      <c r="CI13" s="166"/>
      <c r="CJ13" s="166"/>
      <c r="CK13" s="166"/>
      <c r="CL13" s="166"/>
      <c r="CM13" s="166"/>
      <c r="CN13" s="166"/>
      <c r="CO13" s="166"/>
      <c r="CP13" s="166"/>
      <c r="CQ13" s="166"/>
      <c r="CR13" s="166"/>
      <c r="CS13" s="166"/>
      <c r="CT13" s="166"/>
      <c r="CU13" s="166"/>
      <c r="CV13" s="166"/>
      <c r="CW13" s="166"/>
      <c r="CX13" s="166"/>
      <c r="CY13" s="166"/>
      <c r="CZ13" s="166"/>
      <c r="DA13" s="166"/>
      <c r="DB13" s="166"/>
      <c r="DC13" s="166"/>
      <c r="DD13" s="166"/>
      <c r="DE13" s="166"/>
      <c r="DF13" s="166"/>
      <c r="DG13" s="166"/>
      <c r="DH13" s="166"/>
      <c r="DI13" s="166"/>
      <c r="DJ13" s="166"/>
      <c r="DK13" s="166"/>
      <c r="DL13" s="166"/>
      <c r="DM13" s="166"/>
      <c r="DN13" s="166"/>
      <c r="DO13" s="166"/>
      <c r="DP13" s="166"/>
      <c r="DQ13" s="166"/>
      <c r="DR13" s="166"/>
      <c r="DS13" s="166"/>
      <c r="DT13" s="166"/>
      <c r="DU13" s="166"/>
      <c r="DV13" s="166"/>
      <c r="DW13" s="166"/>
      <c r="DX13" s="166"/>
      <c r="DY13" s="166"/>
      <c r="DZ13" s="166"/>
      <c r="EA13" s="166"/>
      <c r="EB13" s="166"/>
      <c r="EC13" s="166"/>
      <c r="ED13" s="166"/>
      <c r="EE13" s="166"/>
      <c r="EF13" s="166"/>
      <c r="EG13" s="166"/>
      <c r="EH13" s="166"/>
      <c r="EI13" s="166"/>
      <c r="EJ13" s="166"/>
      <c r="EK13" s="166"/>
    </row>
    <row r="14" spans="1:141" s="167" customFormat="1" ht="28.05" customHeight="1" x14ac:dyDescent="0.3">
      <c r="A14" s="72" t="s">
        <v>145</v>
      </c>
      <c r="B14" s="172">
        <v>1.02</v>
      </c>
      <c r="C14" s="72" t="s">
        <v>107</v>
      </c>
      <c r="D14" s="72" t="s">
        <v>132</v>
      </c>
      <c r="E14" s="175"/>
      <c r="F14" s="73" t="s">
        <v>133</v>
      </c>
      <c r="G14" s="153" t="s">
        <v>159</v>
      </c>
      <c r="H14" s="153" t="s">
        <v>160</v>
      </c>
      <c r="I14" s="155">
        <v>0.1</v>
      </c>
      <c r="J14" s="155"/>
      <c r="K14" s="155"/>
      <c r="L14" s="156">
        <v>174</v>
      </c>
      <c r="M14" s="157">
        <f t="shared" si="4"/>
        <v>2</v>
      </c>
      <c r="N14" s="158">
        <f>IF(L14="",0,IF(L14&lt;=SelectionCriteria!$G$5,1, IF(L14&lt;=SelectionCriteria!$G$4,2, IF(L14&lt;=SelectionCriteria!$G$3,3,4))))</f>
        <v>3</v>
      </c>
      <c r="O14" s="157">
        <f t="shared" si="28"/>
        <v>0</v>
      </c>
      <c r="P14" s="157">
        <f t="shared" si="29"/>
        <v>0</v>
      </c>
      <c r="Q14" s="159">
        <f t="shared" si="30"/>
        <v>2</v>
      </c>
      <c r="R14" s="208" t="str">
        <f t="shared" si="5"/>
        <v>Low</v>
      </c>
      <c r="S14" s="160" t="s">
        <v>252</v>
      </c>
      <c r="T14" s="160"/>
      <c r="U14" s="161"/>
      <c r="V14" s="160"/>
      <c r="W14" s="155">
        <v>0</v>
      </c>
      <c r="X14" s="155"/>
      <c r="Y14" s="155"/>
      <c r="Z14" s="157"/>
      <c r="AA14" s="157"/>
      <c r="AB14" s="157"/>
      <c r="AC14" s="162"/>
      <c r="AD14" s="162"/>
      <c r="AE14" s="162"/>
      <c r="AF14" s="157">
        <f t="shared" si="2"/>
        <v>0</v>
      </c>
      <c r="AG14" s="157">
        <f>IF(AA14="",0,IF(AA14&lt;=SelectionCriteria!$G$5,1, IF(AA14&lt;=SelectionCriteria!$G$4,2, IF(AA14&lt;=SelectionCriteria!$G$3,3,4))))</f>
        <v>0</v>
      </c>
      <c r="AH14" s="157">
        <f t="shared" si="14"/>
        <v>0</v>
      </c>
      <c r="AI14" s="157">
        <f t="shared" si="15"/>
        <v>0</v>
      </c>
      <c r="AJ14" s="159">
        <f t="shared" si="7"/>
        <v>0</v>
      </c>
      <c r="AK14" s="7" t="str">
        <f>IF(AJ57=0,"No Residual",IF(AK57,IF(AJ14&lt;=1,"Negligible",IF(AJ14&lt;=2,"Low",IF(AJ14&lt;3,"Moderate","High")))))</f>
        <v>No Residual</v>
      </c>
      <c r="AL14" s="155"/>
      <c r="AM14" s="159">
        <f t="shared" si="10"/>
        <v>0</v>
      </c>
      <c r="AN14" s="159">
        <f t="shared" si="11"/>
        <v>0</v>
      </c>
      <c r="AO14" s="169" t="s">
        <v>295</v>
      </c>
      <c r="AP14" s="107" t="str">
        <f t="shared" si="13"/>
        <v>Not Residual</v>
      </c>
      <c r="AQ14" s="107" t="str">
        <f t="shared" si="3"/>
        <v>No Residual</v>
      </c>
      <c r="AR14" s="164"/>
      <c r="AS14" s="164"/>
      <c r="AT14" s="164"/>
      <c r="AU14" s="164" t="s">
        <v>344</v>
      </c>
      <c r="AV14" s="165"/>
      <c r="AW14" s="166"/>
      <c r="AX14" s="166"/>
      <c r="AY14" s="166"/>
      <c r="AZ14" s="166"/>
      <c r="BA14" s="23" t="e">
        <f>#REF!</f>
        <v>#REF!</v>
      </c>
      <c r="BB14" s="166"/>
      <c r="BC14" s="166"/>
      <c r="BD14" s="166"/>
      <c r="BE14" s="166"/>
      <c r="BF14" s="166"/>
      <c r="BG14" s="166"/>
      <c r="BH14" s="166"/>
      <c r="BI14" s="166"/>
      <c r="BJ14" s="166"/>
      <c r="BK14" s="166"/>
      <c r="BL14" s="166"/>
      <c r="BM14" s="166"/>
      <c r="BN14" s="166"/>
      <c r="BO14" s="166"/>
      <c r="BP14" s="166"/>
      <c r="BQ14" s="166"/>
      <c r="BR14" s="166"/>
      <c r="BS14" s="166"/>
      <c r="BT14" s="166"/>
      <c r="BU14" s="166"/>
      <c r="BV14" s="166"/>
      <c r="BW14" s="166"/>
      <c r="BX14" s="166"/>
      <c r="BY14" s="166"/>
      <c r="BZ14" s="166"/>
      <c r="CA14" s="166"/>
      <c r="CB14" s="166"/>
      <c r="CC14" s="166"/>
      <c r="CD14" s="166"/>
      <c r="CE14" s="166"/>
      <c r="CF14" s="166"/>
      <c r="CG14" s="166"/>
      <c r="CH14" s="166"/>
      <c r="CI14" s="166"/>
      <c r="CJ14" s="166"/>
      <c r="CK14" s="166"/>
      <c r="CL14" s="166"/>
      <c r="CM14" s="166"/>
      <c r="CN14" s="166"/>
      <c r="CO14" s="166"/>
      <c r="CP14" s="166"/>
      <c r="CQ14" s="166"/>
      <c r="CR14" s="166"/>
      <c r="CS14" s="166"/>
      <c r="CT14" s="166"/>
      <c r="CU14" s="166"/>
      <c r="CV14" s="166"/>
      <c r="CW14" s="166"/>
      <c r="CX14" s="166"/>
      <c r="CY14" s="166"/>
      <c r="CZ14" s="166"/>
      <c r="DA14" s="166"/>
      <c r="DB14" s="166"/>
      <c r="DC14" s="166"/>
      <c r="DD14" s="166"/>
      <c r="DE14" s="166"/>
      <c r="DF14" s="166"/>
      <c r="DG14" s="166"/>
      <c r="DH14" s="166"/>
      <c r="DI14" s="166"/>
      <c r="DJ14" s="166"/>
      <c r="DK14" s="166"/>
      <c r="DL14" s="166"/>
      <c r="DM14" s="166"/>
      <c r="DN14" s="166"/>
      <c r="DO14" s="166"/>
      <c r="DP14" s="166"/>
      <c r="DQ14" s="166"/>
      <c r="DR14" s="166"/>
      <c r="DS14" s="166"/>
      <c r="DT14" s="166"/>
      <c r="DU14" s="166"/>
      <c r="DV14" s="166"/>
      <c r="DW14" s="166"/>
      <c r="DX14" s="166"/>
      <c r="DY14" s="166"/>
      <c r="DZ14" s="166"/>
      <c r="EA14" s="166"/>
      <c r="EB14" s="166"/>
      <c r="EC14" s="166"/>
      <c r="ED14" s="166"/>
      <c r="EE14" s="166"/>
      <c r="EF14" s="166"/>
      <c r="EG14" s="166"/>
      <c r="EH14" s="166"/>
      <c r="EI14" s="166"/>
      <c r="EJ14" s="166"/>
      <c r="EK14" s="166"/>
    </row>
    <row r="15" spans="1:141" s="167" customFormat="1" ht="28.05" customHeight="1" x14ac:dyDescent="0.3">
      <c r="A15" s="185" t="s">
        <v>146</v>
      </c>
      <c r="B15" s="186" t="s">
        <v>310</v>
      </c>
      <c r="C15" s="72" t="s">
        <v>107</v>
      </c>
      <c r="D15" s="72" t="s">
        <v>132</v>
      </c>
      <c r="E15" s="175"/>
      <c r="F15" s="187" t="s">
        <v>133</v>
      </c>
      <c r="G15" s="189" t="s">
        <v>144</v>
      </c>
      <c r="H15" s="153" t="s">
        <v>155</v>
      </c>
      <c r="I15" s="155">
        <v>0.15</v>
      </c>
      <c r="J15" s="155" t="s">
        <v>1</v>
      </c>
      <c r="K15" s="155"/>
      <c r="L15" s="156">
        <v>100</v>
      </c>
      <c r="M15" s="157">
        <f t="shared" si="4"/>
        <v>3</v>
      </c>
      <c r="N15" s="158">
        <f>IF(L15="",0,IF(L15&lt;=SelectionCriteria!$G$5,1, IF(L15&lt;=SelectionCriteria!$G$4,2, IF(L15&lt;=SelectionCriteria!$G$3,3,4))))</f>
        <v>2</v>
      </c>
      <c r="O15" s="157">
        <f t="shared" si="28"/>
        <v>1</v>
      </c>
      <c r="P15" s="157">
        <f t="shared" si="29"/>
        <v>0</v>
      </c>
      <c r="Q15" s="159">
        <f t="shared" si="30"/>
        <v>3</v>
      </c>
      <c r="R15" s="208" t="str">
        <f t="shared" si="5"/>
        <v>Moderate</v>
      </c>
      <c r="S15" s="160" t="s">
        <v>253</v>
      </c>
      <c r="T15" s="160" t="s">
        <v>338</v>
      </c>
      <c r="U15" s="161"/>
      <c r="V15" s="160"/>
      <c r="W15" s="193">
        <v>0.02</v>
      </c>
      <c r="X15" s="193"/>
      <c r="Y15" s="155"/>
      <c r="Z15" s="194">
        <v>0</v>
      </c>
      <c r="AA15" s="194">
        <v>0</v>
      </c>
      <c r="AB15" s="194">
        <v>428</v>
      </c>
      <c r="AC15" s="195">
        <v>3</v>
      </c>
      <c r="AD15" s="195">
        <v>6</v>
      </c>
      <c r="AE15" s="195">
        <v>6</v>
      </c>
      <c r="AF15" s="157">
        <f t="shared" si="2"/>
        <v>2</v>
      </c>
      <c r="AG15" s="157">
        <f>IF(AA15="",0,IF(AA15&lt;=SelectionCriteria!$G$5,1, IF(AA15&lt;=SelectionCriteria!$G$4,2, IF(AA15&lt;=SelectionCriteria!$G$3,3,4))))</f>
        <v>1</v>
      </c>
      <c r="AH15" s="157">
        <f t="shared" si="14"/>
        <v>0</v>
      </c>
      <c r="AI15" s="157">
        <f t="shared" si="15"/>
        <v>0</v>
      </c>
      <c r="AJ15" s="159">
        <f t="shared" si="7"/>
        <v>0.66666666666666663</v>
      </c>
      <c r="AK15" s="7" t="str">
        <f t="shared" si="8"/>
        <v>Negligible</v>
      </c>
      <c r="AL15" s="155"/>
      <c r="AM15" s="159">
        <f t="shared" si="10"/>
        <v>0</v>
      </c>
      <c r="AN15" s="159">
        <f t="shared" si="11"/>
        <v>2.8533333333333331</v>
      </c>
      <c r="AO15" s="170" t="s">
        <v>295</v>
      </c>
      <c r="AP15" s="107" t="str">
        <f t="shared" si="13"/>
        <v>Unlikely</v>
      </c>
      <c r="AQ15" s="107" t="str">
        <f t="shared" si="3"/>
        <v>Negligible</v>
      </c>
      <c r="AR15" s="164"/>
      <c r="AS15" s="164"/>
      <c r="AT15" s="164"/>
      <c r="AU15" s="164"/>
      <c r="AV15" s="165"/>
      <c r="AW15" s="166"/>
      <c r="AX15" s="166"/>
      <c r="AY15" s="166"/>
      <c r="AZ15" s="166"/>
      <c r="BA15" s="23" t="e">
        <f>#REF!</f>
        <v>#REF!</v>
      </c>
      <c r="BB15" s="166"/>
      <c r="BC15" s="166"/>
      <c r="BD15" s="166"/>
      <c r="BE15" s="166"/>
      <c r="BF15" s="166"/>
      <c r="BG15" s="166"/>
      <c r="BH15" s="166"/>
      <c r="BI15" s="166"/>
      <c r="BJ15" s="166"/>
      <c r="BK15" s="166"/>
      <c r="BL15" s="166"/>
      <c r="BM15" s="166"/>
      <c r="BN15" s="166"/>
      <c r="BO15" s="166"/>
      <c r="BP15" s="166"/>
      <c r="BQ15" s="166"/>
      <c r="BR15" s="166"/>
      <c r="BS15" s="166"/>
      <c r="BT15" s="166"/>
      <c r="BU15" s="166"/>
      <c r="BV15" s="166"/>
      <c r="BW15" s="166"/>
      <c r="BX15" s="166"/>
      <c r="BY15" s="166"/>
      <c r="BZ15" s="166"/>
      <c r="CA15" s="166"/>
      <c r="CB15" s="166"/>
      <c r="CC15" s="166"/>
      <c r="CD15" s="166"/>
      <c r="CE15" s="166"/>
      <c r="CF15" s="166"/>
      <c r="CG15" s="166"/>
      <c r="CH15" s="166"/>
      <c r="CI15" s="166"/>
      <c r="CJ15" s="166"/>
      <c r="CK15" s="166"/>
      <c r="CL15" s="166"/>
      <c r="CM15" s="166"/>
      <c r="CN15" s="166"/>
      <c r="CO15" s="166"/>
      <c r="CP15" s="166"/>
      <c r="CQ15" s="166"/>
      <c r="CR15" s="166"/>
      <c r="CS15" s="166"/>
      <c r="CT15" s="166"/>
      <c r="CU15" s="166"/>
      <c r="CV15" s="166"/>
      <c r="CW15" s="166"/>
      <c r="CX15" s="166"/>
      <c r="CY15" s="166"/>
      <c r="CZ15" s="166"/>
      <c r="DA15" s="166"/>
      <c r="DB15" s="166"/>
      <c r="DC15" s="166"/>
      <c r="DD15" s="166"/>
      <c r="DE15" s="166"/>
      <c r="DF15" s="166"/>
      <c r="DG15" s="166"/>
      <c r="DH15" s="166"/>
      <c r="DI15" s="166"/>
      <c r="DJ15" s="166"/>
      <c r="DK15" s="166"/>
      <c r="DL15" s="166"/>
      <c r="DM15" s="166"/>
      <c r="DN15" s="166"/>
      <c r="DO15" s="166"/>
      <c r="DP15" s="166"/>
      <c r="DQ15" s="166"/>
      <c r="DR15" s="166"/>
      <c r="DS15" s="166"/>
      <c r="DT15" s="166"/>
      <c r="DU15" s="166"/>
      <c r="DV15" s="166"/>
      <c r="DW15" s="166"/>
      <c r="DX15" s="166"/>
      <c r="DY15" s="166"/>
      <c r="DZ15" s="166"/>
      <c r="EA15" s="166"/>
      <c r="EB15" s="166"/>
      <c r="EC15" s="166"/>
      <c r="ED15" s="166"/>
      <c r="EE15" s="166"/>
      <c r="EF15" s="166"/>
      <c r="EG15" s="166"/>
      <c r="EH15" s="166"/>
      <c r="EI15" s="166"/>
      <c r="EJ15" s="166"/>
      <c r="EK15" s="166"/>
    </row>
    <row r="16" spans="1:141" s="167" customFormat="1" ht="28.05" customHeight="1" x14ac:dyDescent="0.3">
      <c r="A16" s="185" t="s">
        <v>148</v>
      </c>
      <c r="B16" s="186" t="s">
        <v>311</v>
      </c>
      <c r="C16" s="72" t="s">
        <v>107</v>
      </c>
      <c r="D16" s="72" t="s">
        <v>132</v>
      </c>
      <c r="E16" s="175"/>
      <c r="F16" s="187" t="s">
        <v>133</v>
      </c>
      <c r="G16" s="189" t="s">
        <v>147</v>
      </c>
      <c r="H16" s="153" t="s">
        <v>154</v>
      </c>
      <c r="I16" s="155">
        <v>0.15</v>
      </c>
      <c r="J16" s="155" t="s">
        <v>1</v>
      </c>
      <c r="K16" s="155"/>
      <c r="L16" s="156">
        <v>100</v>
      </c>
      <c r="M16" s="157">
        <f t="shared" si="4"/>
        <v>3</v>
      </c>
      <c r="N16" s="158">
        <f>IF(L16="",0,IF(L16&lt;=SelectionCriteria!$G$5,1, IF(L16&lt;=SelectionCriteria!$G$4,2, IF(L16&lt;=SelectionCriteria!$G$3,3,4))))</f>
        <v>2</v>
      </c>
      <c r="O16" s="157">
        <f t="shared" si="28"/>
        <v>1</v>
      </c>
      <c r="P16" s="157">
        <f t="shared" si="29"/>
        <v>0</v>
      </c>
      <c r="Q16" s="159">
        <f t="shared" si="30"/>
        <v>3</v>
      </c>
      <c r="R16" s="208" t="str">
        <f t="shared" si="5"/>
        <v>Moderate</v>
      </c>
      <c r="S16" s="160" t="s">
        <v>253</v>
      </c>
      <c r="T16" s="160" t="s">
        <v>339</v>
      </c>
      <c r="U16" s="161"/>
      <c r="V16" s="160"/>
      <c r="W16" s="193">
        <v>0.02</v>
      </c>
      <c r="X16" s="193"/>
      <c r="Y16" s="155"/>
      <c r="Z16" s="194">
        <v>0</v>
      </c>
      <c r="AA16" s="194">
        <v>0</v>
      </c>
      <c r="AB16" s="194">
        <v>428</v>
      </c>
      <c r="AC16" s="195">
        <v>3</v>
      </c>
      <c r="AD16" s="195">
        <v>6</v>
      </c>
      <c r="AE16" s="195">
        <v>6</v>
      </c>
      <c r="AF16" s="157">
        <f t="shared" si="2"/>
        <v>2</v>
      </c>
      <c r="AG16" s="157">
        <f>IF(AA16="",0,IF(AA16&lt;=SelectionCriteria!$G$5,1, IF(AA16&lt;=SelectionCriteria!$G$4,2, IF(AA16&lt;=SelectionCriteria!$G$3,3,4))))</f>
        <v>1</v>
      </c>
      <c r="AH16" s="157">
        <f t="shared" si="14"/>
        <v>0</v>
      </c>
      <c r="AI16" s="157">
        <f t="shared" si="15"/>
        <v>0</v>
      </c>
      <c r="AJ16" s="159">
        <f t="shared" si="7"/>
        <v>0.66666666666666663</v>
      </c>
      <c r="AK16" s="7" t="str">
        <f t="shared" si="8"/>
        <v>Negligible</v>
      </c>
      <c r="AL16" s="155"/>
      <c r="AM16" s="159">
        <f t="shared" si="10"/>
        <v>0</v>
      </c>
      <c r="AN16" s="159">
        <f t="shared" si="11"/>
        <v>2.8533333333333331</v>
      </c>
      <c r="AO16" s="170" t="s">
        <v>295</v>
      </c>
      <c r="AP16" s="107" t="str">
        <f t="shared" si="13"/>
        <v>Unlikely</v>
      </c>
      <c r="AQ16" s="107" t="str">
        <f t="shared" si="3"/>
        <v>Negligible</v>
      </c>
      <c r="AR16" s="164"/>
      <c r="AS16" s="164"/>
      <c r="AT16" s="164"/>
      <c r="AU16" s="164"/>
      <c r="AV16" s="165"/>
      <c r="AW16" s="166"/>
      <c r="AX16" s="166"/>
      <c r="AY16" s="166"/>
      <c r="AZ16" s="166"/>
      <c r="BA16" s="23" t="e">
        <f>#REF!</f>
        <v>#REF!</v>
      </c>
      <c r="BB16" s="166"/>
      <c r="BC16" s="166"/>
      <c r="BD16" s="166"/>
      <c r="BE16" s="166"/>
      <c r="BF16" s="166"/>
      <c r="BG16" s="166"/>
      <c r="BH16" s="166"/>
      <c r="BI16" s="166"/>
      <c r="BJ16" s="166"/>
      <c r="BK16" s="166"/>
      <c r="BL16" s="166"/>
      <c r="BM16" s="166"/>
      <c r="BN16" s="166"/>
      <c r="BO16" s="166"/>
      <c r="BP16" s="166"/>
      <c r="BQ16" s="166"/>
      <c r="BR16" s="166"/>
      <c r="BS16" s="166"/>
      <c r="BT16" s="166"/>
      <c r="BU16" s="166"/>
      <c r="BV16" s="166"/>
      <c r="BW16" s="166"/>
      <c r="BX16" s="166"/>
      <c r="BY16" s="166"/>
      <c r="BZ16" s="166"/>
      <c r="CA16" s="166"/>
      <c r="CB16" s="166"/>
      <c r="CC16" s="166"/>
      <c r="CD16" s="166"/>
      <c r="CE16" s="166"/>
      <c r="CF16" s="166"/>
      <c r="CG16" s="166"/>
      <c r="CH16" s="166"/>
      <c r="CI16" s="166"/>
      <c r="CJ16" s="166"/>
      <c r="CK16" s="166"/>
      <c r="CL16" s="166"/>
      <c r="CM16" s="166"/>
      <c r="CN16" s="166"/>
      <c r="CO16" s="166"/>
      <c r="CP16" s="166"/>
      <c r="CQ16" s="166"/>
      <c r="CR16" s="166"/>
      <c r="CS16" s="166"/>
      <c r="CT16" s="166"/>
      <c r="CU16" s="166"/>
      <c r="CV16" s="166"/>
      <c r="CW16" s="166"/>
      <c r="CX16" s="166"/>
      <c r="CY16" s="166"/>
      <c r="CZ16" s="166"/>
      <c r="DA16" s="166"/>
      <c r="DB16" s="166"/>
      <c r="DC16" s="166"/>
      <c r="DD16" s="166"/>
      <c r="DE16" s="166"/>
      <c r="DF16" s="166"/>
      <c r="DG16" s="166"/>
      <c r="DH16" s="166"/>
      <c r="DI16" s="166"/>
      <c r="DJ16" s="166"/>
      <c r="DK16" s="166"/>
      <c r="DL16" s="166"/>
      <c r="DM16" s="166"/>
      <c r="DN16" s="166"/>
      <c r="DO16" s="166"/>
      <c r="DP16" s="166"/>
      <c r="DQ16" s="166"/>
      <c r="DR16" s="166"/>
      <c r="DS16" s="166"/>
      <c r="DT16" s="166"/>
      <c r="DU16" s="166"/>
      <c r="DV16" s="166"/>
      <c r="DW16" s="166"/>
      <c r="DX16" s="166"/>
      <c r="DY16" s="166"/>
      <c r="DZ16" s="166"/>
      <c r="EA16" s="166"/>
      <c r="EB16" s="166"/>
      <c r="EC16" s="166"/>
      <c r="ED16" s="166"/>
      <c r="EE16" s="166"/>
      <c r="EF16" s="166"/>
      <c r="EG16" s="166"/>
      <c r="EH16" s="166"/>
      <c r="EI16" s="166"/>
      <c r="EJ16" s="166"/>
      <c r="EK16" s="166"/>
    </row>
    <row r="17" spans="1:141" s="167" customFormat="1" ht="28.05" customHeight="1" x14ac:dyDescent="0.3">
      <c r="A17" s="185" t="s">
        <v>149</v>
      </c>
      <c r="B17" s="186" t="s">
        <v>312</v>
      </c>
      <c r="C17" s="72" t="s">
        <v>107</v>
      </c>
      <c r="D17" s="72" t="s">
        <v>132</v>
      </c>
      <c r="E17" s="175"/>
      <c r="F17" s="187" t="s">
        <v>133</v>
      </c>
      <c r="G17" s="189" t="s">
        <v>150</v>
      </c>
      <c r="H17" s="153" t="s">
        <v>153</v>
      </c>
      <c r="I17" s="155">
        <v>0.15</v>
      </c>
      <c r="J17" s="155" t="s">
        <v>1</v>
      </c>
      <c r="K17" s="155"/>
      <c r="L17" s="156">
        <v>100</v>
      </c>
      <c r="M17" s="157">
        <f t="shared" si="4"/>
        <v>3</v>
      </c>
      <c r="N17" s="158">
        <f>IF(L17="",0,IF(L17&lt;=SelectionCriteria!$G$5,1, IF(L17&lt;=SelectionCriteria!$G$4,2, IF(L17&lt;=SelectionCriteria!$G$3,3,4))))</f>
        <v>2</v>
      </c>
      <c r="O17" s="157">
        <f t="shared" si="28"/>
        <v>1</v>
      </c>
      <c r="P17" s="157">
        <f t="shared" si="29"/>
        <v>0</v>
      </c>
      <c r="Q17" s="159">
        <f t="shared" si="30"/>
        <v>3</v>
      </c>
      <c r="R17" s="208" t="str">
        <f t="shared" si="5"/>
        <v>Moderate</v>
      </c>
      <c r="S17" s="160" t="s">
        <v>253</v>
      </c>
      <c r="T17" s="160" t="s">
        <v>340</v>
      </c>
      <c r="U17" s="161"/>
      <c r="V17" s="160"/>
      <c r="W17" s="193">
        <v>0.02</v>
      </c>
      <c r="X17" s="193"/>
      <c r="Y17" s="155"/>
      <c r="Z17" s="194">
        <v>0</v>
      </c>
      <c r="AA17" s="194">
        <v>0</v>
      </c>
      <c r="AB17" s="194">
        <v>428</v>
      </c>
      <c r="AC17" s="195">
        <v>3</v>
      </c>
      <c r="AD17" s="195">
        <v>6</v>
      </c>
      <c r="AE17" s="195">
        <v>6</v>
      </c>
      <c r="AF17" s="157">
        <f t="shared" si="2"/>
        <v>2</v>
      </c>
      <c r="AG17" s="157">
        <f>IF(AA17="",0,IF(AA17&lt;=SelectionCriteria!$G$5,1, IF(AA17&lt;=SelectionCriteria!$G$4,2, IF(AA17&lt;=SelectionCriteria!$G$3,3,4))))</f>
        <v>1</v>
      </c>
      <c r="AH17" s="157">
        <f t="shared" si="14"/>
        <v>0</v>
      </c>
      <c r="AI17" s="157">
        <f t="shared" si="15"/>
        <v>0</v>
      </c>
      <c r="AJ17" s="159">
        <f t="shared" si="7"/>
        <v>0.66666666666666663</v>
      </c>
      <c r="AK17" s="7" t="str">
        <f t="shared" si="8"/>
        <v>Negligible</v>
      </c>
      <c r="AL17" s="155"/>
      <c r="AM17" s="159">
        <f t="shared" si="10"/>
        <v>0</v>
      </c>
      <c r="AN17" s="159">
        <f t="shared" si="11"/>
        <v>2.8533333333333331</v>
      </c>
      <c r="AO17" s="170" t="s">
        <v>295</v>
      </c>
      <c r="AP17" s="107" t="str">
        <f t="shared" si="13"/>
        <v>Unlikely</v>
      </c>
      <c r="AQ17" s="107" t="str">
        <f t="shared" si="3"/>
        <v>Negligible</v>
      </c>
      <c r="AR17" s="164"/>
      <c r="AS17" s="164"/>
      <c r="AT17" s="164"/>
      <c r="AU17" s="164"/>
      <c r="AV17" s="165"/>
      <c r="AW17" s="166"/>
      <c r="AX17" s="166"/>
      <c r="AY17" s="166"/>
      <c r="AZ17" s="166"/>
      <c r="BA17" s="23" t="e">
        <f>#REF!</f>
        <v>#REF!</v>
      </c>
      <c r="BB17" s="166"/>
      <c r="BC17" s="166"/>
      <c r="BD17" s="166"/>
      <c r="BE17" s="166"/>
      <c r="BF17" s="166"/>
      <c r="BG17" s="166"/>
      <c r="BH17" s="166"/>
      <c r="BI17" s="166"/>
      <c r="BJ17" s="166"/>
      <c r="BK17" s="166"/>
      <c r="BL17" s="166"/>
      <c r="BM17" s="166"/>
      <c r="BN17" s="166"/>
      <c r="BO17" s="166"/>
      <c r="BP17" s="166"/>
      <c r="BQ17" s="166"/>
      <c r="BR17" s="166"/>
      <c r="BS17" s="166"/>
      <c r="BT17" s="166"/>
      <c r="BU17" s="166"/>
      <c r="BV17" s="166"/>
      <c r="BW17" s="166"/>
      <c r="BX17" s="166"/>
      <c r="BY17" s="166"/>
      <c r="BZ17" s="166"/>
      <c r="CA17" s="166"/>
      <c r="CB17" s="166"/>
      <c r="CC17" s="166"/>
      <c r="CD17" s="166"/>
      <c r="CE17" s="166"/>
      <c r="CF17" s="166"/>
      <c r="CG17" s="166"/>
      <c r="CH17" s="166"/>
      <c r="CI17" s="166"/>
      <c r="CJ17" s="166"/>
      <c r="CK17" s="166"/>
      <c r="CL17" s="166"/>
      <c r="CM17" s="166"/>
      <c r="CN17" s="166"/>
      <c r="CO17" s="166"/>
      <c r="CP17" s="166"/>
      <c r="CQ17" s="166"/>
      <c r="CR17" s="166"/>
      <c r="CS17" s="166"/>
      <c r="CT17" s="166"/>
      <c r="CU17" s="166"/>
      <c r="CV17" s="166"/>
      <c r="CW17" s="166"/>
      <c r="CX17" s="166"/>
      <c r="CY17" s="166"/>
      <c r="CZ17" s="166"/>
      <c r="DA17" s="166"/>
      <c r="DB17" s="166"/>
      <c r="DC17" s="166"/>
      <c r="DD17" s="166"/>
      <c r="DE17" s="166"/>
      <c r="DF17" s="166"/>
      <c r="DG17" s="166"/>
      <c r="DH17" s="166"/>
      <c r="DI17" s="166"/>
      <c r="DJ17" s="166"/>
      <c r="DK17" s="166"/>
      <c r="DL17" s="166"/>
      <c r="DM17" s="166"/>
      <c r="DN17" s="166"/>
      <c r="DO17" s="166"/>
      <c r="DP17" s="166"/>
      <c r="DQ17" s="166"/>
      <c r="DR17" s="166"/>
      <c r="DS17" s="166"/>
      <c r="DT17" s="166"/>
      <c r="DU17" s="166"/>
      <c r="DV17" s="166"/>
      <c r="DW17" s="166"/>
      <c r="DX17" s="166"/>
      <c r="DY17" s="166"/>
      <c r="DZ17" s="166"/>
      <c r="EA17" s="166"/>
      <c r="EB17" s="166"/>
      <c r="EC17" s="166"/>
      <c r="ED17" s="166"/>
      <c r="EE17" s="166"/>
      <c r="EF17" s="166"/>
      <c r="EG17" s="166"/>
      <c r="EH17" s="166"/>
      <c r="EI17" s="166"/>
      <c r="EJ17" s="166"/>
      <c r="EK17" s="166"/>
    </row>
    <row r="18" spans="1:141" s="167" customFormat="1" ht="28.05" customHeight="1" x14ac:dyDescent="0.3">
      <c r="A18" s="185" t="s">
        <v>157</v>
      </c>
      <c r="B18" s="186" t="s">
        <v>313</v>
      </c>
      <c r="C18" s="72" t="s">
        <v>107</v>
      </c>
      <c r="D18" s="72" t="s">
        <v>132</v>
      </c>
      <c r="E18" s="175"/>
      <c r="F18" s="187" t="s">
        <v>133</v>
      </c>
      <c r="G18" s="189" t="s">
        <v>151</v>
      </c>
      <c r="H18" s="153" t="s">
        <v>152</v>
      </c>
      <c r="I18" s="155">
        <v>0.15</v>
      </c>
      <c r="J18" s="155" t="s">
        <v>1</v>
      </c>
      <c r="K18" s="155"/>
      <c r="L18" s="156">
        <v>100</v>
      </c>
      <c r="M18" s="157">
        <f t="shared" si="4"/>
        <v>3</v>
      </c>
      <c r="N18" s="158">
        <f>IF(L18="",0,IF(L18&lt;=SelectionCriteria!$G$5,1, IF(L18&lt;=SelectionCriteria!$G$4,2, IF(L18&lt;=SelectionCriteria!$G$3,3,4))))</f>
        <v>2</v>
      </c>
      <c r="O18" s="157">
        <f t="shared" si="28"/>
        <v>1</v>
      </c>
      <c r="P18" s="157">
        <f t="shared" si="29"/>
        <v>0</v>
      </c>
      <c r="Q18" s="159">
        <f t="shared" si="30"/>
        <v>3</v>
      </c>
      <c r="R18" s="208" t="str">
        <f t="shared" si="5"/>
        <v>Moderate</v>
      </c>
      <c r="S18" s="160" t="s">
        <v>253</v>
      </c>
      <c r="T18" s="160" t="s">
        <v>341</v>
      </c>
      <c r="U18" s="161"/>
      <c r="V18" s="160"/>
      <c r="W18" s="193">
        <v>0.02</v>
      </c>
      <c r="X18" s="193"/>
      <c r="Y18" s="155"/>
      <c r="Z18" s="194">
        <v>0</v>
      </c>
      <c r="AA18" s="194">
        <v>0</v>
      </c>
      <c r="AB18" s="194">
        <v>428</v>
      </c>
      <c r="AC18" s="195">
        <v>3</v>
      </c>
      <c r="AD18" s="195">
        <v>6</v>
      </c>
      <c r="AE18" s="195">
        <v>6</v>
      </c>
      <c r="AF18" s="157">
        <f t="shared" si="2"/>
        <v>2</v>
      </c>
      <c r="AG18" s="157">
        <f>IF(AA18="",0,IF(AA18&lt;=SelectionCriteria!$G$5,1, IF(AA18&lt;=SelectionCriteria!$G$4,2, IF(AA18&lt;=SelectionCriteria!$G$3,3,4))))</f>
        <v>1</v>
      </c>
      <c r="AH18" s="157">
        <f t="shared" si="14"/>
        <v>0</v>
      </c>
      <c r="AI18" s="157">
        <f t="shared" si="15"/>
        <v>0</v>
      </c>
      <c r="AJ18" s="159">
        <f t="shared" si="7"/>
        <v>0.66666666666666663</v>
      </c>
      <c r="AK18" s="7" t="str">
        <f t="shared" si="8"/>
        <v>Negligible</v>
      </c>
      <c r="AL18" s="155"/>
      <c r="AM18" s="159">
        <f t="shared" si="10"/>
        <v>0</v>
      </c>
      <c r="AN18" s="159">
        <f t="shared" si="11"/>
        <v>2.8533333333333331</v>
      </c>
      <c r="AO18" s="170" t="s">
        <v>295</v>
      </c>
      <c r="AP18" s="107" t="str">
        <f t="shared" si="13"/>
        <v>Unlikely</v>
      </c>
      <c r="AQ18" s="107" t="str">
        <f t="shared" si="3"/>
        <v>Negligible</v>
      </c>
      <c r="AR18" s="164"/>
      <c r="AS18" s="164"/>
      <c r="AT18" s="164"/>
      <c r="AU18" s="164"/>
      <c r="AV18" s="165"/>
      <c r="AW18" s="166"/>
      <c r="AX18" s="166"/>
      <c r="AY18" s="166"/>
      <c r="AZ18" s="166"/>
      <c r="BA18" s="23" t="e">
        <f>#REF!</f>
        <v>#REF!</v>
      </c>
      <c r="BB18" s="166"/>
      <c r="BC18" s="166"/>
      <c r="BD18" s="166"/>
      <c r="BE18" s="166"/>
      <c r="BF18" s="166"/>
      <c r="BG18" s="166"/>
      <c r="BH18" s="166"/>
      <c r="BI18" s="166"/>
      <c r="BJ18" s="166"/>
      <c r="BK18" s="166"/>
      <c r="BL18" s="166"/>
      <c r="BM18" s="166"/>
      <c r="BN18" s="166"/>
      <c r="BO18" s="166"/>
      <c r="BP18" s="166"/>
      <c r="BQ18" s="166"/>
      <c r="BR18" s="166"/>
      <c r="BS18" s="166"/>
      <c r="BT18" s="166"/>
      <c r="BU18" s="166"/>
      <c r="BV18" s="166"/>
      <c r="BW18" s="166"/>
      <c r="BX18" s="166"/>
      <c r="BY18" s="166"/>
      <c r="BZ18" s="166"/>
      <c r="CA18" s="166"/>
      <c r="CB18" s="166"/>
      <c r="CC18" s="166"/>
      <c r="CD18" s="166"/>
      <c r="CE18" s="166"/>
      <c r="CF18" s="166"/>
      <c r="CG18" s="166"/>
      <c r="CH18" s="166"/>
      <c r="CI18" s="166"/>
      <c r="CJ18" s="166"/>
      <c r="CK18" s="166"/>
      <c r="CL18" s="166"/>
      <c r="CM18" s="166"/>
      <c r="CN18" s="166"/>
      <c r="CO18" s="166"/>
      <c r="CP18" s="166"/>
      <c r="CQ18" s="166"/>
      <c r="CR18" s="166"/>
      <c r="CS18" s="166"/>
      <c r="CT18" s="166"/>
      <c r="CU18" s="166"/>
      <c r="CV18" s="166"/>
      <c r="CW18" s="166"/>
      <c r="CX18" s="166"/>
      <c r="CY18" s="166"/>
      <c r="CZ18" s="166"/>
      <c r="DA18" s="166"/>
      <c r="DB18" s="166"/>
      <c r="DC18" s="166"/>
      <c r="DD18" s="166"/>
      <c r="DE18" s="166"/>
      <c r="DF18" s="166"/>
      <c r="DG18" s="166"/>
      <c r="DH18" s="166"/>
      <c r="DI18" s="166"/>
      <c r="DJ18" s="166"/>
      <c r="DK18" s="166"/>
      <c r="DL18" s="166"/>
      <c r="DM18" s="166"/>
      <c r="DN18" s="166"/>
      <c r="DO18" s="166"/>
      <c r="DP18" s="166"/>
      <c r="DQ18" s="166"/>
      <c r="DR18" s="166"/>
      <c r="DS18" s="166"/>
      <c r="DT18" s="166"/>
      <c r="DU18" s="166"/>
      <c r="DV18" s="166"/>
      <c r="DW18" s="166"/>
      <c r="DX18" s="166"/>
      <c r="DY18" s="166"/>
      <c r="DZ18" s="166"/>
      <c r="EA18" s="166"/>
      <c r="EB18" s="166"/>
      <c r="EC18" s="166"/>
      <c r="ED18" s="166"/>
      <c r="EE18" s="166"/>
      <c r="EF18" s="166"/>
      <c r="EG18" s="166"/>
      <c r="EH18" s="166"/>
      <c r="EI18" s="166"/>
      <c r="EJ18" s="166"/>
      <c r="EK18" s="166"/>
    </row>
    <row r="19" spans="1:141" s="167" customFormat="1" ht="28.05" customHeight="1" x14ac:dyDescent="0.3">
      <c r="A19" s="185" t="s">
        <v>161</v>
      </c>
      <c r="B19" s="186" t="s">
        <v>314</v>
      </c>
      <c r="C19" s="72" t="s">
        <v>107</v>
      </c>
      <c r="D19" s="72" t="s">
        <v>132</v>
      </c>
      <c r="E19" s="175"/>
      <c r="F19" s="187" t="s">
        <v>133</v>
      </c>
      <c r="G19" s="189" t="s">
        <v>156</v>
      </c>
      <c r="H19" s="153" t="s">
        <v>158</v>
      </c>
      <c r="I19" s="155">
        <v>0.15</v>
      </c>
      <c r="J19" s="155" t="s">
        <v>1</v>
      </c>
      <c r="K19" s="155"/>
      <c r="L19" s="156">
        <v>100</v>
      </c>
      <c r="M19" s="157">
        <f t="shared" si="4"/>
        <v>3</v>
      </c>
      <c r="N19" s="158">
        <f>IF(L19="",0,IF(L19&lt;=SelectionCriteria!$G$5,1, IF(L19&lt;=SelectionCriteria!$G$4,2, IF(L19&lt;=SelectionCriteria!$G$3,3,4))))</f>
        <v>2</v>
      </c>
      <c r="O19" s="157">
        <f t="shared" si="28"/>
        <v>1</v>
      </c>
      <c r="P19" s="157">
        <f t="shared" si="29"/>
        <v>0</v>
      </c>
      <c r="Q19" s="159">
        <f t="shared" si="30"/>
        <v>3</v>
      </c>
      <c r="R19" s="208" t="str">
        <f t="shared" si="5"/>
        <v>Moderate</v>
      </c>
      <c r="S19" s="160" t="s">
        <v>254</v>
      </c>
      <c r="T19" s="160" t="s">
        <v>342</v>
      </c>
      <c r="U19" s="161"/>
      <c r="V19" s="160"/>
      <c r="W19" s="193">
        <v>0.02</v>
      </c>
      <c r="X19" s="193"/>
      <c r="Y19" s="155"/>
      <c r="Z19" s="194">
        <v>0</v>
      </c>
      <c r="AA19" s="194">
        <v>0</v>
      </c>
      <c r="AB19" s="194">
        <v>14</v>
      </c>
      <c r="AC19" s="195">
        <v>3</v>
      </c>
      <c r="AD19" s="195">
        <v>6</v>
      </c>
      <c r="AE19" s="195">
        <v>6</v>
      </c>
      <c r="AF19" s="157">
        <f t="shared" si="2"/>
        <v>2</v>
      </c>
      <c r="AG19" s="157">
        <f>IF(AA19="",0,IF(AA19&lt;=SelectionCriteria!$G$5,1, IF(AA19&lt;=SelectionCriteria!$G$4,2, IF(AA19&lt;=SelectionCriteria!$G$3,3,4))))</f>
        <v>1</v>
      </c>
      <c r="AH19" s="157">
        <f t="shared" si="14"/>
        <v>0</v>
      </c>
      <c r="AI19" s="157">
        <f t="shared" si="15"/>
        <v>0</v>
      </c>
      <c r="AJ19" s="159">
        <f t="shared" si="7"/>
        <v>0.66666666666666663</v>
      </c>
      <c r="AK19" s="7" t="str">
        <f t="shared" si="8"/>
        <v>Negligible</v>
      </c>
      <c r="AL19" s="155"/>
      <c r="AM19" s="159">
        <f t="shared" si="10"/>
        <v>0</v>
      </c>
      <c r="AN19" s="159">
        <f t="shared" si="11"/>
        <v>9.3333333333333338E-2</v>
      </c>
      <c r="AO19" s="164"/>
      <c r="AP19" s="107" t="str">
        <f t="shared" si="13"/>
        <v>Unlikely</v>
      </c>
      <c r="AQ19" s="107" t="str">
        <f t="shared" si="3"/>
        <v>Negligible</v>
      </c>
      <c r="AR19" s="164"/>
      <c r="AS19" s="164"/>
      <c r="AT19" s="164"/>
      <c r="AU19" s="164"/>
      <c r="AV19" s="165"/>
      <c r="AW19" s="166"/>
      <c r="AX19" s="166"/>
      <c r="AY19" s="166"/>
      <c r="AZ19" s="166"/>
      <c r="BA19" s="23" t="e">
        <f>#REF!</f>
        <v>#REF!</v>
      </c>
      <c r="BB19" s="166"/>
      <c r="BC19" s="166"/>
      <c r="BD19" s="166"/>
      <c r="BE19" s="166"/>
      <c r="BF19" s="166"/>
      <c r="BG19" s="166"/>
      <c r="BH19" s="166"/>
      <c r="BI19" s="166"/>
      <c r="BJ19" s="166"/>
      <c r="BK19" s="166"/>
      <c r="BL19" s="166"/>
      <c r="BM19" s="166"/>
      <c r="BN19" s="166"/>
      <c r="BO19" s="166"/>
      <c r="BP19" s="166"/>
      <c r="BQ19" s="166"/>
      <c r="BR19" s="166"/>
      <c r="BS19" s="166"/>
      <c r="BT19" s="166"/>
      <c r="BU19" s="166"/>
      <c r="BV19" s="166"/>
      <c r="BW19" s="166"/>
      <c r="BX19" s="166"/>
      <c r="BY19" s="166"/>
      <c r="BZ19" s="166"/>
      <c r="CA19" s="166"/>
      <c r="CB19" s="166"/>
      <c r="CC19" s="166"/>
      <c r="CD19" s="166"/>
      <c r="CE19" s="166"/>
      <c r="CF19" s="166"/>
      <c r="CG19" s="166"/>
      <c r="CH19" s="166"/>
      <c r="CI19" s="166"/>
      <c r="CJ19" s="166"/>
      <c r="CK19" s="166"/>
      <c r="CL19" s="166"/>
      <c r="CM19" s="166"/>
      <c r="CN19" s="166"/>
      <c r="CO19" s="166"/>
      <c r="CP19" s="166"/>
      <c r="CQ19" s="166"/>
      <c r="CR19" s="166"/>
      <c r="CS19" s="166"/>
      <c r="CT19" s="166"/>
      <c r="CU19" s="166"/>
      <c r="CV19" s="166"/>
      <c r="CW19" s="166"/>
      <c r="CX19" s="166"/>
      <c r="CY19" s="166"/>
      <c r="CZ19" s="166"/>
      <c r="DA19" s="166"/>
      <c r="DB19" s="166"/>
      <c r="DC19" s="166"/>
      <c r="DD19" s="166"/>
      <c r="DE19" s="166"/>
      <c r="DF19" s="166"/>
      <c r="DG19" s="166"/>
      <c r="DH19" s="166"/>
      <c r="DI19" s="166"/>
      <c r="DJ19" s="166"/>
      <c r="DK19" s="166"/>
      <c r="DL19" s="166"/>
      <c r="DM19" s="166"/>
      <c r="DN19" s="166"/>
      <c r="DO19" s="166"/>
      <c r="DP19" s="166"/>
      <c r="DQ19" s="166"/>
      <c r="DR19" s="166"/>
      <c r="DS19" s="166"/>
      <c r="DT19" s="166"/>
      <c r="DU19" s="166"/>
      <c r="DV19" s="166"/>
      <c r="DW19" s="166"/>
      <c r="DX19" s="166"/>
      <c r="DY19" s="166"/>
      <c r="DZ19" s="166"/>
      <c r="EA19" s="166"/>
      <c r="EB19" s="166"/>
      <c r="EC19" s="166"/>
      <c r="ED19" s="166"/>
      <c r="EE19" s="166"/>
      <c r="EF19" s="166"/>
      <c r="EG19" s="166"/>
      <c r="EH19" s="166"/>
      <c r="EI19" s="166"/>
      <c r="EJ19" s="166"/>
      <c r="EK19" s="166"/>
    </row>
    <row r="20" spans="1:141" s="167" customFormat="1" ht="28.05" customHeight="1" x14ac:dyDescent="0.3">
      <c r="A20" s="72" t="s">
        <v>162</v>
      </c>
      <c r="B20" s="172">
        <v>1.03</v>
      </c>
      <c r="C20" s="72" t="s">
        <v>107</v>
      </c>
      <c r="D20" s="72" t="s">
        <v>165</v>
      </c>
      <c r="E20" s="175"/>
      <c r="F20" s="73" t="s">
        <v>166</v>
      </c>
      <c r="G20" s="153" t="s">
        <v>168</v>
      </c>
      <c r="H20" s="153" t="s">
        <v>255</v>
      </c>
      <c r="I20" s="155">
        <v>0.5</v>
      </c>
      <c r="J20" s="155"/>
      <c r="K20" s="155"/>
      <c r="L20" s="156">
        <v>332</v>
      </c>
      <c r="M20" s="157">
        <f t="shared" si="4"/>
        <v>3</v>
      </c>
      <c r="N20" s="158">
        <f>IF(L20="",0,IF(L20&lt;=SelectionCriteria!$G$5,1, IF(L20&lt;=SelectionCriteria!$G$4,2, IF(L20&lt;=SelectionCriteria!$G$3,3,4))))</f>
        <v>4</v>
      </c>
      <c r="O20" s="157">
        <f t="shared" ref="O20:O30" si="31">IF(J20="",0,IF(J20="Negligible",1,IF(J20="Low",2,IF(J20="Moderate",3,4))))</f>
        <v>0</v>
      </c>
      <c r="P20" s="157">
        <f t="shared" ref="P20:P30" si="32">IF(K20="",0,IF(K20="Negligible",1,IF(K20="Low",2,IF(K20="Moderate",3,4))))</f>
        <v>0</v>
      </c>
      <c r="Q20" s="159">
        <f t="shared" ref="Q20:Q30" si="33">M20*((N20+O20+P20)/3)</f>
        <v>4</v>
      </c>
      <c r="R20" s="208" t="str">
        <f t="shared" si="5"/>
        <v>High</v>
      </c>
      <c r="S20" s="160" t="s">
        <v>256</v>
      </c>
      <c r="T20" s="160"/>
      <c r="U20" s="161"/>
      <c r="V20" s="160"/>
      <c r="W20" s="155">
        <v>0</v>
      </c>
      <c r="X20" s="155"/>
      <c r="Y20" s="155"/>
      <c r="Z20" s="157"/>
      <c r="AA20" s="157"/>
      <c r="AB20" s="157"/>
      <c r="AC20" s="162"/>
      <c r="AD20" s="162"/>
      <c r="AE20" s="162"/>
      <c r="AF20" s="157">
        <f t="shared" si="2"/>
        <v>0</v>
      </c>
      <c r="AG20" s="157">
        <f>IF(AA20="",0,IF(AA20&lt;=SelectionCriteria!$G$5,1, IF(AA20&lt;=SelectionCriteria!$G$4,2, IF(AA20&lt;=SelectionCriteria!$G$3,3,4))))</f>
        <v>0</v>
      </c>
      <c r="AH20" s="157">
        <f t="shared" si="14"/>
        <v>0</v>
      </c>
      <c r="AI20" s="157">
        <f t="shared" si="15"/>
        <v>0</v>
      </c>
      <c r="AJ20" s="159">
        <f t="shared" si="7"/>
        <v>0</v>
      </c>
      <c r="AK20" s="7" t="str">
        <f t="shared" si="8"/>
        <v>No Residual</v>
      </c>
      <c r="AL20" s="155"/>
      <c r="AM20" s="159">
        <f t="shared" si="10"/>
        <v>0</v>
      </c>
      <c r="AN20" s="159">
        <f t="shared" si="11"/>
        <v>0</v>
      </c>
      <c r="AO20" s="164"/>
      <c r="AP20" s="107" t="str">
        <f t="shared" si="13"/>
        <v>Not Residual</v>
      </c>
      <c r="AQ20" s="107" t="str">
        <f t="shared" si="3"/>
        <v>No Residual</v>
      </c>
      <c r="AR20" s="164"/>
      <c r="AS20" s="164"/>
      <c r="AT20" s="164"/>
      <c r="AU20" s="164" t="s">
        <v>303</v>
      </c>
      <c r="AV20" s="165"/>
      <c r="AW20" s="166"/>
      <c r="AX20" s="166"/>
      <c r="AY20" s="166"/>
      <c r="AZ20" s="166"/>
      <c r="BA20" s="23" t="e">
        <f>#REF!</f>
        <v>#REF!</v>
      </c>
      <c r="BB20" s="166"/>
      <c r="BC20" s="166"/>
      <c r="BD20" s="166"/>
      <c r="BE20" s="166"/>
      <c r="BF20" s="166"/>
      <c r="BG20" s="166"/>
      <c r="BH20" s="166"/>
      <c r="BI20" s="166"/>
      <c r="BJ20" s="166"/>
      <c r="BK20" s="166"/>
      <c r="BL20" s="166"/>
      <c r="BM20" s="166"/>
      <c r="BN20" s="166"/>
      <c r="BO20" s="166"/>
      <c r="BP20" s="166"/>
      <c r="BQ20" s="166"/>
      <c r="BR20" s="166"/>
      <c r="BS20" s="166"/>
      <c r="BT20" s="166"/>
      <c r="BU20" s="166"/>
      <c r="BV20" s="166"/>
      <c r="BW20" s="166"/>
      <c r="BX20" s="166"/>
      <c r="BY20" s="166"/>
      <c r="BZ20" s="166"/>
      <c r="CA20" s="166"/>
      <c r="CB20" s="166"/>
      <c r="CC20" s="166"/>
      <c r="CD20" s="166"/>
      <c r="CE20" s="166"/>
      <c r="CF20" s="166"/>
      <c r="CG20" s="166"/>
      <c r="CH20" s="166"/>
      <c r="CI20" s="166"/>
      <c r="CJ20" s="166"/>
      <c r="CK20" s="166"/>
      <c r="CL20" s="166"/>
      <c r="CM20" s="166"/>
      <c r="CN20" s="166"/>
      <c r="CO20" s="166"/>
      <c r="CP20" s="166"/>
      <c r="CQ20" s="166"/>
      <c r="CR20" s="166"/>
      <c r="CS20" s="166"/>
      <c r="CT20" s="166"/>
      <c r="CU20" s="166"/>
      <c r="CV20" s="166"/>
      <c r="CW20" s="166"/>
      <c r="CX20" s="166"/>
      <c r="CY20" s="166"/>
      <c r="CZ20" s="166"/>
      <c r="DA20" s="166"/>
      <c r="DB20" s="166"/>
      <c r="DC20" s="166"/>
      <c r="DD20" s="166"/>
      <c r="DE20" s="166"/>
      <c r="DF20" s="166"/>
      <c r="DG20" s="166"/>
      <c r="DH20" s="166"/>
      <c r="DI20" s="166"/>
      <c r="DJ20" s="166"/>
      <c r="DK20" s="166"/>
      <c r="DL20" s="166"/>
      <c r="DM20" s="166"/>
      <c r="DN20" s="166"/>
      <c r="DO20" s="166"/>
      <c r="DP20" s="166"/>
      <c r="DQ20" s="166"/>
      <c r="DR20" s="166"/>
      <c r="DS20" s="166"/>
      <c r="DT20" s="166"/>
      <c r="DU20" s="166"/>
      <c r="DV20" s="166"/>
      <c r="DW20" s="166"/>
      <c r="DX20" s="166"/>
      <c r="DY20" s="166"/>
      <c r="DZ20" s="166"/>
      <c r="EA20" s="166"/>
      <c r="EB20" s="166"/>
      <c r="EC20" s="166"/>
      <c r="ED20" s="166"/>
      <c r="EE20" s="166"/>
      <c r="EF20" s="166"/>
      <c r="EG20" s="166"/>
      <c r="EH20" s="166"/>
      <c r="EI20" s="166"/>
      <c r="EJ20" s="166"/>
      <c r="EK20" s="166"/>
    </row>
    <row r="21" spans="1:141" s="167" customFormat="1" ht="28.05" customHeight="1" x14ac:dyDescent="0.3">
      <c r="A21" s="72" t="s">
        <v>163</v>
      </c>
      <c r="B21" s="172">
        <v>1.03</v>
      </c>
      <c r="C21" s="72" t="s">
        <v>107</v>
      </c>
      <c r="D21" s="72" t="s">
        <v>165</v>
      </c>
      <c r="E21" s="175"/>
      <c r="F21" s="73" t="s">
        <v>166</v>
      </c>
      <c r="G21" s="153" t="s">
        <v>169</v>
      </c>
      <c r="H21" s="153" t="s">
        <v>270</v>
      </c>
      <c r="I21" s="155">
        <v>0.1</v>
      </c>
      <c r="J21" s="155"/>
      <c r="K21" s="155"/>
      <c r="L21" s="156">
        <v>868</v>
      </c>
      <c r="M21" s="157">
        <f t="shared" si="4"/>
        <v>2</v>
      </c>
      <c r="N21" s="158">
        <f>IF(L21="",0,IF(L21&lt;=SelectionCriteria!$G$5,1, IF(L21&lt;=SelectionCriteria!$G$4,2, IF(L21&lt;=SelectionCriteria!$G$3,3,4))))</f>
        <v>4</v>
      </c>
      <c r="O21" s="157">
        <f t="shared" si="31"/>
        <v>0</v>
      </c>
      <c r="P21" s="157">
        <f t="shared" si="32"/>
        <v>0</v>
      </c>
      <c r="Q21" s="159">
        <f t="shared" si="33"/>
        <v>2.6666666666666665</v>
      </c>
      <c r="R21" s="208" t="str">
        <f t="shared" si="5"/>
        <v>Moderate</v>
      </c>
      <c r="S21" s="160" t="s">
        <v>257</v>
      </c>
      <c r="T21" s="160"/>
      <c r="U21" s="161"/>
      <c r="V21" s="160"/>
      <c r="W21" s="155">
        <v>0</v>
      </c>
      <c r="X21" s="155"/>
      <c r="Y21" s="155"/>
      <c r="Z21" s="157"/>
      <c r="AA21" s="157"/>
      <c r="AB21" s="157"/>
      <c r="AC21" s="162"/>
      <c r="AD21" s="162"/>
      <c r="AE21" s="162"/>
      <c r="AF21" s="157">
        <f t="shared" si="2"/>
        <v>0</v>
      </c>
      <c r="AG21" s="157">
        <f>IF(AA21="",0,IF(AA21&lt;=SelectionCriteria!$G$5,1, IF(AA21&lt;=SelectionCriteria!$G$4,2, IF(AA21&lt;=SelectionCriteria!$G$3,3,4))))</f>
        <v>0</v>
      </c>
      <c r="AH21" s="157">
        <f t="shared" si="14"/>
        <v>0</v>
      </c>
      <c r="AI21" s="157">
        <f t="shared" si="15"/>
        <v>0</v>
      </c>
      <c r="AJ21" s="159">
        <f t="shared" si="7"/>
        <v>0</v>
      </c>
      <c r="AK21" s="7" t="str">
        <f t="shared" si="8"/>
        <v>No Residual</v>
      </c>
      <c r="AL21" s="155"/>
      <c r="AM21" s="159">
        <f t="shared" si="10"/>
        <v>0</v>
      </c>
      <c r="AN21" s="159">
        <f t="shared" si="11"/>
        <v>0</v>
      </c>
      <c r="AO21" s="164"/>
      <c r="AP21" s="107" t="str">
        <f t="shared" si="13"/>
        <v>Not Residual</v>
      </c>
      <c r="AQ21" s="107" t="str">
        <f t="shared" si="3"/>
        <v>No Residual</v>
      </c>
      <c r="AR21" s="164"/>
      <c r="AS21" s="164"/>
      <c r="AT21" s="164"/>
      <c r="AU21" s="164" t="s">
        <v>292</v>
      </c>
      <c r="AV21" s="165"/>
      <c r="AW21" s="166"/>
      <c r="AX21" s="166"/>
      <c r="AY21" s="166"/>
      <c r="AZ21" s="166"/>
      <c r="BA21" s="23" t="e">
        <f>#REF!</f>
        <v>#REF!</v>
      </c>
      <c r="BB21" s="166"/>
      <c r="BC21" s="166"/>
      <c r="BD21" s="166"/>
      <c r="BE21" s="166"/>
      <c r="BF21" s="166"/>
      <c r="BG21" s="166"/>
      <c r="BH21" s="166"/>
      <c r="BI21" s="166"/>
      <c r="BJ21" s="166"/>
      <c r="BK21" s="166"/>
      <c r="BL21" s="166"/>
      <c r="BM21" s="166"/>
      <c r="BN21" s="166"/>
      <c r="BO21" s="166"/>
      <c r="BP21" s="166"/>
      <c r="BQ21" s="166"/>
      <c r="BR21" s="166"/>
      <c r="BS21" s="166"/>
      <c r="BT21" s="166"/>
      <c r="BU21" s="166"/>
      <c r="BV21" s="166"/>
      <c r="BW21" s="166"/>
      <c r="BX21" s="166"/>
      <c r="BY21" s="166"/>
      <c r="BZ21" s="166"/>
      <c r="CA21" s="166"/>
      <c r="CB21" s="166"/>
      <c r="CC21" s="166"/>
      <c r="CD21" s="166"/>
      <c r="CE21" s="166"/>
      <c r="CF21" s="166"/>
      <c r="CG21" s="166"/>
      <c r="CH21" s="166"/>
      <c r="CI21" s="166"/>
      <c r="CJ21" s="166"/>
      <c r="CK21" s="166"/>
      <c r="CL21" s="166"/>
      <c r="CM21" s="166"/>
      <c r="CN21" s="166"/>
      <c r="CO21" s="166"/>
      <c r="CP21" s="166"/>
      <c r="CQ21" s="166"/>
      <c r="CR21" s="166"/>
      <c r="CS21" s="166"/>
      <c r="CT21" s="166"/>
      <c r="CU21" s="166"/>
      <c r="CV21" s="166"/>
      <c r="CW21" s="166"/>
      <c r="CX21" s="166"/>
      <c r="CY21" s="166"/>
      <c r="CZ21" s="166"/>
      <c r="DA21" s="166"/>
      <c r="DB21" s="166"/>
      <c r="DC21" s="166"/>
      <c r="DD21" s="166"/>
      <c r="DE21" s="166"/>
      <c r="DF21" s="166"/>
      <c r="DG21" s="166"/>
      <c r="DH21" s="166"/>
      <c r="DI21" s="166"/>
      <c r="DJ21" s="166"/>
      <c r="DK21" s="166"/>
      <c r="DL21" s="166"/>
      <c r="DM21" s="166"/>
      <c r="DN21" s="166"/>
      <c r="DO21" s="166"/>
      <c r="DP21" s="166"/>
      <c r="DQ21" s="166"/>
      <c r="DR21" s="166"/>
      <c r="DS21" s="166"/>
      <c r="DT21" s="166"/>
      <c r="DU21" s="166"/>
      <c r="DV21" s="166"/>
      <c r="DW21" s="166"/>
      <c r="DX21" s="166"/>
      <c r="DY21" s="166"/>
      <c r="DZ21" s="166"/>
      <c r="EA21" s="166"/>
      <c r="EB21" s="166"/>
      <c r="EC21" s="166"/>
      <c r="ED21" s="166"/>
      <c r="EE21" s="166"/>
      <c r="EF21" s="166"/>
      <c r="EG21" s="166"/>
      <c r="EH21" s="166"/>
      <c r="EI21" s="166"/>
      <c r="EJ21" s="166"/>
      <c r="EK21" s="166"/>
    </row>
    <row r="22" spans="1:141" s="167" customFormat="1" ht="28.05" customHeight="1" x14ac:dyDescent="0.3">
      <c r="A22" s="72" t="s">
        <v>164</v>
      </c>
      <c r="B22" s="172">
        <v>1.03</v>
      </c>
      <c r="C22" s="72" t="s">
        <v>107</v>
      </c>
      <c r="D22" s="72" t="s">
        <v>165</v>
      </c>
      <c r="E22" s="175"/>
      <c r="F22" s="73" t="s">
        <v>166</v>
      </c>
      <c r="G22" s="153" t="s">
        <v>170</v>
      </c>
      <c r="H22" s="153" t="s">
        <v>269</v>
      </c>
      <c r="I22" s="155">
        <v>0.05</v>
      </c>
      <c r="J22" s="155" t="s">
        <v>1</v>
      </c>
      <c r="K22" s="155"/>
      <c r="L22" s="156">
        <v>300</v>
      </c>
      <c r="M22" s="157">
        <f t="shared" si="4"/>
        <v>2</v>
      </c>
      <c r="N22" s="158">
        <f>IF(L22="",0,IF(L22&lt;=SelectionCriteria!$G$5,1, IF(L22&lt;=SelectionCriteria!$G$4,2, IF(L22&lt;=SelectionCriteria!$G$3,3,4))))</f>
        <v>4</v>
      </c>
      <c r="O22" s="157">
        <f t="shared" si="31"/>
        <v>1</v>
      </c>
      <c r="P22" s="157">
        <f t="shared" si="32"/>
        <v>0</v>
      </c>
      <c r="Q22" s="159">
        <f t="shared" si="33"/>
        <v>3.3333333333333335</v>
      </c>
      <c r="R22" s="208" t="str">
        <f t="shared" si="5"/>
        <v>High</v>
      </c>
      <c r="S22" s="160" t="s">
        <v>258</v>
      </c>
      <c r="T22" s="160"/>
      <c r="U22" s="161"/>
      <c r="V22" s="160"/>
      <c r="W22" s="155">
        <v>0</v>
      </c>
      <c r="X22" s="155"/>
      <c r="Y22" s="155"/>
      <c r="Z22" s="155"/>
      <c r="AA22" s="155"/>
      <c r="AB22" s="155"/>
      <c r="AC22" s="155"/>
      <c r="AD22" s="155"/>
      <c r="AE22" s="155"/>
      <c r="AF22" s="157">
        <f t="shared" si="2"/>
        <v>0</v>
      </c>
      <c r="AG22" s="157">
        <f>IF(AA22="",0,IF(AA22&lt;=SelectionCriteria!$G$5,1, IF(AA22&lt;=SelectionCriteria!$G$4,2, IF(AA22&lt;=SelectionCriteria!$G$3,3,4))))</f>
        <v>0</v>
      </c>
      <c r="AH22" s="157">
        <f t="shared" si="14"/>
        <v>0</v>
      </c>
      <c r="AI22" s="157">
        <f t="shared" si="15"/>
        <v>0</v>
      </c>
      <c r="AJ22" s="159">
        <f t="shared" si="7"/>
        <v>0</v>
      </c>
      <c r="AK22" s="7" t="str">
        <f t="shared" si="8"/>
        <v>No Residual</v>
      </c>
      <c r="AL22" s="155"/>
      <c r="AM22" s="159">
        <f t="shared" si="10"/>
        <v>0</v>
      </c>
      <c r="AN22" s="159">
        <f t="shared" si="11"/>
        <v>0</v>
      </c>
      <c r="AO22" s="164" t="s">
        <v>304</v>
      </c>
      <c r="AP22" s="107" t="str">
        <f t="shared" si="13"/>
        <v>Not Residual</v>
      </c>
      <c r="AQ22" s="107" t="str">
        <f t="shared" si="3"/>
        <v>No Residual</v>
      </c>
      <c r="AR22" s="164"/>
      <c r="AS22" s="164"/>
      <c r="AT22" s="164"/>
      <c r="AU22" s="164"/>
      <c r="AV22" s="165"/>
      <c r="AW22" s="166"/>
      <c r="AX22" s="166"/>
      <c r="AY22" s="166"/>
      <c r="AZ22" s="166"/>
      <c r="BA22" s="23" t="e">
        <f>#REF!</f>
        <v>#REF!</v>
      </c>
      <c r="BB22" s="166"/>
      <c r="BC22" s="166"/>
      <c r="BD22" s="166"/>
      <c r="BE22" s="166"/>
      <c r="BF22" s="166"/>
      <c r="BG22" s="166"/>
      <c r="BH22" s="166"/>
      <c r="BI22" s="166"/>
      <c r="BJ22" s="166"/>
      <c r="BK22" s="166"/>
      <c r="BL22" s="166"/>
      <c r="BM22" s="166"/>
      <c r="BN22" s="166"/>
      <c r="BO22" s="166"/>
      <c r="BP22" s="166"/>
      <c r="BQ22" s="166"/>
      <c r="BR22" s="166"/>
      <c r="BS22" s="166"/>
      <c r="BT22" s="166"/>
      <c r="BU22" s="166"/>
      <c r="BV22" s="166"/>
      <c r="BW22" s="166"/>
      <c r="BX22" s="166"/>
      <c r="BY22" s="166"/>
      <c r="BZ22" s="166"/>
      <c r="CA22" s="166"/>
      <c r="CB22" s="166"/>
      <c r="CC22" s="166"/>
      <c r="CD22" s="166"/>
      <c r="CE22" s="166"/>
      <c r="CF22" s="166"/>
      <c r="CG22" s="166"/>
      <c r="CH22" s="166"/>
      <c r="CI22" s="166"/>
      <c r="CJ22" s="166"/>
      <c r="CK22" s="166"/>
      <c r="CL22" s="166"/>
      <c r="CM22" s="166"/>
      <c r="CN22" s="166"/>
      <c r="CO22" s="166"/>
      <c r="CP22" s="166"/>
      <c r="CQ22" s="166"/>
      <c r="CR22" s="166"/>
      <c r="CS22" s="166"/>
      <c r="CT22" s="166"/>
      <c r="CU22" s="166"/>
      <c r="CV22" s="166"/>
      <c r="CW22" s="166"/>
      <c r="CX22" s="166"/>
      <c r="CY22" s="166"/>
      <c r="CZ22" s="166"/>
      <c r="DA22" s="166"/>
      <c r="DB22" s="166"/>
      <c r="DC22" s="166"/>
      <c r="DD22" s="166"/>
      <c r="DE22" s="166"/>
      <c r="DF22" s="166"/>
      <c r="DG22" s="166"/>
      <c r="DH22" s="166"/>
      <c r="DI22" s="166"/>
      <c r="DJ22" s="166"/>
      <c r="DK22" s="166"/>
      <c r="DL22" s="166"/>
      <c r="DM22" s="166"/>
      <c r="DN22" s="166"/>
      <c r="DO22" s="166"/>
      <c r="DP22" s="166"/>
      <c r="DQ22" s="166"/>
      <c r="DR22" s="166"/>
      <c r="DS22" s="166"/>
      <c r="DT22" s="166"/>
      <c r="DU22" s="166"/>
      <c r="DV22" s="166"/>
      <c r="DW22" s="166"/>
      <c r="DX22" s="166"/>
      <c r="DY22" s="166"/>
      <c r="DZ22" s="166"/>
      <c r="EA22" s="166"/>
      <c r="EB22" s="166"/>
      <c r="EC22" s="166"/>
      <c r="ED22" s="166"/>
      <c r="EE22" s="166"/>
      <c r="EF22" s="166"/>
      <c r="EG22" s="166"/>
      <c r="EH22" s="166"/>
      <c r="EI22" s="166"/>
      <c r="EJ22" s="166"/>
      <c r="EK22" s="166"/>
    </row>
    <row r="23" spans="1:141" s="167" customFormat="1" ht="25.95" customHeight="1" x14ac:dyDescent="0.3">
      <c r="A23" s="185" t="s">
        <v>171</v>
      </c>
      <c r="B23" s="186" t="s">
        <v>318</v>
      </c>
      <c r="C23" s="72" t="s">
        <v>107</v>
      </c>
      <c r="D23" s="72" t="s">
        <v>165</v>
      </c>
      <c r="E23" s="175"/>
      <c r="F23" s="187" t="s">
        <v>166</v>
      </c>
      <c r="G23" s="189" t="s">
        <v>174</v>
      </c>
      <c r="H23" s="153" t="s">
        <v>268</v>
      </c>
      <c r="I23" s="155">
        <v>0.25</v>
      </c>
      <c r="J23" s="155" t="s">
        <v>1</v>
      </c>
      <c r="K23" s="155"/>
      <c r="L23" s="156">
        <v>50</v>
      </c>
      <c r="M23" s="157">
        <f t="shared" si="4"/>
        <v>3</v>
      </c>
      <c r="N23" s="158">
        <f>IF(L23="",0,IF(L23&lt;=SelectionCriteria!$G$5,1, IF(L23&lt;=SelectionCriteria!$G$4,2, IF(L23&lt;=SelectionCriteria!$G$3,3,4))))</f>
        <v>2</v>
      </c>
      <c r="O23" s="157">
        <f t="shared" si="31"/>
        <v>1</v>
      </c>
      <c r="P23" s="157">
        <f t="shared" si="32"/>
        <v>0</v>
      </c>
      <c r="Q23" s="159">
        <f t="shared" si="33"/>
        <v>3</v>
      </c>
      <c r="R23" s="208" t="str">
        <f t="shared" si="5"/>
        <v>Moderate</v>
      </c>
      <c r="S23" s="160" t="s">
        <v>259</v>
      </c>
      <c r="T23" s="160"/>
      <c r="U23" s="161"/>
      <c r="V23" s="160"/>
      <c r="W23" s="193">
        <v>0.1</v>
      </c>
      <c r="X23" s="193" t="s">
        <v>2</v>
      </c>
      <c r="Y23" s="155"/>
      <c r="Z23" s="194">
        <v>0</v>
      </c>
      <c r="AA23" s="194">
        <v>0</v>
      </c>
      <c r="AB23" s="194">
        <v>0</v>
      </c>
      <c r="AC23" s="195">
        <v>0.2</v>
      </c>
      <c r="AD23" s="195">
        <v>0.5</v>
      </c>
      <c r="AE23" s="195">
        <v>1</v>
      </c>
      <c r="AF23" s="157">
        <f t="shared" si="2"/>
        <v>2</v>
      </c>
      <c r="AG23" s="157">
        <f>IF(AA23="",0,IF(AA23&lt;=SelectionCriteria!$G$5,1, IF(AA23&lt;=SelectionCriteria!$G$4,2, IF(AA23&lt;=SelectionCriteria!$G$3,3,4))))</f>
        <v>1</v>
      </c>
      <c r="AH23" s="157">
        <f t="shared" si="14"/>
        <v>2</v>
      </c>
      <c r="AI23" s="157">
        <f t="shared" si="15"/>
        <v>0</v>
      </c>
      <c r="AJ23" s="159">
        <f t="shared" si="7"/>
        <v>2</v>
      </c>
      <c r="AK23" s="7" t="str">
        <f t="shared" si="8"/>
        <v>Low</v>
      </c>
      <c r="AL23" s="155"/>
      <c r="AM23" s="159">
        <f t="shared" si="10"/>
        <v>0</v>
      </c>
      <c r="AN23" s="159">
        <f t="shared" si="11"/>
        <v>0</v>
      </c>
      <c r="AO23" s="164"/>
      <c r="AP23" s="107" t="str">
        <f t="shared" si="13"/>
        <v>Unlikely</v>
      </c>
      <c r="AQ23" s="107" t="str">
        <f t="shared" si="3"/>
        <v>Low</v>
      </c>
      <c r="AR23" s="164"/>
      <c r="AS23" s="164"/>
      <c r="AT23" s="164"/>
      <c r="AU23" s="164"/>
      <c r="AV23" s="165"/>
      <c r="AW23" s="166"/>
      <c r="AX23" s="166"/>
      <c r="AY23" s="166"/>
      <c r="AZ23" s="166"/>
      <c r="BA23" s="23" t="e">
        <f>#REF!</f>
        <v>#REF!</v>
      </c>
      <c r="BB23" s="166"/>
      <c r="BC23" s="166"/>
      <c r="BD23" s="166"/>
      <c r="BE23" s="166"/>
      <c r="BF23" s="166"/>
      <c r="BG23" s="166"/>
      <c r="BH23" s="166"/>
      <c r="BI23" s="166"/>
      <c r="BJ23" s="166"/>
      <c r="BK23" s="166"/>
      <c r="BL23" s="166"/>
      <c r="BM23" s="166"/>
      <c r="BN23" s="166"/>
      <c r="BO23" s="166"/>
      <c r="BP23" s="166"/>
      <c r="BQ23" s="166"/>
      <c r="BR23" s="166"/>
      <c r="BS23" s="166"/>
      <c r="BT23" s="166"/>
      <c r="BU23" s="166"/>
      <c r="BV23" s="166"/>
      <c r="BW23" s="166"/>
      <c r="BX23" s="166"/>
      <c r="BY23" s="166"/>
      <c r="BZ23" s="166"/>
      <c r="CA23" s="166"/>
      <c r="CB23" s="166"/>
      <c r="CC23" s="166"/>
      <c r="CD23" s="166"/>
      <c r="CE23" s="166"/>
      <c r="CF23" s="166"/>
      <c r="CG23" s="166"/>
      <c r="CH23" s="166"/>
      <c r="CI23" s="166"/>
      <c r="CJ23" s="166"/>
      <c r="CK23" s="166"/>
      <c r="CL23" s="166"/>
      <c r="CM23" s="166"/>
      <c r="CN23" s="166"/>
      <c r="CO23" s="166"/>
      <c r="CP23" s="166"/>
      <c r="CQ23" s="166"/>
      <c r="CR23" s="166"/>
      <c r="CS23" s="166"/>
      <c r="CT23" s="166"/>
      <c r="CU23" s="166"/>
      <c r="CV23" s="166"/>
      <c r="CW23" s="166"/>
      <c r="CX23" s="166"/>
      <c r="CY23" s="166"/>
      <c r="CZ23" s="166"/>
      <c r="DA23" s="166"/>
      <c r="DB23" s="166"/>
      <c r="DC23" s="166"/>
      <c r="DD23" s="166"/>
      <c r="DE23" s="166"/>
      <c r="DF23" s="166"/>
      <c r="DG23" s="166"/>
      <c r="DH23" s="166"/>
      <c r="DI23" s="166"/>
      <c r="DJ23" s="166"/>
      <c r="DK23" s="166"/>
      <c r="DL23" s="166"/>
      <c r="DM23" s="166"/>
      <c r="DN23" s="166"/>
      <c r="DO23" s="166"/>
      <c r="DP23" s="166"/>
      <c r="DQ23" s="166"/>
      <c r="DR23" s="166"/>
      <c r="DS23" s="166"/>
      <c r="DT23" s="166"/>
      <c r="DU23" s="166"/>
      <c r="DV23" s="166"/>
      <c r="DW23" s="166"/>
      <c r="DX23" s="166"/>
      <c r="DY23" s="166"/>
      <c r="DZ23" s="166"/>
      <c r="EA23" s="166"/>
      <c r="EB23" s="166"/>
      <c r="EC23" s="166"/>
      <c r="ED23" s="166"/>
      <c r="EE23" s="166"/>
      <c r="EF23" s="166"/>
      <c r="EG23" s="166"/>
      <c r="EH23" s="166"/>
      <c r="EI23" s="166"/>
      <c r="EJ23" s="166"/>
      <c r="EK23" s="166"/>
    </row>
    <row r="24" spans="1:141" s="167" customFormat="1" ht="25.95" customHeight="1" x14ac:dyDescent="0.3">
      <c r="A24" s="185" t="s">
        <v>172</v>
      </c>
      <c r="B24" s="186" t="s">
        <v>319</v>
      </c>
      <c r="C24" s="72" t="s">
        <v>107</v>
      </c>
      <c r="D24" s="72" t="s">
        <v>165</v>
      </c>
      <c r="E24" s="175"/>
      <c r="F24" s="187" t="s">
        <v>166</v>
      </c>
      <c r="G24" s="189" t="s">
        <v>175</v>
      </c>
      <c r="H24" s="153" t="s">
        <v>267</v>
      </c>
      <c r="I24" s="155">
        <v>0.4</v>
      </c>
      <c r="J24" s="155" t="s">
        <v>1</v>
      </c>
      <c r="K24" s="155"/>
      <c r="L24" s="156">
        <v>30</v>
      </c>
      <c r="M24" s="157">
        <f t="shared" si="4"/>
        <v>3</v>
      </c>
      <c r="N24" s="158">
        <f>IF(L24="",0,IF(L24&lt;=SelectionCriteria!$G$5,1, IF(L24&lt;=SelectionCriteria!$G$4,2, IF(L24&lt;=SelectionCriteria!$G$3,3,4))))</f>
        <v>2</v>
      </c>
      <c r="O24" s="157">
        <f t="shared" si="31"/>
        <v>1</v>
      </c>
      <c r="P24" s="157">
        <f t="shared" si="32"/>
        <v>0</v>
      </c>
      <c r="Q24" s="159">
        <f t="shared" si="33"/>
        <v>3</v>
      </c>
      <c r="R24" s="208" t="str">
        <f t="shared" si="5"/>
        <v>Moderate</v>
      </c>
      <c r="S24" s="160" t="s">
        <v>260</v>
      </c>
      <c r="T24" s="160"/>
      <c r="U24" s="161"/>
      <c r="V24" s="160"/>
      <c r="W24" s="193">
        <v>0.1</v>
      </c>
      <c r="X24" s="193" t="s">
        <v>2</v>
      </c>
      <c r="Y24" s="155"/>
      <c r="Z24" s="194">
        <v>0</v>
      </c>
      <c r="AA24" s="194">
        <v>0</v>
      </c>
      <c r="AB24" s="194">
        <v>0</v>
      </c>
      <c r="AC24" s="195">
        <v>0.2</v>
      </c>
      <c r="AD24" s="195">
        <v>0.5</v>
      </c>
      <c r="AE24" s="195">
        <v>1</v>
      </c>
      <c r="AF24" s="157">
        <f t="shared" si="2"/>
        <v>2</v>
      </c>
      <c r="AG24" s="157">
        <f>IF(AA24="",0,IF(AA24&lt;=SelectionCriteria!$G$5,1, IF(AA24&lt;=SelectionCriteria!$G$4,2, IF(AA24&lt;=SelectionCriteria!$G$3,3,4))))</f>
        <v>1</v>
      </c>
      <c r="AH24" s="157">
        <f t="shared" si="14"/>
        <v>2</v>
      </c>
      <c r="AI24" s="157">
        <f t="shared" si="15"/>
        <v>0</v>
      </c>
      <c r="AJ24" s="159">
        <f t="shared" si="7"/>
        <v>2</v>
      </c>
      <c r="AK24" s="7" t="str">
        <f t="shared" si="8"/>
        <v>Low</v>
      </c>
      <c r="AL24" s="155"/>
      <c r="AM24" s="159">
        <f t="shared" si="10"/>
        <v>0</v>
      </c>
      <c r="AN24" s="159">
        <f t="shared" si="11"/>
        <v>0</v>
      </c>
      <c r="AO24" s="164"/>
      <c r="AP24" s="107" t="str">
        <f t="shared" si="13"/>
        <v>Unlikely</v>
      </c>
      <c r="AQ24" s="107" t="str">
        <f t="shared" si="3"/>
        <v>Low</v>
      </c>
      <c r="AR24" s="164"/>
      <c r="AS24" s="164"/>
      <c r="AT24" s="164"/>
      <c r="AU24" s="164"/>
      <c r="AV24" s="165"/>
      <c r="AW24" s="166"/>
      <c r="AX24" s="166"/>
      <c r="AY24" s="166"/>
      <c r="AZ24" s="166"/>
      <c r="BA24" s="23" t="e">
        <f>#REF!</f>
        <v>#REF!</v>
      </c>
      <c r="BB24" s="166"/>
      <c r="BC24" s="166"/>
      <c r="BD24" s="166"/>
      <c r="BE24" s="166"/>
      <c r="BF24" s="166"/>
      <c r="BG24" s="166"/>
      <c r="BH24" s="166"/>
      <c r="BI24" s="166"/>
      <c r="BJ24" s="166"/>
      <c r="BK24" s="166"/>
      <c r="BL24" s="166"/>
      <c r="BM24" s="166"/>
      <c r="BN24" s="166"/>
      <c r="BO24" s="166"/>
      <c r="BP24" s="166"/>
      <c r="BQ24" s="166"/>
      <c r="BR24" s="166"/>
      <c r="BS24" s="166"/>
      <c r="BT24" s="166"/>
      <c r="BU24" s="166"/>
      <c r="BV24" s="166"/>
      <c r="BW24" s="166"/>
      <c r="BX24" s="166"/>
      <c r="BY24" s="166"/>
      <c r="BZ24" s="166"/>
      <c r="CA24" s="166"/>
      <c r="CB24" s="166"/>
      <c r="CC24" s="166"/>
      <c r="CD24" s="166"/>
      <c r="CE24" s="166"/>
      <c r="CF24" s="166"/>
      <c r="CG24" s="166"/>
      <c r="CH24" s="166"/>
      <c r="CI24" s="166"/>
      <c r="CJ24" s="166"/>
      <c r="CK24" s="166"/>
      <c r="CL24" s="166"/>
      <c r="CM24" s="166"/>
      <c r="CN24" s="166"/>
      <c r="CO24" s="166"/>
      <c r="CP24" s="166"/>
      <c r="CQ24" s="166"/>
      <c r="CR24" s="166"/>
      <c r="CS24" s="166"/>
      <c r="CT24" s="166"/>
      <c r="CU24" s="166"/>
      <c r="CV24" s="166"/>
      <c r="CW24" s="166"/>
      <c r="CX24" s="166"/>
      <c r="CY24" s="166"/>
      <c r="CZ24" s="166"/>
      <c r="DA24" s="166"/>
      <c r="DB24" s="166"/>
      <c r="DC24" s="166"/>
      <c r="DD24" s="166"/>
      <c r="DE24" s="166"/>
      <c r="DF24" s="166"/>
      <c r="DG24" s="166"/>
      <c r="DH24" s="166"/>
      <c r="DI24" s="166"/>
      <c r="DJ24" s="166"/>
      <c r="DK24" s="166"/>
      <c r="DL24" s="166"/>
      <c r="DM24" s="166"/>
      <c r="DN24" s="166"/>
      <c r="DO24" s="166"/>
      <c r="DP24" s="166"/>
      <c r="DQ24" s="166"/>
      <c r="DR24" s="166"/>
      <c r="DS24" s="166"/>
      <c r="DT24" s="166"/>
      <c r="DU24" s="166"/>
      <c r="DV24" s="166"/>
      <c r="DW24" s="166"/>
      <c r="DX24" s="166"/>
      <c r="DY24" s="166"/>
      <c r="DZ24" s="166"/>
      <c r="EA24" s="166"/>
      <c r="EB24" s="166"/>
      <c r="EC24" s="166"/>
      <c r="ED24" s="166"/>
      <c r="EE24" s="166"/>
      <c r="EF24" s="166"/>
      <c r="EG24" s="166"/>
      <c r="EH24" s="166"/>
      <c r="EI24" s="166"/>
      <c r="EJ24" s="166"/>
      <c r="EK24" s="166"/>
    </row>
    <row r="25" spans="1:141" s="167" customFormat="1" ht="28.05" customHeight="1" x14ac:dyDescent="0.3">
      <c r="A25" s="72" t="s">
        <v>173</v>
      </c>
      <c r="B25" s="172">
        <v>1.03</v>
      </c>
      <c r="C25" s="72" t="s">
        <v>107</v>
      </c>
      <c r="D25" s="72" t="s">
        <v>165</v>
      </c>
      <c r="E25" s="175"/>
      <c r="F25" s="73" t="s">
        <v>166</v>
      </c>
      <c r="G25" s="153" t="s">
        <v>177</v>
      </c>
      <c r="H25" s="153" t="s">
        <v>266</v>
      </c>
      <c r="I25" s="155">
        <v>0.3</v>
      </c>
      <c r="J25" s="155"/>
      <c r="K25" s="155"/>
      <c r="L25" s="156">
        <v>58</v>
      </c>
      <c r="M25" s="157">
        <f t="shared" si="4"/>
        <v>3</v>
      </c>
      <c r="N25" s="158">
        <f>IF(L25="",0,IF(L25&lt;=SelectionCriteria!$G$5,1, IF(L25&lt;=SelectionCriteria!$G$4,2, IF(L25&lt;=SelectionCriteria!$G$3,3,4))))</f>
        <v>2</v>
      </c>
      <c r="O25" s="157">
        <f t="shared" si="31"/>
        <v>0</v>
      </c>
      <c r="P25" s="157">
        <f t="shared" si="32"/>
        <v>0</v>
      </c>
      <c r="Q25" s="159">
        <f t="shared" si="33"/>
        <v>2</v>
      </c>
      <c r="R25" s="208" t="str">
        <f t="shared" si="5"/>
        <v>Low</v>
      </c>
      <c r="S25" s="160" t="s">
        <v>261</v>
      </c>
      <c r="T25" s="160"/>
      <c r="U25" s="161"/>
      <c r="V25" s="160"/>
      <c r="W25" s="155">
        <v>0</v>
      </c>
      <c r="X25" s="155"/>
      <c r="Y25" s="155"/>
      <c r="Z25" s="157">
        <v>0</v>
      </c>
      <c r="AA25" s="157">
        <v>0</v>
      </c>
      <c r="AB25" s="157">
        <v>0</v>
      </c>
      <c r="AC25" s="162">
        <v>0.5</v>
      </c>
      <c r="AD25" s="162">
        <v>1</v>
      </c>
      <c r="AE25" s="162">
        <v>4</v>
      </c>
      <c r="AF25" s="157">
        <f t="shared" si="2"/>
        <v>0</v>
      </c>
      <c r="AG25" s="157">
        <f>IF(AA25="",0,IF(AA25&lt;=SelectionCriteria!$G$5,1, IF(AA25&lt;=SelectionCriteria!$G$4,2, IF(AA25&lt;=SelectionCriteria!$G$3,3,4))))</f>
        <v>1</v>
      </c>
      <c r="AH25" s="157">
        <f t="shared" si="14"/>
        <v>0</v>
      </c>
      <c r="AI25" s="157">
        <f t="shared" si="15"/>
        <v>0</v>
      </c>
      <c r="AJ25" s="159">
        <f t="shared" si="7"/>
        <v>0</v>
      </c>
      <c r="AK25" s="7" t="str">
        <f t="shared" si="8"/>
        <v>No Residual</v>
      </c>
      <c r="AL25" s="155"/>
      <c r="AM25" s="159">
        <f t="shared" si="10"/>
        <v>0</v>
      </c>
      <c r="AN25" s="159">
        <f t="shared" si="11"/>
        <v>0</v>
      </c>
      <c r="AO25" s="164"/>
      <c r="AP25" s="107" t="str">
        <f t="shared" si="13"/>
        <v>Not Residual</v>
      </c>
      <c r="AQ25" s="107" t="str">
        <f t="shared" si="3"/>
        <v>No Residual</v>
      </c>
      <c r="AR25" s="164"/>
      <c r="AS25" s="164"/>
      <c r="AT25" s="164"/>
      <c r="AU25" s="164" t="s">
        <v>377</v>
      </c>
      <c r="AV25" s="165"/>
      <c r="AW25" s="166"/>
      <c r="AX25" s="166"/>
      <c r="AY25" s="166"/>
      <c r="AZ25" s="166"/>
      <c r="BA25" s="23" t="e">
        <f>#REF!</f>
        <v>#REF!</v>
      </c>
      <c r="BB25" s="166"/>
      <c r="BC25" s="166"/>
      <c r="BD25" s="166"/>
      <c r="BE25" s="166"/>
      <c r="BF25" s="166"/>
      <c r="BG25" s="166"/>
      <c r="BH25" s="166"/>
      <c r="BI25" s="166"/>
      <c r="BJ25" s="166"/>
      <c r="BK25" s="166"/>
      <c r="BL25" s="166"/>
      <c r="BM25" s="166"/>
      <c r="BN25" s="166"/>
      <c r="BO25" s="166"/>
      <c r="BP25" s="166"/>
      <c r="BQ25" s="166"/>
      <c r="BR25" s="166"/>
      <c r="BS25" s="166"/>
      <c r="BT25" s="166"/>
      <c r="BU25" s="166"/>
      <c r="BV25" s="166"/>
      <c r="BW25" s="166"/>
      <c r="BX25" s="166"/>
      <c r="BY25" s="166"/>
      <c r="BZ25" s="166"/>
      <c r="CA25" s="166"/>
      <c r="CB25" s="166"/>
      <c r="CC25" s="166"/>
      <c r="CD25" s="166"/>
      <c r="CE25" s="166"/>
      <c r="CF25" s="166"/>
      <c r="CG25" s="166"/>
      <c r="CH25" s="166"/>
      <c r="CI25" s="166"/>
      <c r="CJ25" s="166"/>
      <c r="CK25" s="166"/>
      <c r="CL25" s="166"/>
      <c r="CM25" s="166"/>
      <c r="CN25" s="166"/>
      <c r="CO25" s="166"/>
      <c r="CP25" s="166"/>
      <c r="CQ25" s="166"/>
      <c r="CR25" s="166"/>
      <c r="CS25" s="166"/>
      <c r="CT25" s="166"/>
      <c r="CU25" s="166"/>
      <c r="CV25" s="166"/>
      <c r="CW25" s="166"/>
      <c r="CX25" s="166"/>
      <c r="CY25" s="166"/>
      <c r="CZ25" s="166"/>
      <c r="DA25" s="166"/>
      <c r="DB25" s="166"/>
      <c r="DC25" s="166"/>
      <c r="DD25" s="166"/>
      <c r="DE25" s="166"/>
      <c r="DF25" s="166"/>
      <c r="DG25" s="166"/>
      <c r="DH25" s="166"/>
      <c r="DI25" s="166"/>
      <c r="DJ25" s="166"/>
      <c r="DK25" s="166"/>
      <c r="DL25" s="166"/>
      <c r="DM25" s="166"/>
      <c r="DN25" s="166"/>
      <c r="DO25" s="166"/>
      <c r="DP25" s="166"/>
      <c r="DQ25" s="166"/>
      <c r="DR25" s="166"/>
      <c r="DS25" s="166"/>
      <c r="DT25" s="166"/>
      <c r="DU25" s="166"/>
      <c r="DV25" s="166"/>
      <c r="DW25" s="166"/>
      <c r="DX25" s="166"/>
      <c r="DY25" s="166"/>
      <c r="DZ25" s="166"/>
      <c r="EA25" s="166"/>
      <c r="EB25" s="166"/>
      <c r="EC25" s="166"/>
      <c r="ED25" s="166"/>
      <c r="EE25" s="166"/>
      <c r="EF25" s="166"/>
      <c r="EG25" s="166"/>
      <c r="EH25" s="166"/>
      <c r="EI25" s="166"/>
      <c r="EJ25" s="166"/>
      <c r="EK25" s="166"/>
    </row>
    <row r="26" spans="1:141" s="167" customFormat="1" ht="28.05" customHeight="1" x14ac:dyDescent="0.3">
      <c r="A26" s="185" t="s">
        <v>178</v>
      </c>
      <c r="B26" s="186" t="s">
        <v>320</v>
      </c>
      <c r="C26" s="72" t="s">
        <v>107</v>
      </c>
      <c r="D26" s="72" t="s">
        <v>165</v>
      </c>
      <c r="E26" s="175"/>
      <c r="F26" s="187" t="s">
        <v>166</v>
      </c>
      <c r="G26" s="189" t="s">
        <v>180</v>
      </c>
      <c r="H26" s="153" t="s">
        <v>265</v>
      </c>
      <c r="I26" s="155">
        <v>0.15</v>
      </c>
      <c r="J26" s="155" t="s">
        <v>2</v>
      </c>
      <c r="K26" s="155"/>
      <c r="L26" s="156">
        <v>169</v>
      </c>
      <c r="M26" s="157">
        <f t="shared" si="4"/>
        <v>3</v>
      </c>
      <c r="N26" s="158">
        <f>IF(L26="",0,IF(L26&lt;=SelectionCriteria!$G$5,1, IF(L26&lt;=SelectionCriteria!$G$4,2, IF(L26&lt;=SelectionCriteria!$G$3,3,4))))</f>
        <v>3</v>
      </c>
      <c r="O26" s="157">
        <f t="shared" si="31"/>
        <v>2</v>
      </c>
      <c r="P26" s="157">
        <f t="shared" si="32"/>
        <v>0</v>
      </c>
      <c r="Q26" s="159">
        <f t="shared" si="33"/>
        <v>5</v>
      </c>
      <c r="R26" s="208" t="str">
        <f t="shared" si="5"/>
        <v>High</v>
      </c>
      <c r="S26" s="160" t="s">
        <v>262</v>
      </c>
      <c r="T26" s="160" t="s">
        <v>425</v>
      </c>
      <c r="U26" s="161"/>
      <c r="V26" s="160"/>
      <c r="W26" s="193">
        <v>0.05</v>
      </c>
      <c r="X26" s="193" t="s">
        <v>2</v>
      </c>
      <c r="Y26" s="155"/>
      <c r="Z26" s="194">
        <v>72</v>
      </c>
      <c r="AA26" s="194">
        <v>145</v>
      </c>
      <c r="AB26" s="194">
        <v>145</v>
      </c>
      <c r="AC26" s="195">
        <v>0.25</v>
      </c>
      <c r="AD26" s="195">
        <v>0.5</v>
      </c>
      <c r="AE26" s="195">
        <v>1.5</v>
      </c>
      <c r="AF26" s="157">
        <f t="shared" si="2"/>
        <v>2</v>
      </c>
      <c r="AG26" s="157">
        <f>IF(AA26="",0,IF(AA26&lt;=SelectionCriteria!$G$5,1, IF(AA26&lt;=SelectionCriteria!$G$4,2, IF(AA26&lt;=SelectionCriteria!$G$3,3,4))))</f>
        <v>3</v>
      </c>
      <c r="AH26" s="157">
        <f t="shared" si="14"/>
        <v>2</v>
      </c>
      <c r="AI26" s="157">
        <f t="shared" si="15"/>
        <v>0</v>
      </c>
      <c r="AJ26" s="159">
        <f t="shared" si="7"/>
        <v>3.3333333333333335</v>
      </c>
      <c r="AK26" s="7" t="str">
        <f t="shared" si="8"/>
        <v>High</v>
      </c>
      <c r="AL26" s="155"/>
      <c r="AM26" s="159">
        <f t="shared" si="10"/>
        <v>7.25</v>
      </c>
      <c r="AN26" s="159">
        <f t="shared" si="11"/>
        <v>6.0333333333333341</v>
      </c>
      <c r="AO26" s="164" t="s">
        <v>262</v>
      </c>
      <c r="AP26" s="107" t="str">
        <f t="shared" si="13"/>
        <v>Unlikely</v>
      </c>
      <c r="AQ26" s="107" t="str">
        <f t="shared" si="3"/>
        <v>High</v>
      </c>
      <c r="AR26" s="164"/>
      <c r="AS26" s="164"/>
      <c r="AT26" s="164"/>
      <c r="AU26" s="164"/>
      <c r="AV26" s="165"/>
      <c r="AW26" s="166"/>
      <c r="AX26" s="166"/>
      <c r="AY26" s="166"/>
      <c r="AZ26" s="166"/>
      <c r="BA26" s="23" t="e">
        <f>#REF!</f>
        <v>#REF!</v>
      </c>
      <c r="BB26" s="166"/>
      <c r="BC26" s="166"/>
      <c r="BD26" s="166"/>
      <c r="BE26" s="166"/>
      <c r="BF26" s="166"/>
      <c r="BG26" s="166"/>
      <c r="BH26" s="166"/>
      <c r="BI26" s="166"/>
      <c r="BJ26" s="166"/>
      <c r="BK26" s="166"/>
      <c r="BL26" s="166"/>
      <c r="BM26" s="166"/>
      <c r="BN26" s="166"/>
      <c r="BO26" s="166"/>
      <c r="BP26" s="166"/>
      <c r="BQ26" s="166"/>
      <c r="BR26" s="166"/>
      <c r="BS26" s="166"/>
      <c r="BT26" s="166"/>
      <c r="BU26" s="166"/>
      <c r="BV26" s="166"/>
      <c r="BW26" s="166"/>
      <c r="BX26" s="166"/>
      <c r="BY26" s="166"/>
      <c r="BZ26" s="166"/>
      <c r="CA26" s="166"/>
      <c r="CB26" s="166"/>
      <c r="CC26" s="166"/>
      <c r="CD26" s="166"/>
      <c r="CE26" s="166"/>
      <c r="CF26" s="166"/>
      <c r="CG26" s="166"/>
      <c r="CH26" s="166"/>
      <c r="CI26" s="166"/>
      <c r="CJ26" s="166"/>
      <c r="CK26" s="166"/>
      <c r="CL26" s="166"/>
      <c r="CM26" s="166"/>
      <c r="CN26" s="166"/>
      <c r="CO26" s="166"/>
      <c r="CP26" s="166"/>
      <c r="CQ26" s="166"/>
      <c r="CR26" s="166"/>
      <c r="CS26" s="166"/>
      <c r="CT26" s="166"/>
      <c r="CU26" s="166"/>
      <c r="CV26" s="166"/>
      <c r="CW26" s="166"/>
      <c r="CX26" s="166"/>
      <c r="CY26" s="166"/>
      <c r="CZ26" s="166"/>
      <c r="DA26" s="166"/>
      <c r="DB26" s="166"/>
      <c r="DC26" s="166"/>
      <c r="DD26" s="166"/>
      <c r="DE26" s="166"/>
      <c r="DF26" s="166"/>
      <c r="DG26" s="166"/>
      <c r="DH26" s="166"/>
      <c r="DI26" s="166"/>
      <c r="DJ26" s="166"/>
      <c r="DK26" s="166"/>
      <c r="DL26" s="166"/>
      <c r="DM26" s="166"/>
      <c r="DN26" s="166"/>
      <c r="DO26" s="166"/>
      <c r="DP26" s="166"/>
      <c r="DQ26" s="166"/>
      <c r="DR26" s="166"/>
      <c r="DS26" s="166"/>
      <c r="DT26" s="166"/>
      <c r="DU26" s="166"/>
      <c r="DV26" s="166"/>
      <c r="DW26" s="166"/>
      <c r="DX26" s="166"/>
      <c r="DY26" s="166"/>
      <c r="DZ26" s="166"/>
      <c r="EA26" s="166"/>
      <c r="EB26" s="166"/>
      <c r="EC26" s="166"/>
      <c r="ED26" s="166"/>
      <c r="EE26" s="166"/>
      <c r="EF26" s="166"/>
      <c r="EG26" s="166"/>
      <c r="EH26" s="166"/>
      <c r="EI26" s="166"/>
      <c r="EJ26" s="166"/>
      <c r="EK26" s="166"/>
    </row>
    <row r="27" spans="1:141" s="167" customFormat="1" ht="28.05" customHeight="1" x14ac:dyDescent="0.3">
      <c r="A27" s="72" t="s">
        <v>179</v>
      </c>
      <c r="B27" s="172">
        <v>1.03</v>
      </c>
      <c r="C27" s="72" t="s">
        <v>107</v>
      </c>
      <c r="D27" s="72" t="s">
        <v>165</v>
      </c>
      <c r="E27" s="175"/>
      <c r="F27" s="73" t="s">
        <v>166</v>
      </c>
      <c r="G27" s="153" t="s">
        <v>181</v>
      </c>
      <c r="H27" s="153" t="s">
        <v>264</v>
      </c>
      <c r="I27" s="155">
        <v>0.1</v>
      </c>
      <c r="J27" s="155"/>
      <c r="K27" s="155"/>
      <c r="L27" s="156">
        <v>6</v>
      </c>
      <c r="M27" s="157">
        <f>IF(I27=0,0,IF(I27&lt;=0.01,1, IF(I27&lt;=0.1,2, IF(I27&lt;=0.5,3,4))))</f>
        <v>2</v>
      </c>
      <c r="N27" s="158">
        <f>IF(L27="",0,IF(L27&lt;=SelectionCriteria!$G$5,1, IF(L27&lt;=SelectionCriteria!$G$4,2, IF(L27&lt;=SelectionCriteria!$G$3,3,4))))</f>
        <v>1</v>
      </c>
      <c r="O27" s="157">
        <f t="shared" ref="O27:P29" si="34">IF(J27="",0,IF(J27="Negligible",1,IF(J27="Low",2,IF(J27="Moderate",3,4))))</f>
        <v>0</v>
      </c>
      <c r="P27" s="157">
        <f t="shared" si="34"/>
        <v>0</v>
      </c>
      <c r="Q27" s="159">
        <f>M27*((N27+O27+P27)/3)</f>
        <v>0.66666666666666663</v>
      </c>
      <c r="R27" s="208" t="str">
        <f t="shared" si="5"/>
        <v>Negligible</v>
      </c>
      <c r="S27" s="160" t="s">
        <v>263</v>
      </c>
      <c r="T27" s="160"/>
      <c r="U27" s="161"/>
      <c r="V27" s="160"/>
      <c r="W27" s="155">
        <v>0</v>
      </c>
      <c r="X27" s="155"/>
      <c r="Y27" s="155"/>
      <c r="Z27" s="157"/>
      <c r="AA27" s="157"/>
      <c r="AB27" s="157"/>
      <c r="AC27" s="162"/>
      <c r="AD27" s="162"/>
      <c r="AE27" s="162"/>
      <c r="AF27" s="157">
        <f>IF(W27=0,0,IF(W27&lt;=0.01,1, IF(W27&lt;=0.1,2, IF(W27&lt;=0.5,3,4))))</f>
        <v>0</v>
      </c>
      <c r="AG27" s="157">
        <f>IF(AA27="",0,IF(AA27&lt;=SelectionCriteria!$G$5,1, IF(AA27&lt;=SelectionCriteria!$G$4,2, IF(AA27&lt;=SelectionCriteria!$G$3,3,4))))</f>
        <v>0</v>
      </c>
      <c r="AH27" s="157">
        <f>IF(X27="",0,IF(X27="Negligible",1,IF(X27="Low",2,IF(X27="Moderate",3,4))))</f>
        <v>0</v>
      </c>
      <c r="AI27" s="157">
        <f>IF(Y27="",0,IF(Y27="Negligible",1,IF(Y27="Low",2,IF(Y27="Moderate",3,4))))</f>
        <v>0</v>
      </c>
      <c r="AJ27" s="159">
        <f>AF27*((AG27+AH27+AI27)/3)</f>
        <v>0</v>
      </c>
      <c r="AK27" s="7" t="str">
        <f t="shared" si="8"/>
        <v>No Residual</v>
      </c>
      <c r="AL27" s="155"/>
      <c r="AM27" s="159">
        <f t="shared" si="10"/>
        <v>0</v>
      </c>
      <c r="AN27" s="159">
        <f t="shared" si="11"/>
        <v>0</v>
      </c>
      <c r="AO27" s="164"/>
      <c r="AP27" s="107" t="str">
        <f t="shared" si="13"/>
        <v>Not Residual</v>
      </c>
      <c r="AQ27" s="107" t="str">
        <f t="shared" si="3"/>
        <v>No Residual</v>
      </c>
      <c r="AR27" s="164"/>
      <c r="AS27" s="164"/>
      <c r="AT27" s="164"/>
      <c r="AU27" s="164" t="s">
        <v>343</v>
      </c>
      <c r="AV27" s="165"/>
      <c r="AW27" s="166"/>
      <c r="AX27" s="166"/>
      <c r="AY27" s="166"/>
      <c r="AZ27" s="166"/>
      <c r="BA27" s="23" t="e">
        <f>#REF!</f>
        <v>#REF!</v>
      </c>
      <c r="BB27" s="166"/>
      <c r="BC27" s="166"/>
      <c r="BD27" s="166"/>
      <c r="BE27" s="166"/>
      <c r="BF27" s="166"/>
      <c r="BG27" s="166"/>
      <c r="BH27" s="166"/>
      <c r="BI27" s="166"/>
      <c r="BJ27" s="166"/>
      <c r="BK27" s="166"/>
      <c r="BL27" s="166"/>
      <c r="BM27" s="166"/>
      <c r="BN27" s="166"/>
      <c r="BO27" s="166"/>
      <c r="BP27" s="166"/>
      <c r="BQ27" s="166"/>
      <c r="BR27" s="166"/>
      <c r="BS27" s="166"/>
      <c r="BT27" s="166"/>
      <c r="BU27" s="166"/>
      <c r="BV27" s="166"/>
      <c r="BW27" s="166"/>
      <c r="BX27" s="166"/>
      <c r="BY27" s="166"/>
      <c r="BZ27" s="166"/>
      <c r="CA27" s="166"/>
      <c r="CB27" s="166"/>
      <c r="CC27" s="166"/>
      <c r="CD27" s="166"/>
      <c r="CE27" s="166"/>
      <c r="CF27" s="166"/>
      <c r="CG27" s="166"/>
      <c r="CH27" s="166"/>
      <c r="CI27" s="166"/>
      <c r="CJ27" s="166"/>
      <c r="CK27" s="166"/>
      <c r="CL27" s="166"/>
      <c r="CM27" s="166"/>
      <c r="CN27" s="166"/>
      <c r="CO27" s="166"/>
      <c r="CP27" s="166"/>
      <c r="CQ27" s="166"/>
      <c r="CR27" s="166"/>
      <c r="CS27" s="166"/>
      <c r="CT27" s="166"/>
      <c r="CU27" s="166"/>
      <c r="CV27" s="166"/>
      <c r="CW27" s="166"/>
      <c r="CX27" s="166"/>
      <c r="CY27" s="166"/>
      <c r="CZ27" s="166"/>
      <c r="DA27" s="166"/>
      <c r="DB27" s="166"/>
      <c r="DC27" s="166"/>
      <c r="DD27" s="166"/>
      <c r="DE27" s="166"/>
      <c r="DF27" s="166"/>
      <c r="DG27" s="166"/>
      <c r="DH27" s="166"/>
      <c r="DI27" s="166"/>
      <c r="DJ27" s="166"/>
      <c r="DK27" s="166"/>
      <c r="DL27" s="166"/>
      <c r="DM27" s="166"/>
      <c r="DN27" s="166"/>
      <c r="DO27" s="166"/>
      <c r="DP27" s="166"/>
      <c r="DQ27" s="166"/>
      <c r="DR27" s="166"/>
      <c r="DS27" s="166"/>
      <c r="DT27" s="166"/>
      <c r="DU27" s="166"/>
      <c r="DV27" s="166"/>
      <c r="DW27" s="166"/>
      <c r="DX27" s="166"/>
      <c r="DY27" s="166"/>
      <c r="DZ27" s="166"/>
      <c r="EA27" s="166"/>
      <c r="EB27" s="166"/>
      <c r="EC27" s="166"/>
      <c r="ED27" s="166"/>
      <c r="EE27" s="166"/>
      <c r="EF27" s="166"/>
      <c r="EG27" s="166"/>
      <c r="EH27" s="166"/>
      <c r="EI27" s="166"/>
      <c r="EJ27" s="166"/>
      <c r="EK27" s="166"/>
    </row>
    <row r="28" spans="1:141" s="167" customFormat="1" ht="28.05" customHeight="1" x14ac:dyDescent="0.3">
      <c r="A28" s="185" t="s">
        <v>296</v>
      </c>
      <c r="B28" s="186">
        <v>172800</v>
      </c>
      <c r="C28" s="72" t="s">
        <v>107</v>
      </c>
      <c r="D28" s="72" t="s">
        <v>165</v>
      </c>
      <c r="E28" s="175"/>
      <c r="F28" s="187" t="s">
        <v>166</v>
      </c>
      <c r="G28" s="189" t="s">
        <v>332</v>
      </c>
      <c r="H28" s="153" t="s">
        <v>300</v>
      </c>
      <c r="I28" s="155">
        <v>0</v>
      </c>
      <c r="J28" s="155"/>
      <c r="K28" s="155"/>
      <c r="L28" s="156">
        <v>0</v>
      </c>
      <c r="M28" s="157">
        <f>IF(I28=0,0,IF(I28&lt;=0.01,1, IF(I28&lt;=0.1,2, IF(I28&lt;=0.5,3,4))))</f>
        <v>0</v>
      </c>
      <c r="N28" s="158">
        <f>IF(L28="",0,IF(L28&lt;=SelectionCriteria!$G$5,1, IF(L28&lt;=SelectionCriteria!$G$4,2, IF(L28&lt;=SelectionCriteria!$G$3,3,4))))</f>
        <v>1</v>
      </c>
      <c r="O28" s="157">
        <f t="shared" si="34"/>
        <v>0</v>
      </c>
      <c r="P28" s="157">
        <f t="shared" si="34"/>
        <v>0</v>
      </c>
      <c r="Q28" s="159">
        <f>M28*((N28+O28+P28)/3)</f>
        <v>0</v>
      </c>
      <c r="R28" s="208" t="str">
        <f t="shared" si="5"/>
        <v>Not Primary</v>
      </c>
      <c r="S28" s="160" t="s">
        <v>333</v>
      </c>
      <c r="T28" s="160" t="s">
        <v>329</v>
      </c>
      <c r="U28" s="161"/>
      <c r="V28" s="160"/>
      <c r="W28" s="193">
        <v>0.02</v>
      </c>
      <c r="X28" s="193" t="s">
        <v>1</v>
      </c>
      <c r="Y28" s="171"/>
      <c r="Z28" s="197">
        <v>0</v>
      </c>
      <c r="AA28" s="197">
        <v>0</v>
      </c>
      <c r="AB28" s="197">
        <v>1222</v>
      </c>
      <c r="AC28" s="197">
        <v>3</v>
      </c>
      <c r="AD28" s="197">
        <v>6</v>
      </c>
      <c r="AE28" s="198">
        <v>6</v>
      </c>
      <c r="AF28" s="157">
        <f t="shared" si="2"/>
        <v>2</v>
      </c>
      <c r="AG28" s="157">
        <f>IF(AA28="",0,IF(AA28&lt;=SelectionCriteria!$G$5,1, IF(AA28&lt;=SelectionCriteria!$G$4,2, IF(AA28&lt;=SelectionCriteria!$G$3,3,4))))</f>
        <v>1</v>
      </c>
      <c r="AH28" s="157">
        <f t="shared" si="14"/>
        <v>1</v>
      </c>
      <c r="AI28" s="157">
        <f t="shared" si="15"/>
        <v>0</v>
      </c>
      <c r="AJ28" s="159">
        <f t="shared" si="7"/>
        <v>1.3333333333333333</v>
      </c>
      <c r="AK28" s="7" t="str">
        <f t="shared" si="8"/>
        <v>Low</v>
      </c>
      <c r="AL28" s="155"/>
      <c r="AM28" s="159">
        <f t="shared" si="10"/>
        <v>0</v>
      </c>
      <c r="AN28" s="159">
        <f t="shared" si="11"/>
        <v>8.1466666666666665</v>
      </c>
      <c r="AO28" s="170" t="s">
        <v>299</v>
      </c>
      <c r="AP28" s="107" t="str">
        <f t="shared" si="13"/>
        <v>Unlikely</v>
      </c>
      <c r="AQ28" s="107" t="str">
        <f t="shared" si="3"/>
        <v>Low</v>
      </c>
      <c r="AR28" s="164"/>
      <c r="AS28" s="164"/>
      <c r="AT28" s="164"/>
      <c r="AU28" s="164"/>
      <c r="AV28" s="165"/>
      <c r="AW28" s="166"/>
      <c r="AX28" s="166"/>
      <c r="AY28" s="166"/>
      <c r="AZ28" s="166"/>
      <c r="BA28" s="23" t="e">
        <f>#REF!</f>
        <v>#REF!</v>
      </c>
      <c r="BB28" s="166"/>
      <c r="BC28" s="166"/>
      <c r="BD28" s="166"/>
      <c r="BE28" s="166"/>
      <c r="BF28" s="166"/>
      <c r="BG28" s="166"/>
      <c r="BH28" s="166"/>
      <c r="BI28" s="166"/>
      <c r="BJ28" s="166"/>
      <c r="BK28" s="166"/>
      <c r="BL28" s="166"/>
      <c r="BM28" s="166"/>
      <c r="BN28" s="166"/>
      <c r="BO28" s="166"/>
      <c r="BP28" s="166"/>
      <c r="BQ28" s="166"/>
      <c r="BR28" s="166"/>
      <c r="BS28" s="166"/>
      <c r="BT28" s="166"/>
      <c r="BU28" s="166"/>
      <c r="BV28" s="166"/>
      <c r="BW28" s="166"/>
      <c r="BX28" s="166"/>
      <c r="BY28" s="166"/>
      <c r="BZ28" s="166"/>
      <c r="CA28" s="166"/>
      <c r="CB28" s="166"/>
      <c r="CC28" s="166"/>
      <c r="CD28" s="166"/>
      <c r="CE28" s="166"/>
      <c r="CF28" s="166"/>
      <c r="CG28" s="166"/>
      <c r="CH28" s="166"/>
      <c r="CI28" s="166"/>
      <c r="CJ28" s="166"/>
      <c r="CK28" s="166"/>
      <c r="CL28" s="166"/>
      <c r="CM28" s="166"/>
      <c r="CN28" s="166"/>
      <c r="CO28" s="166"/>
      <c r="CP28" s="166"/>
      <c r="CQ28" s="166"/>
      <c r="CR28" s="166"/>
      <c r="CS28" s="166"/>
      <c r="CT28" s="166"/>
      <c r="CU28" s="166"/>
      <c r="CV28" s="166"/>
      <c r="CW28" s="166"/>
      <c r="CX28" s="166"/>
      <c r="CY28" s="166"/>
      <c r="CZ28" s="166"/>
      <c r="DA28" s="166"/>
      <c r="DB28" s="166"/>
      <c r="DC28" s="166"/>
      <c r="DD28" s="166"/>
      <c r="DE28" s="166"/>
      <c r="DF28" s="166"/>
      <c r="DG28" s="166"/>
      <c r="DH28" s="166"/>
      <c r="DI28" s="166"/>
      <c r="DJ28" s="166"/>
      <c r="DK28" s="166"/>
      <c r="DL28" s="166"/>
      <c r="DM28" s="166"/>
      <c r="DN28" s="166"/>
      <c r="DO28" s="166"/>
      <c r="DP28" s="166"/>
      <c r="DQ28" s="166"/>
      <c r="DR28" s="166"/>
      <c r="DS28" s="166"/>
      <c r="DT28" s="166"/>
      <c r="DU28" s="166"/>
      <c r="DV28" s="166"/>
      <c r="DW28" s="166"/>
      <c r="DX28" s="166"/>
      <c r="DY28" s="166"/>
      <c r="DZ28" s="166"/>
      <c r="EA28" s="166"/>
      <c r="EB28" s="166"/>
      <c r="EC28" s="166"/>
      <c r="ED28" s="166"/>
      <c r="EE28" s="166"/>
      <c r="EF28" s="166"/>
      <c r="EG28" s="166"/>
      <c r="EH28" s="166"/>
      <c r="EI28" s="166"/>
      <c r="EJ28" s="166"/>
      <c r="EK28" s="166"/>
    </row>
    <row r="29" spans="1:141" s="167" customFormat="1" ht="28.05" customHeight="1" x14ac:dyDescent="0.3">
      <c r="A29" s="185" t="s">
        <v>298</v>
      </c>
      <c r="B29" s="186" t="s">
        <v>318</v>
      </c>
      <c r="C29" s="72" t="s">
        <v>107</v>
      </c>
      <c r="D29" s="72" t="s">
        <v>165</v>
      </c>
      <c r="E29" s="175"/>
      <c r="F29" s="187" t="s">
        <v>166</v>
      </c>
      <c r="G29" s="189" t="s">
        <v>334</v>
      </c>
      <c r="H29" s="153" t="s">
        <v>301</v>
      </c>
      <c r="I29" s="155">
        <v>0</v>
      </c>
      <c r="J29" s="155"/>
      <c r="K29" s="155"/>
      <c r="L29" s="156">
        <v>0</v>
      </c>
      <c r="M29" s="157">
        <f>IF(I29=0,0,IF(I29&lt;=0.01,1, IF(I29&lt;=0.1,2, IF(I29&lt;=0.5,3,4))))</f>
        <v>0</v>
      </c>
      <c r="N29" s="158">
        <f>IF(L29="",0,IF(L29&lt;=SelectionCriteria!$G$5,1, IF(L29&lt;=SelectionCriteria!$G$4,2, IF(L29&lt;=SelectionCriteria!$G$3,3,4))))</f>
        <v>1</v>
      </c>
      <c r="O29" s="157">
        <f t="shared" si="34"/>
        <v>0</v>
      </c>
      <c r="P29" s="157">
        <f t="shared" si="34"/>
        <v>0</v>
      </c>
      <c r="Q29" s="159">
        <f>M29*((N29+O29+P29)/3)</f>
        <v>0</v>
      </c>
      <c r="R29" s="208" t="str">
        <f t="shared" si="5"/>
        <v>Not Primary</v>
      </c>
      <c r="S29" s="160" t="s">
        <v>333</v>
      </c>
      <c r="T29" s="160" t="s">
        <v>330</v>
      </c>
      <c r="U29" s="161"/>
      <c r="V29" s="160"/>
      <c r="W29" s="193">
        <v>0.02</v>
      </c>
      <c r="X29" s="193" t="s">
        <v>3</v>
      </c>
      <c r="Y29" s="171"/>
      <c r="Z29" s="197">
        <v>0</v>
      </c>
      <c r="AA29" s="197">
        <v>0</v>
      </c>
      <c r="AB29" s="197">
        <v>639</v>
      </c>
      <c r="AC29" s="197">
        <v>3</v>
      </c>
      <c r="AD29" s="197">
        <v>6</v>
      </c>
      <c r="AE29" s="198">
        <v>6</v>
      </c>
      <c r="AF29" s="157">
        <f t="shared" si="2"/>
        <v>2</v>
      </c>
      <c r="AG29" s="157">
        <f>IF(AA29="",0,IF(AA29&lt;=SelectionCriteria!$G$5,1, IF(AA29&lt;=SelectionCriteria!$G$4,2, IF(AA29&lt;=SelectionCriteria!$G$3,3,4))))</f>
        <v>1</v>
      </c>
      <c r="AH29" s="157">
        <f t="shared" si="14"/>
        <v>3</v>
      </c>
      <c r="AI29" s="157">
        <f t="shared" si="15"/>
        <v>0</v>
      </c>
      <c r="AJ29" s="159">
        <f t="shared" si="7"/>
        <v>2.6666666666666665</v>
      </c>
      <c r="AK29" s="7" t="str">
        <f t="shared" si="8"/>
        <v>Moderate</v>
      </c>
      <c r="AL29" s="155"/>
      <c r="AM29" s="159">
        <f t="shared" si="10"/>
        <v>0</v>
      </c>
      <c r="AN29" s="159">
        <f t="shared" si="11"/>
        <v>4.26</v>
      </c>
      <c r="AO29" s="170" t="s">
        <v>297</v>
      </c>
      <c r="AP29" s="107" t="str">
        <f t="shared" si="13"/>
        <v>Unlikely</v>
      </c>
      <c r="AQ29" s="107" t="str">
        <f t="shared" si="3"/>
        <v>Moderate</v>
      </c>
      <c r="AR29" s="164"/>
      <c r="AS29" s="164"/>
      <c r="AT29" s="164"/>
      <c r="AU29" s="164"/>
      <c r="AV29" s="165"/>
      <c r="AW29" s="166"/>
      <c r="AX29" s="166"/>
      <c r="AY29" s="166"/>
      <c r="AZ29" s="166"/>
      <c r="BA29" s="23" t="e">
        <f>#REF!</f>
        <v>#REF!</v>
      </c>
      <c r="BB29" s="166"/>
      <c r="BC29" s="166"/>
      <c r="BD29" s="166"/>
      <c r="BE29" s="166"/>
      <c r="BF29" s="166"/>
      <c r="BG29" s="166"/>
      <c r="BH29" s="166"/>
      <c r="BI29" s="166"/>
      <c r="BJ29" s="166"/>
      <c r="BK29" s="166"/>
      <c r="BL29" s="166"/>
      <c r="BM29" s="166"/>
      <c r="BN29" s="166"/>
      <c r="BO29" s="166"/>
      <c r="BP29" s="166"/>
      <c r="BQ29" s="166"/>
      <c r="BR29" s="166"/>
      <c r="BS29" s="166"/>
      <c r="BT29" s="166"/>
      <c r="BU29" s="166"/>
      <c r="BV29" s="166"/>
      <c r="BW29" s="166"/>
      <c r="BX29" s="166"/>
      <c r="BY29" s="166"/>
      <c r="BZ29" s="166"/>
      <c r="CA29" s="166"/>
      <c r="CB29" s="166"/>
      <c r="CC29" s="166"/>
      <c r="CD29" s="166"/>
      <c r="CE29" s="166"/>
      <c r="CF29" s="166"/>
      <c r="CG29" s="166"/>
      <c r="CH29" s="166"/>
      <c r="CI29" s="166"/>
      <c r="CJ29" s="166"/>
      <c r="CK29" s="166"/>
      <c r="CL29" s="166"/>
      <c r="CM29" s="166"/>
      <c r="CN29" s="166"/>
      <c r="CO29" s="166"/>
      <c r="CP29" s="166"/>
      <c r="CQ29" s="166"/>
      <c r="CR29" s="166"/>
      <c r="CS29" s="166"/>
      <c r="CT29" s="166"/>
      <c r="CU29" s="166"/>
      <c r="CV29" s="166"/>
      <c r="CW29" s="166"/>
      <c r="CX29" s="166"/>
      <c r="CY29" s="166"/>
      <c r="CZ29" s="166"/>
      <c r="DA29" s="166"/>
      <c r="DB29" s="166"/>
      <c r="DC29" s="166"/>
      <c r="DD29" s="166"/>
      <c r="DE29" s="166"/>
      <c r="DF29" s="166"/>
      <c r="DG29" s="166"/>
      <c r="DH29" s="166"/>
      <c r="DI29" s="166"/>
      <c r="DJ29" s="166"/>
      <c r="DK29" s="166"/>
      <c r="DL29" s="166"/>
      <c r="DM29" s="166"/>
      <c r="DN29" s="166"/>
      <c r="DO29" s="166"/>
      <c r="DP29" s="166"/>
      <c r="DQ29" s="166"/>
      <c r="DR29" s="166"/>
      <c r="DS29" s="166"/>
      <c r="DT29" s="166"/>
      <c r="DU29" s="166"/>
      <c r="DV29" s="166"/>
      <c r="DW29" s="166"/>
      <c r="DX29" s="166"/>
      <c r="DY29" s="166"/>
      <c r="DZ29" s="166"/>
      <c r="EA29" s="166"/>
      <c r="EB29" s="166"/>
      <c r="EC29" s="166"/>
      <c r="ED29" s="166"/>
      <c r="EE29" s="166"/>
      <c r="EF29" s="166"/>
      <c r="EG29" s="166"/>
      <c r="EH29" s="166"/>
      <c r="EI29" s="166"/>
      <c r="EJ29" s="166"/>
      <c r="EK29" s="166"/>
    </row>
    <row r="30" spans="1:141" s="167" customFormat="1" ht="28.05" customHeight="1" x14ac:dyDescent="0.3">
      <c r="A30" s="185" t="s">
        <v>305</v>
      </c>
      <c r="B30" s="186" t="s">
        <v>319</v>
      </c>
      <c r="C30" s="72" t="s">
        <v>107</v>
      </c>
      <c r="D30" s="72" t="s">
        <v>165</v>
      </c>
      <c r="E30" s="175"/>
      <c r="F30" s="187" t="s">
        <v>166</v>
      </c>
      <c r="G30" s="189" t="s">
        <v>362</v>
      </c>
      <c r="H30" s="153" t="s">
        <v>306</v>
      </c>
      <c r="I30" s="155">
        <v>0.1</v>
      </c>
      <c r="J30" s="155" t="s">
        <v>3</v>
      </c>
      <c r="K30" s="155"/>
      <c r="L30" s="156">
        <v>6</v>
      </c>
      <c r="M30" s="157">
        <f t="shared" si="4"/>
        <v>2</v>
      </c>
      <c r="N30" s="158">
        <f>IF(L30="",0,IF(L30&lt;=SelectionCriteria!$G$5,1, IF(L30&lt;=SelectionCriteria!$G$4,2, IF(L30&lt;=SelectionCriteria!$G$3,3,4))))</f>
        <v>1</v>
      </c>
      <c r="O30" s="157">
        <f t="shared" si="31"/>
        <v>3</v>
      </c>
      <c r="P30" s="157">
        <f t="shared" si="32"/>
        <v>0</v>
      </c>
      <c r="Q30" s="159">
        <f t="shared" si="33"/>
        <v>2.6666666666666665</v>
      </c>
      <c r="R30" s="208" t="str">
        <f t="shared" si="5"/>
        <v>Moderate</v>
      </c>
      <c r="S30" s="160" t="s">
        <v>333</v>
      </c>
      <c r="T30" s="160" t="s">
        <v>327</v>
      </c>
      <c r="U30" s="161"/>
      <c r="V30" s="160"/>
      <c r="W30" s="193">
        <v>0.02</v>
      </c>
      <c r="X30" s="193" t="s">
        <v>3</v>
      </c>
      <c r="Y30" s="155"/>
      <c r="Z30" s="194">
        <v>0</v>
      </c>
      <c r="AA30" s="194">
        <v>0</v>
      </c>
      <c r="AB30" s="194">
        <v>628</v>
      </c>
      <c r="AC30" s="197">
        <v>1</v>
      </c>
      <c r="AD30" s="197">
        <v>3</v>
      </c>
      <c r="AE30" s="198">
        <v>6</v>
      </c>
      <c r="AF30" s="157">
        <f t="shared" si="2"/>
        <v>2</v>
      </c>
      <c r="AG30" s="157">
        <f>IF(AA30="",0,IF(AA30&lt;=SelectionCriteria!$G$5,1, IF(AA30&lt;=SelectionCriteria!$G$4,2, IF(AA30&lt;=SelectionCriteria!$G$3,3,4))))</f>
        <v>1</v>
      </c>
      <c r="AH30" s="157">
        <f t="shared" si="14"/>
        <v>3</v>
      </c>
      <c r="AI30" s="157">
        <f t="shared" si="15"/>
        <v>0</v>
      </c>
      <c r="AJ30" s="159">
        <f t="shared" si="7"/>
        <v>2.6666666666666665</v>
      </c>
      <c r="AK30" s="7" t="str">
        <f t="shared" si="8"/>
        <v>Moderate</v>
      </c>
      <c r="AL30" s="155"/>
      <c r="AM30" s="159">
        <f t="shared" si="10"/>
        <v>0</v>
      </c>
      <c r="AN30" s="159">
        <f t="shared" si="11"/>
        <v>4.1866666666666665</v>
      </c>
      <c r="AO30" s="164"/>
      <c r="AP30" s="107" t="str">
        <f t="shared" si="13"/>
        <v>Unlikely</v>
      </c>
      <c r="AQ30" s="107" t="str">
        <f t="shared" si="3"/>
        <v>Moderate</v>
      </c>
      <c r="AR30" s="164"/>
      <c r="AS30" s="164"/>
      <c r="AT30" s="164"/>
      <c r="AU30" s="164"/>
      <c r="AV30" s="165"/>
      <c r="AW30" s="166"/>
      <c r="AX30" s="166"/>
      <c r="AY30" s="166"/>
      <c r="AZ30" s="166"/>
      <c r="BA30" s="23" t="e">
        <f>#REF!</f>
        <v>#REF!</v>
      </c>
      <c r="BB30" s="166"/>
      <c r="BC30" s="166"/>
      <c r="BD30" s="166"/>
      <c r="BE30" s="166"/>
      <c r="BF30" s="166"/>
      <c r="BG30" s="166"/>
      <c r="BH30" s="166"/>
      <c r="BI30" s="166"/>
      <c r="BJ30" s="166"/>
      <c r="BK30" s="166"/>
      <c r="BL30" s="166"/>
      <c r="BM30" s="166"/>
      <c r="BN30" s="166"/>
      <c r="BO30" s="166"/>
      <c r="BP30" s="166"/>
      <c r="BQ30" s="166"/>
      <c r="BR30" s="166"/>
      <c r="BS30" s="166"/>
      <c r="BT30" s="166"/>
      <c r="BU30" s="166"/>
      <c r="BV30" s="166"/>
      <c r="BW30" s="166"/>
      <c r="BX30" s="166"/>
      <c r="BY30" s="166"/>
      <c r="BZ30" s="166"/>
      <c r="CA30" s="166"/>
      <c r="CB30" s="166"/>
      <c r="CC30" s="166"/>
      <c r="CD30" s="166"/>
      <c r="CE30" s="166"/>
      <c r="CF30" s="166"/>
      <c r="CG30" s="166"/>
      <c r="CH30" s="166"/>
      <c r="CI30" s="166"/>
      <c r="CJ30" s="166"/>
      <c r="CK30" s="166"/>
      <c r="CL30" s="166"/>
      <c r="CM30" s="166"/>
      <c r="CN30" s="166"/>
      <c r="CO30" s="166"/>
      <c r="CP30" s="166"/>
      <c r="CQ30" s="166"/>
      <c r="CR30" s="166"/>
      <c r="CS30" s="166"/>
      <c r="CT30" s="166"/>
      <c r="CU30" s="166"/>
      <c r="CV30" s="166"/>
      <c r="CW30" s="166"/>
      <c r="CX30" s="166"/>
      <c r="CY30" s="166"/>
      <c r="CZ30" s="166"/>
      <c r="DA30" s="166"/>
      <c r="DB30" s="166"/>
      <c r="DC30" s="166"/>
      <c r="DD30" s="166"/>
      <c r="DE30" s="166"/>
      <c r="DF30" s="166"/>
      <c r="DG30" s="166"/>
      <c r="DH30" s="166"/>
      <c r="DI30" s="166"/>
      <c r="DJ30" s="166"/>
      <c r="DK30" s="166"/>
      <c r="DL30" s="166"/>
      <c r="DM30" s="166"/>
      <c r="DN30" s="166"/>
      <c r="DO30" s="166"/>
      <c r="DP30" s="166"/>
      <c r="DQ30" s="166"/>
      <c r="DR30" s="166"/>
      <c r="DS30" s="166"/>
      <c r="DT30" s="166"/>
      <c r="DU30" s="166"/>
      <c r="DV30" s="166"/>
      <c r="DW30" s="166"/>
      <c r="DX30" s="166"/>
      <c r="DY30" s="166"/>
      <c r="DZ30" s="166"/>
      <c r="EA30" s="166"/>
      <c r="EB30" s="166"/>
      <c r="EC30" s="166"/>
      <c r="ED30" s="166"/>
      <c r="EE30" s="166"/>
      <c r="EF30" s="166"/>
      <c r="EG30" s="166"/>
      <c r="EH30" s="166"/>
      <c r="EI30" s="166"/>
      <c r="EJ30" s="166"/>
      <c r="EK30" s="166"/>
    </row>
    <row r="31" spans="1:141" s="167" customFormat="1" ht="28.05" customHeight="1" x14ac:dyDescent="0.3">
      <c r="A31" s="185" t="s">
        <v>182</v>
      </c>
      <c r="B31" s="186" t="s">
        <v>315</v>
      </c>
      <c r="C31" s="72" t="s">
        <v>107</v>
      </c>
      <c r="D31" s="72" t="s">
        <v>186</v>
      </c>
      <c r="E31" s="175"/>
      <c r="F31" s="196" t="s">
        <v>183</v>
      </c>
      <c r="G31" s="189" t="s">
        <v>176</v>
      </c>
      <c r="H31" s="153" t="s">
        <v>184</v>
      </c>
      <c r="I31" s="155">
        <v>0.1</v>
      </c>
      <c r="J31" s="155" t="s">
        <v>3</v>
      </c>
      <c r="K31" s="155"/>
      <c r="L31" s="156">
        <v>2380</v>
      </c>
      <c r="M31" s="157">
        <f t="shared" si="4"/>
        <v>2</v>
      </c>
      <c r="N31" s="158">
        <f>IF(L31="",0,IF(L31&lt;=SelectionCriteria!$G$5,1, IF(L31&lt;=SelectionCriteria!$G$4,2, IF(L31&lt;=SelectionCriteria!$G$3,3,4))))</f>
        <v>4</v>
      </c>
      <c r="O31" s="157">
        <f t="shared" ref="O31:P34" si="35">IF(J31="",0,IF(J31="Negligible",1,IF(J31="Low",2,IF(J31="Moderate",3,4))))</f>
        <v>3</v>
      </c>
      <c r="P31" s="157">
        <f t="shared" si="35"/>
        <v>0</v>
      </c>
      <c r="Q31" s="159">
        <f>M31*((N31+O31+P31)/3)</f>
        <v>4.666666666666667</v>
      </c>
      <c r="R31" s="208" t="str">
        <f t="shared" si="5"/>
        <v>High</v>
      </c>
      <c r="S31" s="160" t="s">
        <v>272</v>
      </c>
      <c r="T31" s="160" t="s">
        <v>426</v>
      </c>
      <c r="U31" s="161"/>
      <c r="V31" s="160"/>
      <c r="W31" s="193">
        <v>0.1</v>
      </c>
      <c r="X31" s="193" t="s">
        <v>3</v>
      </c>
      <c r="Y31" s="155"/>
      <c r="Z31" s="194">
        <v>1190</v>
      </c>
      <c r="AA31" s="194">
        <v>2380</v>
      </c>
      <c r="AB31" s="194">
        <v>2380</v>
      </c>
      <c r="AC31" s="195">
        <v>6</v>
      </c>
      <c r="AD31" s="195">
        <v>12</v>
      </c>
      <c r="AE31" s="195">
        <v>12</v>
      </c>
      <c r="AF31" s="157">
        <f t="shared" si="2"/>
        <v>2</v>
      </c>
      <c r="AG31" s="157">
        <f>IF(AA31="",0,IF(AA31&lt;=SelectionCriteria!$G$5,1, IF(AA31&lt;=SelectionCriteria!$G$4,2, IF(AA31&lt;=SelectionCriteria!$G$3,3,4))))</f>
        <v>4</v>
      </c>
      <c r="AH31" s="157">
        <f t="shared" si="14"/>
        <v>3</v>
      </c>
      <c r="AI31" s="157">
        <f t="shared" si="15"/>
        <v>0</v>
      </c>
      <c r="AJ31" s="159">
        <f t="shared" si="7"/>
        <v>4.666666666666667</v>
      </c>
      <c r="AK31" s="7" t="str">
        <f t="shared" si="8"/>
        <v>High</v>
      </c>
      <c r="AL31" s="155"/>
      <c r="AM31" s="159">
        <f t="shared" si="10"/>
        <v>238</v>
      </c>
      <c r="AN31" s="159">
        <f t="shared" si="11"/>
        <v>198.33333333333334</v>
      </c>
      <c r="AO31" s="201" t="s">
        <v>326</v>
      </c>
      <c r="AP31" s="107" t="str">
        <f t="shared" si="13"/>
        <v>Unlikely</v>
      </c>
      <c r="AQ31" s="107" t="str">
        <f t="shared" si="3"/>
        <v>High</v>
      </c>
      <c r="AR31" s="164"/>
      <c r="AS31" s="164"/>
      <c r="AT31" s="164"/>
      <c r="AU31" s="164"/>
      <c r="AV31" s="165"/>
      <c r="AW31" s="166"/>
      <c r="AX31" s="166"/>
      <c r="AY31" s="166"/>
      <c r="AZ31" s="166"/>
      <c r="BA31" s="23" t="e">
        <f>#REF!</f>
        <v>#REF!</v>
      </c>
      <c r="BB31" s="166"/>
      <c r="BC31" s="166"/>
      <c r="BD31" s="166"/>
      <c r="BE31" s="166"/>
      <c r="BF31" s="166"/>
      <c r="BG31" s="166"/>
      <c r="BH31" s="166"/>
      <c r="BI31" s="166"/>
      <c r="BJ31" s="166"/>
      <c r="BK31" s="166"/>
      <c r="BL31" s="166"/>
      <c r="BM31" s="166"/>
      <c r="BN31" s="166"/>
      <c r="BO31" s="166"/>
      <c r="BP31" s="166"/>
      <c r="BQ31" s="166"/>
      <c r="BR31" s="166"/>
      <c r="BS31" s="166"/>
      <c r="BT31" s="166"/>
      <c r="BU31" s="166"/>
      <c r="BV31" s="166"/>
      <c r="BW31" s="166"/>
      <c r="BX31" s="166"/>
      <c r="BY31" s="166"/>
      <c r="BZ31" s="166"/>
      <c r="CA31" s="166"/>
      <c r="CB31" s="166"/>
      <c r="CC31" s="166"/>
      <c r="CD31" s="166"/>
      <c r="CE31" s="166"/>
      <c r="CF31" s="166"/>
      <c r="CG31" s="166"/>
      <c r="CH31" s="166"/>
      <c r="CI31" s="166"/>
      <c r="CJ31" s="166"/>
      <c r="CK31" s="166"/>
      <c r="CL31" s="166"/>
      <c r="CM31" s="166"/>
      <c r="CN31" s="166"/>
      <c r="CO31" s="166"/>
      <c r="CP31" s="166"/>
      <c r="CQ31" s="166"/>
      <c r="CR31" s="166"/>
      <c r="CS31" s="166"/>
      <c r="CT31" s="166"/>
      <c r="CU31" s="166"/>
      <c r="CV31" s="166"/>
      <c r="CW31" s="166"/>
      <c r="CX31" s="166"/>
      <c r="CY31" s="166"/>
      <c r="CZ31" s="166"/>
      <c r="DA31" s="166"/>
      <c r="DB31" s="166"/>
      <c r="DC31" s="166"/>
      <c r="DD31" s="166"/>
      <c r="DE31" s="166"/>
      <c r="DF31" s="166"/>
      <c r="DG31" s="166"/>
      <c r="DH31" s="166"/>
      <c r="DI31" s="166"/>
      <c r="DJ31" s="166"/>
      <c r="DK31" s="166"/>
      <c r="DL31" s="166"/>
      <c r="DM31" s="166"/>
      <c r="DN31" s="166"/>
      <c r="DO31" s="166"/>
      <c r="DP31" s="166"/>
      <c r="DQ31" s="166"/>
      <c r="DR31" s="166"/>
      <c r="DS31" s="166"/>
      <c r="DT31" s="166"/>
      <c r="DU31" s="166"/>
      <c r="DV31" s="166"/>
      <c r="DW31" s="166"/>
      <c r="DX31" s="166"/>
      <c r="DY31" s="166"/>
      <c r="DZ31" s="166"/>
      <c r="EA31" s="166"/>
      <c r="EB31" s="166"/>
      <c r="EC31" s="166"/>
      <c r="ED31" s="166"/>
      <c r="EE31" s="166"/>
      <c r="EF31" s="166"/>
      <c r="EG31" s="166"/>
      <c r="EH31" s="166"/>
      <c r="EI31" s="166"/>
      <c r="EJ31" s="166"/>
      <c r="EK31" s="166"/>
    </row>
    <row r="32" spans="1:141" s="167" customFormat="1" ht="28.05" customHeight="1" x14ac:dyDescent="0.3">
      <c r="A32" s="72" t="s">
        <v>187</v>
      </c>
      <c r="B32" s="172">
        <v>1.04</v>
      </c>
      <c r="C32" s="72" t="s">
        <v>107</v>
      </c>
      <c r="D32" s="72" t="s">
        <v>186</v>
      </c>
      <c r="E32" s="175"/>
      <c r="F32" s="154" t="s">
        <v>183</v>
      </c>
      <c r="G32" s="153" t="s">
        <v>185</v>
      </c>
      <c r="H32" s="153" t="s">
        <v>188</v>
      </c>
      <c r="I32" s="155">
        <v>0.1</v>
      </c>
      <c r="J32" s="155"/>
      <c r="K32" s="155"/>
      <c r="L32" s="156">
        <v>26</v>
      </c>
      <c r="M32" s="157">
        <f t="shared" si="4"/>
        <v>2</v>
      </c>
      <c r="N32" s="158">
        <f>IF(L32="",0,IF(L32&lt;=SelectionCriteria!$G$5,1, IF(L32&lt;=SelectionCriteria!$G$4,2, IF(L32&lt;=SelectionCriteria!$G$3,3,4))))</f>
        <v>2</v>
      </c>
      <c r="O32" s="157">
        <f t="shared" si="35"/>
        <v>0</v>
      </c>
      <c r="P32" s="157">
        <f t="shared" si="35"/>
        <v>0</v>
      </c>
      <c r="Q32" s="159">
        <f>M32*((N32+O32+P32)/3)</f>
        <v>1.3333333333333333</v>
      </c>
      <c r="R32" s="208" t="str">
        <f t="shared" si="5"/>
        <v>Low</v>
      </c>
      <c r="S32" s="160" t="s">
        <v>273</v>
      </c>
      <c r="T32" s="160"/>
      <c r="U32" s="161"/>
      <c r="V32" s="160"/>
      <c r="W32" s="155">
        <v>0</v>
      </c>
      <c r="X32" s="155"/>
      <c r="Y32" s="155"/>
      <c r="Z32" s="157"/>
      <c r="AA32" s="157"/>
      <c r="AB32" s="157"/>
      <c r="AC32" s="162"/>
      <c r="AD32" s="162"/>
      <c r="AE32" s="162"/>
      <c r="AF32" s="157">
        <f t="shared" si="2"/>
        <v>0</v>
      </c>
      <c r="AG32" s="157">
        <f>IF(AA32="",0,IF(AA32&lt;=SelectionCriteria!$G$5,1, IF(AA32&lt;=SelectionCriteria!$G$4,2, IF(AA32&lt;=SelectionCriteria!$G$3,3,4))))</f>
        <v>0</v>
      </c>
      <c r="AH32" s="157">
        <f t="shared" si="14"/>
        <v>0</v>
      </c>
      <c r="AI32" s="157">
        <f t="shared" si="15"/>
        <v>0</v>
      </c>
      <c r="AJ32" s="159">
        <f t="shared" si="7"/>
        <v>0</v>
      </c>
      <c r="AK32" s="7" t="str">
        <f t="shared" si="8"/>
        <v>No Residual</v>
      </c>
      <c r="AL32" s="155"/>
      <c r="AM32" s="159">
        <f t="shared" si="10"/>
        <v>0</v>
      </c>
      <c r="AN32" s="159">
        <f t="shared" si="11"/>
        <v>0</v>
      </c>
      <c r="AO32" s="164"/>
      <c r="AP32" s="107" t="str">
        <f t="shared" si="13"/>
        <v>Not Residual</v>
      </c>
      <c r="AQ32" s="107" t="str">
        <f t="shared" si="3"/>
        <v>No Residual</v>
      </c>
      <c r="AR32" s="164"/>
      <c r="AS32" s="164"/>
      <c r="AT32" s="164"/>
      <c r="AU32" s="164" t="s">
        <v>373</v>
      </c>
      <c r="AV32" s="165"/>
      <c r="AW32" s="166"/>
      <c r="AX32" s="166"/>
      <c r="AY32" s="166"/>
      <c r="AZ32" s="166"/>
      <c r="BA32" s="23" t="e">
        <f>#REF!</f>
        <v>#REF!</v>
      </c>
      <c r="BB32" s="166"/>
      <c r="BC32" s="166"/>
      <c r="BD32" s="166"/>
      <c r="BE32" s="166"/>
      <c r="BF32" s="166"/>
      <c r="BG32" s="166"/>
      <c r="BH32" s="166"/>
      <c r="BI32" s="166"/>
      <c r="BJ32" s="166"/>
      <c r="BK32" s="166"/>
      <c r="BL32" s="166"/>
      <c r="BM32" s="166"/>
      <c r="BN32" s="166"/>
      <c r="BO32" s="166"/>
      <c r="BP32" s="166"/>
      <c r="BQ32" s="166"/>
      <c r="BR32" s="166"/>
      <c r="BS32" s="166"/>
      <c r="BT32" s="166"/>
      <c r="BU32" s="166"/>
      <c r="BV32" s="166"/>
      <c r="BW32" s="166"/>
      <c r="BX32" s="166"/>
      <c r="BY32" s="166"/>
      <c r="BZ32" s="166"/>
      <c r="CA32" s="166"/>
      <c r="CB32" s="166"/>
      <c r="CC32" s="166"/>
      <c r="CD32" s="166"/>
      <c r="CE32" s="166"/>
      <c r="CF32" s="166"/>
      <c r="CG32" s="166"/>
      <c r="CH32" s="166"/>
      <c r="CI32" s="166"/>
      <c r="CJ32" s="166"/>
      <c r="CK32" s="166"/>
      <c r="CL32" s="166"/>
      <c r="CM32" s="166"/>
      <c r="CN32" s="166"/>
      <c r="CO32" s="166"/>
      <c r="CP32" s="166"/>
      <c r="CQ32" s="166"/>
      <c r="CR32" s="166"/>
      <c r="CS32" s="166"/>
      <c r="CT32" s="166"/>
      <c r="CU32" s="166"/>
      <c r="CV32" s="166"/>
      <c r="CW32" s="166"/>
      <c r="CX32" s="166"/>
      <c r="CY32" s="166"/>
      <c r="CZ32" s="166"/>
      <c r="DA32" s="166"/>
      <c r="DB32" s="166"/>
      <c r="DC32" s="166"/>
      <c r="DD32" s="166"/>
      <c r="DE32" s="166"/>
      <c r="DF32" s="166"/>
      <c r="DG32" s="166"/>
      <c r="DH32" s="166"/>
      <c r="DI32" s="166"/>
      <c r="DJ32" s="166"/>
      <c r="DK32" s="166"/>
      <c r="DL32" s="166"/>
      <c r="DM32" s="166"/>
      <c r="DN32" s="166"/>
      <c r="DO32" s="166"/>
      <c r="DP32" s="166"/>
      <c r="DQ32" s="166"/>
      <c r="DR32" s="166"/>
      <c r="DS32" s="166"/>
      <c r="DT32" s="166"/>
      <c r="DU32" s="166"/>
      <c r="DV32" s="166"/>
      <c r="DW32" s="166"/>
      <c r="DX32" s="166"/>
      <c r="DY32" s="166"/>
      <c r="DZ32" s="166"/>
      <c r="EA32" s="166"/>
      <c r="EB32" s="166"/>
      <c r="EC32" s="166"/>
      <c r="ED32" s="166"/>
      <c r="EE32" s="166"/>
      <c r="EF32" s="166"/>
      <c r="EG32" s="166"/>
      <c r="EH32" s="166"/>
      <c r="EI32" s="166"/>
      <c r="EJ32" s="166"/>
      <c r="EK32" s="166"/>
    </row>
    <row r="33" spans="1:141" s="167" customFormat="1" ht="28.05" customHeight="1" x14ac:dyDescent="0.3">
      <c r="A33" s="185" t="s">
        <v>271</v>
      </c>
      <c r="B33" s="186" t="s">
        <v>316</v>
      </c>
      <c r="C33" s="72" t="s">
        <v>107</v>
      </c>
      <c r="D33" s="72" t="s">
        <v>186</v>
      </c>
      <c r="E33" s="175"/>
      <c r="F33" s="196" t="s">
        <v>183</v>
      </c>
      <c r="G33" s="189" t="s">
        <v>335</v>
      </c>
      <c r="H33" s="153" t="s">
        <v>308</v>
      </c>
      <c r="I33" s="155">
        <v>0</v>
      </c>
      <c r="J33" s="155"/>
      <c r="K33" s="155"/>
      <c r="L33" s="156">
        <v>150</v>
      </c>
      <c r="M33" s="157">
        <f>IF(I33=0,0,IF(I33&lt;=0.01,1, IF(I33&lt;=0.1,2, IF(I33&lt;=0.5,3,4))))</f>
        <v>0</v>
      </c>
      <c r="N33" s="158">
        <f>IF(L33="",0,IF(L33&lt;=SelectionCriteria!$G$5,1, IF(L33&lt;=SelectionCriteria!$G$4,2, IF(L33&lt;=SelectionCriteria!$G$3,3,4))))</f>
        <v>3</v>
      </c>
      <c r="O33" s="157">
        <f>IF(J33="",0,IF(J33="Negligible",1,IF(J33="Low",2,IF(J33="Moderate",3,4))))</f>
        <v>0</v>
      </c>
      <c r="P33" s="157">
        <f>IF(K33="",0,IF(K33="Negligible",1,IF(K33="Low",2,IF(K33="Moderate",3,4))))</f>
        <v>0</v>
      </c>
      <c r="Q33" s="159">
        <f>M33*((N33+O33+P33)/3)</f>
        <v>0</v>
      </c>
      <c r="R33" s="208" t="str">
        <f t="shared" si="5"/>
        <v>Not Primary</v>
      </c>
      <c r="S33" s="160" t="s">
        <v>253</v>
      </c>
      <c r="T33" s="160" t="s">
        <v>328</v>
      </c>
      <c r="U33" s="161"/>
      <c r="V33" s="160"/>
      <c r="W33" s="193">
        <v>0.02</v>
      </c>
      <c r="X33" s="193" t="s">
        <v>2</v>
      </c>
      <c r="Y33" s="155"/>
      <c r="Z33" s="194">
        <v>0</v>
      </c>
      <c r="AA33" s="194">
        <v>0</v>
      </c>
      <c r="AB33" s="194">
        <v>109</v>
      </c>
      <c r="AC33" s="195">
        <v>1</v>
      </c>
      <c r="AD33" s="195">
        <v>2</v>
      </c>
      <c r="AE33" s="195">
        <v>2</v>
      </c>
      <c r="AF33" s="157">
        <f t="shared" si="2"/>
        <v>2</v>
      </c>
      <c r="AG33" s="157">
        <f>IF(AA33="",0,IF(AA33&lt;=SelectionCriteria!$G$5,1, IF(AA33&lt;=SelectionCriteria!$G$4,2, IF(AA33&lt;=SelectionCriteria!$G$3,3,4))))</f>
        <v>1</v>
      </c>
      <c r="AH33" s="157">
        <f>IF(X33="",0,IF(X33="Negligible",1,IF(X33="Low",2,IF(X33="Moderate",3,4))))</f>
        <v>2</v>
      </c>
      <c r="AI33" s="157">
        <f>IF(Y33="",0,IF(Y33="Negligible",1,IF(Y33="Low",2,IF(Y33="Moderate",3,4))))</f>
        <v>0</v>
      </c>
      <c r="AJ33" s="159">
        <f>AF33*((AG33+AH33+AI33)/3)</f>
        <v>2</v>
      </c>
      <c r="AK33" s="7" t="str">
        <f t="shared" si="8"/>
        <v>Low</v>
      </c>
      <c r="AL33" s="155"/>
      <c r="AM33" s="159">
        <f t="shared" si="10"/>
        <v>0</v>
      </c>
      <c r="AN33" s="159">
        <f t="shared" si="11"/>
        <v>0.72666666666666668</v>
      </c>
      <c r="AO33" s="169" t="s">
        <v>294</v>
      </c>
      <c r="AP33" s="107" t="str">
        <f t="shared" si="13"/>
        <v>Unlikely</v>
      </c>
      <c r="AQ33" s="107" t="str">
        <f t="shared" si="3"/>
        <v>Low</v>
      </c>
      <c r="AR33" s="164"/>
      <c r="AS33" s="164"/>
      <c r="AT33" s="164"/>
      <c r="AU33" s="164"/>
      <c r="AV33" s="165"/>
      <c r="AW33" s="166"/>
      <c r="AX33" s="166"/>
      <c r="AY33" s="166"/>
      <c r="AZ33" s="166"/>
      <c r="BA33" s="23" t="e">
        <f>#REF!</f>
        <v>#REF!</v>
      </c>
      <c r="BB33" s="166"/>
      <c r="BC33" s="166"/>
      <c r="BD33" s="166"/>
      <c r="BE33" s="166"/>
      <c r="BF33" s="166"/>
      <c r="BG33" s="166"/>
      <c r="BH33" s="166"/>
      <c r="BI33" s="166"/>
      <c r="BJ33" s="166"/>
      <c r="BK33" s="166"/>
      <c r="BL33" s="166"/>
      <c r="BM33" s="166"/>
      <c r="BN33" s="166"/>
      <c r="BO33" s="166"/>
      <c r="BP33" s="166"/>
      <c r="BQ33" s="166"/>
      <c r="BR33" s="166"/>
      <c r="BS33" s="166"/>
      <c r="BT33" s="166"/>
      <c r="BU33" s="166"/>
      <c r="BV33" s="166"/>
      <c r="BW33" s="166"/>
      <c r="BX33" s="166"/>
      <c r="BY33" s="166"/>
      <c r="BZ33" s="166"/>
      <c r="CA33" s="166"/>
      <c r="CB33" s="166"/>
      <c r="CC33" s="166"/>
      <c r="CD33" s="166"/>
      <c r="CE33" s="166"/>
      <c r="CF33" s="166"/>
      <c r="CG33" s="166"/>
      <c r="CH33" s="166"/>
      <c r="CI33" s="166"/>
      <c r="CJ33" s="166"/>
      <c r="CK33" s="166"/>
      <c r="CL33" s="166"/>
      <c r="CM33" s="166"/>
      <c r="CN33" s="166"/>
      <c r="CO33" s="166"/>
      <c r="CP33" s="166"/>
      <c r="CQ33" s="166"/>
      <c r="CR33" s="166"/>
      <c r="CS33" s="166"/>
      <c r="CT33" s="166"/>
      <c r="CU33" s="166"/>
      <c r="CV33" s="166"/>
      <c r="CW33" s="166"/>
      <c r="CX33" s="166"/>
      <c r="CY33" s="166"/>
      <c r="CZ33" s="166"/>
      <c r="DA33" s="166"/>
      <c r="DB33" s="166"/>
      <c r="DC33" s="166"/>
      <c r="DD33" s="166"/>
      <c r="DE33" s="166"/>
      <c r="DF33" s="166"/>
      <c r="DG33" s="166"/>
      <c r="DH33" s="166"/>
      <c r="DI33" s="166"/>
      <c r="DJ33" s="166"/>
      <c r="DK33" s="166"/>
      <c r="DL33" s="166"/>
      <c r="DM33" s="166"/>
      <c r="DN33" s="166"/>
      <c r="DO33" s="166"/>
      <c r="DP33" s="166"/>
      <c r="DQ33" s="166"/>
      <c r="DR33" s="166"/>
      <c r="DS33" s="166"/>
      <c r="DT33" s="166"/>
      <c r="DU33" s="166"/>
      <c r="DV33" s="166"/>
      <c r="DW33" s="166"/>
      <c r="DX33" s="166"/>
      <c r="DY33" s="166"/>
      <c r="DZ33" s="166"/>
      <c r="EA33" s="166"/>
      <c r="EB33" s="166"/>
      <c r="EC33" s="166"/>
      <c r="ED33" s="166"/>
      <c r="EE33" s="166"/>
      <c r="EF33" s="166"/>
      <c r="EG33" s="166"/>
      <c r="EH33" s="166"/>
      <c r="EI33" s="166"/>
      <c r="EJ33" s="166"/>
      <c r="EK33" s="166"/>
    </row>
    <row r="34" spans="1:141" s="167" customFormat="1" ht="28.05" customHeight="1" x14ac:dyDescent="0.3">
      <c r="A34" s="185" t="s">
        <v>286</v>
      </c>
      <c r="B34" s="186" t="s">
        <v>317</v>
      </c>
      <c r="C34" s="72" t="s">
        <v>107</v>
      </c>
      <c r="D34" s="72" t="s">
        <v>186</v>
      </c>
      <c r="E34" s="175"/>
      <c r="F34" s="196" t="s">
        <v>183</v>
      </c>
      <c r="G34" s="189" t="s">
        <v>336</v>
      </c>
      <c r="H34" s="153" t="s">
        <v>308</v>
      </c>
      <c r="I34" s="155">
        <v>0.15</v>
      </c>
      <c r="J34" s="155"/>
      <c r="K34" s="155"/>
      <c r="L34" s="156">
        <v>150</v>
      </c>
      <c r="M34" s="157">
        <f t="shared" si="4"/>
        <v>3</v>
      </c>
      <c r="N34" s="158">
        <f>IF(L34="",0,IF(L34&lt;=SelectionCriteria!$G$5,1, IF(L34&lt;=SelectionCriteria!$G$4,2, IF(L34&lt;=SelectionCriteria!$G$3,3,4))))</f>
        <v>3</v>
      </c>
      <c r="O34" s="157">
        <f t="shared" si="35"/>
        <v>0</v>
      </c>
      <c r="P34" s="157">
        <f t="shared" si="35"/>
        <v>0</v>
      </c>
      <c r="Q34" s="159">
        <f>M34*((N34+O34+P34)/3)</f>
        <v>3</v>
      </c>
      <c r="R34" s="208" t="str">
        <f t="shared" si="5"/>
        <v>Moderate</v>
      </c>
      <c r="S34" s="160" t="s">
        <v>253</v>
      </c>
      <c r="T34" s="160" t="s">
        <v>327</v>
      </c>
      <c r="U34" s="161"/>
      <c r="V34" s="160"/>
      <c r="W34" s="193">
        <v>0.02</v>
      </c>
      <c r="X34" s="193" t="s">
        <v>2</v>
      </c>
      <c r="Y34" s="155"/>
      <c r="Z34" s="194">
        <v>0</v>
      </c>
      <c r="AA34" s="194">
        <v>0</v>
      </c>
      <c r="AB34" s="194">
        <v>648</v>
      </c>
      <c r="AC34" s="195">
        <v>0</v>
      </c>
      <c r="AD34" s="195">
        <v>0</v>
      </c>
      <c r="AE34" s="195">
        <v>4</v>
      </c>
      <c r="AF34" s="157">
        <f t="shared" si="2"/>
        <v>2</v>
      </c>
      <c r="AG34" s="157">
        <f>IF(AA34="",0,IF(AA34&lt;=SelectionCriteria!$G$5,1, IF(AA34&lt;=SelectionCriteria!$G$4,2, IF(AA34&lt;=SelectionCriteria!$G$3,3,4))))</f>
        <v>1</v>
      </c>
      <c r="AH34" s="157">
        <f t="shared" si="14"/>
        <v>2</v>
      </c>
      <c r="AI34" s="157">
        <f t="shared" si="15"/>
        <v>0</v>
      </c>
      <c r="AJ34" s="159">
        <f t="shared" si="7"/>
        <v>2</v>
      </c>
      <c r="AK34" s="7" t="str">
        <f t="shared" si="8"/>
        <v>Low</v>
      </c>
      <c r="AL34" s="155"/>
      <c r="AM34" s="159">
        <f t="shared" si="10"/>
        <v>0</v>
      </c>
      <c r="AN34" s="159">
        <f t="shared" si="11"/>
        <v>4.32</v>
      </c>
      <c r="AO34" s="169" t="s">
        <v>294</v>
      </c>
      <c r="AP34" s="107" t="str">
        <f t="shared" si="13"/>
        <v>Unlikely</v>
      </c>
      <c r="AQ34" s="107" t="str">
        <f t="shared" si="3"/>
        <v>Low</v>
      </c>
      <c r="AR34" s="164"/>
      <c r="AS34" s="164"/>
      <c r="AT34" s="164"/>
      <c r="AU34" s="164"/>
      <c r="AV34" s="165"/>
      <c r="AW34" s="166"/>
      <c r="AX34" s="166"/>
      <c r="AY34" s="166"/>
      <c r="AZ34" s="166"/>
      <c r="BA34" s="23" t="e">
        <f>#REF!</f>
        <v>#REF!</v>
      </c>
      <c r="BB34" s="166"/>
      <c r="BC34" s="166"/>
      <c r="BD34" s="166"/>
      <c r="BE34" s="166"/>
      <c r="BF34" s="166"/>
      <c r="BG34" s="166"/>
      <c r="BH34" s="166"/>
      <c r="BI34" s="166"/>
      <c r="BJ34" s="166"/>
      <c r="BK34" s="166"/>
      <c r="BL34" s="166"/>
      <c r="BM34" s="166"/>
      <c r="BN34" s="166"/>
      <c r="BO34" s="166"/>
      <c r="BP34" s="166"/>
      <c r="BQ34" s="166"/>
      <c r="BR34" s="166"/>
      <c r="BS34" s="166"/>
      <c r="BT34" s="166"/>
      <c r="BU34" s="166"/>
      <c r="BV34" s="166"/>
      <c r="BW34" s="166"/>
      <c r="BX34" s="166"/>
      <c r="BY34" s="166"/>
      <c r="BZ34" s="166"/>
      <c r="CA34" s="166"/>
      <c r="CB34" s="166"/>
      <c r="CC34" s="166"/>
      <c r="CD34" s="166"/>
      <c r="CE34" s="166"/>
      <c r="CF34" s="166"/>
      <c r="CG34" s="166"/>
      <c r="CH34" s="166"/>
      <c r="CI34" s="166"/>
      <c r="CJ34" s="166"/>
      <c r="CK34" s="166"/>
      <c r="CL34" s="166"/>
      <c r="CM34" s="166"/>
      <c r="CN34" s="166"/>
      <c r="CO34" s="166"/>
      <c r="CP34" s="166"/>
      <c r="CQ34" s="166"/>
      <c r="CR34" s="166"/>
      <c r="CS34" s="166"/>
      <c r="CT34" s="166"/>
      <c r="CU34" s="166"/>
      <c r="CV34" s="166"/>
      <c r="CW34" s="166"/>
      <c r="CX34" s="166"/>
      <c r="CY34" s="166"/>
      <c r="CZ34" s="166"/>
      <c r="DA34" s="166"/>
      <c r="DB34" s="166"/>
      <c r="DC34" s="166"/>
      <c r="DD34" s="166"/>
      <c r="DE34" s="166"/>
      <c r="DF34" s="166"/>
      <c r="DG34" s="166"/>
      <c r="DH34" s="166"/>
      <c r="DI34" s="166"/>
      <c r="DJ34" s="166"/>
      <c r="DK34" s="166"/>
      <c r="DL34" s="166"/>
      <c r="DM34" s="166"/>
      <c r="DN34" s="166"/>
      <c r="DO34" s="166"/>
      <c r="DP34" s="166"/>
      <c r="DQ34" s="166"/>
      <c r="DR34" s="166"/>
      <c r="DS34" s="166"/>
      <c r="DT34" s="166"/>
      <c r="DU34" s="166"/>
      <c r="DV34" s="166"/>
      <c r="DW34" s="166"/>
      <c r="DX34" s="166"/>
      <c r="DY34" s="166"/>
      <c r="DZ34" s="166"/>
      <c r="EA34" s="166"/>
      <c r="EB34" s="166"/>
      <c r="EC34" s="166"/>
      <c r="ED34" s="166"/>
      <c r="EE34" s="166"/>
      <c r="EF34" s="166"/>
      <c r="EG34" s="166"/>
      <c r="EH34" s="166"/>
      <c r="EI34" s="166"/>
      <c r="EJ34" s="166"/>
      <c r="EK34" s="166"/>
    </row>
    <row r="35" spans="1:141" s="167" customFormat="1" ht="28.05" customHeight="1" x14ac:dyDescent="0.3">
      <c r="A35" s="72" t="s">
        <v>189</v>
      </c>
      <c r="B35" s="172" t="s">
        <v>280</v>
      </c>
      <c r="C35" s="72" t="s">
        <v>107</v>
      </c>
      <c r="D35" s="72" t="s">
        <v>190</v>
      </c>
      <c r="E35" s="177"/>
      <c r="F35" s="154" t="s">
        <v>191</v>
      </c>
      <c r="G35" s="153" t="s">
        <v>201</v>
      </c>
      <c r="H35" s="153" t="s">
        <v>281</v>
      </c>
      <c r="I35" s="155">
        <v>0.15</v>
      </c>
      <c r="J35" s="155"/>
      <c r="K35" s="155"/>
      <c r="L35" s="156">
        <v>11</v>
      </c>
      <c r="M35" s="157">
        <f>IF(I35=0,0,IF(I35&lt;=0.01,1, IF(I35&lt;=0.1,2, IF(I35&lt;=0.5,3,4))))</f>
        <v>3</v>
      </c>
      <c r="N35" s="158">
        <f>IF(L35="",0,IF(L35&lt;=SelectionCriteria!$G$5,1, IF(L35&lt;=SelectionCriteria!$G$4,2, IF(L35&lt;=SelectionCriteria!$G$3,3,4))))</f>
        <v>1</v>
      </c>
      <c r="O35" s="157">
        <f>IF(J35="",0,IF(J35="Negligible",1,IF(J35="Low",2,IF(J35="Moderate",3,4))))</f>
        <v>0</v>
      </c>
      <c r="P35" s="157">
        <f>IF(K35="",0,IF(K35="Negligible",1,IF(K35="Low",2,IF(K35="Moderate",3,4))))</f>
        <v>0</v>
      </c>
      <c r="Q35" s="159">
        <f>M35*((N35+O35+P35)/3)</f>
        <v>1</v>
      </c>
      <c r="R35" s="208" t="str">
        <f t="shared" si="5"/>
        <v>Negligible</v>
      </c>
      <c r="S35" s="160"/>
      <c r="T35" s="160"/>
      <c r="U35" s="161"/>
      <c r="V35" s="160"/>
      <c r="W35" s="155">
        <v>0</v>
      </c>
      <c r="X35" s="155"/>
      <c r="Y35" s="155"/>
      <c r="Z35" s="157"/>
      <c r="AA35" s="157"/>
      <c r="AB35" s="157"/>
      <c r="AC35" s="162"/>
      <c r="AD35" s="162"/>
      <c r="AE35" s="162"/>
      <c r="AF35" s="157">
        <f t="shared" si="2"/>
        <v>0</v>
      </c>
      <c r="AG35" s="157">
        <f>IF(AA35="",0,IF(AA35&lt;=SelectionCriteria!$G$5,1, IF(AA35&lt;=SelectionCriteria!$G$4,2, IF(AA35&lt;=SelectionCriteria!$G$3,3,4))))</f>
        <v>0</v>
      </c>
      <c r="AH35" s="157">
        <f t="shared" si="14"/>
        <v>0</v>
      </c>
      <c r="AI35" s="157">
        <f t="shared" si="15"/>
        <v>0</v>
      </c>
      <c r="AJ35" s="159">
        <f t="shared" si="7"/>
        <v>0</v>
      </c>
      <c r="AK35" s="7" t="str">
        <f t="shared" si="8"/>
        <v>No Residual</v>
      </c>
      <c r="AL35" s="155"/>
      <c r="AM35" s="159">
        <f t="shared" si="10"/>
        <v>0</v>
      </c>
      <c r="AN35" s="159">
        <f t="shared" si="11"/>
        <v>0</v>
      </c>
      <c r="AO35" s="164"/>
      <c r="AP35" s="107" t="str">
        <f t="shared" si="13"/>
        <v>Not Residual</v>
      </c>
      <c r="AQ35" s="107" t="str">
        <f t="shared" si="3"/>
        <v>No Residual</v>
      </c>
      <c r="AR35" s="164"/>
      <c r="AS35" s="164"/>
      <c r="AT35" s="164"/>
      <c r="AU35" s="164" t="s">
        <v>293</v>
      </c>
      <c r="AV35" s="165"/>
      <c r="AW35" s="166"/>
      <c r="AX35" s="166"/>
      <c r="AY35" s="166"/>
      <c r="AZ35" s="166"/>
      <c r="BA35" s="23" t="e">
        <f>#REF!</f>
        <v>#REF!</v>
      </c>
      <c r="BB35" s="166"/>
      <c r="BC35" s="166"/>
      <c r="BD35" s="166"/>
      <c r="BE35" s="166"/>
      <c r="BF35" s="166"/>
      <c r="BG35" s="166"/>
      <c r="BH35" s="166"/>
      <c r="BI35" s="166"/>
      <c r="BJ35" s="166"/>
      <c r="BK35" s="166"/>
      <c r="BL35" s="166"/>
      <c r="BM35" s="166"/>
      <c r="BN35" s="166"/>
      <c r="BO35" s="166"/>
      <c r="BP35" s="166"/>
      <c r="BQ35" s="166"/>
      <c r="BR35" s="166"/>
      <c r="BS35" s="166"/>
      <c r="BT35" s="166"/>
      <c r="BU35" s="166"/>
      <c r="BV35" s="166"/>
      <c r="BW35" s="166"/>
      <c r="BX35" s="166"/>
      <c r="BY35" s="166"/>
      <c r="BZ35" s="166"/>
      <c r="CA35" s="166"/>
      <c r="CB35" s="166"/>
      <c r="CC35" s="166"/>
      <c r="CD35" s="166"/>
      <c r="CE35" s="166"/>
      <c r="CF35" s="166"/>
      <c r="CG35" s="166"/>
      <c r="CH35" s="166"/>
      <c r="CI35" s="166"/>
      <c r="CJ35" s="166"/>
      <c r="CK35" s="166"/>
      <c r="CL35" s="166"/>
      <c r="CM35" s="166"/>
      <c r="CN35" s="166"/>
      <c r="CO35" s="166"/>
      <c r="CP35" s="166"/>
      <c r="CQ35" s="166"/>
      <c r="CR35" s="166"/>
      <c r="CS35" s="166"/>
      <c r="CT35" s="166"/>
      <c r="CU35" s="166"/>
      <c r="CV35" s="166"/>
      <c r="CW35" s="166"/>
      <c r="CX35" s="166"/>
      <c r="CY35" s="166"/>
      <c r="CZ35" s="166"/>
      <c r="DA35" s="166"/>
      <c r="DB35" s="166"/>
      <c r="DC35" s="166"/>
      <c r="DD35" s="166"/>
      <c r="DE35" s="166"/>
      <c r="DF35" s="166"/>
      <c r="DG35" s="166"/>
      <c r="DH35" s="166"/>
      <c r="DI35" s="166"/>
      <c r="DJ35" s="166"/>
      <c r="DK35" s="166"/>
      <c r="DL35" s="166"/>
      <c r="DM35" s="166"/>
      <c r="DN35" s="166"/>
      <c r="DO35" s="166"/>
      <c r="DP35" s="166"/>
      <c r="DQ35" s="166"/>
      <c r="DR35" s="166"/>
      <c r="DS35" s="166"/>
      <c r="DT35" s="166"/>
      <c r="DU35" s="166"/>
      <c r="DV35" s="166"/>
      <c r="DW35" s="166"/>
      <c r="DX35" s="166"/>
      <c r="DY35" s="166"/>
      <c r="DZ35" s="166"/>
      <c r="EA35" s="166"/>
      <c r="EB35" s="166"/>
      <c r="EC35" s="166"/>
      <c r="ED35" s="166"/>
      <c r="EE35" s="166"/>
      <c r="EF35" s="166"/>
      <c r="EG35" s="166"/>
      <c r="EH35" s="166"/>
      <c r="EI35" s="166"/>
      <c r="EJ35" s="166"/>
      <c r="EK35" s="166"/>
    </row>
    <row r="36" spans="1:141" s="167" customFormat="1" ht="28.05" customHeight="1" x14ac:dyDescent="0.3">
      <c r="A36" s="72" t="s">
        <v>283</v>
      </c>
      <c r="B36" s="172">
        <v>1.05</v>
      </c>
      <c r="C36" s="72" t="s">
        <v>107</v>
      </c>
      <c r="D36" s="72" t="s">
        <v>190</v>
      </c>
      <c r="E36" s="177"/>
      <c r="F36" s="154" t="s">
        <v>191</v>
      </c>
      <c r="G36" s="153" t="s">
        <v>201</v>
      </c>
      <c r="H36" s="153" t="s">
        <v>282</v>
      </c>
      <c r="I36" s="155">
        <v>0.15</v>
      </c>
      <c r="J36" s="155"/>
      <c r="K36" s="155"/>
      <c r="L36" s="156">
        <v>11</v>
      </c>
      <c r="M36" s="157">
        <f t="shared" si="4"/>
        <v>3</v>
      </c>
      <c r="N36" s="158">
        <f>IF(L36="",0,IF(L36&lt;=SelectionCriteria!$G$5,1, IF(L36&lt;=SelectionCriteria!$G$4,2, IF(L36&lt;=SelectionCriteria!$G$3,3,4))))</f>
        <v>1</v>
      </c>
      <c r="O36" s="157">
        <f t="shared" ref="O36:O42" si="36">IF(J36="",0,IF(J36="Negligible",1,IF(J36="Low",2,IF(J36="Moderate",3,4))))</f>
        <v>0</v>
      </c>
      <c r="P36" s="157">
        <f t="shared" ref="P36:P42" si="37">IF(K36="",0,IF(K36="Negligible",1,IF(K36="Low",2,IF(K36="Moderate",3,4))))</f>
        <v>0</v>
      </c>
      <c r="Q36" s="159">
        <f t="shared" ref="Q36:Q44" si="38">M36*((N36+O36+P36)/3)</f>
        <v>1</v>
      </c>
      <c r="R36" s="208" t="str">
        <f t="shared" si="5"/>
        <v>Negligible</v>
      </c>
      <c r="S36" s="160"/>
      <c r="T36" s="160"/>
      <c r="U36" s="161"/>
      <c r="V36" s="160"/>
      <c r="W36" s="155">
        <v>0</v>
      </c>
      <c r="X36" s="155"/>
      <c r="Y36" s="155"/>
      <c r="Z36" s="157"/>
      <c r="AA36" s="157"/>
      <c r="AB36" s="157"/>
      <c r="AC36" s="162"/>
      <c r="AD36" s="162"/>
      <c r="AE36" s="162"/>
      <c r="AF36" s="157">
        <f t="shared" si="2"/>
        <v>0</v>
      </c>
      <c r="AG36" s="157">
        <f>IF(AA36="",0,IF(AA36&lt;=SelectionCriteria!$G$5,1, IF(AA36&lt;=SelectionCriteria!$G$4,2, IF(AA36&lt;=SelectionCriteria!$G$3,3,4))))</f>
        <v>0</v>
      </c>
      <c r="AH36" s="157">
        <f t="shared" si="14"/>
        <v>0</v>
      </c>
      <c r="AI36" s="157">
        <f t="shared" si="15"/>
        <v>0</v>
      </c>
      <c r="AJ36" s="159">
        <f t="shared" si="7"/>
        <v>0</v>
      </c>
      <c r="AK36" s="7" t="str">
        <f t="shared" si="8"/>
        <v>No Residual</v>
      </c>
      <c r="AL36" s="155"/>
      <c r="AM36" s="159">
        <f t="shared" si="10"/>
        <v>0</v>
      </c>
      <c r="AN36" s="159">
        <f t="shared" si="11"/>
        <v>0</v>
      </c>
      <c r="AO36" s="164"/>
      <c r="AP36" s="107" t="str">
        <f t="shared" si="13"/>
        <v>Not Residual</v>
      </c>
      <c r="AQ36" s="107" t="str">
        <f t="shared" si="3"/>
        <v>No Residual</v>
      </c>
      <c r="AR36" s="164"/>
      <c r="AS36" s="164"/>
      <c r="AT36" s="164"/>
      <c r="AU36" s="164" t="s">
        <v>293</v>
      </c>
      <c r="AV36" s="165"/>
      <c r="AW36" s="166"/>
      <c r="AX36" s="166"/>
      <c r="AY36" s="166"/>
      <c r="AZ36" s="166"/>
      <c r="BA36" s="23" t="e">
        <f>#REF!</f>
        <v>#REF!</v>
      </c>
      <c r="BB36" s="166"/>
      <c r="BC36" s="166"/>
      <c r="BD36" s="166"/>
      <c r="BE36" s="166"/>
      <c r="BF36" s="166"/>
      <c r="BG36" s="166"/>
      <c r="BH36" s="166"/>
      <c r="BI36" s="166"/>
      <c r="BJ36" s="166"/>
      <c r="BK36" s="166"/>
      <c r="BL36" s="166"/>
      <c r="BM36" s="166"/>
      <c r="BN36" s="166"/>
      <c r="BO36" s="166"/>
      <c r="BP36" s="166"/>
      <c r="BQ36" s="166"/>
      <c r="BR36" s="166"/>
      <c r="BS36" s="166"/>
      <c r="BT36" s="166"/>
      <c r="BU36" s="166"/>
      <c r="BV36" s="166"/>
      <c r="BW36" s="166"/>
      <c r="BX36" s="166"/>
      <c r="BY36" s="166"/>
      <c r="BZ36" s="166"/>
      <c r="CA36" s="166"/>
      <c r="CB36" s="166"/>
      <c r="CC36" s="166"/>
      <c r="CD36" s="166"/>
      <c r="CE36" s="166"/>
      <c r="CF36" s="166"/>
      <c r="CG36" s="166"/>
      <c r="CH36" s="166"/>
      <c r="CI36" s="166"/>
      <c r="CJ36" s="166"/>
      <c r="CK36" s="166"/>
      <c r="CL36" s="166"/>
      <c r="CM36" s="166"/>
      <c r="CN36" s="166"/>
      <c r="CO36" s="166"/>
      <c r="CP36" s="166"/>
      <c r="CQ36" s="166"/>
      <c r="CR36" s="166"/>
      <c r="CS36" s="166"/>
      <c r="CT36" s="166"/>
      <c r="CU36" s="166"/>
      <c r="CV36" s="166"/>
      <c r="CW36" s="166"/>
      <c r="CX36" s="166"/>
      <c r="CY36" s="166"/>
      <c r="CZ36" s="166"/>
      <c r="DA36" s="166"/>
      <c r="DB36" s="166"/>
      <c r="DC36" s="166"/>
      <c r="DD36" s="166"/>
      <c r="DE36" s="166"/>
      <c r="DF36" s="166"/>
      <c r="DG36" s="166"/>
      <c r="DH36" s="166"/>
      <c r="DI36" s="166"/>
      <c r="DJ36" s="166"/>
      <c r="DK36" s="166"/>
      <c r="DL36" s="166"/>
      <c r="DM36" s="166"/>
      <c r="DN36" s="166"/>
      <c r="DO36" s="166"/>
      <c r="DP36" s="166"/>
      <c r="DQ36" s="166"/>
      <c r="DR36" s="166"/>
      <c r="DS36" s="166"/>
      <c r="DT36" s="166"/>
      <c r="DU36" s="166"/>
      <c r="DV36" s="166"/>
      <c r="DW36" s="166"/>
      <c r="DX36" s="166"/>
      <c r="DY36" s="166"/>
      <c r="DZ36" s="166"/>
      <c r="EA36" s="166"/>
      <c r="EB36" s="166"/>
      <c r="EC36" s="166"/>
      <c r="ED36" s="166"/>
      <c r="EE36" s="166"/>
      <c r="EF36" s="166"/>
      <c r="EG36" s="166"/>
      <c r="EH36" s="166"/>
      <c r="EI36" s="166"/>
      <c r="EJ36" s="166"/>
      <c r="EK36" s="166"/>
    </row>
    <row r="37" spans="1:141" s="167" customFormat="1" ht="28.05" customHeight="1" x14ac:dyDescent="0.3">
      <c r="A37" s="72" t="s">
        <v>192</v>
      </c>
      <c r="B37" s="172">
        <v>1.05</v>
      </c>
      <c r="C37" s="72" t="s">
        <v>107</v>
      </c>
      <c r="D37" s="72" t="s">
        <v>190</v>
      </c>
      <c r="E37" s="177"/>
      <c r="F37" s="154" t="s">
        <v>191</v>
      </c>
      <c r="G37" s="153" t="s">
        <v>202</v>
      </c>
      <c r="H37" s="153" t="s">
        <v>200</v>
      </c>
      <c r="I37" s="155">
        <v>0.2</v>
      </c>
      <c r="J37" s="155"/>
      <c r="K37" s="155"/>
      <c r="L37" s="156">
        <v>11</v>
      </c>
      <c r="M37" s="157">
        <f t="shared" si="4"/>
        <v>3</v>
      </c>
      <c r="N37" s="158">
        <f>IF(L37="",0,IF(L37&lt;=SelectionCriteria!$G$5,1, IF(L37&lt;=SelectionCriteria!$G$4,2, IF(L37&lt;=SelectionCriteria!$G$3,3,4))))</f>
        <v>1</v>
      </c>
      <c r="O37" s="157">
        <f t="shared" si="36"/>
        <v>0</v>
      </c>
      <c r="P37" s="157">
        <f t="shared" si="37"/>
        <v>0</v>
      </c>
      <c r="Q37" s="159">
        <f t="shared" si="38"/>
        <v>1</v>
      </c>
      <c r="R37" s="208" t="str">
        <f t="shared" si="5"/>
        <v>Negligible</v>
      </c>
      <c r="S37" s="160"/>
      <c r="T37" s="160"/>
      <c r="U37" s="161"/>
      <c r="V37" s="160"/>
      <c r="W37" s="155">
        <v>0</v>
      </c>
      <c r="X37" s="155"/>
      <c r="Y37" s="155"/>
      <c r="Z37" s="157"/>
      <c r="AA37" s="157"/>
      <c r="AB37" s="157"/>
      <c r="AC37" s="162"/>
      <c r="AD37" s="162"/>
      <c r="AE37" s="162"/>
      <c r="AF37" s="157">
        <f t="shared" si="2"/>
        <v>0</v>
      </c>
      <c r="AG37" s="157">
        <f>IF(AA37="",0,IF(AA37&lt;=SelectionCriteria!$G$5,1, IF(AA37&lt;=SelectionCriteria!$G$4,2, IF(AA37&lt;=SelectionCriteria!$G$3,3,4))))</f>
        <v>0</v>
      </c>
      <c r="AH37" s="157">
        <f t="shared" si="14"/>
        <v>0</v>
      </c>
      <c r="AI37" s="157">
        <f t="shared" si="15"/>
        <v>0</v>
      </c>
      <c r="AJ37" s="159">
        <f t="shared" si="7"/>
        <v>0</v>
      </c>
      <c r="AK37" s="7" t="str">
        <f t="shared" si="8"/>
        <v>No Residual</v>
      </c>
      <c r="AL37" s="155"/>
      <c r="AM37" s="159">
        <f t="shared" si="10"/>
        <v>0</v>
      </c>
      <c r="AN37" s="159">
        <f t="shared" si="11"/>
        <v>0</v>
      </c>
      <c r="AO37" s="164"/>
      <c r="AP37" s="107" t="str">
        <f t="shared" si="13"/>
        <v>Not Residual</v>
      </c>
      <c r="AQ37" s="107" t="str">
        <f t="shared" si="3"/>
        <v>No Residual</v>
      </c>
      <c r="AR37" s="164"/>
      <c r="AS37" s="164"/>
      <c r="AT37" s="164"/>
      <c r="AU37" s="164" t="s">
        <v>293</v>
      </c>
      <c r="AV37" s="165"/>
      <c r="AW37" s="166"/>
      <c r="AX37" s="166"/>
      <c r="AY37" s="166"/>
      <c r="AZ37" s="166"/>
      <c r="BA37" s="23" t="e">
        <f>#REF!</f>
        <v>#REF!</v>
      </c>
      <c r="BB37" s="166"/>
      <c r="BC37" s="166"/>
      <c r="BD37" s="166"/>
      <c r="BE37" s="166"/>
      <c r="BF37" s="166"/>
      <c r="BG37" s="166"/>
      <c r="BH37" s="166"/>
      <c r="BI37" s="166"/>
      <c r="BJ37" s="166"/>
      <c r="BK37" s="166"/>
      <c r="BL37" s="166"/>
      <c r="BM37" s="166"/>
      <c r="BN37" s="166"/>
      <c r="BO37" s="166"/>
      <c r="BP37" s="166"/>
      <c r="BQ37" s="166"/>
      <c r="BR37" s="166"/>
      <c r="BS37" s="166"/>
      <c r="BT37" s="166"/>
      <c r="BU37" s="166"/>
      <c r="BV37" s="166"/>
      <c r="BW37" s="166"/>
      <c r="BX37" s="166"/>
      <c r="BY37" s="166"/>
      <c r="BZ37" s="166"/>
      <c r="CA37" s="166"/>
      <c r="CB37" s="166"/>
      <c r="CC37" s="166"/>
      <c r="CD37" s="166"/>
      <c r="CE37" s="166"/>
      <c r="CF37" s="166"/>
      <c r="CG37" s="166"/>
      <c r="CH37" s="166"/>
      <c r="CI37" s="166"/>
      <c r="CJ37" s="166"/>
      <c r="CK37" s="166"/>
      <c r="CL37" s="166"/>
      <c r="CM37" s="166"/>
      <c r="CN37" s="166"/>
      <c r="CO37" s="166"/>
      <c r="CP37" s="166"/>
      <c r="CQ37" s="166"/>
      <c r="CR37" s="166"/>
      <c r="CS37" s="166"/>
      <c r="CT37" s="166"/>
      <c r="CU37" s="166"/>
      <c r="CV37" s="166"/>
      <c r="CW37" s="166"/>
      <c r="CX37" s="166"/>
      <c r="CY37" s="166"/>
      <c r="CZ37" s="166"/>
      <c r="DA37" s="166"/>
      <c r="DB37" s="166"/>
      <c r="DC37" s="166"/>
      <c r="DD37" s="166"/>
      <c r="DE37" s="166"/>
      <c r="DF37" s="166"/>
      <c r="DG37" s="166"/>
      <c r="DH37" s="166"/>
      <c r="DI37" s="166"/>
      <c r="DJ37" s="166"/>
      <c r="DK37" s="166"/>
      <c r="DL37" s="166"/>
      <c r="DM37" s="166"/>
      <c r="DN37" s="166"/>
      <c r="DO37" s="166"/>
      <c r="DP37" s="166"/>
      <c r="DQ37" s="166"/>
      <c r="DR37" s="166"/>
      <c r="DS37" s="166"/>
      <c r="DT37" s="166"/>
      <c r="DU37" s="166"/>
      <c r="DV37" s="166"/>
      <c r="DW37" s="166"/>
      <c r="DX37" s="166"/>
      <c r="DY37" s="166"/>
      <c r="DZ37" s="166"/>
      <c r="EA37" s="166"/>
      <c r="EB37" s="166"/>
      <c r="EC37" s="166"/>
      <c r="ED37" s="166"/>
      <c r="EE37" s="166"/>
      <c r="EF37" s="166"/>
      <c r="EG37" s="166"/>
      <c r="EH37" s="166"/>
      <c r="EI37" s="166"/>
      <c r="EJ37" s="166"/>
      <c r="EK37" s="166"/>
    </row>
    <row r="38" spans="1:141" s="167" customFormat="1" ht="28.05" customHeight="1" x14ac:dyDescent="0.3">
      <c r="A38" s="72" t="s">
        <v>193</v>
      </c>
      <c r="B38" s="172">
        <v>1.05</v>
      </c>
      <c r="C38" s="72" t="s">
        <v>107</v>
      </c>
      <c r="D38" s="72" t="s">
        <v>190</v>
      </c>
      <c r="E38" s="177"/>
      <c r="F38" s="154" t="s">
        <v>191</v>
      </c>
      <c r="G38" s="153" t="s">
        <v>203</v>
      </c>
      <c r="H38" s="153" t="s">
        <v>209</v>
      </c>
      <c r="I38" s="155">
        <v>0.2</v>
      </c>
      <c r="J38" s="155"/>
      <c r="K38" s="155"/>
      <c r="L38" s="156">
        <v>25</v>
      </c>
      <c r="M38" s="157">
        <f t="shared" si="4"/>
        <v>3</v>
      </c>
      <c r="N38" s="158">
        <f>IF(L38="",0,IF(L38&lt;=SelectionCriteria!$G$5,1, IF(L38&lt;=SelectionCriteria!$G$4,2, IF(L38&lt;=SelectionCriteria!$G$3,3,4))))</f>
        <v>1</v>
      </c>
      <c r="O38" s="157">
        <f t="shared" si="36"/>
        <v>0</v>
      </c>
      <c r="P38" s="157">
        <f t="shared" si="37"/>
        <v>0</v>
      </c>
      <c r="Q38" s="159">
        <f t="shared" si="38"/>
        <v>1</v>
      </c>
      <c r="R38" s="208" t="str">
        <f t="shared" si="5"/>
        <v>Negligible</v>
      </c>
      <c r="S38" s="160"/>
      <c r="T38" s="160"/>
      <c r="U38" s="161"/>
      <c r="V38" s="160"/>
      <c r="W38" s="155">
        <v>0</v>
      </c>
      <c r="X38" s="155"/>
      <c r="Y38" s="155"/>
      <c r="Z38" s="157"/>
      <c r="AA38" s="157"/>
      <c r="AB38" s="157"/>
      <c r="AC38" s="162"/>
      <c r="AD38" s="162"/>
      <c r="AE38" s="162"/>
      <c r="AF38" s="157">
        <f t="shared" si="2"/>
        <v>0</v>
      </c>
      <c r="AG38" s="157">
        <f>IF(AA38="",0,IF(AA38&lt;=SelectionCriteria!$G$5,1, IF(AA38&lt;=SelectionCriteria!$G$4,2, IF(AA38&lt;=SelectionCriteria!$G$3,3,4))))</f>
        <v>0</v>
      </c>
      <c r="AH38" s="157">
        <f t="shared" si="14"/>
        <v>0</v>
      </c>
      <c r="AI38" s="157">
        <f t="shared" si="15"/>
        <v>0</v>
      </c>
      <c r="AJ38" s="159">
        <f t="shared" si="7"/>
        <v>0</v>
      </c>
      <c r="AK38" s="7" t="str">
        <f t="shared" si="8"/>
        <v>No Residual</v>
      </c>
      <c r="AL38" s="155"/>
      <c r="AM38" s="159">
        <f t="shared" si="10"/>
        <v>0</v>
      </c>
      <c r="AN38" s="159">
        <f t="shared" si="11"/>
        <v>0</v>
      </c>
      <c r="AO38" s="164"/>
      <c r="AP38" s="107" t="str">
        <f t="shared" si="13"/>
        <v>Not Residual</v>
      </c>
      <c r="AQ38" s="107" t="str">
        <f t="shared" si="3"/>
        <v>No Residual</v>
      </c>
      <c r="AR38" s="164"/>
      <c r="AS38" s="164"/>
      <c r="AT38" s="164"/>
      <c r="AU38" s="164" t="s">
        <v>293</v>
      </c>
      <c r="AV38" s="165"/>
      <c r="AW38" s="166"/>
      <c r="AX38" s="166"/>
      <c r="AY38" s="166"/>
      <c r="AZ38" s="166"/>
      <c r="BA38" s="23" t="e">
        <f>#REF!</f>
        <v>#REF!</v>
      </c>
      <c r="BB38" s="166"/>
      <c r="BC38" s="166"/>
      <c r="BD38" s="166"/>
      <c r="BE38" s="166"/>
      <c r="BF38" s="166"/>
      <c r="BG38" s="166"/>
      <c r="BH38" s="166"/>
      <c r="BI38" s="166"/>
      <c r="BJ38" s="166"/>
      <c r="BK38" s="166"/>
      <c r="BL38" s="166"/>
      <c r="BM38" s="166"/>
      <c r="BN38" s="166"/>
      <c r="BO38" s="166"/>
      <c r="BP38" s="166"/>
      <c r="BQ38" s="166"/>
      <c r="BR38" s="166"/>
      <c r="BS38" s="166"/>
      <c r="BT38" s="166"/>
      <c r="BU38" s="166"/>
      <c r="BV38" s="166"/>
      <c r="BW38" s="166"/>
      <c r="BX38" s="166"/>
      <c r="BY38" s="166"/>
      <c r="BZ38" s="166"/>
      <c r="CA38" s="166"/>
      <c r="CB38" s="166"/>
      <c r="CC38" s="166"/>
      <c r="CD38" s="166"/>
      <c r="CE38" s="166"/>
      <c r="CF38" s="166"/>
      <c r="CG38" s="166"/>
      <c r="CH38" s="166"/>
      <c r="CI38" s="166"/>
      <c r="CJ38" s="166"/>
      <c r="CK38" s="166"/>
      <c r="CL38" s="166"/>
      <c r="CM38" s="166"/>
      <c r="CN38" s="166"/>
      <c r="CO38" s="166"/>
      <c r="CP38" s="166"/>
      <c r="CQ38" s="166"/>
      <c r="CR38" s="166"/>
      <c r="CS38" s="166"/>
      <c r="CT38" s="166"/>
      <c r="CU38" s="166"/>
      <c r="CV38" s="166"/>
      <c r="CW38" s="166"/>
      <c r="CX38" s="166"/>
      <c r="CY38" s="166"/>
      <c r="CZ38" s="166"/>
      <c r="DA38" s="166"/>
      <c r="DB38" s="166"/>
      <c r="DC38" s="166"/>
      <c r="DD38" s="166"/>
      <c r="DE38" s="166"/>
      <c r="DF38" s="166"/>
      <c r="DG38" s="166"/>
      <c r="DH38" s="166"/>
      <c r="DI38" s="166"/>
      <c r="DJ38" s="166"/>
      <c r="DK38" s="166"/>
      <c r="DL38" s="166"/>
      <c r="DM38" s="166"/>
      <c r="DN38" s="166"/>
      <c r="DO38" s="166"/>
      <c r="DP38" s="166"/>
      <c r="DQ38" s="166"/>
      <c r="DR38" s="166"/>
      <c r="DS38" s="166"/>
      <c r="DT38" s="166"/>
      <c r="DU38" s="166"/>
      <c r="DV38" s="166"/>
      <c r="DW38" s="166"/>
      <c r="DX38" s="166"/>
      <c r="DY38" s="166"/>
      <c r="DZ38" s="166"/>
      <c r="EA38" s="166"/>
      <c r="EB38" s="166"/>
      <c r="EC38" s="166"/>
      <c r="ED38" s="166"/>
      <c r="EE38" s="166"/>
      <c r="EF38" s="166"/>
      <c r="EG38" s="166"/>
      <c r="EH38" s="166"/>
      <c r="EI38" s="166"/>
      <c r="EJ38" s="166"/>
      <c r="EK38" s="166"/>
    </row>
    <row r="39" spans="1:141" s="167" customFormat="1" ht="28.05" customHeight="1" x14ac:dyDescent="0.3">
      <c r="A39" s="72" t="s">
        <v>194</v>
      </c>
      <c r="B39" s="172">
        <v>1.05</v>
      </c>
      <c r="C39" s="72" t="s">
        <v>107</v>
      </c>
      <c r="D39" s="72" t="s">
        <v>190</v>
      </c>
      <c r="E39" s="177"/>
      <c r="F39" s="154" t="s">
        <v>191</v>
      </c>
      <c r="G39" s="153" t="s">
        <v>204</v>
      </c>
      <c r="H39" s="153" t="s">
        <v>208</v>
      </c>
      <c r="I39" s="155">
        <v>0.2</v>
      </c>
      <c r="J39" s="155"/>
      <c r="K39" s="155"/>
      <c r="L39" s="156">
        <v>25</v>
      </c>
      <c r="M39" s="157">
        <f t="shared" si="4"/>
        <v>3</v>
      </c>
      <c r="N39" s="158">
        <f>IF(L39="",0,IF(L39&lt;=SelectionCriteria!$G$5,1, IF(L39&lt;=SelectionCriteria!$G$4,2, IF(L39&lt;=SelectionCriteria!$G$3,3,4))))</f>
        <v>1</v>
      </c>
      <c r="O39" s="157">
        <f t="shared" si="36"/>
        <v>0</v>
      </c>
      <c r="P39" s="157">
        <f t="shared" si="37"/>
        <v>0</v>
      </c>
      <c r="Q39" s="159">
        <f t="shared" si="38"/>
        <v>1</v>
      </c>
      <c r="R39" s="208" t="str">
        <f t="shared" si="5"/>
        <v>Negligible</v>
      </c>
      <c r="S39" s="160"/>
      <c r="T39" s="160"/>
      <c r="U39" s="161"/>
      <c r="V39" s="160"/>
      <c r="W39" s="155">
        <v>0</v>
      </c>
      <c r="X39" s="155"/>
      <c r="Y39" s="155"/>
      <c r="Z39" s="157"/>
      <c r="AA39" s="157"/>
      <c r="AB39" s="157"/>
      <c r="AC39" s="162"/>
      <c r="AD39" s="162"/>
      <c r="AE39" s="162"/>
      <c r="AF39" s="157">
        <f t="shared" si="2"/>
        <v>0</v>
      </c>
      <c r="AG39" s="157">
        <f>IF(AA39="",0,IF(AA39&lt;=SelectionCriteria!$G$5,1, IF(AA39&lt;=SelectionCriteria!$G$4,2, IF(AA39&lt;=SelectionCriteria!$G$3,3,4))))</f>
        <v>0</v>
      </c>
      <c r="AH39" s="157">
        <f t="shared" si="14"/>
        <v>0</v>
      </c>
      <c r="AI39" s="157">
        <f t="shared" si="15"/>
        <v>0</v>
      </c>
      <c r="AJ39" s="159">
        <f t="shared" si="7"/>
        <v>0</v>
      </c>
      <c r="AK39" s="7" t="str">
        <f t="shared" si="8"/>
        <v>No Residual</v>
      </c>
      <c r="AL39" s="155"/>
      <c r="AM39" s="159">
        <f t="shared" si="10"/>
        <v>0</v>
      </c>
      <c r="AN39" s="159">
        <f t="shared" si="11"/>
        <v>0</v>
      </c>
      <c r="AO39" s="164"/>
      <c r="AP39" s="107" t="str">
        <f t="shared" si="13"/>
        <v>Not Residual</v>
      </c>
      <c r="AQ39" s="107" t="str">
        <f t="shared" si="3"/>
        <v>No Residual</v>
      </c>
      <c r="AR39" s="164"/>
      <c r="AS39" s="164"/>
      <c r="AT39" s="164"/>
      <c r="AU39" s="164" t="s">
        <v>293</v>
      </c>
      <c r="AV39" s="165"/>
      <c r="AW39" s="166"/>
      <c r="AX39" s="166"/>
      <c r="AY39" s="166"/>
      <c r="AZ39" s="166"/>
      <c r="BA39" s="23" t="e">
        <f>#REF!</f>
        <v>#REF!</v>
      </c>
      <c r="BB39" s="166"/>
      <c r="BC39" s="166"/>
      <c r="BD39" s="166"/>
      <c r="BE39" s="166"/>
      <c r="BF39" s="166"/>
      <c r="BG39" s="166"/>
      <c r="BH39" s="166"/>
      <c r="BI39" s="166"/>
      <c r="BJ39" s="166"/>
      <c r="BK39" s="166"/>
      <c r="BL39" s="166"/>
      <c r="BM39" s="166"/>
      <c r="BN39" s="166"/>
      <c r="BO39" s="166"/>
      <c r="BP39" s="166"/>
      <c r="BQ39" s="166"/>
      <c r="BR39" s="166"/>
      <c r="BS39" s="166"/>
      <c r="BT39" s="166"/>
      <c r="BU39" s="166"/>
      <c r="BV39" s="166"/>
      <c r="BW39" s="166"/>
      <c r="BX39" s="166"/>
      <c r="BY39" s="166"/>
      <c r="BZ39" s="166"/>
      <c r="CA39" s="166"/>
      <c r="CB39" s="166"/>
      <c r="CC39" s="166"/>
      <c r="CD39" s="166"/>
      <c r="CE39" s="166"/>
      <c r="CF39" s="166"/>
      <c r="CG39" s="166"/>
      <c r="CH39" s="166"/>
      <c r="CI39" s="166"/>
      <c r="CJ39" s="166"/>
      <c r="CK39" s="166"/>
      <c r="CL39" s="166"/>
      <c r="CM39" s="166"/>
      <c r="CN39" s="166"/>
      <c r="CO39" s="166"/>
      <c r="CP39" s="166"/>
      <c r="CQ39" s="166"/>
      <c r="CR39" s="166"/>
      <c r="CS39" s="166"/>
      <c r="CT39" s="166"/>
      <c r="CU39" s="166"/>
      <c r="CV39" s="166"/>
      <c r="CW39" s="166"/>
      <c r="CX39" s="166"/>
      <c r="CY39" s="166"/>
      <c r="CZ39" s="166"/>
      <c r="DA39" s="166"/>
      <c r="DB39" s="166"/>
      <c r="DC39" s="166"/>
      <c r="DD39" s="166"/>
      <c r="DE39" s="166"/>
      <c r="DF39" s="166"/>
      <c r="DG39" s="166"/>
      <c r="DH39" s="166"/>
      <c r="DI39" s="166"/>
      <c r="DJ39" s="166"/>
      <c r="DK39" s="166"/>
      <c r="DL39" s="166"/>
      <c r="DM39" s="166"/>
      <c r="DN39" s="166"/>
      <c r="DO39" s="166"/>
      <c r="DP39" s="166"/>
      <c r="DQ39" s="166"/>
      <c r="DR39" s="166"/>
      <c r="DS39" s="166"/>
      <c r="DT39" s="166"/>
      <c r="DU39" s="166"/>
      <c r="DV39" s="166"/>
      <c r="DW39" s="166"/>
      <c r="DX39" s="166"/>
      <c r="DY39" s="166"/>
      <c r="DZ39" s="166"/>
      <c r="EA39" s="166"/>
      <c r="EB39" s="166"/>
      <c r="EC39" s="166"/>
      <c r="ED39" s="166"/>
      <c r="EE39" s="166"/>
      <c r="EF39" s="166"/>
      <c r="EG39" s="166"/>
      <c r="EH39" s="166"/>
      <c r="EI39" s="166"/>
      <c r="EJ39" s="166"/>
      <c r="EK39" s="166"/>
    </row>
    <row r="40" spans="1:141" s="167" customFormat="1" ht="28.05" customHeight="1" x14ac:dyDescent="0.3">
      <c r="A40" s="72" t="s">
        <v>195</v>
      </c>
      <c r="B40" s="172">
        <v>1.05</v>
      </c>
      <c r="C40" s="72" t="s">
        <v>107</v>
      </c>
      <c r="D40" s="72" t="s">
        <v>190</v>
      </c>
      <c r="E40" s="177"/>
      <c r="F40" s="154" t="s">
        <v>191</v>
      </c>
      <c r="G40" s="153" t="s">
        <v>205</v>
      </c>
      <c r="H40" s="153" t="s">
        <v>210</v>
      </c>
      <c r="I40" s="155">
        <v>0.5</v>
      </c>
      <c r="J40" s="155"/>
      <c r="K40" s="155"/>
      <c r="L40" s="156">
        <v>43</v>
      </c>
      <c r="M40" s="157">
        <f t="shared" si="4"/>
        <v>3</v>
      </c>
      <c r="N40" s="158">
        <f>IF(L40="",0,IF(L40&lt;=SelectionCriteria!$G$5,1, IF(L40&lt;=SelectionCriteria!$G$4,2, IF(L40&lt;=SelectionCriteria!$G$3,3,4))))</f>
        <v>2</v>
      </c>
      <c r="O40" s="157">
        <f t="shared" si="36"/>
        <v>0</v>
      </c>
      <c r="P40" s="157">
        <f t="shared" si="37"/>
        <v>0</v>
      </c>
      <c r="Q40" s="159">
        <f t="shared" si="38"/>
        <v>2</v>
      </c>
      <c r="R40" s="208" t="str">
        <f t="shared" si="5"/>
        <v>Low</v>
      </c>
      <c r="S40" s="160"/>
      <c r="T40" s="160"/>
      <c r="U40" s="161"/>
      <c r="V40" s="160"/>
      <c r="W40" s="155">
        <v>0</v>
      </c>
      <c r="X40" s="155"/>
      <c r="Y40" s="155"/>
      <c r="Z40" s="157"/>
      <c r="AA40" s="157"/>
      <c r="AB40" s="157"/>
      <c r="AC40" s="162"/>
      <c r="AD40" s="162"/>
      <c r="AE40" s="162"/>
      <c r="AF40" s="157">
        <f t="shared" si="2"/>
        <v>0</v>
      </c>
      <c r="AG40" s="157">
        <f>IF(AA40="",0,IF(AA40&lt;=SelectionCriteria!$G$5,1, IF(AA40&lt;=SelectionCriteria!$G$4,2, IF(AA40&lt;=SelectionCriteria!$G$3,3,4))))</f>
        <v>0</v>
      </c>
      <c r="AH40" s="157">
        <f t="shared" si="14"/>
        <v>0</v>
      </c>
      <c r="AI40" s="157">
        <f t="shared" si="15"/>
        <v>0</v>
      </c>
      <c r="AJ40" s="159">
        <f t="shared" si="7"/>
        <v>0</v>
      </c>
      <c r="AK40" s="7" t="str">
        <f t="shared" si="8"/>
        <v>No Residual</v>
      </c>
      <c r="AL40" s="155"/>
      <c r="AM40" s="159">
        <f t="shared" si="10"/>
        <v>0</v>
      </c>
      <c r="AN40" s="159">
        <f t="shared" si="11"/>
        <v>0</v>
      </c>
      <c r="AO40" s="164"/>
      <c r="AP40" s="107" t="str">
        <f t="shared" si="13"/>
        <v>Not Residual</v>
      </c>
      <c r="AQ40" s="107" t="str">
        <f t="shared" si="3"/>
        <v>No Residual</v>
      </c>
      <c r="AR40" s="164"/>
      <c r="AS40" s="164"/>
      <c r="AT40" s="164"/>
      <c r="AU40" s="164" t="s">
        <v>291</v>
      </c>
      <c r="AV40" s="165"/>
      <c r="AW40" s="166"/>
      <c r="AX40" s="166"/>
      <c r="AY40" s="166"/>
      <c r="AZ40" s="166"/>
      <c r="BA40" s="23" t="e">
        <f>#REF!</f>
        <v>#REF!</v>
      </c>
      <c r="BB40" s="166"/>
      <c r="BC40" s="166"/>
      <c r="BD40" s="166"/>
      <c r="BE40" s="166"/>
      <c r="BF40" s="166"/>
      <c r="BG40" s="166"/>
      <c r="BH40" s="166"/>
      <c r="BI40" s="166"/>
      <c r="BJ40" s="166"/>
      <c r="BK40" s="166"/>
      <c r="BL40" s="166"/>
      <c r="BM40" s="166"/>
      <c r="BN40" s="166"/>
      <c r="BO40" s="166"/>
      <c r="BP40" s="166"/>
      <c r="BQ40" s="166"/>
      <c r="BR40" s="166"/>
      <c r="BS40" s="166"/>
      <c r="BT40" s="166"/>
      <c r="BU40" s="166"/>
      <c r="BV40" s="166"/>
      <c r="BW40" s="166"/>
      <c r="BX40" s="166"/>
      <c r="BY40" s="166"/>
      <c r="BZ40" s="166"/>
      <c r="CA40" s="166"/>
      <c r="CB40" s="166"/>
      <c r="CC40" s="166"/>
      <c r="CD40" s="166"/>
      <c r="CE40" s="166"/>
      <c r="CF40" s="166"/>
      <c r="CG40" s="166"/>
      <c r="CH40" s="166"/>
      <c r="CI40" s="166"/>
      <c r="CJ40" s="166"/>
      <c r="CK40" s="166"/>
      <c r="CL40" s="166"/>
      <c r="CM40" s="166"/>
      <c r="CN40" s="166"/>
      <c r="CO40" s="166"/>
      <c r="CP40" s="166"/>
      <c r="CQ40" s="166"/>
      <c r="CR40" s="166"/>
      <c r="CS40" s="166"/>
      <c r="CT40" s="166"/>
      <c r="CU40" s="166"/>
      <c r="CV40" s="166"/>
      <c r="CW40" s="166"/>
      <c r="CX40" s="166"/>
      <c r="CY40" s="166"/>
      <c r="CZ40" s="166"/>
      <c r="DA40" s="166"/>
      <c r="DB40" s="166"/>
      <c r="DC40" s="166"/>
      <c r="DD40" s="166"/>
      <c r="DE40" s="166"/>
      <c r="DF40" s="166"/>
      <c r="DG40" s="166"/>
      <c r="DH40" s="166"/>
      <c r="DI40" s="166"/>
      <c r="DJ40" s="166"/>
      <c r="DK40" s="166"/>
      <c r="DL40" s="166"/>
      <c r="DM40" s="166"/>
      <c r="DN40" s="166"/>
      <c r="DO40" s="166"/>
      <c r="DP40" s="166"/>
      <c r="DQ40" s="166"/>
      <c r="DR40" s="166"/>
      <c r="DS40" s="166"/>
      <c r="DT40" s="166"/>
      <c r="DU40" s="166"/>
      <c r="DV40" s="166"/>
      <c r="DW40" s="166"/>
      <c r="DX40" s="166"/>
      <c r="DY40" s="166"/>
      <c r="DZ40" s="166"/>
      <c r="EA40" s="166"/>
      <c r="EB40" s="166"/>
      <c r="EC40" s="166"/>
      <c r="ED40" s="166"/>
      <c r="EE40" s="166"/>
      <c r="EF40" s="166"/>
      <c r="EG40" s="166"/>
      <c r="EH40" s="166"/>
      <c r="EI40" s="166"/>
      <c r="EJ40" s="166"/>
      <c r="EK40" s="166"/>
    </row>
    <row r="41" spans="1:141" s="167" customFormat="1" ht="28.05" customHeight="1" x14ac:dyDescent="0.3">
      <c r="A41" s="72" t="s">
        <v>196</v>
      </c>
      <c r="B41" s="172">
        <v>1.05</v>
      </c>
      <c r="C41" s="72" t="s">
        <v>107</v>
      </c>
      <c r="D41" s="72" t="s">
        <v>190</v>
      </c>
      <c r="E41" s="177"/>
      <c r="F41" s="154" t="s">
        <v>191</v>
      </c>
      <c r="G41" s="153" t="s">
        <v>206</v>
      </c>
      <c r="H41" s="153" t="s">
        <v>199</v>
      </c>
      <c r="I41" s="155">
        <v>0.1</v>
      </c>
      <c r="J41" s="155"/>
      <c r="K41" s="155"/>
      <c r="L41" s="156">
        <v>100</v>
      </c>
      <c r="M41" s="157">
        <f t="shared" si="4"/>
        <v>2</v>
      </c>
      <c r="N41" s="158">
        <f>IF(L41="",0,IF(L41&lt;=SelectionCriteria!$G$5,1, IF(L41&lt;=SelectionCriteria!$G$4,2, IF(L41&lt;=SelectionCriteria!$G$3,3,4))))</f>
        <v>2</v>
      </c>
      <c r="O41" s="157">
        <f t="shared" si="36"/>
        <v>0</v>
      </c>
      <c r="P41" s="157">
        <f t="shared" si="37"/>
        <v>0</v>
      </c>
      <c r="Q41" s="159">
        <f t="shared" si="38"/>
        <v>1.3333333333333333</v>
      </c>
      <c r="R41" s="208" t="str">
        <f t="shared" si="5"/>
        <v>Low</v>
      </c>
      <c r="S41" s="160"/>
      <c r="T41" s="160"/>
      <c r="U41" s="161"/>
      <c r="V41" s="160"/>
      <c r="W41" s="155">
        <v>0</v>
      </c>
      <c r="X41" s="155"/>
      <c r="Y41" s="155"/>
      <c r="Z41" s="157"/>
      <c r="AA41" s="157"/>
      <c r="AB41" s="157"/>
      <c r="AC41" s="157"/>
      <c r="AD41" s="157"/>
      <c r="AE41" s="157"/>
      <c r="AF41" s="157">
        <f t="shared" si="2"/>
        <v>0</v>
      </c>
      <c r="AG41" s="157">
        <f>IF(AA41="",0,IF(AA41&lt;=SelectionCriteria!$G$5,1, IF(AA41&lt;=SelectionCriteria!$G$4,2, IF(AA41&lt;=SelectionCriteria!$G$3,3,4))))</f>
        <v>0</v>
      </c>
      <c r="AH41" s="157">
        <f t="shared" si="14"/>
        <v>0</v>
      </c>
      <c r="AI41" s="157">
        <f t="shared" si="15"/>
        <v>0</v>
      </c>
      <c r="AJ41" s="159">
        <f t="shared" si="7"/>
        <v>0</v>
      </c>
      <c r="AK41" s="7" t="str">
        <f t="shared" si="8"/>
        <v>No Residual</v>
      </c>
      <c r="AL41" s="155"/>
      <c r="AM41" s="159">
        <f t="shared" si="10"/>
        <v>0</v>
      </c>
      <c r="AN41" s="159">
        <f t="shared" si="11"/>
        <v>0</v>
      </c>
      <c r="AO41" s="164"/>
      <c r="AP41" s="107" t="str">
        <f t="shared" si="13"/>
        <v>Not Residual</v>
      </c>
      <c r="AQ41" s="107" t="str">
        <f t="shared" si="3"/>
        <v>No Residual</v>
      </c>
      <c r="AR41" s="164"/>
      <c r="AS41" s="164"/>
      <c r="AT41" s="164"/>
      <c r="AU41" s="164" t="s">
        <v>290</v>
      </c>
      <c r="AV41" s="165"/>
      <c r="AW41" s="166"/>
      <c r="AX41" s="166"/>
      <c r="AY41" s="166"/>
      <c r="AZ41" s="166"/>
      <c r="BA41" s="23" t="e">
        <f>#REF!</f>
        <v>#REF!</v>
      </c>
      <c r="BB41" s="166"/>
      <c r="BC41" s="166"/>
      <c r="BD41" s="166"/>
      <c r="BE41" s="166"/>
      <c r="BF41" s="166"/>
      <c r="BG41" s="166"/>
      <c r="BH41" s="166"/>
      <c r="BI41" s="166"/>
      <c r="BJ41" s="166"/>
      <c r="BK41" s="166"/>
      <c r="BL41" s="166"/>
      <c r="BM41" s="166"/>
      <c r="BN41" s="166"/>
      <c r="BO41" s="166"/>
      <c r="BP41" s="166"/>
      <c r="BQ41" s="166"/>
      <c r="BR41" s="166"/>
      <c r="BS41" s="166"/>
      <c r="BT41" s="166"/>
      <c r="BU41" s="166"/>
      <c r="BV41" s="166"/>
      <c r="BW41" s="166"/>
      <c r="BX41" s="166"/>
      <c r="BY41" s="166"/>
      <c r="BZ41" s="166"/>
      <c r="CA41" s="166"/>
      <c r="CB41" s="166"/>
      <c r="CC41" s="166"/>
      <c r="CD41" s="166"/>
      <c r="CE41" s="166"/>
      <c r="CF41" s="166"/>
      <c r="CG41" s="166"/>
      <c r="CH41" s="166"/>
      <c r="CI41" s="166"/>
      <c r="CJ41" s="166"/>
      <c r="CK41" s="166"/>
      <c r="CL41" s="166"/>
      <c r="CM41" s="166"/>
      <c r="CN41" s="166"/>
      <c r="CO41" s="166"/>
      <c r="CP41" s="166"/>
      <c r="CQ41" s="166"/>
      <c r="CR41" s="166"/>
      <c r="CS41" s="166"/>
      <c r="CT41" s="166"/>
      <c r="CU41" s="166"/>
      <c r="CV41" s="166"/>
      <c r="CW41" s="166"/>
      <c r="CX41" s="166"/>
      <c r="CY41" s="166"/>
      <c r="CZ41" s="166"/>
      <c r="DA41" s="166"/>
      <c r="DB41" s="166"/>
      <c r="DC41" s="166"/>
      <c r="DD41" s="166"/>
      <c r="DE41" s="166"/>
      <c r="DF41" s="166"/>
      <c r="DG41" s="166"/>
      <c r="DH41" s="166"/>
      <c r="DI41" s="166"/>
      <c r="DJ41" s="166"/>
      <c r="DK41" s="166"/>
      <c r="DL41" s="166"/>
      <c r="DM41" s="166"/>
      <c r="DN41" s="166"/>
      <c r="DO41" s="166"/>
      <c r="DP41" s="166"/>
      <c r="DQ41" s="166"/>
      <c r="DR41" s="166"/>
      <c r="DS41" s="166"/>
      <c r="DT41" s="166"/>
      <c r="DU41" s="166"/>
      <c r="DV41" s="166"/>
      <c r="DW41" s="166"/>
      <c r="DX41" s="166"/>
      <c r="DY41" s="166"/>
      <c r="DZ41" s="166"/>
      <c r="EA41" s="166"/>
      <c r="EB41" s="166"/>
      <c r="EC41" s="166"/>
      <c r="ED41" s="166"/>
      <c r="EE41" s="166"/>
      <c r="EF41" s="166"/>
      <c r="EG41" s="166"/>
      <c r="EH41" s="166"/>
      <c r="EI41" s="166"/>
      <c r="EJ41" s="166"/>
      <c r="EK41" s="166"/>
    </row>
    <row r="42" spans="1:141" s="167" customFormat="1" ht="28.05" customHeight="1" x14ac:dyDescent="0.3">
      <c r="A42" s="185" t="s">
        <v>197</v>
      </c>
      <c r="B42" s="186" t="s">
        <v>323</v>
      </c>
      <c r="C42" s="72" t="s">
        <v>107</v>
      </c>
      <c r="D42" s="72" t="s">
        <v>190</v>
      </c>
      <c r="E42" s="177"/>
      <c r="F42" s="196" t="s">
        <v>191</v>
      </c>
      <c r="G42" s="189" t="s">
        <v>207</v>
      </c>
      <c r="H42" s="153" t="s">
        <v>198</v>
      </c>
      <c r="I42" s="155">
        <v>0.15</v>
      </c>
      <c r="J42" s="155"/>
      <c r="K42" s="155"/>
      <c r="L42" s="156">
        <v>100</v>
      </c>
      <c r="M42" s="157">
        <f t="shared" si="4"/>
        <v>3</v>
      </c>
      <c r="N42" s="158">
        <f>IF(L42="",0,IF(L42&lt;=SelectionCriteria!$G$5,1, IF(L42&lt;=SelectionCriteria!$G$4,2, IF(L42&lt;=SelectionCriteria!$G$3,3,4))))</f>
        <v>2</v>
      </c>
      <c r="O42" s="157">
        <f t="shared" si="36"/>
        <v>0</v>
      </c>
      <c r="P42" s="157">
        <f t="shared" si="37"/>
        <v>0</v>
      </c>
      <c r="Q42" s="159">
        <f t="shared" si="38"/>
        <v>2</v>
      </c>
      <c r="R42" s="208" t="str">
        <f t="shared" si="5"/>
        <v>Low</v>
      </c>
      <c r="S42" s="160"/>
      <c r="T42" s="160"/>
      <c r="U42" s="161"/>
      <c r="V42" s="160"/>
      <c r="W42" s="193">
        <v>0.02</v>
      </c>
      <c r="X42" s="193" t="s">
        <v>2</v>
      </c>
      <c r="Y42" s="155"/>
      <c r="Z42" s="194">
        <v>0</v>
      </c>
      <c r="AA42" s="194">
        <v>0</v>
      </c>
      <c r="AB42" s="194">
        <v>107</v>
      </c>
      <c r="AC42" s="195">
        <v>1</v>
      </c>
      <c r="AD42" s="195">
        <v>2</v>
      </c>
      <c r="AE42" s="195">
        <v>2</v>
      </c>
      <c r="AF42" s="157">
        <f t="shared" si="2"/>
        <v>2</v>
      </c>
      <c r="AG42" s="157">
        <f>IF(AA42="",0,IF(AA42&lt;=SelectionCriteria!$G$5,1, IF(AA42&lt;=SelectionCriteria!$G$4,2, IF(AA42&lt;=SelectionCriteria!$G$3,3,4))))</f>
        <v>1</v>
      </c>
      <c r="AH42" s="157">
        <f t="shared" si="14"/>
        <v>2</v>
      </c>
      <c r="AI42" s="157">
        <f t="shared" si="15"/>
        <v>0</v>
      </c>
      <c r="AJ42" s="159">
        <f t="shared" si="7"/>
        <v>2</v>
      </c>
      <c r="AK42" s="7" t="str">
        <f t="shared" si="8"/>
        <v>Low</v>
      </c>
      <c r="AL42" s="155"/>
      <c r="AM42" s="159">
        <f t="shared" si="10"/>
        <v>0</v>
      </c>
      <c r="AN42" s="159">
        <f t="shared" si="11"/>
        <v>0.71333333333333326</v>
      </c>
      <c r="AO42" s="164"/>
      <c r="AP42" s="107" t="str">
        <f t="shared" si="13"/>
        <v>Unlikely</v>
      </c>
      <c r="AQ42" s="107" t="str">
        <f t="shared" si="3"/>
        <v>Low</v>
      </c>
      <c r="AR42" s="164"/>
      <c r="AS42" s="164"/>
      <c r="AT42" s="164"/>
      <c r="AU42" s="164"/>
      <c r="AV42" s="165"/>
      <c r="AW42" s="166"/>
      <c r="AX42" s="166"/>
      <c r="AY42" s="166"/>
      <c r="AZ42" s="166"/>
      <c r="BA42" s="23" t="e">
        <f>#REF!</f>
        <v>#REF!</v>
      </c>
      <c r="BB42" s="166"/>
      <c r="BC42" s="166"/>
      <c r="BD42" s="166"/>
      <c r="BE42" s="166"/>
      <c r="BF42" s="166"/>
      <c r="BG42" s="166"/>
      <c r="BH42" s="166"/>
      <c r="BI42" s="166"/>
      <c r="BJ42" s="166"/>
      <c r="BK42" s="166"/>
      <c r="BL42" s="166"/>
      <c r="BM42" s="166"/>
      <c r="BN42" s="166"/>
      <c r="BO42" s="166"/>
      <c r="BP42" s="166"/>
      <c r="BQ42" s="166"/>
      <c r="BR42" s="166"/>
      <c r="BS42" s="166"/>
      <c r="BT42" s="166"/>
      <c r="BU42" s="166"/>
      <c r="BV42" s="166"/>
      <c r="BW42" s="166"/>
      <c r="BX42" s="166"/>
      <c r="BY42" s="166"/>
      <c r="BZ42" s="166"/>
      <c r="CA42" s="166"/>
      <c r="CB42" s="166"/>
      <c r="CC42" s="166"/>
      <c r="CD42" s="166"/>
      <c r="CE42" s="166"/>
      <c r="CF42" s="166"/>
      <c r="CG42" s="166"/>
      <c r="CH42" s="166"/>
      <c r="CI42" s="166"/>
      <c r="CJ42" s="166"/>
      <c r="CK42" s="166"/>
      <c r="CL42" s="166"/>
      <c r="CM42" s="166"/>
      <c r="CN42" s="166"/>
      <c r="CO42" s="166"/>
      <c r="CP42" s="166"/>
      <c r="CQ42" s="166"/>
      <c r="CR42" s="166"/>
      <c r="CS42" s="166"/>
      <c r="CT42" s="166"/>
      <c r="CU42" s="166"/>
      <c r="CV42" s="166"/>
      <c r="CW42" s="166"/>
      <c r="CX42" s="166"/>
      <c r="CY42" s="166"/>
      <c r="CZ42" s="166"/>
      <c r="DA42" s="166"/>
      <c r="DB42" s="166"/>
      <c r="DC42" s="166"/>
      <c r="DD42" s="166"/>
      <c r="DE42" s="166"/>
      <c r="DF42" s="166"/>
      <c r="DG42" s="166"/>
      <c r="DH42" s="166"/>
      <c r="DI42" s="166"/>
      <c r="DJ42" s="166"/>
      <c r="DK42" s="166"/>
      <c r="DL42" s="166"/>
      <c r="DM42" s="166"/>
      <c r="DN42" s="166"/>
      <c r="DO42" s="166"/>
      <c r="DP42" s="166"/>
      <c r="DQ42" s="166"/>
      <c r="DR42" s="166"/>
      <c r="DS42" s="166"/>
      <c r="DT42" s="166"/>
      <c r="DU42" s="166"/>
      <c r="DV42" s="166"/>
      <c r="DW42" s="166"/>
      <c r="DX42" s="166"/>
      <c r="DY42" s="166"/>
      <c r="DZ42" s="166"/>
      <c r="EA42" s="166"/>
      <c r="EB42" s="166"/>
      <c r="EC42" s="166"/>
      <c r="ED42" s="166"/>
      <c r="EE42" s="166"/>
      <c r="EF42" s="166"/>
      <c r="EG42" s="166"/>
      <c r="EH42" s="166"/>
      <c r="EI42" s="166"/>
      <c r="EJ42" s="166"/>
      <c r="EK42" s="166"/>
    </row>
    <row r="43" spans="1:141" s="167" customFormat="1" ht="28.05" customHeight="1" x14ac:dyDescent="0.3">
      <c r="A43" s="185" t="s">
        <v>394</v>
      </c>
      <c r="B43" s="186" t="s">
        <v>395</v>
      </c>
      <c r="C43" s="72" t="s">
        <v>107</v>
      </c>
      <c r="D43" s="72" t="s">
        <v>190</v>
      </c>
      <c r="E43" s="177"/>
      <c r="F43" s="196" t="s">
        <v>191</v>
      </c>
      <c r="G43" s="189" t="s">
        <v>396</v>
      </c>
      <c r="H43" s="153" t="s">
        <v>198</v>
      </c>
      <c r="I43" s="155"/>
      <c r="J43" s="155"/>
      <c r="K43" s="155"/>
      <c r="L43" s="155"/>
      <c r="M43" s="155"/>
      <c r="N43" s="155"/>
      <c r="O43" s="155"/>
      <c r="P43" s="155"/>
      <c r="Q43" s="159">
        <f t="shared" si="38"/>
        <v>0</v>
      </c>
      <c r="R43" s="208" t="str">
        <f t="shared" ref="R43:R44" si="39">IF(Q43=0,"Not Primary",IF(Q43&lt;=1,"Negligible",IF(Q43&lt;=2,"Low",IF(Q43&lt;=3,"Moderate","High"))))</f>
        <v>Not Primary</v>
      </c>
      <c r="S43" s="217" t="s">
        <v>428</v>
      </c>
      <c r="T43" s="160" t="s">
        <v>427</v>
      </c>
      <c r="U43" s="161"/>
      <c r="V43" s="160"/>
      <c r="W43" s="193">
        <v>0.5</v>
      </c>
      <c r="X43" s="193" t="s">
        <v>2</v>
      </c>
      <c r="Y43" s="155"/>
      <c r="Z43" s="194">
        <v>161</v>
      </c>
      <c r="AA43" s="194">
        <v>161</v>
      </c>
      <c r="AB43" s="194">
        <v>161</v>
      </c>
      <c r="AC43" s="195">
        <v>0</v>
      </c>
      <c r="AD43" s="195">
        <v>0</v>
      </c>
      <c r="AE43" s="195">
        <v>0</v>
      </c>
      <c r="AF43" s="157">
        <f t="shared" ref="AF43:AF44" si="40">IF(W43=0,0,IF(W43&lt;=0.01,1, IF(W43&lt;=0.1,2, IF(W43&lt;=0.5,3,4))))</f>
        <v>3</v>
      </c>
      <c r="AG43" s="157">
        <f>IF(AA43="",0,IF(AA43&lt;=SelectionCriteria!$G$5,1, IF(AA43&lt;=SelectionCriteria!$G$4,2, IF(AA43&lt;=SelectionCriteria!$G$3,3,4))))</f>
        <v>3</v>
      </c>
      <c r="AH43" s="157">
        <f t="shared" ref="AH43:AH44" si="41">IF(X43="",0,IF(X43="Negligible",1,IF(X43="Low",2,IF(X43="Moderate",3,4))))</f>
        <v>2</v>
      </c>
      <c r="AI43" s="157">
        <f t="shared" ref="AI43:AI44" si="42">IF(Y43="",0,IF(Y43="Negligible",1,IF(Y43="Low",2,IF(Y43="Moderate",3,4))))</f>
        <v>0</v>
      </c>
      <c r="AJ43" s="159">
        <f t="shared" ref="AJ43:AJ44" si="43">AF43*((AG43+AH43+AI43)/3)</f>
        <v>5</v>
      </c>
      <c r="AK43" s="7" t="str">
        <f t="shared" ref="AK43:AK44" si="44">IF(AJ43=0,"No Residual",IF(AJ43&lt;=1,"Negligible",IF(AJ43&lt;=2,"Low",IF(AJ43&lt;3,"Moderate","High"))))</f>
        <v>High</v>
      </c>
      <c r="AL43" s="155"/>
      <c r="AM43" s="159">
        <f t="shared" ref="AM43:AM44" si="45">W43*AA43</f>
        <v>80.5</v>
      </c>
      <c r="AN43" s="159">
        <f t="shared" ref="AN43:AN44" si="46">W43*(SUM(Z43:AB43)/3)</f>
        <v>80.5</v>
      </c>
      <c r="AO43" s="164"/>
      <c r="AP43" s="107" t="str">
        <f t="shared" ref="AP43:AP44" si="47">IF(W43=0,"Not Residual",IF(AF43=4,("Very Likely"),(IF(AF43=3,("Possible"),(IF(AF43=2,("Unlikely"),("Rare")))))))</f>
        <v>Possible</v>
      </c>
      <c r="AQ43" s="107" t="str">
        <f t="shared" ref="AQ43:AQ44" si="48">AK43</f>
        <v>High</v>
      </c>
      <c r="AR43" s="164"/>
      <c r="AS43" s="164"/>
      <c r="AT43" s="164"/>
      <c r="AU43" s="164"/>
      <c r="AV43" s="165"/>
      <c r="AW43" s="166"/>
      <c r="AX43" s="166"/>
      <c r="AY43" s="166"/>
      <c r="AZ43" s="166"/>
      <c r="BA43" s="23" t="e">
        <f>#REF!</f>
        <v>#REF!</v>
      </c>
      <c r="BB43" s="166"/>
      <c r="BC43" s="166"/>
      <c r="BD43" s="166"/>
      <c r="BE43" s="166"/>
      <c r="BF43" s="166"/>
      <c r="BG43" s="166"/>
      <c r="BH43" s="166"/>
      <c r="BI43" s="166"/>
      <c r="BJ43" s="166"/>
      <c r="BK43" s="166"/>
      <c r="BL43" s="166"/>
      <c r="BM43" s="166"/>
      <c r="BN43" s="166"/>
      <c r="BO43" s="166"/>
      <c r="BP43" s="166"/>
      <c r="BQ43" s="166"/>
      <c r="BR43" s="166"/>
      <c r="BS43" s="166"/>
      <c r="BT43" s="166"/>
      <c r="BU43" s="166"/>
      <c r="BV43" s="166"/>
      <c r="BW43" s="166"/>
      <c r="BX43" s="166"/>
      <c r="BY43" s="166"/>
      <c r="BZ43" s="166"/>
      <c r="CA43" s="166"/>
      <c r="CB43" s="166"/>
      <c r="CC43" s="166"/>
      <c r="CD43" s="166"/>
      <c r="CE43" s="166"/>
      <c r="CF43" s="166"/>
      <c r="CG43" s="166"/>
      <c r="CH43" s="166"/>
      <c r="CI43" s="166"/>
      <c r="CJ43" s="166"/>
      <c r="CK43" s="166"/>
      <c r="CL43" s="166"/>
      <c r="CM43" s="166"/>
      <c r="CN43" s="166"/>
      <c r="CO43" s="166"/>
      <c r="CP43" s="166"/>
      <c r="CQ43" s="166"/>
      <c r="CR43" s="166"/>
      <c r="CS43" s="166"/>
      <c r="CT43" s="166"/>
      <c r="CU43" s="166"/>
      <c r="CV43" s="166"/>
      <c r="CW43" s="166"/>
      <c r="CX43" s="166"/>
      <c r="CY43" s="166"/>
      <c r="CZ43" s="166"/>
      <c r="DA43" s="166"/>
      <c r="DB43" s="166"/>
      <c r="DC43" s="166"/>
      <c r="DD43" s="166"/>
      <c r="DE43" s="166"/>
      <c r="DF43" s="166"/>
      <c r="DG43" s="166"/>
      <c r="DH43" s="166"/>
      <c r="DI43" s="166"/>
      <c r="DJ43" s="166"/>
      <c r="DK43" s="166"/>
      <c r="DL43" s="166"/>
      <c r="DM43" s="166"/>
      <c r="DN43" s="166"/>
      <c r="DO43" s="166"/>
      <c r="DP43" s="166"/>
      <c r="DQ43" s="166"/>
      <c r="DR43" s="166"/>
      <c r="DS43" s="166"/>
      <c r="DT43" s="166"/>
      <c r="DU43" s="166"/>
      <c r="DV43" s="166"/>
      <c r="DW43" s="166"/>
      <c r="DX43" s="166"/>
      <c r="DY43" s="166"/>
      <c r="DZ43" s="166"/>
      <c r="EA43" s="166"/>
      <c r="EB43" s="166"/>
      <c r="EC43" s="166"/>
      <c r="ED43" s="166"/>
      <c r="EE43" s="166"/>
      <c r="EF43" s="166"/>
      <c r="EG43" s="166"/>
      <c r="EH43" s="166"/>
      <c r="EI43" s="166"/>
      <c r="EJ43" s="166"/>
      <c r="EK43" s="166"/>
    </row>
    <row r="44" spans="1:141" s="167" customFormat="1" ht="28.05" customHeight="1" x14ac:dyDescent="0.3">
      <c r="A44" s="185" t="s">
        <v>397</v>
      </c>
      <c r="B44" s="186" t="s">
        <v>399</v>
      </c>
      <c r="C44" s="72" t="s">
        <v>107</v>
      </c>
      <c r="D44" s="72" t="s">
        <v>190</v>
      </c>
      <c r="E44" s="177"/>
      <c r="F44" s="196" t="s">
        <v>191</v>
      </c>
      <c r="G44" s="189" t="s">
        <v>400</v>
      </c>
      <c r="H44" s="153" t="s">
        <v>198</v>
      </c>
      <c r="I44" s="155"/>
      <c r="J44" s="155"/>
      <c r="K44" s="155"/>
      <c r="L44" s="155"/>
      <c r="M44" s="155"/>
      <c r="N44" s="155"/>
      <c r="O44" s="155"/>
      <c r="P44" s="155"/>
      <c r="Q44" s="159">
        <f t="shared" si="38"/>
        <v>0</v>
      </c>
      <c r="R44" s="208" t="str">
        <f t="shared" si="39"/>
        <v>Not Primary</v>
      </c>
      <c r="S44" s="160"/>
      <c r="T44" s="160"/>
      <c r="U44" s="161"/>
      <c r="V44" s="160"/>
      <c r="W44" s="193">
        <v>0.1</v>
      </c>
      <c r="X44" s="193" t="s">
        <v>2</v>
      </c>
      <c r="Y44" s="155"/>
      <c r="Z44" s="194">
        <v>0</v>
      </c>
      <c r="AA44" s="194">
        <v>0</v>
      </c>
      <c r="AB44" s="194">
        <v>0</v>
      </c>
      <c r="AC44" s="195">
        <v>1</v>
      </c>
      <c r="AD44" s="195">
        <v>3</v>
      </c>
      <c r="AE44" s="195">
        <v>6</v>
      </c>
      <c r="AF44" s="157">
        <f t="shared" si="40"/>
        <v>2</v>
      </c>
      <c r="AG44" s="157">
        <f>IF(AA44="",0,IF(AA44&lt;=SelectionCriteria!$G$5,1, IF(AA44&lt;=SelectionCriteria!$G$4,2, IF(AA44&lt;=SelectionCriteria!$G$3,3,4))))</f>
        <v>1</v>
      </c>
      <c r="AH44" s="157">
        <f t="shared" si="41"/>
        <v>2</v>
      </c>
      <c r="AI44" s="157">
        <f t="shared" si="42"/>
        <v>0</v>
      </c>
      <c r="AJ44" s="159">
        <f t="shared" si="43"/>
        <v>2</v>
      </c>
      <c r="AK44" s="7" t="str">
        <f t="shared" si="44"/>
        <v>Low</v>
      </c>
      <c r="AL44" s="155"/>
      <c r="AM44" s="159">
        <f t="shared" si="45"/>
        <v>0</v>
      </c>
      <c r="AN44" s="159">
        <f t="shared" si="46"/>
        <v>0</v>
      </c>
      <c r="AO44" s="164"/>
      <c r="AP44" s="107" t="str">
        <f t="shared" si="47"/>
        <v>Unlikely</v>
      </c>
      <c r="AQ44" s="107" t="str">
        <f t="shared" si="48"/>
        <v>Low</v>
      </c>
      <c r="AR44" s="164"/>
      <c r="AS44" s="164"/>
      <c r="AT44" s="164"/>
      <c r="AU44" s="164"/>
      <c r="AV44" s="165"/>
      <c r="AW44" s="166"/>
      <c r="AX44" s="166"/>
      <c r="AY44" s="166"/>
      <c r="AZ44" s="166"/>
      <c r="BA44" s="23" t="e">
        <f>#REF!</f>
        <v>#REF!</v>
      </c>
      <c r="BB44" s="166"/>
      <c r="BC44" s="166"/>
      <c r="BD44" s="166"/>
      <c r="BE44" s="166"/>
      <c r="BF44" s="166"/>
      <c r="BG44" s="166"/>
      <c r="BH44" s="166"/>
      <c r="BI44" s="166"/>
      <c r="BJ44" s="166"/>
      <c r="BK44" s="166"/>
      <c r="BL44" s="166"/>
      <c r="BM44" s="166"/>
      <c r="BN44" s="166"/>
      <c r="BO44" s="166"/>
      <c r="BP44" s="166"/>
      <c r="BQ44" s="166"/>
      <c r="BR44" s="166"/>
      <c r="BS44" s="166"/>
      <c r="BT44" s="166"/>
      <c r="BU44" s="166"/>
      <c r="BV44" s="166"/>
      <c r="BW44" s="166"/>
      <c r="BX44" s="166"/>
      <c r="BY44" s="166"/>
      <c r="BZ44" s="166"/>
      <c r="CA44" s="166"/>
      <c r="CB44" s="166"/>
      <c r="CC44" s="166"/>
      <c r="CD44" s="166"/>
      <c r="CE44" s="166"/>
      <c r="CF44" s="166"/>
      <c r="CG44" s="166"/>
      <c r="CH44" s="166"/>
      <c r="CI44" s="166"/>
      <c r="CJ44" s="166"/>
      <c r="CK44" s="166"/>
      <c r="CL44" s="166"/>
      <c r="CM44" s="166"/>
      <c r="CN44" s="166"/>
      <c r="CO44" s="166"/>
      <c r="CP44" s="166"/>
      <c r="CQ44" s="166"/>
      <c r="CR44" s="166"/>
      <c r="CS44" s="166"/>
      <c r="CT44" s="166"/>
      <c r="CU44" s="166"/>
      <c r="CV44" s="166"/>
      <c r="CW44" s="166"/>
      <c r="CX44" s="166"/>
      <c r="CY44" s="166"/>
      <c r="CZ44" s="166"/>
      <c r="DA44" s="166"/>
      <c r="DB44" s="166"/>
      <c r="DC44" s="166"/>
      <c r="DD44" s="166"/>
      <c r="DE44" s="166"/>
      <c r="DF44" s="166"/>
      <c r="DG44" s="166"/>
      <c r="DH44" s="166"/>
      <c r="DI44" s="166"/>
      <c r="DJ44" s="166"/>
      <c r="DK44" s="166"/>
      <c r="DL44" s="166"/>
      <c r="DM44" s="166"/>
      <c r="DN44" s="166"/>
      <c r="DO44" s="166"/>
      <c r="DP44" s="166"/>
      <c r="DQ44" s="166"/>
      <c r="DR44" s="166"/>
      <c r="DS44" s="166"/>
      <c r="DT44" s="166"/>
      <c r="DU44" s="166"/>
      <c r="DV44" s="166"/>
      <c r="DW44" s="166"/>
      <c r="DX44" s="166"/>
      <c r="DY44" s="166"/>
      <c r="DZ44" s="166"/>
      <c r="EA44" s="166"/>
      <c r="EB44" s="166"/>
      <c r="EC44" s="166"/>
      <c r="ED44" s="166"/>
      <c r="EE44" s="166"/>
      <c r="EF44" s="166"/>
      <c r="EG44" s="166"/>
      <c r="EH44" s="166"/>
      <c r="EI44" s="166"/>
      <c r="EJ44" s="166"/>
      <c r="EK44" s="166"/>
    </row>
    <row r="45" spans="1:141" s="167" customFormat="1" ht="28.05" customHeight="1" x14ac:dyDescent="0.3">
      <c r="A45" s="185" t="s">
        <v>398</v>
      </c>
      <c r="B45" s="186" t="s">
        <v>395</v>
      </c>
      <c r="C45" s="72" t="s">
        <v>107</v>
      </c>
      <c r="D45" s="72" t="s">
        <v>190</v>
      </c>
      <c r="E45" s="177"/>
      <c r="F45" s="196" t="s">
        <v>191</v>
      </c>
      <c r="G45" s="189" t="s">
        <v>401</v>
      </c>
      <c r="H45" s="153" t="s">
        <v>198</v>
      </c>
      <c r="I45" s="155"/>
      <c r="J45" s="155"/>
      <c r="K45" s="155"/>
      <c r="L45" s="155"/>
      <c r="M45" s="155"/>
      <c r="N45" s="155"/>
      <c r="O45" s="155"/>
      <c r="P45" s="155"/>
      <c r="Q45" s="159">
        <f t="shared" ref="Q45:Q46" si="49">M45*((N45+O45+P45)/3)</f>
        <v>0</v>
      </c>
      <c r="R45" s="208" t="str">
        <f t="shared" ref="R45:R46" si="50">IF(Q45=0,"Not Primary",IF(Q45&lt;=1,"Negligible",IF(Q45&lt;=2,"Low",IF(Q45&lt;=3,"Moderate","High"))))</f>
        <v>Not Primary</v>
      </c>
      <c r="S45" s="217" t="s">
        <v>428</v>
      </c>
      <c r="T45" s="160" t="s">
        <v>427</v>
      </c>
      <c r="U45" s="161"/>
      <c r="V45" s="160"/>
      <c r="W45" s="193">
        <v>0.5</v>
      </c>
      <c r="X45" s="193" t="s">
        <v>2</v>
      </c>
      <c r="Y45" s="155"/>
      <c r="Z45" s="194">
        <v>161</v>
      </c>
      <c r="AA45" s="194">
        <v>161</v>
      </c>
      <c r="AB45" s="194">
        <v>161</v>
      </c>
      <c r="AC45" s="195">
        <v>0</v>
      </c>
      <c r="AD45" s="195">
        <v>0</v>
      </c>
      <c r="AE45" s="195">
        <v>0</v>
      </c>
      <c r="AF45" s="157">
        <f t="shared" ref="AF45:AF46" si="51">IF(W45=0,0,IF(W45&lt;=0.01,1, IF(W45&lt;=0.1,2, IF(W45&lt;=0.5,3,4))))</f>
        <v>3</v>
      </c>
      <c r="AG45" s="157">
        <f>IF(AA45="",0,IF(AA45&lt;=SelectionCriteria!$G$5,1, IF(AA45&lt;=SelectionCriteria!$G$4,2, IF(AA45&lt;=SelectionCriteria!$G$3,3,4))))</f>
        <v>3</v>
      </c>
      <c r="AH45" s="157">
        <f t="shared" ref="AH45:AH46" si="52">IF(X45="",0,IF(X45="Negligible",1,IF(X45="Low",2,IF(X45="Moderate",3,4))))</f>
        <v>2</v>
      </c>
      <c r="AI45" s="157">
        <f t="shared" ref="AI45:AI46" si="53">IF(Y45="",0,IF(Y45="Negligible",1,IF(Y45="Low",2,IF(Y45="Moderate",3,4))))</f>
        <v>0</v>
      </c>
      <c r="AJ45" s="159">
        <f t="shared" ref="AJ45:AJ46" si="54">AF45*((AG45+AH45+AI45)/3)</f>
        <v>5</v>
      </c>
      <c r="AK45" s="7" t="str">
        <f t="shared" ref="AK45:AK46" si="55">IF(AJ45=0,"No Residual",IF(AJ45&lt;=1,"Negligible",IF(AJ45&lt;=2,"Low",IF(AJ45&lt;3,"Moderate","High"))))</f>
        <v>High</v>
      </c>
      <c r="AL45" s="155"/>
      <c r="AM45" s="159">
        <f t="shared" ref="AM45:AM46" si="56">W45*AA45</f>
        <v>80.5</v>
      </c>
      <c r="AN45" s="159">
        <f t="shared" ref="AN45:AN46" si="57">W45*(SUM(Z45:AB45)/3)</f>
        <v>80.5</v>
      </c>
      <c r="AO45" s="164"/>
      <c r="AP45" s="107" t="str">
        <f t="shared" ref="AP45:AP46" si="58">IF(W45=0,"Not Residual",IF(AF45=4,("Very Likely"),(IF(AF45=3,("Possible"),(IF(AF45=2,("Unlikely"),("Rare")))))))</f>
        <v>Possible</v>
      </c>
      <c r="AQ45" s="107" t="str">
        <f t="shared" ref="AQ45:AQ46" si="59">AK45</f>
        <v>High</v>
      </c>
      <c r="AR45" s="164"/>
      <c r="AS45" s="164"/>
      <c r="AT45" s="164"/>
      <c r="AU45" s="164"/>
      <c r="AV45" s="165"/>
      <c r="AW45" s="166"/>
      <c r="AX45" s="166"/>
      <c r="AY45" s="166"/>
      <c r="AZ45" s="166"/>
      <c r="BA45" s="23" t="e">
        <f>#REF!</f>
        <v>#REF!</v>
      </c>
      <c r="BB45" s="166"/>
      <c r="BC45" s="166"/>
      <c r="BD45" s="166"/>
      <c r="BE45" s="166"/>
      <c r="BF45" s="166"/>
      <c r="BG45" s="166"/>
      <c r="BH45" s="166"/>
      <c r="BI45" s="166"/>
      <c r="BJ45" s="166"/>
      <c r="BK45" s="166"/>
      <c r="BL45" s="166"/>
      <c r="BM45" s="166"/>
      <c r="BN45" s="166"/>
      <c r="BO45" s="166"/>
      <c r="BP45" s="166"/>
      <c r="BQ45" s="166"/>
      <c r="BR45" s="166"/>
      <c r="BS45" s="166"/>
      <c r="BT45" s="166"/>
      <c r="BU45" s="166"/>
      <c r="BV45" s="166"/>
      <c r="BW45" s="166"/>
      <c r="BX45" s="166"/>
      <c r="BY45" s="166"/>
      <c r="BZ45" s="166"/>
      <c r="CA45" s="166"/>
      <c r="CB45" s="166"/>
      <c r="CC45" s="166"/>
      <c r="CD45" s="166"/>
      <c r="CE45" s="166"/>
      <c r="CF45" s="166"/>
      <c r="CG45" s="166"/>
      <c r="CH45" s="166"/>
      <c r="CI45" s="166"/>
      <c r="CJ45" s="166"/>
      <c r="CK45" s="166"/>
      <c r="CL45" s="166"/>
      <c r="CM45" s="166"/>
      <c r="CN45" s="166"/>
      <c r="CO45" s="166"/>
      <c r="CP45" s="166"/>
      <c r="CQ45" s="166"/>
      <c r="CR45" s="166"/>
      <c r="CS45" s="166"/>
      <c r="CT45" s="166"/>
      <c r="CU45" s="166"/>
      <c r="CV45" s="166"/>
      <c r="CW45" s="166"/>
      <c r="CX45" s="166"/>
      <c r="CY45" s="166"/>
      <c r="CZ45" s="166"/>
      <c r="DA45" s="166"/>
      <c r="DB45" s="166"/>
      <c r="DC45" s="166"/>
      <c r="DD45" s="166"/>
      <c r="DE45" s="166"/>
      <c r="DF45" s="166"/>
      <c r="DG45" s="166"/>
      <c r="DH45" s="166"/>
      <c r="DI45" s="166"/>
      <c r="DJ45" s="166"/>
      <c r="DK45" s="166"/>
      <c r="DL45" s="166"/>
      <c r="DM45" s="166"/>
      <c r="DN45" s="166"/>
      <c r="DO45" s="166"/>
      <c r="DP45" s="166"/>
      <c r="DQ45" s="166"/>
      <c r="DR45" s="166"/>
      <c r="DS45" s="166"/>
      <c r="DT45" s="166"/>
      <c r="DU45" s="166"/>
      <c r="DV45" s="166"/>
      <c r="DW45" s="166"/>
      <c r="DX45" s="166"/>
      <c r="DY45" s="166"/>
      <c r="DZ45" s="166"/>
      <c r="EA45" s="166"/>
      <c r="EB45" s="166"/>
      <c r="EC45" s="166"/>
      <c r="ED45" s="166"/>
      <c r="EE45" s="166"/>
      <c r="EF45" s="166"/>
      <c r="EG45" s="166"/>
      <c r="EH45" s="166"/>
      <c r="EI45" s="166"/>
      <c r="EJ45" s="166"/>
      <c r="EK45" s="166"/>
    </row>
    <row r="46" spans="1:141" s="167" customFormat="1" ht="28.05" customHeight="1" x14ac:dyDescent="0.3">
      <c r="A46" s="185" t="s">
        <v>402</v>
      </c>
      <c r="B46" s="186" t="s">
        <v>399</v>
      </c>
      <c r="C46" s="72" t="s">
        <v>107</v>
      </c>
      <c r="D46" s="72" t="s">
        <v>190</v>
      </c>
      <c r="E46" s="177"/>
      <c r="F46" s="196" t="s">
        <v>191</v>
      </c>
      <c r="G46" s="189" t="s">
        <v>400</v>
      </c>
      <c r="H46" s="153" t="s">
        <v>198</v>
      </c>
      <c r="I46" s="155"/>
      <c r="J46" s="155"/>
      <c r="K46" s="155"/>
      <c r="L46" s="155"/>
      <c r="M46" s="155"/>
      <c r="N46" s="155"/>
      <c r="O46" s="155"/>
      <c r="P46" s="155"/>
      <c r="Q46" s="159">
        <f t="shared" si="49"/>
        <v>0</v>
      </c>
      <c r="R46" s="208" t="str">
        <f t="shared" si="50"/>
        <v>Not Primary</v>
      </c>
      <c r="S46" s="160"/>
      <c r="T46" s="160"/>
      <c r="U46" s="161"/>
      <c r="V46" s="160"/>
      <c r="W46" s="193">
        <v>0.1</v>
      </c>
      <c r="X46" s="193" t="s">
        <v>2</v>
      </c>
      <c r="Y46" s="155"/>
      <c r="Z46" s="194">
        <v>0</v>
      </c>
      <c r="AA46" s="194">
        <v>0</v>
      </c>
      <c r="AB46" s="194">
        <v>0</v>
      </c>
      <c r="AC46" s="195">
        <v>1</v>
      </c>
      <c r="AD46" s="195">
        <v>3</v>
      </c>
      <c r="AE46" s="195">
        <v>6</v>
      </c>
      <c r="AF46" s="157">
        <f t="shared" si="51"/>
        <v>2</v>
      </c>
      <c r="AG46" s="157">
        <f>IF(AA46="",0,IF(AA46&lt;=SelectionCriteria!$G$5,1, IF(AA46&lt;=SelectionCriteria!$G$4,2, IF(AA46&lt;=SelectionCriteria!$G$3,3,4))))</f>
        <v>1</v>
      </c>
      <c r="AH46" s="157">
        <f t="shared" si="52"/>
        <v>2</v>
      </c>
      <c r="AI46" s="157">
        <f t="shared" si="53"/>
        <v>0</v>
      </c>
      <c r="AJ46" s="159">
        <f t="shared" si="54"/>
        <v>2</v>
      </c>
      <c r="AK46" s="7" t="str">
        <f t="shared" si="55"/>
        <v>Low</v>
      </c>
      <c r="AL46" s="155"/>
      <c r="AM46" s="159">
        <f t="shared" si="56"/>
        <v>0</v>
      </c>
      <c r="AN46" s="159">
        <f t="shared" si="57"/>
        <v>0</v>
      </c>
      <c r="AO46" s="164"/>
      <c r="AP46" s="107" t="str">
        <f t="shared" si="58"/>
        <v>Unlikely</v>
      </c>
      <c r="AQ46" s="107" t="str">
        <f t="shared" si="59"/>
        <v>Low</v>
      </c>
      <c r="AR46" s="164"/>
      <c r="AS46" s="164"/>
      <c r="AT46" s="164"/>
      <c r="AU46" s="164"/>
      <c r="AV46" s="165"/>
      <c r="AW46" s="166"/>
      <c r="AX46" s="166"/>
      <c r="AY46" s="166"/>
      <c r="AZ46" s="166"/>
      <c r="BA46" s="23" t="e">
        <f>#REF!</f>
        <v>#REF!</v>
      </c>
      <c r="BB46" s="166"/>
      <c r="BC46" s="166"/>
      <c r="BD46" s="166"/>
      <c r="BE46" s="166"/>
      <c r="BF46" s="166"/>
      <c r="BG46" s="166"/>
      <c r="BH46" s="166"/>
      <c r="BI46" s="166"/>
      <c r="BJ46" s="166"/>
      <c r="BK46" s="166"/>
      <c r="BL46" s="166"/>
      <c r="BM46" s="166"/>
      <c r="BN46" s="166"/>
      <c r="BO46" s="166"/>
      <c r="BP46" s="166"/>
      <c r="BQ46" s="166"/>
      <c r="BR46" s="166"/>
      <c r="BS46" s="166"/>
      <c r="BT46" s="166"/>
      <c r="BU46" s="166"/>
      <c r="BV46" s="166"/>
      <c r="BW46" s="166"/>
      <c r="BX46" s="166"/>
      <c r="BY46" s="166"/>
      <c r="BZ46" s="166"/>
      <c r="CA46" s="166"/>
      <c r="CB46" s="166"/>
      <c r="CC46" s="166"/>
      <c r="CD46" s="166"/>
      <c r="CE46" s="166"/>
      <c r="CF46" s="166"/>
      <c r="CG46" s="166"/>
      <c r="CH46" s="166"/>
      <c r="CI46" s="166"/>
      <c r="CJ46" s="166"/>
      <c r="CK46" s="166"/>
      <c r="CL46" s="166"/>
      <c r="CM46" s="166"/>
      <c r="CN46" s="166"/>
      <c r="CO46" s="166"/>
      <c r="CP46" s="166"/>
      <c r="CQ46" s="166"/>
      <c r="CR46" s="166"/>
      <c r="CS46" s="166"/>
      <c r="CT46" s="166"/>
      <c r="CU46" s="166"/>
      <c r="CV46" s="166"/>
      <c r="CW46" s="166"/>
      <c r="CX46" s="166"/>
      <c r="CY46" s="166"/>
      <c r="CZ46" s="166"/>
      <c r="DA46" s="166"/>
      <c r="DB46" s="166"/>
      <c r="DC46" s="166"/>
      <c r="DD46" s="166"/>
      <c r="DE46" s="166"/>
      <c r="DF46" s="166"/>
      <c r="DG46" s="166"/>
      <c r="DH46" s="166"/>
      <c r="DI46" s="166"/>
      <c r="DJ46" s="166"/>
      <c r="DK46" s="166"/>
      <c r="DL46" s="166"/>
      <c r="DM46" s="166"/>
      <c r="DN46" s="166"/>
      <c r="DO46" s="166"/>
      <c r="DP46" s="166"/>
      <c r="DQ46" s="166"/>
      <c r="DR46" s="166"/>
      <c r="DS46" s="166"/>
      <c r="DT46" s="166"/>
      <c r="DU46" s="166"/>
      <c r="DV46" s="166"/>
      <c r="DW46" s="166"/>
      <c r="DX46" s="166"/>
      <c r="DY46" s="166"/>
      <c r="DZ46" s="166"/>
      <c r="EA46" s="166"/>
      <c r="EB46" s="166"/>
      <c r="EC46" s="166"/>
      <c r="ED46" s="166"/>
      <c r="EE46" s="166"/>
      <c r="EF46" s="166"/>
      <c r="EG46" s="166"/>
      <c r="EH46" s="166"/>
      <c r="EI46" s="166"/>
      <c r="EJ46" s="166"/>
      <c r="EK46" s="166"/>
    </row>
    <row r="47" spans="1:141" s="167" customFormat="1" ht="28.05" customHeight="1" x14ac:dyDescent="0.3">
      <c r="A47" s="185" t="s">
        <v>403</v>
      </c>
      <c r="B47" s="186" t="s">
        <v>405</v>
      </c>
      <c r="C47" s="72" t="s">
        <v>107</v>
      </c>
      <c r="D47" s="72" t="s">
        <v>190</v>
      </c>
      <c r="E47" s="177"/>
      <c r="F47" s="196" t="s">
        <v>191</v>
      </c>
      <c r="G47" s="189" t="s">
        <v>406</v>
      </c>
      <c r="H47" s="153" t="s">
        <v>198</v>
      </c>
      <c r="I47" s="155"/>
      <c r="J47" s="155"/>
      <c r="K47" s="155"/>
      <c r="L47" s="155"/>
      <c r="M47" s="155"/>
      <c r="N47" s="155"/>
      <c r="O47" s="155"/>
      <c r="P47" s="155"/>
      <c r="Q47" s="159">
        <f t="shared" ref="Q47:Q48" si="60">M47*((N47+O47+P47)/3)</f>
        <v>0</v>
      </c>
      <c r="R47" s="208" t="str">
        <f t="shared" ref="R47:R48" si="61">IF(Q47=0,"Not Primary",IF(Q47&lt;=1,"Negligible",IF(Q47&lt;=2,"Low",IF(Q47&lt;=3,"Moderate","High"))))</f>
        <v>Not Primary</v>
      </c>
      <c r="S47" s="217" t="s">
        <v>428</v>
      </c>
      <c r="T47" s="160" t="s">
        <v>427</v>
      </c>
      <c r="U47" s="161"/>
      <c r="V47" s="160"/>
      <c r="W47" s="193">
        <v>0.5</v>
      </c>
      <c r="X47" s="193" t="s">
        <v>2</v>
      </c>
      <c r="Y47" s="155"/>
      <c r="Z47" s="194">
        <v>117</v>
      </c>
      <c r="AA47" s="194">
        <v>117</v>
      </c>
      <c r="AB47" s="194">
        <v>117</v>
      </c>
      <c r="AC47" s="195">
        <v>0</v>
      </c>
      <c r="AD47" s="195">
        <v>0</v>
      </c>
      <c r="AE47" s="195">
        <v>0</v>
      </c>
      <c r="AF47" s="157">
        <f t="shared" ref="AF47:AF48" si="62">IF(W47=0,0,IF(W47&lt;=0.01,1, IF(W47&lt;=0.1,2, IF(W47&lt;=0.5,3,4))))</f>
        <v>3</v>
      </c>
      <c r="AG47" s="157">
        <f>IF(AA47="",0,IF(AA47&lt;=SelectionCriteria!$G$5,1, IF(AA47&lt;=SelectionCriteria!$G$4,2, IF(AA47&lt;=SelectionCriteria!$G$3,3,4))))</f>
        <v>3</v>
      </c>
      <c r="AH47" s="157">
        <f t="shared" ref="AH47:AH48" si="63">IF(X47="",0,IF(X47="Negligible",1,IF(X47="Low",2,IF(X47="Moderate",3,4))))</f>
        <v>2</v>
      </c>
      <c r="AI47" s="157">
        <f t="shared" ref="AI47:AI48" si="64">IF(Y47="",0,IF(Y47="Negligible",1,IF(Y47="Low",2,IF(Y47="Moderate",3,4))))</f>
        <v>0</v>
      </c>
      <c r="AJ47" s="159">
        <f t="shared" ref="AJ47:AJ48" si="65">AF47*((AG47+AH47+AI47)/3)</f>
        <v>5</v>
      </c>
      <c r="AK47" s="7" t="str">
        <f t="shared" ref="AK47:AK48" si="66">IF(AJ47=0,"No Residual",IF(AJ47&lt;=1,"Negligible",IF(AJ47&lt;=2,"Low",IF(AJ47&lt;3,"Moderate","High"))))</f>
        <v>High</v>
      </c>
      <c r="AL47" s="155"/>
      <c r="AM47" s="159">
        <f t="shared" ref="AM47:AM48" si="67">W47*AA47</f>
        <v>58.5</v>
      </c>
      <c r="AN47" s="159">
        <f t="shared" ref="AN47:AN48" si="68">W47*(SUM(Z47:AB47)/3)</f>
        <v>58.5</v>
      </c>
      <c r="AO47" s="164"/>
      <c r="AP47" s="107" t="str">
        <f t="shared" ref="AP47:AP48" si="69">IF(W47=0,"Not Residual",IF(AF47=4,("Very Likely"),(IF(AF47=3,("Possible"),(IF(AF47=2,("Unlikely"),("Rare")))))))</f>
        <v>Possible</v>
      </c>
      <c r="AQ47" s="107" t="str">
        <f t="shared" ref="AQ47:AQ48" si="70">AK47</f>
        <v>High</v>
      </c>
      <c r="AR47" s="164"/>
      <c r="AS47" s="164"/>
      <c r="AT47" s="164"/>
      <c r="AU47" s="164"/>
      <c r="AV47" s="165"/>
      <c r="AW47" s="166"/>
      <c r="AX47" s="166"/>
      <c r="AY47" s="166"/>
      <c r="AZ47" s="166"/>
      <c r="BA47" s="23" t="e">
        <f>#REF!</f>
        <v>#REF!</v>
      </c>
      <c r="BB47" s="166"/>
      <c r="BC47" s="166"/>
      <c r="BD47" s="166"/>
      <c r="BE47" s="166"/>
      <c r="BF47" s="166"/>
      <c r="BG47" s="166"/>
      <c r="BH47" s="166"/>
      <c r="BI47" s="166"/>
      <c r="BJ47" s="166"/>
      <c r="BK47" s="166"/>
      <c r="BL47" s="166"/>
      <c r="BM47" s="166"/>
      <c r="BN47" s="166"/>
      <c r="BO47" s="166"/>
      <c r="BP47" s="166"/>
      <c r="BQ47" s="166"/>
      <c r="BR47" s="166"/>
      <c r="BS47" s="166"/>
      <c r="BT47" s="166"/>
      <c r="BU47" s="166"/>
      <c r="BV47" s="166"/>
      <c r="BW47" s="166"/>
      <c r="BX47" s="166"/>
      <c r="BY47" s="166"/>
      <c r="BZ47" s="166"/>
      <c r="CA47" s="166"/>
      <c r="CB47" s="166"/>
      <c r="CC47" s="166"/>
      <c r="CD47" s="166"/>
      <c r="CE47" s="166"/>
      <c r="CF47" s="166"/>
      <c r="CG47" s="166"/>
      <c r="CH47" s="166"/>
      <c r="CI47" s="166"/>
      <c r="CJ47" s="166"/>
      <c r="CK47" s="166"/>
      <c r="CL47" s="166"/>
      <c r="CM47" s="166"/>
      <c r="CN47" s="166"/>
      <c r="CO47" s="166"/>
      <c r="CP47" s="166"/>
      <c r="CQ47" s="166"/>
      <c r="CR47" s="166"/>
      <c r="CS47" s="166"/>
      <c r="CT47" s="166"/>
      <c r="CU47" s="166"/>
      <c r="CV47" s="166"/>
      <c r="CW47" s="166"/>
      <c r="CX47" s="166"/>
      <c r="CY47" s="166"/>
      <c r="CZ47" s="166"/>
      <c r="DA47" s="166"/>
      <c r="DB47" s="166"/>
      <c r="DC47" s="166"/>
      <c r="DD47" s="166"/>
      <c r="DE47" s="166"/>
      <c r="DF47" s="166"/>
      <c r="DG47" s="166"/>
      <c r="DH47" s="166"/>
      <c r="DI47" s="166"/>
      <c r="DJ47" s="166"/>
      <c r="DK47" s="166"/>
      <c r="DL47" s="166"/>
      <c r="DM47" s="166"/>
      <c r="DN47" s="166"/>
      <c r="DO47" s="166"/>
      <c r="DP47" s="166"/>
      <c r="DQ47" s="166"/>
      <c r="DR47" s="166"/>
      <c r="DS47" s="166"/>
      <c r="DT47" s="166"/>
      <c r="DU47" s="166"/>
      <c r="DV47" s="166"/>
      <c r="DW47" s="166"/>
      <c r="DX47" s="166"/>
      <c r="DY47" s="166"/>
      <c r="DZ47" s="166"/>
      <c r="EA47" s="166"/>
      <c r="EB47" s="166"/>
      <c r="EC47" s="166"/>
      <c r="ED47" s="166"/>
      <c r="EE47" s="166"/>
      <c r="EF47" s="166"/>
      <c r="EG47" s="166"/>
      <c r="EH47" s="166"/>
      <c r="EI47" s="166"/>
      <c r="EJ47" s="166"/>
      <c r="EK47" s="166"/>
    </row>
    <row r="48" spans="1:141" s="167" customFormat="1" ht="28.05" customHeight="1" x14ac:dyDescent="0.3">
      <c r="A48" s="185" t="s">
        <v>404</v>
      </c>
      <c r="B48" s="186" t="s">
        <v>399</v>
      </c>
      <c r="C48" s="72" t="s">
        <v>107</v>
      </c>
      <c r="D48" s="72" t="s">
        <v>190</v>
      </c>
      <c r="E48" s="177"/>
      <c r="F48" s="196" t="s">
        <v>191</v>
      </c>
      <c r="G48" s="189" t="s">
        <v>407</v>
      </c>
      <c r="H48" s="153" t="s">
        <v>198</v>
      </c>
      <c r="I48" s="155"/>
      <c r="J48" s="155"/>
      <c r="K48" s="155"/>
      <c r="L48" s="155"/>
      <c r="M48" s="155"/>
      <c r="N48" s="155"/>
      <c r="O48" s="155"/>
      <c r="P48" s="155"/>
      <c r="Q48" s="159">
        <f t="shared" si="60"/>
        <v>0</v>
      </c>
      <c r="R48" s="208" t="str">
        <f t="shared" si="61"/>
        <v>Not Primary</v>
      </c>
      <c r="S48" s="160"/>
      <c r="T48" s="160"/>
      <c r="U48" s="161"/>
      <c r="V48" s="160"/>
      <c r="W48" s="193">
        <v>0.1</v>
      </c>
      <c r="X48" s="193" t="s">
        <v>2</v>
      </c>
      <c r="Y48" s="155"/>
      <c r="Z48" s="194">
        <v>0</v>
      </c>
      <c r="AA48" s="194">
        <v>0</v>
      </c>
      <c r="AB48" s="194">
        <v>0</v>
      </c>
      <c r="AC48" s="195">
        <v>1</v>
      </c>
      <c r="AD48" s="195">
        <v>3</v>
      </c>
      <c r="AE48" s="195">
        <v>6</v>
      </c>
      <c r="AF48" s="157">
        <f t="shared" si="62"/>
        <v>2</v>
      </c>
      <c r="AG48" s="157">
        <f>IF(AA48="",0,IF(AA48&lt;=SelectionCriteria!$G$5,1, IF(AA48&lt;=SelectionCriteria!$G$4,2, IF(AA48&lt;=SelectionCriteria!$G$3,3,4))))</f>
        <v>1</v>
      </c>
      <c r="AH48" s="157">
        <f t="shared" si="63"/>
        <v>2</v>
      </c>
      <c r="AI48" s="157">
        <f t="shared" si="64"/>
        <v>0</v>
      </c>
      <c r="AJ48" s="159">
        <f t="shared" si="65"/>
        <v>2</v>
      </c>
      <c r="AK48" s="7" t="str">
        <f t="shared" si="66"/>
        <v>Low</v>
      </c>
      <c r="AL48" s="155"/>
      <c r="AM48" s="159">
        <f t="shared" si="67"/>
        <v>0</v>
      </c>
      <c r="AN48" s="159">
        <f t="shared" si="68"/>
        <v>0</v>
      </c>
      <c r="AO48" s="164"/>
      <c r="AP48" s="107" t="str">
        <f t="shared" si="69"/>
        <v>Unlikely</v>
      </c>
      <c r="AQ48" s="107" t="str">
        <f t="shared" si="70"/>
        <v>Low</v>
      </c>
      <c r="AR48" s="164"/>
      <c r="AS48" s="164"/>
      <c r="AT48" s="164"/>
      <c r="AU48" s="164"/>
      <c r="AV48" s="165"/>
      <c r="AW48" s="166"/>
      <c r="AX48" s="166"/>
      <c r="AY48" s="166"/>
      <c r="AZ48" s="166"/>
      <c r="BA48" s="23" t="e">
        <f>#REF!</f>
        <v>#REF!</v>
      </c>
      <c r="BB48" s="166"/>
      <c r="BC48" s="166"/>
      <c r="BD48" s="166"/>
      <c r="BE48" s="166"/>
      <c r="BF48" s="166"/>
      <c r="BG48" s="166"/>
      <c r="BH48" s="166"/>
      <c r="BI48" s="166"/>
      <c r="BJ48" s="166"/>
      <c r="BK48" s="166"/>
      <c r="BL48" s="166"/>
      <c r="BM48" s="166"/>
      <c r="BN48" s="166"/>
      <c r="BO48" s="166"/>
      <c r="BP48" s="166"/>
      <c r="BQ48" s="166"/>
      <c r="BR48" s="166"/>
      <c r="BS48" s="166"/>
      <c r="BT48" s="166"/>
      <c r="BU48" s="166"/>
      <c r="BV48" s="166"/>
      <c r="BW48" s="166"/>
      <c r="BX48" s="166"/>
      <c r="BY48" s="166"/>
      <c r="BZ48" s="166"/>
      <c r="CA48" s="166"/>
      <c r="CB48" s="166"/>
      <c r="CC48" s="166"/>
      <c r="CD48" s="166"/>
      <c r="CE48" s="166"/>
      <c r="CF48" s="166"/>
      <c r="CG48" s="166"/>
      <c r="CH48" s="166"/>
      <c r="CI48" s="166"/>
      <c r="CJ48" s="166"/>
      <c r="CK48" s="166"/>
      <c r="CL48" s="166"/>
      <c r="CM48" s="166"/>
      <c r="CN48" s="166"/>
      <c r="CO48" s="166"/>
      <c r="CP48" s="166"/>
      <c r="CQ48" s="166"/>
      <c r="CR48" s="166"/>
      <c r="CS48" s="166"/>
      <c r="CT48" s="166"/>
      <c r="CU48" s="166"/>
      <c r="CV48" s="166"/>
      <c r="CW48" s="166"/>
      <c r="CX48" s="166"/>
      <c r="CY48" s="166"/>
      <c r="CZ48" s="166"/>
      <c r="DA48" s="166"/>
      <c r="DB48" s="166"/>
      <c r="DC48" s="166"/>
      <c r="DD48" s="166"/>
      <c r="DE48" s="166"/>
      <c r="DF48" s="166"/>
      <c r="DG48" s="166"/>
      <c r="DH48" s="166"/>
      <c r="DI48" s="166"/>
      <c r="DJ48" s="166"/>
      <c r="DK48" s="166"/>
      <c r="DL48" s="166"/>
      <c r="DM48" s="166"/>
      <c r="DN48" s="166"/>
      <c r="DO48" s="166"/>
      <c r="DP48" s="166"/>
      <c r="DQ48" s="166"/>
      <c r="DR48" s="166"/>
      <c r="DS48" s="166"/>
      <c r="DT48" s="166"/>
      <c r="DU48" s="166"/>
      <c r="DV48" s="166"/>
      <c r="DW48" s="166"/>
      <c r="DX48" s="166"/>
      <c r="DY48" s="166"/>
      <c r="DZ48" s="166"/>
      <c r="EA48" s="166"/>
      <c r="EB48" s="166"/>
      <c r="EC48" s="166"/>
      <c r="ED48" s="166"/>
      <c r="EE48" s="166"/>
      <c r="EF48" s="166"/>
      <c r="EG48" s="166"/>
      <c r="EH48" s="166"/>
      <c r="EI48" s="166"/>
      <c r="EJ48" s="166"/>
      <c r="EK48" s="166"/>
    </row>
    <row r="49" spans="1:141" s="167" customFormat="1" ht="28.05" customHeight="1" x14ac:dyDescent="0.3">
      <c r="A49" s="185" t="s">
        <v>225</v>
      </c>
      <c r="B49" s="186">
        <v>257000</v>
      </c>
      <c r="C49" s="72" t="s">
        <v>107</v>
      </c>
      <c r="D49" s="72" t="s">
        <v>223</v>
      </c>
      <c r="E49" s="177"/>
      <c r="F49" s="196" t="s">
        <v>224</v>
      </c>
      <c r="G49" s="189" t="s">
        <v>211</v>
      </c>
      <c r="H49" s="160" t="s">
        <v>217</v>
      </c>
      <c r="I49" s="155">
        <v>0.1</v>
      </c>
      <c r="J49" s="155"/>
      <c r="K49" s="155"/>
      <c r="L49" s="156">
        <v>10</v>
      </c>
      <c r="M49" s="157">
        <f t="shared" si="4"/>
        <v>2</v>
      </c>
      <c r="N49" s="158">
        <f>IF(L49="",0,IF(L49&lt;=SelectionCriteria!$G$5,1, IF(L49&lt;=SelectionCriteria!$G$4,2, IF(L49&lt;=SelectionCriteria!$G$3,3,4))))</f>
        <v>1</v>
      </c>
      <c r="O49" s="157">
        <f t="shared" ref="O49:P56" si="71">IF(J49="",0,IF(J49="Negligible",1,IF(J49="Low",2,IF(J49="Moderate",3,4))))</f>
        <v>0</v>
      </c>
      <c r="P49" s="157">
        <f t="shared" ref="P49:P54" si="72">IF(K49="",0,IF(K49="Negligible",1,IF(K49="Low",2,IF(K49="Moderate",3,4))))</f>
        <v>0</v>
      </c>
      <c r="Q49" s="159">
        <f t="shared" ref="Q49:Q56" si="73">M49*((N49+O49+P49)/3)</f>
        <v>0.66666666666666663</v>
      </c>
      <c r="R49" s="208" t="str">
        <f t="shared" si="5"/>
        <v>Negligible</v>
      </c>
      <c r="S49" s="160" t="s">
        <v>284</v>
      </c>
      <c r="T49" s="160"/>
      <c r="U49" s="161"/>
      <c r="V49" s="160"/>
      <c r="W49" s="193">
        <v>0.05</v>
      </c>
      <c r="X49" s="193"/>
      <c r="Y49" s="155"/>
      <c r="Z49" s="194">
        <v>10</v>
      </c>
      <c r="AA49" s="194">
        <v>35</v>
      </c>
      <c r="AB49" s="194">
        <v>74</v>
      </c>
      <c r="AC49" s="195">
        <v>0</v>
      </c>
      <c r="AD49" s="195">
        <v>0</v>
      </c>
      <c r="AE49" s="195">
        <v>0</v>
      </c>
      <c r="AF49" s="157">
        <f t="shared" si="2"/>
        <v>2</v>
      </c>
      <c r="AG49" s="157">
        <f>IF(AA49="",0,IF(AA49&lt;=SelectionCriteria!$G$5,1, IF(AA49&lt;=SelectionCriteria!$G$4,2, IF(AA49&lt;=SelectionCriteria!$G$3,3,4))))</f>
        <v>2</v>
      </c>
      <c r="AH49" s="157">
        <f t="shared" si="14"/>
        <v>0</v>
      </c>
      <c r="AI49" s="157">
        <f t="shared" si="15"/>
        <v>0</v>
      </c>
      <c r="AJ49" s="159">
        <f t="shared" si="7"/>
        <v>1.3333333333333333</v>
      </c>
      <c r="AK49" s="7" t="str">
        <f t="shared" si="8"/>
        <v>Low</v>
      </c>
      <c r="AL49" s="155"/>
      <c r="AM49" s="159">
        <f t="shared" si="10"/>
        <v>1.75</v>
      </c>
      <c r="AN49" s="159">
        <f t="shared" si="11"/>
        <v>1.9833333333333334</v>
      </c>
      <c r="AO49" s="164"/>
      <c r="AP49" s="107" t="str">
        <f t="shared" si="13"/>
        <v>Unlikely</v>
      </c>
      <c r="AQ49" s="107" t="str">
        <f t="shared" si="3"/>
        <v>Low</v>
      </c>
      <c r="AR49" s="164"/>
      <c r="AS49" s="164"/>
      <c r="AT49" s="164"/>
      <c r="AU49" s="164"/>
      <c r="AV49" s="165"/>
      <c r="AW49" s="166"/>
      <c r="AX49" s="166"/>
      <c r="AY49" s="166"/>
      <c r="AZ49" s="166"/>
      <c r="BA49" s="23" t="e">
        <f>#REF!</f>
        <v>#REF!</v>
      </c>
      <c r="BB49" s="166"/>
      <c r="BC49" s="166"/>
      <c r="BD49" s="166"/>
      <c r="BE49" s="166"/>
      <c r="BF49" s="166"/>
      <c r="BG49" s="166"/>
      <c r="BH49" s="166"/>
      <c r="BI49" s="166"/>
      <c r="BJ49" s="166"/>
      <c r="BK49" s="166"/>
      <c r="BL49" s="166"/>
      <c r="BM49" s="166"/>
      <c r="BN49" s="166"/>
      <c r="BO49" s="166"/>
      <c r="BP49" s="166"/>
      <c r="BQ49" s="166"/>
      <c r="BR49" s="166"/>
      <c r="BS49" s="166"/>
      <c r="BT49" s="166"/>
      <c r="BU49" s="166"/>
      <c r="BV49" s="166"/>
      <c r="BW49" s="166"/>
      <c r="BX49" s="166"/>
      <c r="BY49" s="166"/>
      <c r="BZ49" s="166"/>
      <c r="CA49" s="166"/>
      <c r="CB49" s="166"/>
      <c r="CC49" s="166"/>
      <c r="CD49" s="166"/>
      <c r="CE49" s="166"/>
      <c r="CF49" s="166"/>
      <c r="CG49" s="166"/>
      <c r="CH49" s="166"/>
      <c r="CI49" s="166"/>
      <c r="CJ49" s="166"/>
      <c r="CK49" s="166"/>
      <c r="CL49" s="166"/>
      <c r="CM49" s="166"/>
      <c r="CN49" s="166"/>
      <c r="CO49" s="166"/>
      <c r="CP49" s="166"/>
      <c r="CQ49" s="166"/>
      <c r="CR49" s="166"/>
      <c r="CS49" s="166"/>
      <c r="CT49" s="166"/>
      <c r="CU49" s="166"/>
      <c r="CV49" s="166"/>
      <c r="CW49" s="166"/>
      <c r="CX49" s="166"/>
      <c r="CY49" s="166"/>
      <c r="CZ49" s="166"/>
      <c r="DA49" s="166"/>
      <c r="DB49" s="166"/>
      <c r="DC49" s="166"/>
      <c r="DD49" s="166"/>
      <c r="DE49" s="166"/>
      <c r="DF49" s="166"/>
      <c r="DG49" s="166"/>
      <c r="DH49" s="166"/>
      <c r="DI49" s="166"/>
      <c r="DJ49" s="166"/>
      <c r="DK49" s="166"/>
      <c r="DL49" s="166"/>
      <c r="DM49" s="166"/>
      <c r="DN49" s="166"/>
      <c r="DO49" s="166"/>
      <c r="DP49" s="166"/>
      <c r="DQ49" s="166"/>
      <c r="DR49" s="166"/>
      <c r="DS49" s="166"/>
      <c r="DT49" s="166"/>
      <c r="DU49" s="166"/>
      <c r="DV49" s="166"/>
      <c r="DW49" s="166"/>
      <c r="DX49" s="166"/>
      <c r="DY49" s="166"/>
      <c r="DZ49" s="166"/>
      <c r="EA49" s="166"/>
      <c r="EB49" s="166"/>
      <c r="EC49" s="166"/>
      <c r="ED49" s="166"/>
      <c r="EE49" s="166"/>
      <c r="EF49" s="166"/>
      <c r="EG49" s="166"/>
      <c r="EH49" s="166"/>
      <c r="EI49" s="166"/>
      <c r="EJ49" s="166"/>
      <c r="EK49" s="166"/>
    </row>
    <row r="50" spans="1:141" s="167" customFormat="1" ht="28.05" customHeight="1" x14ac:dyDescent="0.3">
      <c r="A50" s="72" t="s">
        <v>226</v>
      </c>
      <c r="B50" s="172">
        <v>1.06</v>
      </c>
      <c r="C50" s="72" t="s">
        <v>107</v>
      </c>
      <c r="D50" s="72" t="s">
        <v>223</v>
      </c>
      <c r="E50" s="177"/>
      <c r="F50" s="154" t="s">
        <v>224</v>
      </c>
      <c r="G50" s="168" t="s">
        <v>212</v>
      </c>
      <c r="H50" s="160" t="s">
        <v>218</v>
      </c>
      <c r="I50" s="155">
        <v>0.1</v>
      </c>
      <c r="J50" s="155"/>
      <c r="K50" s="155"/>
      <c r="L50" s="156">
        <v>0</v>
      </c>
      <c r="M50" s="157">
        <f t="shared" si="4"/>
        <v>2</v>
      </c>
      <c r="N50" s="158">
        <f>IF(L50="",0,IF(L50&lt;=SelectionCriteria!$G$5,1, IF(L50&lt;=SelectionCriteria!$G$4,2, IF(L50&lt;=SelectionCriteria!$G$3,3,4))))</f>
        <v>1</v>
      </c>
      <c r="O50" s="157">
        <f t="shared" si="71"/>
        <v>0</v>
      </c>
      <c r="P50" s="157">
        <f t="shared" si="72"/>
        <v>0</v>
      </c>
      <c r="Q50" s="159">
        <f t="shared" si="73"/>
        <v>0.66666666666666663</v>
      </c>
      <c r="R50" s="208" t="str">
        <f t="shared" si="5"/>
        <v>Negligible</v>
      </c>
      <c r="S50" s="160" t="s">
        <v>277</v>
      </c>
      <c r="T50" s="160"/>
      <c r="U50" s="161"/>
      <c r="V50" s="160"/>
      <c r="W50" s="155">
        <v>0</v>
      </c>
      <c r="X50" s="155"/>
      <c r="Y50" s="155"/>
      <c r="Z50" s="157"/>
      <c r="AA50" s="157"/>
      <c r="AB50" s="157"/>
      <c r="AC50" s="162"/>
      <c r="AD50" s="162"/>
      <c r="AE50" s="162"/>
      <c r="AF50" s="157">
        <f t="shared" si="2"/>
        <v>0</v>
      </c>
      <c r="AG50" s="157">
        <f>IF(AA50="",0,IF(AA50&lt;=SelectionCriteria!$G$5,1, IF(AA50&lt;=SelectionCriteria!$G$4,2, IF(AA50&lt;=SelectionCriteria!$G$3,3,4))))</f>
        <v>0</v>
      </c>
      <c r="AH50" s="157">
        <f t="shared" si="14"/>
        <v>0</v>
      </c>
      <c r="AI50" s="157">
        <f t="shared" si="15"/>
        <v>0</v>
      </c>
      <c r="AJ50" s="159">
        <f t="shared" si="7"/>
        <v>0</v>
      </c>
      <c r="AK50" s="7" t="str">
        <f t="shared" si="8"/>
        <v>No Residual</v>
      </c>
      <c r="AL50" s="155"/>
      <c r="AM50" s="159">
        <f t="shared" si="10"/>
        <v>0</v>
      </c>
      <c r="AN50" s="159">
        <f t="shared" si="11"/>
        <v>0</v>
      </c>
      <c r="AO50" s="164"/>
      <c r="AP50" s="107" t="str">
        <f t="shared" si="13"/>
        <v>Not Residual</v>
      </c>
      <c r="AQ50" s="107" t="str">
        <f t="shared" si="3"/>
        <v>No Residual</v>
      </c>
      <c r="AR50" s="164"/>
      <c r="AS50" s="164"/>
      <c r="AT50" s="164"/>
      <c r="AU50" s="164" t="s">
        <v>388</v>
      </c>
      <c r="AV50" s="165"/>
      <c r="AW50" s="166"/>
      <c r="AX50" s="166"/>
      <c r="AY50" s="166"/>
      <c r="AZ50" s="166"/>
      <c r="BA50" s="23" t="e">
        <f>#REF!</f>
        <v>#REF!</v>
      </c>
      <c r="BB50" s="166"/>
      <c r="BC50" s="166"/>
      <c r="BD50" s="166"/>
      <c r="BE50" s="166"/>
      <c r="BF50" s="166"/>
      <c r="BG50" s="166"/>
      <c r="BH50" s="166"/>
      <c r="BI50" s="166"/>
      <c r="BJ50" s="166"/>
      <c r="BK50" s="166"/>
      <c r="BL50" s="166"/>
      <c r="BM50" s="166"/>
      <c r="BN50" s="166"/>
      <c r="BO50" s="166"/>
      <c r="BP50" s="166"/>
      <c r="BQ50" s="166"/>
      <c r="BR50" s="166"/>
      <c r="BS50" s="166"/>
      <c r="BT50" s="166"/>
      <c r="BU50" s="166"/>
      <c r="BV50" s="166"/>
      <c r="BW50" s="166"/>
      <c r="BX50" s="166"/>
      <c r="BY50" s="166"/>
      <c r="BZ50" s="166"/>
      <c r="CA50" s="166"/>
      <c r="CB50" s="166"/>
      <c r="CC50" s="166"/>
      <c r="CD50" s="166"/>
      <c r="CE50" s="166"/>
      <c r="CF50" s="166"/>
      <c r="CG50" s="166"/>
      <c r="CH50" s="166"/>
      <c r="CI50" s="166"/>
      <c r="CJ50" s="166"/>
      <c r="CK50" s="166"/>
      <c r="CL50" s="166"/>
      <c r="CM50" s="166"/>
      <c r="CN50" s="166"/>
      <c r="CO50" s="166"/>
      <c r="CP50" s="166"/>
      <c r="CQ50" s="166"/>
      <c r="CR50" s="166"/>
      <c r="CS50" s="166"/>
      <c r="CT50" s="166"/>
      <c r="CU50" s="166"/>
      <c r="CV50" s="166"/>
      <c r="CW50" s="166"/>
      <c r="CX50" s="166"/>
      <c r="CY50" s="166"/>
      <c r="CZ50" s="166"/>
      <c r="DA50" s="166"/>
      <c r="DB50" s="166"/>
      <c r="DC50" s="166"/>
      <c r="DD50" s="166"/>
      <c r="DE50" s="166"/>
      <c r="DF50" s="166"/>
      <c r="DG50" s="166"/>
      <c r="DH50" s="166"/>
      <c r="DI50" s="166"/>
      <c r="DJ50" s="166"/>
      <c r="DK50" s="166"/>
      <c r="DL50" s="166"/>
      <c r="DM50" s="166"/>
      <c r="DN50" s="166"/>
      <c r="DO50" s="166"/>
      <c r="DP50" s="166"/>
      <c r="DQ50" s="166"/>
      <c r="DR50" s="166"/>
      <c r="DS50" s="166"/>
      <c r="DT50" s="166"/>
      <c r="DU50" s="166"/>
      <c r="DV50" s="166"/>
      <c r="DW50" s="166"/>
      <c r="DX50" s="166"/>
      <c r="DY50" s="166"/>
      <c r="DZ50" s="166"/>
      <c r="EA50" s="166"/>
      <c r="EB50" s="166"/>
      <c r="EC50" s="166"/>
      <c r="ED50" s="166"/>
      <c r="EE50" s="166"/>
      <c r="EF50" s="166"/>
      <c r="EG50" s="166"/>
      <c r="EH50" s="166"/>
      <c r="EI50" s="166"/>
      <c r="EJ50" s="166"/>
      <c r="EK50" s="166"/>
    </row>
    <row r="51" spans="1:141" s="167" customFormat="1" ht="28.05" customHeight="1" x14ac:dyDescent="0.3">
      <c r="A51" s="72" t="s">
        <v>227</v>
      </c>
      <c r="B51" s="172">
        <v>1.06</v>
      </c>
      <c r="C51" s="72" t="s">
        <v>107</v>
      </c>
      <c r="D51" s="72" t="s">
        <v>223</v>
      </c>
      <c r="E51" s="177"/>
      <c r="F51" s="154" t="s">
        <v>224</v>
      </c>
      <c r="G51" s="168" t="s">
        <v>213</v>
      </c>
      <c r="H51" s="160" t="s">
        <v>219</v>
      </c>
      <c r="I51" s="155">
        <v>0.4</v>
      </c>
      <c r="J51" s="155"/>
      <c r="K51" s="155"/>
      <c r="L51" s="156">
        <v>0</v>
      </c>
      <c r="M51" s="157">
        <f t="shared" si="4"/>
        <v>3</v>
      </c>
      <c r="N51" s="158">
        <f>IF(L51="",0,IF(L51&lt;=SelectionCriteria!$G$5,1, IF(L51&lt;=SelectionCriteria!$G$4,2, IF(L51&lt;=SelectionCriteria!$G$3,3,4))))</f>
        <v>1</v>
      </c>
      <c r="O51" s="157">
        <f t="shared" si="71"/>
        <v>0</v>
      </c>
      <c r="P51" s="157">
        <f t="shared" si="72"/>
        <v>0</v>
      </c>
      <c r="Q51" s="159">
        <f t="shared" si="73"/>
        <v>1</v>
      </c>
      <c r="R51" s="208" t="str">
        <f t="shared" si="5"/>
        <v>Negligible</v>
      </c>
      <c r="S51" s="160" t="s">
        <v>278</v>
      </c>
      <c r="T51" s="160"/>
      <c r="U51" s="161"/>
      <c r="V51" s="160"/>
      <c r="W51" s="155">
        <v>0</v>
      </c>
      <c r="X51" s="155"/>
      <c r="Y51" s="155"/>
      <c r="Z51" s="157"/>
      <c r="AA51" s="157"/>
      <c r="AB51" s="157"/>
      <c r="AC51" s="162"/>
      <c r="AD51" s="162"/>
      <c r="AE51" s="162"/>
      <c r="AF51" s="157">
        <f t="shared" si="2"/>
        <v>0</v>
      </c>
      <c r="AG51" s="157">
        <f>IF(AA51="",0,IF(AA51&lt;=SelectionCriteria!$G$5,1, IF(AA51&lt;=SelectionCriteria!$G$4,2, IF(AA51&lt;=SelectionCriteria!$G$3,3,4))))</f>
        <v>0</v>
      </c>
      <c r="AH51" s="157">
        <f t="shared" si="14"/>
        <v>0</v>
      </c>
      <c r="AI51" s="157">
        <f t="shared" si="15"/>
        <v>0</v>
      </c>
      <c r="AJ51" s="159">
        <f t="shared" si="7"/>
        <v>0</v>
      </c>
      <c r="AK51" s="7" t="str">
        <f t="shared" si="8"/>
        <v>No Residual</v>
      </c>
      <c r="AL51" s="155"/>
      <c r="AM51" s="159">
        <f t="shared" si="10"/>
        <v>0</v>
      </c>
      <c r="AN51" s="159">
        <f t="shared" si="11"/>
        <v>0</v>
      </c>
      <c r="AO51" s="164"/>
      <c r="AP51" s="107" t="str">
        <f t="shared" si="13"/>
        <v>Not Residual</v>
      </c>
      <c r="AQ51" s="107" t="str">
        <f t="shared" si="3"/>
        <v>No Residual</v>
      </c>
      <c r="AR51" s="164"/>
      <c r="AS51" s="164"/>
      <c r="AT51" s="164"/>
      <c r="AU51" s="164" t="s">
        <v>387</v>
      </c>
      <c r="AV51" s="165"/>
      <c r="AW51" s="166"/>
      <c r="AX51" s="166"/>
      <c r="AY51" s="166"/>
      <c r="AZ51" s="166"/>
      <c r="BA51" s="23" t="e">
        <f>#REF!</f>
        <v>#REF!</v>
      </c>
      <c r="BB51" s="166"/>
      <c r="BC51" s="166"/>
      <c r="BD51" s="166"/>
      <c r="BE51" s="166"/>
      <c r="BF51" s="166"/>
      <c r="BG51" s="166"/>
      <c r="BH51" s="166"/>
      <c r="BI51" s="166"/>
      <c r="BJ51" s="166"/>
      <c r="BK51" s="166"/>
      <c r="BL51" s="166"/>
      <c r="BM51" s="166"/>
      <c r="BN51" s="166"/>
      <c r="BO51" s="166"/>
      <c r="BP51" s="166"/>
      <c r="BQ51" s="166"/>
      <c r="BR51" s="166"/>
      <c r="BS51" s="166"/>
      <c r="BT51" s="166"/>
      <c r="BU51" s="166"/>
      <c r="BV51" s="166"/>
      <c r="BW51" s="166"/>
      <c r="BX51" s="166"/>
      <c r="BY51" s="166"/>
      <c r="BZ51" s="166"/>
      <c r="CA51" s="166"/>
      <c r="CB51" s="166"/>
      <c r="CC51" s="166"/>
      <c r="CD51" s="166"/>
      <c r="CE51" s="166"/>
      <c r="CF51" s="166"/>
      <c r="CG51" s="166"/>
      <c r="CH51" s="166"/>
      <c r="CI51" s="166"/>
      <c r="CJ51" s="166"/>
      <c r="CK51" s="166"/>
      <c r="CL51" s="166"/>
      <c r="CM51" s="166"/>
      <c r="CN51" s="166"/>
      <c r="CO51" s="166"/>
      <c r="CP51" s="166"/>
      <c r="CQ51" s="166"/>
      <c r="CR51" s="166"/>
      <c r="CS51" s="166"/>
      <c r="CT51" s="166"/>
      <c r="CU51" s="166"/>
      <c r="CV51" s="166"/>
      <c r="CW51" s="166"/>
      <c r="CX51" s="166"/>
      <c r="CY51" s="166"/>
      <c r="CZ51" s="166"/>
      <c r="DA51" s="166"/>
      <c r="DB51" s="166"/>
      <c r="DC51" s="166"/>
      <c r="DD51" s="166"/>
      <c r="DE51" s="166"/>
      <c r="DF51" s="166"/>
      <c r="DG51" s="166"/>
      <c r="DH51" s="166"/>
      <c r="DI51" s="166"/>
      <c r="DJ51" s="166"/>
      <c r="DK51" s="166"/>
      <c r="DL51" s="166"/>
      <c r="DM51" s="166"/>
      <c r="DN51" s="166"/>
      <c r="DO51" s="166"/>
      <c r="DP51" s="166"/>
      <c r="DQ51" s="166"/>
      <c r="DR51" s="166"/>
      <c r="DS51" s="166"/>
      <c r="DT51" s="166"/>
      <c r="DU51" s="166"/>
      <c r="DV51" s="166"/>
      <c r="DW51" s="166"/>
      <c r="DX51" s="166"/>
      <c r="DY51" s="166"/>
      <c r="DZ51" s="166"/>
      <c r="EA51" s="166"/>
      <c r="EB51" s="166"/>
      <c r="EC51" s="166"/>
      <c r="ED51" s="166"/>
      <c r="EE51" s="166"/>
      <c r="EF51" s="166"/>
      <c r="EG51" s="166"/>
      <c r="EH51" s="166"/>
      <c r="EI51" s="166"/>
      <c r="EJ51" s="166"/>
      <c r="EK51" s="166"/>
    </row>
    <row r="52" spans="1:141" s="167" customFormat="1" ht="28.05" customHeight="1" x14ac:dyDescent="0.3">
      <c r="A52" s="72" t="s">
        <v>228</v>
      </c>
      <c r="B52" s="172">
        <v>1.06</v>
      </c>
      <c r="C52" s="72" t="s">
        <v>107</v>
      </c>
      <c r="D52" s="72" t="s">
        <v>223</v>
      </c>
      <c r="E52" s="177"/>
      <c r="F52" s="154" t="s">
        <v>224</v>
      </c>
      <c r="G52" s="168" t="s">
        <v>214</v>
      </c>
      <c r="H52" s="160" t="s">
        <v>220</v>
      </c>
      <c r="I52" s="155">
        <v>0.3</v>
      </c>
      <c r="J52" s="155"/>
      <c r="K52" s="155"/>
      <c r="L52" s="156">
        <v>85</v>
      </c>
      <c r="M52" s="157">
        <f t="shared" si="4"/>
        <v>3</v>
      </c>
      <c r="N52" s="158">
        <f>IF(L52="",0,IF(L52&lt;=SelectionCriteria!$G$5,1, IF(L52&lt;=SelectionCriteria!$G$4,2, IF(L52&lt;=SelectionCriteria!$G$3,3,4))))</f>
        <v>2</v>
      </c>
      <c r="O52" s="157">
        <f t="shared" si="71"/>
        <v>0</v>
      </c>
      <c r="P52" s="157">
        <f t="shared" si="72"/>
        <v>0</v>
      </c>
      <c r="Q52" s="159">
        <f t="shared" si="73"/>
        <v>2</v>
      </c>
      <c r="R52" s="208" t="str">
        <f t="shared" si="5"/>
        <v>Low</v>
      </c>
      <c r="S52" s="160" t="s">
        <v>274</v>
      </c>
      <c r="T52" s="160"/>
      <c r="U52" s="161"/>
      <c r="V52" s="160"/>
      <c r="W52" s="155">
        <v>0</v>
      </c>
      <c r="X52" s="155"/>
      <c r="Y52" s="155"/>
      <c r="Z52" s="157"/>
      <c r="AA52" s="157"/>
      <c r="AB52" s="157"/>
      <c r="AC52" s="162"/>
      <c r="AD52" s="162"/>
      <c r="AE52" s="162"/>
      <c r="AF52" s="157">
        <f t="shared" si="2"/>
        <v>0</v>
      </c>
      <c r="AG52" s="157">
        <f>IF(AA52="",0,IF(AA52&lt;=SelectionCriteria!$G$5,1, IF(AA52&lt;=SelectionCriteria!$G$4,2, IF(AA52&lt;=SelectionCriteria!$G$3,3,4))))</f>
        <v>0</v>
      </c>
      <c r="AH52" s="157">
        <f t="shared" si="14"/>
        <v>0</v>
      </c>
      <c r="AI52" s="157">
        <f t="shared" si="15"/>
        <v>0</v>
      </c>
      <c r="AJ52" s="159">
        <f t="shared" si="7"/>
        <v>0</v>
      </c>
      <c r="AK52" s="7" t="str">
        <f t="shared" si="8"/>
        <v>No Residual</v>
      </c>
      <c r="AL52" s="155"/>
      <c r="AM52" s="159">
        <f t="shared" si="10"/>
        <v>0</v>
      </c>
      <c r="AN52" s="159">
        <f t="shared" si="11"/>
        <v>0</v>
      </c>
      <c r="AO52" s="164"/>
      <c r="AP52" s="107" t="str">
        <f t="shared" si="13"/>
        <v>Not Residual</v>
      </c>
      <c r="AQ52" s="107" t="str">
        <f t="shared" si="3"/>
        <v>No Residual</v>
      </c>
      <c r="AR52" s="164"/>
      <c r="AS52" s="164"/>
      <c r="AT52" s="164"/>
      <c r="AU52" s="164" t="s">
        <v>375</v>
      </c>
      <c r="AV52" s="165"/>
      <c r="AW52" s="166"/>
      <c r="AX52" s="166"/>
      <c r="AY52" s="166"/>
      <c r="AZ52" s="166"/>
      <c r="BA52" s="23" t="e">
        <f>#REF!</f>
        <v>#REF!</v>
      </c>
      <c r="BB52" s="166"/>
      <c r="BC52" s="166"/>
      <c r="BD52" s="166"/>
      <c r="BE52" s="166"/>
      <c r="BF52" s="166"/>
      <c r="BG52" s="166"/>
      <c r="BH52" s="166"/>
      <c r="BI52" s="166"/>
      <c r="BJ52" s="166"/>
      <c r="BK52" s="166"/>
      <c r="BL52" s="166"/>
      <c r="BM52" s="166"/>
      <c r="BN52" s="166"/>
      <c r="BO52" s="166"/>
      <c r="BP52" s="166"/>
      <c r="BQ52" s="166"/>
      <c r="BR52" s="166"/>
      <c r="BS52" s="166"/>
      <c r="BT52" s="166"/>
      <c r="BU52" s="166"/>
      <c r="BV52" s="166"/>
      <c r="BW52" s="166"/>
      <c r="BX52" s="166"/>
      <c r="BY52" s="166"/>
      <c r="BZ52" s="166"/>
      <c r="CA52" s="166"/>
      <c r="CB52" s="166"/>
      <c r="CC52" s="166"/>
      <c r="CD52" s="166"/>
      <c r="CE52" s="166"/>
      <c r="CF52" s="166"/>
      <c r="CG52" s="166"/>
      <c r="CH52" s="166"/>
      <c r="CI52" s="166"/>
      <c r="CJ52" s="166"/>
      <c r="CK52" s="166"/>
      <c r="CL52" s="166"/>
      <c r="CM52" s="166"/>
      <c r="CN52" s="166"/>
      <c r="CO52" s="166"/>
      <c r="CP52" s="166"/>
      <c r="CQ52" s="166"/>
      <c r="CR52" s="166"/>
      <c r="CS52" s="166"/>
      <c r="CT52" s="166"/>
      <c r="CU52" s="166"/>
      <c r="CV52" s="166"/>
      <c r="CW52" s="166"/>
      <c r="CX52" s="166"/>
      <c r="CY52" s="166"/>
      <c r="CZ52" s="166"/>
      <c r="DA52" s="166"/>
      <c r="DB52" s="166"/>
      <c r="DC52" s="166"/>
      <c r="DD52" s="166"/>
      <c r="DE52" s="166"/>
      <c r="DF52" s="166"/>
      <c r="DG52" s="166"/>
      <c r="DH52" s="166"/>
      <c r="DI52" s="166"/>
      <c r="DJ52" s="166"/>
      <c r="DK52" s="166"/>
      <c r="DL52" s="166"/>
      <c r="DM52" s="166"/>
      <c r="DN52" s="166"/>
      <c r="DO52" s="166"/>
      <c r="DP52" s="166"/>
      <c r="DQ52" s="166"/>
      <c r="DR52" s="166"/>
      <c r="DS52" s="166"/>
      <c r="DT52" s="166"/>
      <c r="DU52" s="166"/>
      <c r="DV52" s="166"/>
      <c r="DW52" s="166"/>
      <c r="DX52" s="166"/>
      <c r="DY52" s="166"/>
      <c r="DZ52" s="166"/>
      <c r="EA52" s="166"/>
      <c r="EB52" s="166"/>
      <c r="EC52" s="166"/>
      <c r="ED52" s="166"/>
      <c r="EE52" s="166"/>
      <c r="EF52" s="166"/>
      <c r="EG52" s="166"/>
      <c r="EH52" s="166"/>
      <c r="EI52" s="166"/>
      <c r="EJ52" s="166"/>
      <c r="EK52" s="166"/>
    </row>
    <row r="53" spans="1:141" s="167" customFormat="1" ht="27.6" customHeight="1" x14ac:dyDescent="0.3">
      <c r="A53" s="185" t="s">
        <v>229</v>
      </c>
      <c r="B53" s="186" t="s">
        <v>285</v>
      </c>
      <c r="C53" s="72" t="s">
        <v>107</v>
      </c>
      <c r="D53" s="72" t="s">
        <v>223</v>
      </c>
      <c r="E53" s="177"/>
      <c r="F53" s="196" t="s">
        <v>224</v>
      </c>
      <c r="G53" s="189" t="s">
        <v>215</v>
      </c>
      <c r="H53" s="160" t="s">
        <v>221</v>
      </c>
      <c r="I53" s="155">
        <v>0.3</v>
      </c>
      <c r="J53" s="155"/>
      <c r="K53" s="155"/>
      <c r="L53" s="156">
        <v>100</v>
      </c>
      <c r="M53" s="157">
        <f t="shared" si="4"/>
        <v>3</v>
      </c>
      <c r="N53" s="158">
        <f>IF(L53="",0,IF(L53&lt;=SelectionCriteria!$G$5,1, IF(L53&lt;=SelectionCriteria!$G$4,2, IF(L53&lt;=SelectionCriteria!$G$3,3,4))))</f>
        <v>2</v>
      </c>
      <c r="O53" s="157">
        <f t="shared" si="71"/>
        <v>0</v>
      </c>
      <c r="P53" s="157">
        <f t="shared" si="72"/>
        <v>0</v>
      </c>
      <c r="Q53" s="159">
        <f t="shared" si="73"/>
        <v>2</v>
      </c>
      <c r="R53" s="208" t="str">
        <f t="shared" si="5"/>
        <v>Low</v>
      </c>
      <c r="S53" s="160" t="s">
        <v>276</v>
      </c>
      <c r="T53" s="160"/>
      <c r="U53" s="161"/>
      <c r="V53" s="160"/>
      <c r="W53" s="193">
        <v>0.3</v>
      </c>
      <c r="X53" s="155"/>
      <c r="Y53" s="155"/>
      <c r="Z53" s="194">
        <v>50</v>
      </c>
      <c r="AA53" s="194">
        <v>100</v>
      </c>
      <c r="AB53" s="194">
        <v>150</v>
      </c>
      <c r="AC53" s="195">
        <v>0</v>
      </c>
      <c r="AD53" s="195">
        <v>1</v>
      </c>
      <c r="AE53" s="195">
        <v>2</v>
      </c>
      <c r="AF53" s="157">
        <f t="shared" si="2"/>
        <v>3</v>
      </c>
      <c r="AG53" s="157">
        <f>IF(AA53="",0,IF(AA53&lt;=SelectionCriteria!$G$5,1, IF(AA53&lt;=SelectionCriteria!$G$4,2, IF(AA53&lt;=SelectionCriteria!$G$3,3,4))))</f>
        <v>2</v>
      </c>
      <c r="AH53" s="157">
        <f t="shared" si="14"/>
        <v>0</v>
      </c>
      <c r="AI53" s="157">
        <f t="shared" si="15"/>
        <v>0</v>
      </c>
      <c r="AJ53" s="159">
        <f t="shared" si="7"/>
        <v>2</v>
      </c>
      <c r="AK53" s="7" t="str">
        <f t="shared" si="8"/>
        <v>Low</v>
      </c>
      <c r="AL53" s="155"/>
      <c r="AM53" s="159">
        <f t="shared" si="10"/>
        <v>30</v>
      </c>
      <c r="AN53" s="159">
        <f t="shared" si="11"/>
        <v>30</v>
      </c>
      <c r="AO53" s="164"/>
      <c r="AP53" s="107" t="str">
        <f t="shared" si="13"/>
        <v>Possible</v>
      </c>
      <c r="AQ53" s="107" t="str">
        <f t="shared" si="3"/>
        <v>Low</v>
      </c>
      <c r="AR53" s="164"/>
      <c r="AS53" s="164"/>
      <c r="AT53" s="164"/>
      <c r="AU53" s="164"/>
      <c r="AV53" s="165"/>
      <c r="AW53" s="166"/>
      <c r="AX53" s="166"/>
      <c r="AY53" s="166"/>
      <c r="AZ53" s="166"/>
      <c r="BA53" s="23" t="e">
        <f>#REF!</f>
        <v>#REF!</v>
      </c>
      <c r="BB53" s="166"/>
      <c r="BC53" s="166"/>
      <c r="BD53" s="166"/>
      <c r="BE53" s="166"/>
      <c r="BF53" s="166"/>
      <c r="BG53" s="166"/>
      <c r="BH53" s="166"/>
      <c r="BI53" s="166"/>
      <c r="BJ53" s="166"/>
      <c r="BK53" s="166"/>
      <c r="BL53" s="166"/>
      <c r="BM53" s="166"/>
      <c r="BN53" s="166"/>
      <c r="BO53" s="166"/>
      <c r="BP53" s="166"/>
      <c r="BQ53" s="166"/>
      <c r="BR53" s="166"/>
      <c r="BS53" s="166"/>
      <c r="BT53" s="166"/>
      <c r="BU53" s="166"/>
      <c r="BV53" s="166"/>
      <c r="BW53" s="166"/>
      <c r="BX53" s="166"/>
      <c r="BY53" s="166"/>
      <c r="BZ53" s="166"/>
      <c r="CA53" s="166"/>
      <c r="CB53" s="166"/>
      <c r="CC53" s="166"/>
      <c r="CD53" s="166"/>
      <c r="CE53" s="166"/>
      <c r="CF53" s="166"/>
      <c r="CG53" s="166"/>
      <c r="CH53" s="166"/>
      <c r="CI53" s="166"/>
      <c r="CJ53" s="166"/>
      <c r="CK53" s="166"/>
      <c r="CL53" s="166"/>
      <c r="CM53" s="166"/>
      <c r="CN53" s="166"/>
      <c r="CO53" s="166"/>
      <c r="CP53" s="166"/>
      <c r="CQ53" s="166"/>
      <c r="CR53" s="166"/>
      <c r="CS53" s="166"/>
      <c r="CT53" s="166"/>
      <c r="CU53" s="166"/>
      <c r="CV53" s="166"/>
      <c r="CW53" s="166"/>
      <c r="CX53" s="166"/>
      <c r="CY53" s="166"/>
      <c r="CZ53" s="166"/>
      <c r="DA53" s="166"/>
      <c r="DB53" s="166"/>
      <c r="DC53" s="166"/>
      <c r="DD53" s="166"/>
      <c r="DE53" s="166"/>
      <c r="DF53" s="166"/>
      <c r="DG53" s="166"/>
      <c r="DH53" s="166"/>
      <c r="DI53" s="166"/>
      <c r="DJ53" s="166"/>
      <c r="DK53" s="166"/>
      <c r="DL53" s="166"/>
      <c r="DM53" s="166"/>
      <c r="DN53" s="166"/>
      <c r="DO53" s="166"/>
      <c r="DP53" s="166"/>
      <c r="DQ53" s="166"/>
      <c r="DR53" s="166"/>
      <c r="DS53" s="166"/>
      <c r="DT53" s="166"/>
      <c r="DU53" s="166"/>
      <c r="DV53" s="166"/>
      <c r="DW53" s="166"/>
      <c r="DX53" s="166"/>
      <c r="DY53" s="166"/>
      <c r="DZ53" s="166"/>
      <c r="EA53" s="166"/>
      <c r="EB53" s="166"/>
      <c r="EC53" s="166"/>
      <c r="ED53" s="166"/>
      <c r="EE53" s="166"/>
      <c r="EF53" s="166"/>
      <c r="EG53" s="166"/>
      <c r="EH53" s="166"/>
      <c r="EI53" s="166"/>
      <c r="EJ53" s="166"/>
      <c r="EK53" s="166"/>
    </row>
    <row r="54" spans="1:141" s="167" customFormat="1" ht="28.05" customHeight="1" x14ac:dyDescent="0.3">
      <c r="A54" s="72" t="s">
        <v>230</v>
      </c>
      <c r="B54" s="172" t="s">
        <v>413</v>
      </c>
      <c r="C54" s="72" t="s">
        <v>107</v>
      </c>
      <c r="D54" s="72" t="s">
        <v>223</v>
      </c>
      <c r="E54" s="177"/>
      <c r="F54" s="154" t="s">
        <v>224</v>
      </c>
      <c r="G54" s="189" t="s">
        <v>216</v>
      </c>
      <c r="H54" s="160" t="s">
        <v>222</v>
      </c>
      <c r="I54" s="155">
        <v>0.1</v>
      </c>
      <c r="J54" s="155"/>
      <c r="K54" s="155"/>
      <c r="L54" s="156">
        <v>100</v>
      </c>
      <c r="M54" s="157">
        <f t="shared" si="4"/>
        <v>2</v>
      </c>
      <c r="N54" s="158">
        <f>IF(L54="",0,IF(L54&lt;=SelectionCriteria!$G$5,1, IF(L54&lt;=SelectionCriteria!$G$4,2, IF(L54&lt;=SelectionCriteria!$G$3,3,4))))</f>
        <v>2</v>
      </c>
      <c r="O54" s="157">
        <f t="shared" si="71"/>
        <v>0</v>
      </c>
      <c r="P54" s="157">
        <f t="shared" si="72"/>
        <v>0</v>
      </c>
      <c r="Q54" s="159">
        <f t="shared" si="73"/>
        <v>1.3333333333333333</v>
      </c>
      <c r="R54" s="208" t="str">
        <f t="shared" si="5"/>
        <v>Low</v>
      </c>
      <c r="S54" s="160" t="s">
        <v>275</v>
      </c>
      <c r="T54" s="160"/>
      <c r="U54" s="161"/>
      <c r="V54" s="160"/>
      <c r="W54" s="155">
        <v>0.02</v>
      </c>
      <c r="X54" s="155"/>
      <c r="Y54" s="155"/>
      <c r="Z54" s="157">
        <v>388</v>
      </c>
      <c r="AA54" s="157">
        <v>388</v>
      </c>
      <c r="AB54" s="157">
        <v>388</v>
      </c>
      <c r="AC54" s="162">
        <v>3</v>
      </c>
      <c r="AD54" s="162">
        <v>3</v>
      </c>
      <c r="AE54" s="162">
        <v>3</v>
      </c>
      <c r="AF54" s="157">
        <f t="shared" si="2"/>
        <v>2</v>
      </c>
      <c r="AG54" s="157">
        <f>IF(AA54="",0,IF(AA54&lt;=SelectionCriteria!$G$5,1, IF(AA54&lt;=SelectionCriteria!$G$4,2, IF(AA54&lt;=SelectionCriteria!$G$3,3,4))))</f>
        <v>4</v>
      </c>
      <c r="AH54" s="157">
        <f t="shared" si="14"/>
        <v>0</v>
      </c>
      <c r="AI54" s="157">
        <f t="shared" si="15"/>
        <v>0</v>
      </c>
      <c r="AJ54" s="159">
        <f t="shared" si="7"/>
        <v>2.6666666666666665</v>
      </c>
      <c r="AK54" s="7" t="str">
        <f t="shared" si="8"/>
        <v>Moderate</v>
      </c>
      <c r="AL54" s="155"/>
      <c r="AM54" s="159">
        <f t="shared" si="10"/>
        <v>7.76</v>
      </c>
      <c r="AN54" s="159">
        <f t="shared" si="11"/>
        <v>7.76</v>
      </c>
      <c r="AO54" s="164"/>
      <c r="AP54" s="107" t="str">
        <f t="shared" si="13"/>
        <v>Unlikely</v>
      </c>
      <c r="AQ54" s="107" t="str">
        <f t="shared" si="3"/>
        <v>Moderate</v>
      </c>
      <c r="AR54" s="164"/>
      <c r="AS54" s="164"/>
      <c r="AT54" s="164"/>
      <c r="AU54" s="164"/>
      <c r="AV54" s="164" t="s">
        <v>376</v>
      </c>
      <c r="AW54" s="166"/>
      <c r="AX54" s="166"/>
      <c r="AY54" s="166"/>
      <c r="AZ54" s="166"/>
      <c r="BA54" s="23" t="e">
        <f>#REF!</f>
        <v>#REF!</v>
      </c>
      <c r="BB54" s="166"/>
      <c r="BC54" s="166"/>
      <c r="BD54" s="166"/>
      <c r="BE54" s="166"/>
      <c r="BF54" s="166"/>
      <c r="BG54" s="166"/>
      <c r="BH54" s="166"/>
      <c r="BI54" s="166"/>
      <c r="BJ54" s="166"/>
      <c r="BK54" s="166"/>
      <c r="BL54" s="166"/>
      <c r="BM54" s="166"/>
      <c r="BN54" s="166"/>
      <c r="BO54" s="166"/>
      <c r="BP54" s="166"/>
      <c r="BQ54" s="166"/>
      <c r="BR54" s="166"/>
      <c r="BS54" s="166"/>
      <c r="BT54" s="166"/>
      <c r="BU54" s="166"/>
      <c r="BV54" s="166"/>
      <c r="BW54" s="166"/>
      <c r="BX54" s="166"/>
      <c r="BY54" s="166"/>
      <c r="BZ54" s="166"/>
      <c r="CA54" s="166"/>
      <c r="CB54" s="166"/>
      <c r="CC54" s="166"/>
      <c r="CD54" s="166"/>
      <c r="CE54" s="166"/>
      <c r="CF54" s="166"/>
      <c r="CG54" s="166"/>
      <c r="CH54" s="166"/>
      <c r="CI54" s="166"/>
      <c r="CJ54" s="166"/>
      <c r="CK54" s="166"/>
      <c r="CL54" s="166"/>
      <c r="CM54" s="166"/>
      <c r="CN54" s="166"/>
      <c r="CO54" s="166"/>
      <c r="CP54" s="166"/>
      <c r="CQ54" s="166"/>
      <c r="CR54" s="166"/>
      <c r="CS54" s="166"/>
      <c r="CT54" s="166"/>
      <c r="CU54" s="166"/>
      <c r="CV54" s="166"/>
      <c r="CW54" s="166"/>
      <c r="CX54" s="166"/>
      <c r="CY54" s="166"/>
      <c r="CZ54" s="166"/>
      <c r="DA54" s="166"/>
      <c r="DB54" s="166"/>
      <c r="DC54" s="166"/>
      <c r="DD54" s="166"/>
      <c r="DE54" s="166"/>
      <c r="DF54" s="166"/>
      <c r="DG54" s="166"/>
      <c r="DH54" s="166"/>
      <c r="DI54" s="166"/>
      <c r="DJ54" s="166"/>
      <c r="DK54" s="166"/>
      <c r="DL54" s="166"/>
      <c r="DM54" s="166"/>
      <c r="DN54" s="166"/>
      <c r="DO54" s="166"/>
      <c r="DP54" s="166"/>
      <c r="DQ54" s="166"/>
      <c r="DR54" s="166"/>
      <c r="DS54" s="166"/>
      <c r="DT54" s="166"/>
      <c r="DU54" s="166"/>
      <c r="DV54" s="166"/>
      <c r="DW54" s="166"/>
      <c r="DX54" s="166"/>
      <c r="DY54" s="166"/>
      <c r="DZ54" s="166"/>
      <c r="EA54" s="166"/>
      <c r="EB54" s="166"/>
      <c r="EC54" s="166"/>
      <c r="ED54" s="166"/>
      <c r="EE54" s="166"/>
      <c r="EF54" s="166"/>
      <c r="EG54" s="166"/>
      <c r="EH54" s="166"/>
      <c r="EI54" s="166"/>
      <c r="EJ54" s="166"/>
      <c r="EK54" s="166"/>
    </row>
    <row r="55" spans="1:141" s="167" customFormat="1" ht="28.05" customHeight="1" x14ac:dyDescent="0.3">
      <c r="A55" s="168" t="s">
        <v>349</v>
      </c>
      <c r="B55" s="173" t="s">
        <v>350</v>
      </c>
      <c r="C55" s="72" t="s">
        <v>107</v>
      </c>
      <c r="D55" s="168" t="s">
        <v>351</v>
      </c>
      <c r="E55" s="177"/>
      <c r="F55" s="154" t="s">
        <v>352</v>
      </c>
      <c r="G55" s="189" t="s">
        <v>353</v>
      </c>
      <c r="H55" s="160" t="s">
        <v>354</v>
      </c>
      <c r="I55" s="155">
        <v>0.1</v>
      </c>
      <c r="J55" s="155"/>
      <c r="K55" s="155"/>
      <c r="L55" s="156">
        <v>50</v>
      </c>
      <c r="M55" s="157">
        <f t="shared" si="4"/>
        <v>2</v>
      </c>
      <c r="N55" s="158">
        <f>IF(L55="",0,IF(L55&lt;=SelectionCriteria!$G$5,1, IF(L55&lt;=SelectionCriteria!$G$4,2, IF(L55&lt;=SelectionCriteria!$G$3,3,4))))</f>
        <v>2</v>
      </c>
      <c r="O55" s="157">
        <f t="shared" si="71"/>
        <v>0</v>
      </c>
      <c r="P55" s="157">
        <f t="shared" si="71"/>
        <v>0</v>
      </c>
      <c r="Q55" s="159">
        <f t="shared" si="73"/>
        <v>1.3333333333333333</v>
      </c>
      <c r="R55" s="208" t="str">
        <f t="shared" si="5"/>
        <v>Low</v>
      </c>
      <c r="S55" s="160"/>
      <c r="T55" s="160"/>
      <c r="U55" s="161"/>
      <c r="V55" s="160"/>
      <c r="W55" s="155">
        <v>0.1</v>
      </c>
      <c r="X55" s="155"/>
      <c r="Y55" s="155"/>
      <c r="Z55" s="157">
        <v>0</v>
      </c>
      <c r="AA55" s="157">
        <v>0</v>
      </c>
      <c r="AB55" s="157">
        <v>0</v>
      </c>
      <c r="AC55" s="162">
        <v>0</v>
      </c>
      <c r="AD55" s="162">
        <v>2</v>
      </c>
      <c r="AE55" s="162">
        <v>3</v>
      </c>
      <c r="AF55" s="157">
        <f t="shared" si="2"/>
        <v>2</v>
      </c>
      <c r="AG55" s="157">
        <f>IF(AA55="",0,IF(AA55&lt;=SelectionCriteria!$G$5,1, IF(AA55&lt;=SelectionCriteria!$G$4,2, IF(AA55&lt;=SelectionCriteria!$G$3,3,4))))</f>
        <v>1</v>
      </c>
      <c r="AH55" s="157">
        <f t="shared" si="14"/>
        <v>0</v>
      </c>
      <c r="AI55" s="157">
        <f t="shared" si="15"/>
        <v>0</v>
      </c>
      <c r="AJ55" s="159">
        <f t="shared" si="7"/>
        <v>0.66666666666666663</v>
      </c>
      <c r="AK55" s="163" t="str">
        <f t="shared" ref="AK55:AK56" si="74">IF(AJ55&lt;=1,"Negligible",IF(AJ55&lt;=2,"Low",IF(AJ55&lt;3,"Moderate","High")))</f>
        <v>Negligible</v>
      </c>
      <c r="AL55" s="155"/>
      <c r="AM55" s="159"/>
      <c r="AN55" s="159"/>
      <c r="AO55" s="164"/>
      <c r="AP55" s="107" t="str">
        <f t="shared" si="13"/>
        <v>Unlikely</v>
      </c>
      <c r="AQ55" s="107" t="str">
        <f t="shared" si="3"/>
        <v>Negligible</v>
      </c>
      <c r="AR55" s="164"/>
      <c r="AS55" s="164"/>
      <c r="AT55" s="164"/>
      <c r="AU55" s="164"/>
      <c r="AV55" s="165"/>
      <c r="AW55" s="166"/>
      <c r="AX55" s="166"/>
      <c r="AY55" s="166"/>
      <c r="AZ55" s="166"/>
      <c r="BA55" s="23" t="e">
        <f>#REF!</f>
        <v>#REF!</v>
      </c>
      <c r="BB55" s="166"/>
      <c r="BC55" s="166"/>
      <c r="BD55" s="166"/>
      <c r="BE55" s="166"/>
      <c r="BF55" s="166"/>
      <c r="BG55" s="166"/>
      <c r="BH55" s="166"/>
      <c r="BI55" s="166"/>
      <c r="BJ55" s="166"/>
      <c r="BK55" s="166"/>
      <c r="BL55" s="166"/>
      <c r="BM55" s="166"/>
      <c r="BN55" s="166"/>
      <c r="BO55" s="166"/>
      <c r="BP55" s="166"/>
      <c r="BQ55" s="166"/>
      <c r="BR55" s="166"/>
      <c r="BS55" s="166"/>
      <c r="BT55" s="166"/>
      <c r="BU55" s="166"/>
      <c r="BV55" s="166"/>
      <c r="BW55" s="166"/>
      <c r="BX55" s="166"/>
      <c r="BY55" s="166"/>
      <c r="BZ55" s="166"/>
      <c r="CA55" s="166"/>
      <c r="CB55" s="166"/>
      <c r="CC55" s="166"/>
      <c r="CD55" s="166"/>
      <c r="CE55" s="166"/>
      <c r="CF55" s="166"/>
      <c r="CG55" s="166"/>
      <c r="CH55" s="166"/>
      <c r="CI55" s="166"/>
      <c r="CJ55" s="166"/>
      <c r="CK55" s="166"/>
      <c r="CL55" s="166"/>
      <c r="CM55" s="166"/>
      <c r="CN55" s="166"/>
      <c r="CO55" s="166"/>
      <c r="CP55" s="166"/>
      <c r="CQ55" s="166"/>
      <c r="CR55" s="166"/>
      <c r="CS55" s="166"/>
      <c r="CT55" s="166"/>
      <c r="CU55" s="166"/>
      <c r="CV55" s="166"/>
      <c r="CW55" s="166"/>
      <c r="CX55" s="166"/>
      <c r="CY55" s="166"/>
      <c r="CZ55" s="166"/>
      <c r="DA55" s="166"/>
      <c r="DB55" s="166"/>
      <c r="DC55" s="166"/>
      <c r="DD55" s="166"/>
      <c r="DE55" s="166"/>
      <c r="DF55" s="166"/>
      <c r="DG55" s="166"/>
      <c r="DH55" s="166"/>
      <c r="DI55" s="166"/>
      <c r="DJ55" s="166"/>
      <c r="DK55" s="166"/>
      <c r="DL55" s="166"/>
      <c r="DM55" s="166"/>
      <c r="DN55" s="166"/>
      <c r="DO55" s="166"/>
      <c r="DP55" s="166"/>
      <c r="DQ55" s="166"/>
      <c r="DR55" s="166"/>
      <c r="DS55" s="166"/>
      <c r="DT55" s="166"/>
      <c r="DU55" s="166"/>
      <c r="DV55" s="166"/>
      <c r="DW55" s="166"/>
      <c r="DX55" s="166"/>
      <c r="DY55" s="166"/>
      <c r="DZ55" s="166"/>
      <c r="EA55" s="166"/>
      <c r="EB55" s="166"/>
      <c r="EC55" s="166"/>
      <c r="ED55" s="166"/>
      <c r="EE55" s="166"/>
      <c r="EF55" s="166"/>
      <c r="EG55" s="166"/>
      <c r="EH55" s="166"/>
      <c r="EI55" s="166"/>
      <c r="EJ55" s="166"/>
      <c r="EK55" s="166"/>
    </row>
    <row r="56" spans="1:141" s="167" customFormat="1" ht="28.05" customHeight="1" x14ac:dyDescent="0.3">
      <c r="A56" s="168" t="s">
        <v>349</v>
      </c>
      <c r="B56" s="214" t="s">
        <v>357</v>
      </c>
      <c r="C56" s="72" t="s">
        <v>107</v>
      </c>
      <c r="D56" s="168" t="s">
        <v>351</v>
      </c>
      <c r="E56" s="177"/>
      <c r="F56" s="154" t="s">
        <v>352</v>
      </c>
      <c r="G56" s="189" t="s">
        <v>355</v>
      </c>
      <c r="H56" s="160" t="s">
        <v>356</v>
      </c>
      <c r="I56" s="155">
        <v>0</v>
      </c>
      <c r="J56" s="155"/>
      <c r="K56" s="155"/>
      <c r="L56" s="156">
        <v>0</v>
      </c>
      <c r="M56" s="157">
        <f>IF(I56=0,0,IF(I56&lt;=0.01,1, IF(I56&lt;=0.1,2, IF(I56&lt;=0.5,3,4))))</f>
        <v>0</v>
      </c>
      <c r="N56" s="158">
        <f>IF(L56="",0,IF(L56&lt;=SelectionCriteria!$G$5,1, IF(L56&lt;=SelectionCriteria!$G$4,2, IF(L56&lt;=SelectionCriteria!$G$3,3,4))))</f>
        <v>1</v>
      </c>
      <c r="O56" s="157">
        <f t="shared" si="71"/>
        <v>0</v>
      </c>
      <c r="P56" s="157">
        <f t="shared" si="71"/>
        <v>0</v>
      </c>
      <c r="Q56" s="159">
        <f t="shared" si="73"/>
        <v>0</v>
      </c>
      <c r="R56" s="208" t="str">
        <f t="shared" si="5"/>
        <v>Not Primary</v>
      </c>
      <c r="S56" s="160"/>
      <c r="T56" s="160"/>
      <c r="U56" s="161"/>
      <c r="V56" s="160"/>
      <c r="W56" s="155">
        <v>0.02</v>
      </c>
      <c r="X56" s="155"/>
      <c r="Y56" s="155"/>
      <c r="Z56" s="157">
        <v>0</v>
      </c>
      <c r="AA56" s="157">
        <v>0</v>
      </c>
      <c r="AB56" s="157">
        <v>0</v>
      </c>
      <c r="AC56" s="162">
        <v>1</v>
      </c>
      <c r="AD56" s="162">
        <v>3</v>
      </c>
      <c r="AE56" s="162">
        <v>6</v>
      </c>
      <c r="AF56" s="157">
        <f t="shared" si="2"/>
        <v>2</v>
      </c>
      <c r="AG56" s="157">
        <f>IF(AA56="",0,IF(AA56&lt;=SelectionCriteria!$G$5,1, IF(AA56&lt;=SelectionCriteria!$G$4,2, IF(AA56&lt;=SelectionCriteria!$G$3,3,4))))</f>
        <v>1</v>
      </c>
      <c r="AH56" s="157">
        <f t="shared" si="14"/>
        <v>0</v>
      </c>
      <c r="AI56" s="157">
        <f t="shared" si="15"/>
        <v>0</v>
      </c>
      <c r="AJ56" s="159">
        <f t="shared" si="7"/>
        <v>0.66666666666666663</v>
      </c>
      <c r="AK56" s="163" t="str">
        <f t="shared" si="74"/>
        <v>Negligible</v>
      </c>
      <c r="AL56" s="155"/>
      <c r="AM56" s="159"/>
      <c r="AN56" s="159"/>
      <c r="AO56" s="164"/>
      <c r="AP56" s="107" t="str">
        <f t="shared" si="13"/>
        <v>Unlikely</v>
      </c>
      <c r="AQ56" s="107" t="str">
        <f t="shared" si="3"/>
        <v>Negligible</v>
      </c>
      <c r="AR56" s="164"/>
      <c r="AS56" s="164"/>
      <c r="AT56" s="164"/>
      <c r="AU56" s="164"/>
      <c r="AV56" s="165"/>
      <c r="AW56" s="166"/>
      <c r="AX56" s="166"/>
      <c r="AY56" s="166"/>
      <c r="AZ56" s="166"/>
      <c r="BA56" s="23" t="e">
        <f>#REF!</f>
        <v>#REF!</v>
      </c>
      <c r="BB56" s="166"/>
      <c r="BC56" s="166"/>
      <c r="BD56" s="166"/>
      <c r="BE56" s="166"/>
      <c r="BF56" s="166"/>
      <c r="BG56" s="166"/>
      <c r="BH56" s="166"/>
      <c r="BI56" s="166"/>
      <c r="BJ56" s="166"/>
      <c r="BK56" s="166"/>
      <c r="BL56" s="166"/>
      <c r="BM56" s="166"/>
      <c r="BN56" s="166"/>
      <c r="BO56" s="166"/>
      <c r="BP56" s="166"/>
      <c r="BQ56" s="166"/>
      <c r="BR56" s="166"/>
      <c r="BS56" s="166"/>
      <c r="BT56" s="166"/>
      <c r="BU56" s="166"/>
      <c r="BV56" s="166"/>
      <c r="BW56" s="166"/>
      <c r="BX56" s="166"/>
      <c r="BY56" s="166"/>
      <c r="BZ56" s="166"/>
      <c r="CA56" s="166"/>
      <c r="CB56" s="166"/>
      <c r="CC56" s="166"/>
      <c r="CD56" s="166"/>
      <c r="CE56" s="166"/>
      <c r="CF56" s="166"/>
      <c r="CG56" s="166"/>
      <c r="CH56" s="166"/>
      <c r="CI56" s="166"/>
      <c r="CJ56" s="166"/>
      <c r="CK56" s="166"/>
      <c r="CL56" s="166"/>
      <c r="CM56" s="166"/>
      <c r="CN56" s="166"/>
      <c r="CO56" s="166"/>
      <c r="CP56" s="166"/>
      <c r="CQ56" s="166"/>
      <c r="CR56" s="166"/>
      <c r="CS56" s="166"/>
      <c r="CT56" s="166"/>
      <c r="CU56" s="166"/>
      <c r="CV56" s="166"/>
      <c r="CW56" s="166"/>
      <c r="CX56" s="166"/>
      <c r="CY56" s="166"/>
      <c r="CZ56" s="166"/>
      <c r="DA56" s="166"/>
      <c r="DB56" s="166"/>
      <c r="DC56" s="166"/>
      <c r="DD56" s="166"/>
      <c r="DE56" s="166"/>
      <c r="DF56" s="166"/>
      <c r="DG56" s="166"/>
      <c r="DH56" s="166"/>
      <c r="DI56" s="166"/>
      <c r="DJ56" s="166"/>
      <c r="DK56" s="166"/>
      <c r="DL56" s="166"/>
      <c r="DM56" s="166"/>
      <c r="DN56" s="166"/>
      <c r="DO56" s="166"/>
      <c r="DP56" s="166"/>
      <c r="DQ56" s="166"/>
      <c r="DR56" s="166"/>
      <c r="DS56" s="166"/>
      <c r="DT56" s="166"/>
      <c r="DU56" s="166"/>
      <c r="DV56" s="166"/>
      <c r="DW56" s="166"/>
      <c r="DX56" s="166"/>
      <c r="DY56" s="166"/>
      <c r="DZ56" s="166"/>
      <c r="EA56" s="166"/>
      <c r="EB56" s="166"/>
      <c r="EC56" s="166"/>
      <c r="ED56" s="166"/>
      <c r="EE56" s="166"/>
      <c r="EF56" s="166"/>
      <c r="EG56" s="166"/>
      <c r="EH56" s="166"/>
      <c r="EI56" s="166"/>
      <c r="EJ56" s="166"/>
      <c r="EK56" s="166"/>
    </row>
    <row r="57" spans="1:141" s="167" customFormat="1" ht="28.05" customHeight="1" x14ac:dyDescent="0.3">
      <c r="A57" s="168" t="s">
        <v>363</v>
      </c>
      <c r="B57" s="211">
        <v>2.02</v>
      </c>
      <c r="C57" s="72" t="s">
        <v>107</v>
      </c>
      <c r="D57" s="168" t="s">
        <v>364</v>
      </c>
      <c r="E57" s="154"/>
      <c r="F57" s="154" t="s">
        <v>365</v>
      </c>
      <c r="G57" s="168" t="s">
        <v>366</v>
      </c>
      <c r="H57" s="152" t="s">
        <v>367</v>
      </c>
      <c r="I57" s="155">
        <v>0.15</v>
      </c>
      <c r="J57" s="155"/>
      <c r="K57" s="155"/>
      <c r="L57" s="156">
        <v>5</v>
      </c>
      <c r="M57" s="157">
        <f t="shared" ref="M57:M58" si="75">IF(I57=0,0,IF(I57&lt;=0.01,1, IF(I57&lt;=0.1,2, IF(I57&lt;=0.5,3,4))))</f>
        <v>3</v>
      </c>
      <c r="N57" s="158">
        <f>IF(L57="",0,IF(L57&lt;=SelectionCriteria!$G$5,1, IF(L57&lt;=SelectionCriteria!$G$4,2, IF(L57&lt;=SelectionCriteria!$G$3,3,4))))</f>
        <v>1</v>
      </c>
      <c r="O57" s="157">
        <f t="shared" ref="O57:P60" si="76">IF(J57="",0,IF(J57="Negligible",1,IF(J57="Low",2,IF(J57="Moderate",3,4))))</f>
        <v>0</v>
      </c>
      <c r="P57" s="157">
        <f t="shared" si="76"/>
        <v>0</v>
      </c>
      <c r="Q57" s="159">
        <f>M57*((N57+O57+P57)/3)</f>
        <v>1</v>
      </c>
      <c r="R57" s="155" t="str">
        <f t="shared" ref="R57:R62" si="77">IF(Q57&lt;=3,"Negligible",IF(Q57&lt;=6,"Low",IF(Q57&lt;=9,"Moderate","High")))</f>
        <v>Negligible</v>
      </c>
      <c r="S57" s="152" t="s">
        <v>368</v>
      </c>
      <c r="T57" s="160"/>
      <c r="U57" s="161"/>
      <c r="V57" s="160"/>
      <c r="W57" s="155">
        <v>0</v>
      </c>
      <c r="X57" s="155"/>
      <c r="Y57" s="155"/>
      <c r="Z57" s="155"/>
      <c r="AA57" s="155"/>
      <c r="AB57" s="155"/>
      <c r="AC57" s="155"/>
      <c r="AD57" s="155"/>
      <c r="AE57" s="155"/>
      <c r="AF57" s="157">
        <f t="shared" ref="AF57:AF58" si="78">IF(W57=0,0,IF(W57&lt;=0.01,1, IF(W57&lt;=0.1,2, IF(W57&lt;=0.5,3,4))))</f>
        <v>0</v>
      </c>
      <c r="AG57" s="157">
        <f>IF(AA57="",0,IF(AA57&lt;=SelectionCriteria!$G$5,1, IF(AA57&lt;=SelectionCriteria!$G$4,2, IF(AA57&lt;=SelectionCriteria!$G$3,3,4))))</f>
        <v>0</v>
      </c>
      <c r="AH57" s="157">
        <f t="shared" ref="AH57:AH58" si="79">IF(X57="",0,IF(X57="Negligible",1,IF(X57="Low",2,IF(X57="Moderate",3,4))))</f>
        <v>0</v>
      </c>
      <c r="AI57" s="157">
        <f t="shared" ref="AI57:AI58" si="80">IF(Y57="",0,IF(Y57="Negligible",1,IF(Y57="Low",2,IF(Y57="Moderate",3,4))))</f>
        <v>0</v>
      </c>
      <c r="AJ57" s="159">
        <f t="shared" ref="AJ57:AJ58" si="81">AF57*((AG57+AH57+AI57)/3)</f>
        <v>0</v>
      </c>
      <c r="AK57" s="163" t="str">
        <f>IF(AJ57=0,"Not Residual",IF(AJ57&lt;=1,"Negligible",IF(AJ57&lt;=2,"Low",IF(AJ57&lt;3,"Moderate","High"))))</f>
        <v>Not Residual</v>
      </c>
      <c r="AL57" s="155"/>
      <c r="AM57" s="159"/>
      <c r="AN57" s="159"/>
      <c r="AO57" s="164"/>
      <c r="AP57" s="107" t="str">
        <f t="shared" ref="AP57:AP62" si="82">IF(W57=0,"Not Residual",IF(AF57=4,("Very Likely"),(IF(AF57=3,("Possible"),(IF(AF57=2,("Unlikely"),("Rare")))))))</f>
        <v>Not Residual</v>
      </c>
      <c r="AQ57" s="107" t="str">
        <f t="shared" ref="AQ57:AQ61" si="83">AK57</f>
        <v>Not Residual</v>
      </c>
      <c r="AR57" s="164"/>
      <c r="AS57" s="164"/>
      <c r="AT57" s="164"/>
      <c r="AU57" s="164" t="s">
        <v>392</v>
      </c>
      <c r="AV57" s="165"/>
      <c r="AW57" s="166"/>
      <c r="AX57" s="166"/>
      <c r="AY57" s="166"/>
      <c r="AZ57" s="166"/>
      <c r="BA57" s="23" t="e">
        <f>#REF!</f>
        <v>#REF!</v>
      </c>
      <c r="BB57" s="166"/>
      <c r="BC57" s="166"/>
      <c r="BD57" s="166"/>
      <c r="BE57" s="166"/>
      <c r="BF57" s="166"/>
      <c r="BG57" s="166"/>
      <c r="BH57" s="166"/>
      <c r="BI57" s="166"/>
      <c r="BJ57" s="166"/>
      <c r="BK57" s="166"/>
      <c r="BL57" s="166"/>
      <c r="BM57" s="166"/>
      <c r="BN57" s="166"/>
      <c r="BO57" s="166"/>
      <c r="BP57" s="166"/>
      <c r="BQ57" s="166"/>
      <c r="BR57" s="166"/>
      <c r="BS57" s="166"/>
      <c r="BT57" s="166"/>
      <c r="BU57" s="166"/>
      <c r="BV57" s="166"/>
      <c r="BW57" s="166"/>
      <c r="BX57" s="166"/>
      <c r="BY57" s="166"/>
      <c r="BZ57" s="166"/>
      <c r="CA57" s="166"/>
      <c r="CB57" s="166"/>
      <c r="CC57" s="166"/>
      <c r="CD57" s="166"/>
      <c r="CE57" s="166"/>
      <c r="CF57" s="166"/>
      <c r="CG57" s="166"/>
      <c r="CH57" s="166"/>
      <c r="CI57" s="166"/>
      <c r="CJ57" s="166"/>
      <c r="CK57" s="166"/>
      <c r="CL57" s="166"/>
      <c r="CM57" s="166"/>
      <c r="CN57" s="166"/>
      <c r="CO57" s="166"/>
      <c r="CP57" s="166"/>
      <c r="CQ57" s="166"/>
      <c r="CR57" s="166"/>
      <c r="CS57" s="166"/>
      <c r="CT57" s="166"/>
      <c r="CU57" s="166"/>
      <c r="CV57" s="166"/>
      <c r="CW57" s="166"/>
      <c r="CX57" s="166"/>
      <c r="CY57" s="166"/>
      <c r="CZ57" s="166"/>
      <c r="DA57" s="166"/>
      <c r="DB57" s="166"/>
      <c r="DC57" s="166"/>
      <c r="DD57" s="166"/>
      <c r="DE57" s="166"/>
      <c r="DF57" s="166"/>
      <c r="DG57" s="166"/>
      <c r="DH57" s="166"/>
      <c r="DI57" s="166"/>
      <c r="DJ57" s="166"/>
      <c r="DK57" s="166"/>
      <c r="DL57" s="166"/>
      <c r="DM57" s="166"/>
      <c r="DN57" s="166"/>
      <c r="DO57" s="166"/>
      <c r="DP57" s="166"/>
      <c r="DQ57" s="166"/>
      <c r="DR57" s="166"/>
      <c r="DS57" s="166"/>
      <c r="DT57" s="166"/>
      <c r="DU57" s="166"/>
      <c r="DV57" s="166"/>
      <c r="DW57" s="166"/>
      <c r="DX57" s="166"/>
      <c r="DY57" s="166"/>
      <c r="DZ57" s="166"/>
      <c r="EA57" s="166"/>
      <c r="EB57" s="166"/>
      <c r="EC57" s="166"/>
      <c r="ED57" s="166"/>
      <c r="EE57" s="166"/>
      <c r="EF57" s="166"/>
      <c r="EG57" s="166"/>
      <c r="EH57" s="166"/>
      <c r="EI57" s="166"/>
      <c r="EJ57" s="166"/>
      <c r="EK57" s="166"/>
    </row>
    <row r="58" spans="1:141" s="167" customFormat="1" ht="28.05" customHeight="1" x14ac:dyDescent="0.3">
      <c r="A58" s="168" t="s">
        <v>369</v>
      </c>
      <c r="B58" s="211">
        <v>2.02</v>
      </c>
      <c r="C58" s="72" t="s">
        <v>107</v>
      </c>
      <c r="D58" s="168" t="s">
        <v>364</v>
      </c>
      <c r="E58" s="154"/>
      <c r="F58" s="154" t="s">
        <v>365</v>
      </c>
      <c r="G58" s="168" t="s">
        <v>370</v>
      </c>
      <c r="H58" s="152" t="s">
        <v>371</v>
      </c>
      <c r="I58" s="155">
        <v>0.15</v>
      </c>
      <c r="J58" s="155"/>
      <c r="K58" s="155"/>
      <c r="L58" s="156">
        <v>5</v>
      </c>
      <c r="M58" s="157">
        <f t="shared" si="75"/>
        <v>3</v>
      </c>
      <c r="N58" s="158">
        <f>IF(L58="",0,IF(L58&lt;=SelectionCriteria!$G$5,1, IF(L58&lt;=SelectionCriteria!$G$4,2, IF(L58&lt;=SelectionCriteria!$G$3,3,4))))</f>
        <v>1</v>
      </c>
      <c r="O58" s="157">
        <f t="shared" si="76"/>
        <v>0</v>
      </c>
      <c r="P58" s="157">
        <f t="shared" si="76"/>
        <v>0</v>
      </c>
      <c r="Q58" s="159">
        <f>M58*((N58+O58+P58)/3)</f>
        <v>1</v>
      </c>
      <c r="R58" s="155" t="str">
        <f t="shared" si="77"/>
        <v>Negligible</v>
      </c>
      <c r="S58" s="152" t="s">
        <v>372</v>
      </c>
      <c r="T58" s="160"/>
      <c r="U58" s="161"/>
      <c r="V58" s="160"/>
      <c r="W58" s="155">
        <v>0</v>
      </c>
      <c r="X58" s="155"/>
      <c r="Y58" s="155"/>
      <c r="Z58" s="155"/>
      <c r="AA58" s="155"/>
      <c r="AB58" s="155"/>
      <c r="AC58" s="155"/>
      <c r="AD58" s="155"/>
      <c r="AE58" s="155"/>
      <c r="AF58" s="157">
        <f t="shared" si="78"/>
        <v>0</v>
      </c>
      <c r="AG58" s="157">
        <f>IF(AA58="",0,IF(AA58&lt;=SelectionCriteria!$G$5,1, IF(AA58&lt;=SelectionCriteria!$G$4,2, IF(AA58&lt;=SelectionCriteria!$G$3,3,4))))</f>
        <v>0</v>
      </c>
      <c r="AH58" s="157">
        <f t="shared" si="79"/>
        <v>0</v>
      </c>
      <c r="AI58" s="157">
        <f t="shared" si="80"/>
        <v>0</v>
      </c>
      <c r="AJ58" s="159">
        <f t="shared" si="81"/>
        <v>0</v>
      </c>
      <c r="AK58" s="163" t="str">
        <f>IF(AJ58=0,"Not Residual",IF(AJ58&lt;=1,"Negligible",IF(AJ58&lt;=2,"Low",IF(AJ58&lt;3,"Moderate","High"))))</f>
        <v>Not Residual</v>
      </c>
      <c r="AL58" s="155"/>
      <c r="AM58" s="159"/>
      <c r="AN58" s="159"/>
      <c r="AO58" s="164"/>
      <c r="AP58" s="107" t="str">
        <f t="shared" si="82"/>
        <v>Not Residual</v>
      </c>
      <c r="AQ58" s="107" t="str">
        <f t="shared" si="83"/>
        <v>Not Residual</v>
      </c>
      <c r="AR58" s="164" t="s">
        <v>374</v>
      </c>
      <c r="AS58" s="164"/>
      <c r="AT58" s="164"/>
      <c r="AU58" s="164" t="s">
        <v>393</v>
      </c>
      <c r="AV58" s="165"/>
      <c r="AW58" s="166"/>
      <c r="AX58" s="166"/>
      <c r="AY58" s="166"/>
      <c r="AZ58" s="166"/>
      <c r="BA58" s="23" t="e">
        <f>#REF!</f>
        <v>#REF!</v>
      </c>
      <c r="BB58" s="166"/>
      <c r="BC58" s="166"/>
      <c r="BD58" s="166"/>
      <c r="BE58" s="166"/>
      <c r="BF58" s="166"/>
      <c r="BG58" s="166"/>
      <c r="BH58" s="166"/>
      <c r="BI58" s="166"/>
      <c r="BJ58" s="166"/>
      <c r="BK58" s="166"/>
      <c r="BL58" s="166"/>
      <c r="BM58" s="166"/>
      <c r="BN58" s="166"/>
      <c r="BO58" s="166"/>
      <c r="BP58" s="166"/>
      <c r="BQ58" s="166"/>
      <c r="BR58" s="166"/>
      <c r="BS58" s="166"/>
      <c r="BT58" s="166"/>
      <c r="BU58" s="166"/>
      <c r="BV58" s="166"/>
      <c r="BW58" s="166"/>
      <c r="BX58" s="166"/>
      <c r="BY58" s="166"/>
      <c r="BZ58" s="166"/>
      <c r="CA58" s="166"/>
      <c r="CB58" s="166"/>
      <c r="CC58" s="166"/>
      <c r="CD58" s="166"/>
      <c r="CE58" s="166"/>
      <c r="CF58" s="166"/>
      <c r="CG58" s="166"/>
      <c r="CH58" s="166"/>
      <c r="CI58" s="166"/>
      <c r="CJ58" s="166"/>
      <c r="CK58" s="166"/>
      <c r="CL58" s="166"/>
      <c r="CM58" s="166"/>
      <c r="CN58" s="166"/>
      <c r="CO58" s="166"/>
      <c r="CP58" s="166"/>
      <c r="CQ58" s="166"/>
      <c r="CR58" s="166"/>
      <c r="CS58" s="166"/>
      <c r="CT58" s="166"/>
      <c r="CU58" s="166"/>
      <c r="CV58" s="166"/>
      <c r="CW58" s="166"/>
      <c r="CX58" s="166"/>
      <c r="CY58" s="166"/>
      <c r="CZ58" s="166"/>
      <c r="DA58" s="166"/>
      <c r="DB58" s="166"/>
      <c r="DC58" s="166"/>
      <c r="DD58" s="166"/>
      <c r="DE58" s="166"/>
      <c r="DF58" s="166"/>
      <c r="DG58" s="166"/>
      <c r="DH58" s="166"/>
      <c r="DI58" s="166"/>
      <c r="DJ58" s="166"/>
      <c r="DK58" s="166"/>
      <c r="DL58" s="166"/>
      <c r="DM58" s="166"/>
      <c r="DN58" s="166"/>
      <c r="DO58" s="166"/>
      <c r="DP58" s="166"/>
      <c r="DQ58" s="166"/>
      <c r="DR58" s="166"/>
      <c r="DS58" s="166"/>
      <c r="DT58" s="166"/>
      <c r="DU58" s="166"/>
      <c r="DV58" s="166"/>
      <c r="DW58" s="166"/>
      <c r="DX58" s="166"/>
      <c r="DY58" s="166"/>
      <c r="DZ58" s="166"/>
      <c r="EA58" s="166"/>
      <c r="EB58" s="166"/>
      <c r="EC58" s="166"/>
      <c r="ED58" s="166"/>
      <c r="EE58" s="166"/>
      <c r="EF58" s="166"/>
      <c r="EG58" s="166"/>
      <c r="EH58" s="166"/>
      <c r="EI58" s="166"/>
      <c r="EJ58" s="166"/>
      <c r="EK58" s="166"/>
    </row>
    <row r="59" spans="1:141" s="167" customFormat="1" ht="28.05" customHeight="1" x14ac:dyDescent="0.3">
      <c r="A59" s="168" t="s">
        <v>408</v>
      </c>
      <c r="B59" s="211">
        <v>2.02</v>
      </c>
      <c r="C59" s="72" t="s">
        <v>107</v>
      </c>
      <c r="D59" s="168" t="s">
        <v>364</v>
      </c>
      <c r="E59" s="154"/>
      <c r="F59" s="154" t="s">
        <v>365</v>
      </c>
      <c r="G59" s="169" t="s">
        <v>419</v>
      </c>
      <c r="H59" s="152" t="s">
        <v>367</v>
      </c>
      <c r="I59" s="155">
        <v>0.15</v>
      </c>
      <c r="J59" s="155"/>
      <c r="K59" s="155"/>
      <c r="L59" s="156">
        <v>5</v>
      </c>
      <c r="M59" s="157">
        <f t="shared" ref="M59:M60" si="84">IF(I59=0,0,IF(I59&lt;=0.01,1, IF(I59&lt;=0.1,2, IF(I59&lt;=0.5,3,4))))</f>
        <v>3</v>
      </c>
      <c r="N59" s="158">
        <f>IF(L59="",0,IF(L59&lt;=SelectionCriteria!$G$5,1, IF(L59&lt;=SelectionCriteria!$G$4,2, IF(L59&lt;=SelectionCriteria!$G$3,3,4))))</f>
        <v>1</v>
      </c>
      <c r="O59" s="157">
        <f t="shared" si="76"/>
        <v>0</v>
      </c>
      <c r="P59" s="157">
        <f t="shared" si="76"/>
        <v>0</v>
      </c>
      <c r="Q59" s="159">
        <f>M59*((N59+O59+P59)/3)</f>
        <v>1</v>
      </c>
      <c r="R59" s="155" t="str">
        <f t="shared" si="77"/>
        <v>Negligible</v>
      </c>
      <c r="S59" s="152" t="s">
        <v>368</v>
      </c>
      <c r="T59" s="160"/>
      <c r="U59" s="161"/>
      <c r="V59" s="160"/>
      <c r="W59" s="155">
        <v>0.05</v>
      </c>
      <c r="X59" s="155" t="s">
        <v>2</v>
      </c>
      <c r="Y59" s="155"/>
      <c r="Z59" s="157">
        <v>42</v>
      </c>
      <c r="AA59" s="157">
        <v>42</v>
      </c>
      <c r="AB59" s="157">
        <v>42</v>
      </c>
      <c r="AC59" s="162">
        <v>0</v>
      </c>
      <c r="AD59" s="162">
        <v>2</v>
      </c>
      <c r="AE59" s="162">
        <v>6</v>
      </c>
      <c r="AF59" s="157">
        <f t="shared" ref="AF59:AF60" si="85">IF(W59=0,0,IF(W59&lt;=0.01,1, IF(W59&lt;=0.1,2, IF(W59&lt;=0.5,3,4))))</f>
        <v>2</v>
      </c>
      <c r="AG59" s="157">
        <f>IF(AA59="",0,IF(AA59&lt;=SelectionCriteria!$G$5,1, IF(AA59&lt;=SelectionCriteria!$G$4,2, IF(AA59&lt;=SelectionCriteria!$G$3,3,4))))</f>
        <v>2</v>
      </c>
      <c r="AH59" s="157">
        <f t="shared" ref="AH59:AH60" si="86">IF(X59="",0,IF(X59="Negligible",1,IF(X59="Low",2,IF(X59="Moderate",3,4))))</f>
        <v>2</v>
      </c>
      <c r="AI59" s="157">
        <f t="shared" ref="AI59:AI60" si="87">IF(Y59="",0,IF(Y59="Negligible",1,IF(Y59="Low",2,IF(Y59="Moderate",3,4))))</f>
        <v>0</v>
      </c>
      <c r="AJ59" s="159">
        <f t="shared" ref="AJ59:AJ60" si="88">AF59*((AG59+AH59+AI59)/3)</f>
        <v>2.6666666666666665</v>
      </c>
      <c r="AK59" s="163" t="str">
        <f t="shared" ref="AK59:AK60" si="89">IF(AJ59&lt;=1,"Negligible",IF(AJ59&lt;=2,"Low",IF(AJ59&lt;3,"Moderate","High")))</f>
        <v>Moderate</v>
      </c>
      <c r="AL59" s="155"/>
      <c r="AM59" s="159"/>
      <c r="AN59" s="159"/>
      <c r="AO59" s="164"/>
      <c r="AP59" s="107" t="str">
        <f t="shared" ref="AP59:AP60" si="90">IF(W59=0,"Not Residual",IF(AF59=4,("Very Likely"),(IF(AF59=3,("Possible"),(IF(AF59=2,("Unlikely"),("Rare")))))))</f>
        <v>Unlikely</v>
      </c>
      <c r="AQ59" s="107" t="str">
        <f t="shared" ref="AQ59:AQ60" si="91">AK59</f>
        <v>Moderate</v>
      </c>
      <c r="AR59" s="164"/>
      <c r="AS59" s="164"/>
      <c r="AT59" s="164"/>
      <c r="AU59" s="164" t="s">
        <v>392</v>
      </c>
      <c r="AV59" s="165"/>
      <c r="AW59" s="166"/>
      <c r="AX59" s="166"/>
      <c r="AY59" s="166"/>
      <c r="AZ59" s="166"/>
      <c r="BA59" s="23" t="e">
        <f>#REF!</f>
        <v>#REF!</v>
      </c>
      <c r="BB59" s="166"/>
      <c r="BC59" s="166"/>
      <c r="BD59" s="166"/>
      <c r="BE59" s="166"/>
      <c r="BF59" s="166"/>
      <c r="BG59" s="166"/>
      <c r="BH59" s="166"/>
      <c r="BI59" s="166"/>
      <c r="BJ59" s="166"/>
      <c r="BK59" s="166"/>
      <c r="BL59" s="166"/>
      <c r="BM59" s="166"/>
      <c r="BN59" s="166"/>
      <c r="BO59" s="166"/>
      <c r="BP59" s="166"/>
      <c r="BQ59" s="166"/>
      <c r="BR59" s="166"/>
      <c r="BS59" s="166"/>
      <c r="BT59" s="166"/>
      <c r="BU59" s="166"/>
      <c r="BV59" s="166"/>
      <c r="BW59" s="166"/>
      <c r="BX59" s="166"/>
      <c r="BY59" s="166"/>
      <c r="BZ59" s="166"/>
      <c r="CA59" s="166"/>
      <c r="CB59" s="166"/>
      <c r="CC59" s="166"/>
      <c r="CD59" s="166"/>
      <c r="CE59" s="166"/>
      <c r="CF59" s="166"/>
      <c r="CG59" s="166"/>
      <c r="CH59" s="166"/>
      <c r="CI59" s="166"/>
      <c r="CJ59" s="166"/>
      <c r="CK59" s="166"/>
      <c r="CL59" s="166"/>
      <c r="CM59" s="166"/>
      <c r="CN59" s="166"/>
      <c r="CO59" s="166"/>
      <c r="CP59" s="166"/>
      <c r="CQ59" s="166"/>
      <c r="CR59" s="166"/>
      <c r="CS59" s="166"/>
      <c r="CT59" s="166"/>
      <c r="CU59" s="166"/>
      <c r="CV59" s="166"/>
      <c r="CW59" s="166"/>
      <c r="CX59" s="166"/>
      <c r="CY59" s="166"/>
      <c r="CZ59" s="166"/>
      <c r="DA59" s="166"/>
      <c r="DB59" s="166"/>
      <c r="DC59" s="166"/>
      <c r="DD59" s="166"/>
      <c r="DE59" s="166"/>
      <c r="DF59" s="166"/>
      <c r="DG59" s="166"/>
      <c r="DH59" s="166"/>
      <c r="DI59" s="166"/>
      <c r="DJ59" s="166"/>
      <c r="DK59" s="166"/>
      <c r="DL59" s="166"/>
      <c r="DM59" s="166"/>
      <c r="DN59" s="166"/>
      <c r="DO59" s="166"/>
      <c r="DP59" s="166"/>
      <c r="DQ59" s="166"/>
      <c r="DR59" s="166"/>
      <c r="DS59" s="166"/>
      <c r="DT59" s="166"/>
      <c r="DU59" s="166"/>
      <c r="DV59" s="166"/>
      <c r="DW59" s="166"/>
      <c r="DX59" s="166"/>
      <c r="DY59" s="166"/>
      <c r="DZ59" s="166"/>
      <c r="EA59" s="166"/>
      <c r="EB59" s="166"/>
      <c r="EC59" s="166"/>
      <c r="ED59" s="166"/>
      <c r="EE59" s="166"/>
      <c r="EF59" s="166"/>
      <c r="EG59" s="166"/>
      <c r="EH59" s="166"/>
      <c r="EI59" s="166"/>
      <c r="EJ59" s="166"/>
      <c r="EK59" s="166"/>
    </row>
    <row r="60" spans="1:141" s="167" customFormat="1" ht="28.05" customHeight="1" x14ac:dyDescent="0.3">
      <c r="A60" s="168" t="s">
        <v>409</v>
      </c>
      <c r="B60" s="211">
        <v>2.02</v>
      </c>
      <c r="C60" s="72" t="s">
        <v>107</v>
      </c>
      <c r="D60" s="168" t="s">
        <v>364</v>
      </c>
      <c r="E60" s="154"/>
      <c r="F60" s="154" t="s">
        <v>421</v>
      </c>
      <c r="G60" s="170" t="s">
        <v>420</v>
      </c>
      <c r="H60" s="152" t="s">
        <v>371</v>
      </c>
      <c r="I60" s="155">
        <v>0.15</v>
      </c>
      <c r="J60" s="155"/>
      <c r="K60" s="155"/>
      <c r="L60" s="156">
        <v>5</v>
      </c>
      <c r="M60" s="157">
        <f t="shared" si="84"/>
        <v>3</v>
      </c>
      <c r="N60" s="158">
        <f>IF(L60="",0,IF(L60&lt;=SelectionCriteria!$G$5,1, IF(L60&lt;=SelectionCriteria!$G$4,2, IF(L60&lt;=SelectionCriteria!$G$3,3,4))))</f>
        <v>1</v>
      </c>
      <c r="O60" s="157">
        <f t="shared" si="76"/>
        <v>0</v>
      </c>
      <c r="P60" s="157">
        <f t="shared" si="76"/>
        <v>0</v>
      </c>
      <c r="Q60" s="159">
        <f>M60*((N60+O60+P60)/3)</f>
        <v>1</v>
      </c>
      <c r="R60" s="155" t="str">
        <f t="shared" si="77"/>
        <v>Negligible</v>
      </c>
      <c r="S60" s="152" t="s">
        <v>372</v>
      </c>
      <c r="T60" s="160"/>
      <c r="U60" s="161"/>
      <c r="V60" s="160"/>
      <c r="W60" s="155">
        <v>0.05</v>
      </c>
      <c r="X60" s="155" t="s">
        <v>2</v>
      </c>
      <c r="Y60" s="155"/>
      <c r="Z60" s="157">
        <v>27</v>
      </c>
      <c r="AA60" s="157">
        <v>27</v>
      </c>
      <c r="AB60" s="157">
        <v>27</v>
      </c>
      <c r="AC60" s="162">
        <v>0</v>
      </c>
      <c r="AD60" s="162">
        <v>2</v>
      </c>
      <c r="AE60" s="162">
        <v>6</v>
      </c>
      <c r="AF60" s="157">
        <f t="shared" si="85"/>
        <v>2</v>
      </c>
      <c r="AG60" s="157">
        <f>IF(AA60="",0,IF(AA60&lt;=SelectionCriteria!$G$5,1, IF(AA60&lt;=SelectionCriteria!$G$4,2, IF(AA60&lt;=SelectionCriteria!$G$3,3,4))))</f>
        <v>2</v>
      </c>
      <c r="AH60" s="157">
        <f t="shared" si="86"/>
        <v>2</v>
      </c>
      <c r="AI60" s="157">
        <f t="shared" si="87"/>
        <v>0</v>
      </c>
      <c r="AJ60" s="159">
        <f t="shared" si="88"/>
        <v>2.6666666666666665</v>
      </c>
      <c r="AK60" s="163" t="str">
        <f t="shared" si="89"/>
        <v>Moderate</v>
      </c>
      <c r="AL60" s="155"/>
      <c r="AM60" s="159"/>
      <c r="AN60" s="159"/>
      <c r="AO60" s="164"/>
      <c r="AP60" s="107" t="str">
        <f t="shared" si="90"/>
        <v>Unlikely</v>
      </c>
      <c r="AQ60" s="107" t="str">
        <f t="shared" si="91"/>
        <v>Moderate</v>
      </c>
      <c r="AR60" s="164" t="s">
        <v>374</v>
      </c>
      <c r="AS60" s="164"/>
      <c r="AT60" s="164"/>
      <c r="AU60" s="164" t="s">
        <v>393</v>
      </c>
      <c r="AV60" s="165"/>
      <c r="AW60" s="166"/>
      <c r="AX60" s="166"/>
      <c r="AY60" s="166"/>
      <c r="AZ60" s="166"/>
      <c r="BA60" s="23" t="e">
        <f>#REF!</f>
        <v>#REF!</v>
      </c>
      <c r="BB60" s="166"/>
      <c r="BC60" s="166"/>
      <c r="BD60" s="166"/>
      <c r="BE60" s="166"/>
      <c r="BF60" s="166"/>
      <c r="BG60" s="166"/>
      <c r="BH60" s="166"/>
      <c r="BI60" s="166"/>
      <c r="BJ60" s="166"/>
      <c r="BK60" s="166"/>
      <c r="BL60" s="166"/>
      <c r="BM60" s="166"/>
      <c r="BN60" s="166"/>
      <c r="BO60" s="166"/>
      <c r="BP60" s="166"/>
      <c r="BQ60" s="166"/>
      <c r="BR60" s="166"/>
      <c r="BS60" s="166"/>
      <c r="BT60" s="166"/>
      <c r="BU60" s="166"/>
      <c r="BV60" s="166"/>
      <c r="BW60" s="166"/>
      <c r="BX60" s="166"/>
      <c r="BY60" s="166"/>
      <c r="BZ60" s="166"/>
      <c r="CA60" s="166"/>
      <c r="CB60" s="166"/>
      <c r="CC60" s="166"/>
      <c r="CD60" s="166"/>
      <c r="CE60" s="166"/>
      <c r="CF60" s="166"/>
      <c r="CG60" s="166"/>
      <c r="CH60" s="166"/>
      <c r="CI60" s="166"/>
      <c r="CJ60" s="166"/>
      <c r="CK60" s="166"/>
      <c r="CL60" s="166"/>
      <c r="CM60" s="166"/>
      <c r="CN60" s="166"/>
      <c r="CO60" s="166"/>
      <c r="CP60" s="166"/>
      <c r="CQ60" s="166"/>
      <c r="CR60" s="166"/>
      <c r="CS60" s="166"/>
      <c r="CT60" s="166"/>
      <c r="CU60" s="166"/>
      <c r="CV60" s="166"/>
      <c r="CW60" s="166"/>
      <c r="CX60" s="166"/>
      <c r="CY60" s="166"/>
      <c r="CZ60" s="166"/>
      <c r="DA60" s="166"/>
      <c r="DB60" s="166"/>
      <c r="DC60" s="166"/>
      <c r="DD60" s="166"/>
      <c r="DE60" s="166"/>
      <c r="DF60" s="166"/>
      <c r="DG60" s="166"/>
      <c r="DH60" s="166"/>
      <c r="DI60" s="166"/>
      <c r="DJ60" s="166"/>
      <c r="DK60" s="166"/>
      <c r="DL60" s="166"/>
      <c r="DM60" s="166"/>
      <c r="DN60" s="166"/>
      <c r="DO60" s="166"/>
      <c r="DP60" s="166"/>
      <c r="DQ60" s="166"/>
      <c r="DR60" s="166"/>
      <c r="DS60" s="166"/>
      <c r="DT60" s="166"/>
      <c r="DU60" s="166"/>
      <c r="DV60" s="166"/>
      <c r="DW60" s="166"/>
      <c r="DX60" s="166"/>
      <c r="DY60" s="166"/>
      <c r="DZ60" s="166"/>
      <c r="EA60" s="166"/>
      <c r="EB60" s="166"/>
      <c r="EC60" s="166"/>
      <c r="ED60" s="166"/>
      <c r="EE60" s="166"/>
      <c r="EF60" s="166"/>
      <c r="EG60" s="166"/>
      <c r="EH60" s="166"/>
      <c r="EI60" s="166"/>
      <c r="EJ60" s="166"/>
      <c r="EK60" s="166"/>
    </row>
    <row r="61" spans="1:141" s="167" customFormat="1" ht="28.2" customHeight="1" x14ac:dyDescent="0.3">
      <c r="A61" s="168" t="s">
        <v>384</v>
      </c>
      <c r="B61" s="211">
        <v>311350</v>
      </c>
      <c r="C61" s="168" t="s">
        <v>107</v>
      </c>
      <c r="D61" s="168" t="s">
        <v>378</v>
      </c>
      <c r="E61" s="154"/>
      <c r="F61" s="154" t="s">
        <v>379</v>
      </c>
      <c r="G61" s="168" t="s">
        <v>386</v>
      </c>
      <c r="H61" s="160" t="s">
        <v>380</v>
      </c>
      <c r="I61" s="155">
        <v>0.25</v>
      </c>
      <c r="J61" s="155" t="s">
        <v>1</v>
      </c>
      <c r="K61" s="155"/>
      <c r="L61" s="156"/>
      <c r="M61" s="157"/>
      <c r="N61" s="158"/>
      <c r="O61" s="157"/>
      <c r="P61" s="157"/>
      <c r="Q61" s="159"/>
      <c r="R61" s="155" t="str">
        <f t="shared" si="77"/>
        <v>Negligible</v>
      </c>
      <c r="S61" s="153" t="s">
        <v>381</v>
      </c>
      <c r="T61" s="160"/>
      <c r="U61" s="161"/>
      <c r="V61" s="160"/>
      <c r="W61" s="155">
        <v>0.15</v>
      </c>
      <c r="X61" s="155"/>
      <c r="Y61" s="155"/>
      <c r="Z61" s="157">
        <v>76</v>
      </c>
      <c r="AA61" s="157">
        <v>76</v>
      </c>
      <c r="AB61" s="157">
        <v>76</v>
      </c>
      <c r="AC61" s="157">
        <v>0</v>
      </c>
      <c r="AD61" s="157">
        <v>0</v>
      </c>
      <c r="AE61" s="157">
        <v>0</v>
      </c>
      <c r="AF61" s="157">
        <f t="shared" ref="AF61:AF62" si="92">IF(W61=0,0,IF(W61&lt;=0.01,1, IF(W61&lt;=0.1,2, IF(W61&lt;=0.5,3,4))))</f>
        <v>3</v>
      </c>
      <c r="AG61" s="157">
        <f>IF(AA61="",0,IF(AA61&lt;=SelectionCriteria!$G$5,1, IF(AA61&lt;=SelectionCriteria!$G$4,2, IF(AA61&lt;=SelectionCriteria!$G$3,3,4))))</f>
        <v>2</v>
      </c>
      <c r="AH61" s="157">
        <f t="shared" ref="AH61:AH62" si="93">IF(X61="",0,IF(X61="Negligible",1,IF(X61="Low",2,IF(X61="Moderate",3,4))))</f>
        <v>0</v>
      </c>
      <c r="AI61" s="157">
        <f t="shared" ref="AI61:AI62" si="94">IF(Y61="",0,IF(Y61="Negligible",1,IF(Y61="Low",2,IF(Y61="Moderate",3,4))))</f>
        <v>0</v>
      </c>
      <c r="AJ61" s="159">
        <f t="shared" ref="AJ61:AJ62" si="95">AF61*((AG61+AH61+AI61)/3)</f>
        <v>2</v>
      </c>
      <c r="AK61" s="163" t="str">
        <f t="shared" ref="AK61:AK63" si="96">IF(AJ61&lt;=1,"Negligible",IF(AJ61&lt;=2,"Low",IF(AJ61&lt;3,"Moderate","High")))</f>
        <v>Low</v>
      </c>
      <c r="AL61" s="155"/>
      <c r="AM61" s="159"/>
      <c r="AN61" s="159"/>
      <c r="AO61" s="164" t="s">
        <v>391</v>
      </c>
      <c r="AP61" s="107" t="str">
        <f t="shared" si="82"/>
        <v>Possible</v>
      </c>
      <c r="AQ61" s="107" t="str">
        <f t="shared" si="83"/>
        <v>Low</v>
      </c>
      <c r="AR61" s="164"/>
      <c r="AS61" s="164"/>
      <c r="AT61" s="164"/>
      <c r="AU61" s="164"/>
      <c r="AV61" s="165"/>
      <c r="AW61" s="166"/>
      <c r="AX61" s="166"/>
      <c r="AY61" s="166"/>
      <c r="AZ61" s="166"/>
      <c r="BA61" s="23" t="e">
        <f>#REF!</f>
        <v>#REF!</v>
      </c>
      <c r="BB61" s="166"/>
      <c r="BC61" s="166"/>
      <c r="BD61" s="166"/>
      <c r="BE61" s="166"/>
      <c r="BF61" s="166"/>
      <c r="BG61" s="166"/>
      <c r="BH61" s="166"/>
      <c r="BI61" s="166"/>
      <c r="BJ61" s="166"/>
      <c r="BK61" s="166"/>
      <c r="BL61" s="166"/>
      <c r="BM61" s="166"/>
      <c r="BN61" s="166"/>
      <c r="BO61" s="166"/>
      <c r="BP61" s="166"/>
      <c r="BQ61" s="166"/>
      <c r="BR61" s="166"/>
      <c r="BS61" s="166"/>
      <c r="BT61" s="166"/>
      <c r="BU61" s="166"/>
      <c r="BV61" s="166"/>
      <c r="BW61" s="166"/>
      <c r="BX61" s="166"/>
      <c r="BY61" s="166"/>
      <c r="BZ61" s="166"/>
      <c r="CA61" s="166"/>
      <c r="CB61" s="166"/>
      <c r="CC61" s="166"/>
      <c r="CD61" s="166"/>
      <c r="CE61" s="166"/>
      <c r="CF61" s="166"/>
      <c r="CG61" s="166"/>
      <c r="CH61" s="166"/>
      <c r="CI61" s="166"/>
      <c r="CJ61" s="166"/>
      <c r="CK61" s="166"/>
      <c r="CL61" s="166"/>
      <c r="CM61" s="166"/>
      <c r="CN61" s="166"/>
      <c r="CO61" s="166"/>
      <c r="CP61" s="166"/>
      <c r="CQ61" s="166"/>
      <c r="CR61" s="166"/>
      <c r="CS61" s="166"/>
      <c r="CT61" s="166"/>
      <c r="CU61" s="166"/>
      <c r="CV61" s="166"/>
      <c r="CW61" s="166"/>
      <c r="CX61" s="166"/>
      <c r="CY61" s="166"/>
      <c r="CZ61" s="166"/>
      <c r="DA61" s="166"/>
      <c r="DB61" s="166"/>
      <c r="DC61" s="166"/>
      <c r="DD61" s="166"/>
      <c r="DE61" s="166"/>
      <c r="DF61" s="166"/>
      <c r="DG61" s="166"/>
      <c r="DH61" s="166"/>
      <c r="DI61" s="166"/>
      <c r="DJ61" s="166"/>
      <c r="DK61" s="166"/>
      <c r="DL61" s="166"/>
      <c r="DM61" s="166"/>
      <c r="DN61" s="166"/>
      <c r="DO61" s="166"/>
      <c r="DP61" s="166"/>
      <c r="DQ61" s="166"/>
      <c r="DR61" s="166"/>
      <c r="DS61" s="166"/>
      <c r="DT61" s="166"/>
      <c r="DU61" s="166"/>
      <c r="DV61" s="166"/>
      <c r="DW61" s="166"/>
      <c r="DX61" s="166"/>
      <c r="DY61" s="166"/>
      <c r="DZ61" s="166"/>
      <c r="EA61" s="166"/>
      <c r="EB61" s="166"/>
      <c r="EC61" s="166"/>
      <c r="ED61" s="166"/>
      <c r="EE61" s="166"/>
      <c r="EF61" s="166"/>
      <c r="EG61" s="166"/>
      <c r="EH61" s="166"/>
      <c r="EI61" s="166"/>
      <c r="EJ61" s="166"/>
      <c r="EK61" s="166"/>
    </row>
    <row r="62" spans="1:141" s="167" customFormat="1" ht="28.2" customHeight="1" x14ac:dyDescent="0.3">
      <c r="A62" s="168" t="s">
        <v>385</v>
      </c>
      <c r="B62" s="211">
        <v>316000</v>
      </c>
      <c r="C62" s="168" t="s">
        <v>107</v>
      </c>
      <c r="D62" s="168" t="s">
        <v>378</v>
      </c>
      <c r="E62" s="154"/>
      <c r="F62" s="154" t="s">
        <v>379</v>
      </c>
      <c r="G62" s="168" t="s">
        <v>382</v>
      </c>
      <c r="H62" s="160" t="s">
        <v>383</v>
      </c>
      <c r="I62" s="155">
        <v>0.5</v>
      </c>
      <c r="J62" s="155" t="s">
        <v>2</v>
      </c>
      <c r="K62" s="155"/>
      <c r="L62" s="156"/>
      <c r="M62" s="157"/>
      <c r="N62" s="158"/>
      <c r="O62" s="157"/>
      <c r="P62" s="157"/>
      <c r="Q62" s="159"/>
      <c r="R62" s="155" t="str">
        <f t="shared" si="77"/>
        <v>Negligible</v>
      </c>
      <c r="S62" s="153" t="s">
        <v>422</v>
      </c>
      <c r="T62" s="160"/>
      <c r="U62" s="161"/>
      <c r="V62" s="160"/>
      <c r="W62" s="155">
        <v>0.5</v>
      </c>
      <c r="X62" s="155"/>
      <c r="Y62" s="155"/>
      <c r="Z62" s="157">
        <v>250</v>
      </c>
      <c r="AA62" s="157">
        <v>500</v>
      </c>
      <c r="AB62" s="157">
        <v>720</v>
      </c>
      <c r="AC62" s="157">
        <v>0</v>
      </c>
      <c r="AD62" s="157">
        <v>0</v>
      </c>
      <c r="AE62" s="157">
        <v>0</v>
      </c>
      <c r="AF62" s="157">
        <f t="shared" si="92"/>
        <v>3</v>
      </c>
      <c r="AG62" s="157">
        <f>IF(AA62="",0,IF(AA62&lt;=[1]SelectionCriteria!$G$5,1, IF(AA62&lt;=[1]SelectionCriteria!$G$4,2, IF(AA62&lt;=[1]SelectionCriteria!$G$3,3,4))))</f>
        <v>4</v>
      </c>
      <c r="AH62" s="157">
        <f t="shared" si="93"/>
        <v>0</v>
      </c>
      <c r="AI62" s="157">
        <f t="shared" si="94"/>
        <v>0</v>
      </c>
      <c r="AJ62" s="159">
        <f t="shared" si="95"/>
        <v>4</v>
      </c>
      <c r="AK62" s="163" t="str">
        <f t="shared" si="96"/>
        <v>High</v>
      </c>
      <c r="AL62" s="155"/>
      <c r="AM62" s="159"/>
      <c r="AN62" s="159"/>
      <c r="AO62" s="164" t="s">
        <v>390</v>
      </c>
      <c r="AP62" s="107" t="str">
        <f t="shared" si="82"/>
        <v>Possible</v>
      </c>
      <c r="AQ62" s="107" t="str">
        <f>AK62</f>
        <v>High</v>
      </c>
      <c r="AR62" s="164"/>
      <c r="AS62" s="164"/>
      <c r="AT62" s="164"/>
      <c r="AU62" s="164"/>
      <c r="AV62" s="165"/>
      <c r="AW62" s="166"/>
      <c r="AX62" s="166"/>
      <c r="AY62" s="166"/>
      <c r="AZ62" s="166"/>
      <c r="BA62" s="23" t="e">
        <f>#REF!</f>
        <v>#REF!</v>
      </c>
      <c r="BB62" s="166"/>
      <c r="BC62" s="166"/>
      <c r="BD62" s="166"/>
      <c r="BE62" s="166"/>
      <c r="BF62" s="166"/>
      <c r="BG62" s="166"/>
      <c r="BH62" s="166"/>
      <c r="BI62" s="166"/>
      <c r="BJ62" s="166"/>
      <c r="BK62" s="166"/>
      <c r="BL62" s="166"/>
      <c r="BM62" s="166"/>
      <c r="BN62" s="166"/>
      <c r="BO62" s="166"/>
      <c r="BP62" s="166"/>
      <c r="BQ62" s="166"/>
      <c r="BR62" s="166"/>
      <c r="BS62" s="166"/>
      <c r="BT62" s="166"/>
      <c r="BU62" s="166"/>
      <c r="BV62" s="166"/>
      <c r="BW62" s="166"/>
      <c r="BX62" s="166"/>
      <c r="BY62" s="166"/>
      <c r="BZ62" s="166"/>
      <c r="CA62" s="166"/>
      <c r="CB62" s="166"/>
      <c r="CC62" s="166"/>
      <c r="CD62" s="166"/>
      <c r="CE62" s="166"/>
      <c r="CF62" s="166"/>
      <c r="CG62" s="166"/>
      <c r="CH62" s="166"/>
      <c r="CI62" s="166"/>
      <c r="CJ62" s="166"/>
      <c r="CK62" s="166"/>
      <c r="CL62" s="166"/>
      <c r="CM62" s="166"/>
      <c r="CN62" s="166"/>
      <c r="CO62" s="166"/>
      <c r="CP62" s="166"/>
      <c r="CQ62" s="166"/>
      <c r="CR62" s="166"/>
      <c r="CS62" s="166"/>
      <c r="CT62" s="166"/>
      <c r="CU62" s="166"/>
      <c r="CV62" s="166"/>
      <c r="CW62" s="166"/>
      <c r="CX62" s="166"/>
      <c r="CY62" s="166"/>
      <c r="CZ62" s="166"/>
      <c r="DA62" s="166"/>
      <c r="DB62" s="166"/>
      <c r="DC62" s="166"/>
      <c r="DD62" s="166"/>
      <c r="DE62" s="166"/>
      <c r="DF62" s="166"/>
      <c r="DG62" s="166"/>
      <c r="DH62" s="166"/>
      <c r="DI62" s="166"/>
      <c r="DJ62" s="166"/>
      <c r="DK62" s="166"/>
      <c r="DL62" s="166"/>
      <c r="DM62" s="166"/>
      <c r="DN62" s="166"/>
      <c r="DO62" s="166"/>
      <c r="DP62" s="166"/>
      <c r="DQ62" s="166"/>
      <c r="DR62" s="166"/>
      <c r="DS62" s="166"/>
      <c r="DT62" s="166"/>
      <c r="DU62" s="166"/>
      <c r="DV62" s="166"/>
      <c r="DW62" s="166"/>
      <c r="DX62" s="166"/>
      <c r="DY62" s="166"/>
      <c r="DZ62" s="166"/>
      <c r="EA62" s="166"/>
      <c r="EB62" s="166"/>
      <c r="EC62" s="166"/>
      <c r="ED62" s="166"/>
      <c r="EE62" s="166"/>
      <c r="EF62" s="166"/>
      <c r="EG62" s="166"/>
      <c r="EH62" s="166"/>
      <c r="EI62" s="166"/>
      <c r="EJ62" s="166"/>
      <c r="EK62" s="166"/>
    </row>
    <row r="63" spans="1:141" s="167" customFormat="1" ht="28.2" customHeight="1" x14ac:dyDescent="0.3">
      <c r="A63" s="168" t="s">
        <v>414</v>
      </c>
      <c r="B63" s="211">
        <v>2.04</v>
      </c>
      <c r="C63" s="168" t="s">
        <v>107</v>
      </c>
      <c r="D63" s="168" t="s">
        <v>233</v>
      </c>
      <c r="E63" s="177"/>
      <c r="F63" s="154" t="s">
        <v>415</v>
      </c>
      <c r="G63" s="160" t="s">
        <v>416</v>
      </c>
      <c r="H63" s="160" t="s">
        <v>417</v>
      </c>
      <c r="I63" s="155"/>
      <c r="J63" s="155"/>
      <c r="K63" s="155"/>
      <c r="L63" s="156"/>
      <c r="M63" s="157"/>
      <c r="N63" s="158"/>
      <c r="O63" s="157"/>
      <c r="P63" s="157"/>
      <c r="Q63" s="159"/>
      <c r="R63" s="208"/>
      <c r="S63" s="153" t="s">
        <v>418</v>
      </c>
      <c r="T63" s="160"/>
      <c r="U63" s="161"/>
      <c r="V63" s="160"/>
      <c r="W63" s="155">
        <v>0.1</v>
      </c>
      <c r="X63" s="155" t="s">
        <v>2</v>
      </c>
      <c r="Y63" s="155"/>
      <c r="Z63" s="157">
        <v>7.5</v>
      </c>
      <c r="AA63" s="157">
        <v>20</v>
      </c>
      <c r="AB63" s="157">
        <v>132.5</v>
      </c>
      <c r="AC63" s="162">
        <v>1</v>
      </c>
      <c r="AD63" s="162">
        <v>3</v>
      </c>
      <c r="AE63" s="162">
        <v>6</v>
      </c>
      <c r="AF63" s="157"/>
      <c r="AG63" s="157"/>
      <c r="AH63" s="157"/>
      <c r="AI63" s="157"/>
      <c r="AJ63" s="159"/>
      <c r="AK63" s="163" t="str">
        <f t="shared" si="96"/>
        <v>Negligible</v>
      </c>
      <c r="AL63" s="155"/>
      <c r="AM63" s="159"/>
      <c r="AN63" s="215"/>
      <c r="AO63" s="164"/>
      <c r="AP63" s="107"/>
      <c r="AQ63" s="107"/>
      <c r="AR63" s="164"/>
      <c r="AS63" s="164"/>
      <c r="AT63" s="164"/>
      <c r="AU63" s="164"/>
      <c r="AV63" s="165"/>
      <c r="AW63" s="166"/>
      <c r="AX63" s="166"/>
      <c r="AY63" s="166"/>
      <c r="AZ63" s="166"/>
      <c r="BA63" s="23" t="e">
        <f>#REF!</f>
        <v>#REF!</v>
      </c>
      <c r="BB63" s="166"/>
      <c r="BC63" s="166"/>
      <c r="BD63" s="166"/>
      <c r="BE63" s="166"/>
      <c r="BF63" s="166"/>
      <c r="BG63" s="166"/>
      <c r="BH63" s="166"/>
      <c r="BI63" s="166"/>
      <c r="BJ63" s="166"/>
      <c r="BK63" s="166"/>
      <c r="BL63" s="166"/>
      <c r="BM63" s="166"/>
      <c r="BN63" s="166"/>
      <c r="BO63" s="166"/>
      <c r="BP63" s="166"/>
      <c r="BQ63" s="166"/>
      <c r="BR63" s="166"/>
      <c r="BS63" s="166"/>
      <c r="BT63" s="166"/>
      <c r="BU63" s="166"/>
      <c r="BV63" s="166"/>
      <c r="BW63" s="166"/>
      <c r="BX63" s="166"/>
      <c r="BY63" s="166"/>
      <c r="BZ63" s="166"/>
      <c r="CA63" s="166"/>
      <c r="CB63" s="166"/>
      <c r="CC63" s="166"/>
      <c r="CD63" s="166"/>
      <c r="CE63" s="166"/>
      <c r="CF63" s="166"/>
      <c r="CG63" s="166"/>
      <c r="CH63" s="166"/>
      <c r="CI63" s="166"/>
      <c r="CJ63" s="166"/>
      <c r="CK63" s="166"/>
      <c r="CL63" s="166"/>
      <c r="CM63" s="166"/>
      <c r="CN63" s="166"/>
      <c r="CO63" s="166"/>
      <c r="CP63" s="166"/>
      <c r="CQ63" s="166"/>
      <c r="CR63" s="166"/>
      <c r="CS63" s="166"/>
      <c r="CT63" s="166"/>
      <c r="CU63" s="166"/>
      <c r="CV63" s="166"/>
      <c r="CW63" s="166"/>
      <c r="CX63" s="166"/>
      <c r="CY63" s="166"/>
      <c r="CZ63" s="166"/>
      <c r="DA63" s="166"/>
      <c r="DB63" s="166"/>
      <c r="DC63" s="166"/>
      <c r="DD63" s="166"/>
      <c r="DE63" s="166"/>
      <c r="DF63" s="166"/>
      <c r="DG63" s="166"/>
      <c r="DH63" s="166"/>
      <c r="DI63" s="166"/>
      <c r="DJ63" s="166"/>
      <c r="DK63" s="166"/>
      <c r="DL63" s="166"/>
      <c r="DM63" s="166"/>
      <c r="DN63" s="166"/>
      <c r="DO63" s="166"/>
      <c r="DP63" s="166"/>
      <c r="DQ63" s="166"/>
      <c r="DR63" s="166"/>
      <c r="DS63" s="166"/>
      <c r="DT63" s="166"/>
      <c r="DU63" s="166"/>
      <c r="DV63" s="166"/>
      <c r="DW63" s="166"/>
      <c r="DX63" s="166"/>
      <c r="DY63" s="166"/>
      <c r="DZ63" s="166"/>
      <c r="EA63" s="166"/>
      <c r="EB63" s="166"/>
      <c r="EC63" s="166"/>
      <c r="ED63" s="166"/>
      <c r="EE63" s="166"/>
      <c r="EF63" s="166"/>
      <c r="EG63" s="166"/>
      <c r="EH63" s="166"/>
      <c r="EI63" s="166"/>
      <c r="EJ63" s="166"/>
      <c r="EK63" s="166"/>
    </row>
    <row r="64" spans="1:141" s="167" customFormat="1" ht="28.05" customHeight="1" x14ac:dyDescent="0.3">
      <c r="A64" s="168" t="s">
        <v>234</v>
      </c>
      <c r="B64" s="173">
        <v>2.04</v>
      </c>
      <c r="C64" s="72" t="s">
        <v>107</v>
      </c>
      <c r="D64" s="168" t="s">
        <v>233</v>
      </c>
      <c r="E64" s="177"/>
      <c r="F64" s="154" t="s">
        <v>232</v>
      </c>
      <c r="G64" s="153" t="s">
        <v>231</v>
      </c>
      <c r="H64" s="153" t="s">
        <v>241</v>
      </c>
      <c r="I64" s="155">
        <v>0.3</v>
      </c>
      <c r="J64" s="155" t="s">
        <v>1</v>
      </c>
      <c r="K64" s="155"/>
      <c r="L64" s="156">
        <v>0</v>
      </c>
      <c r="M64" s="157">
        <f t="shared" si="4"/>
        <v>3</v>
      </c>
      <c r="N64" s="158">
        <f>IF(L64="",0,IF(L64&lt;=SelectionCriteria!$G$5,1, IF(L64&lt;=SelectionCriteria!$G$4,2, IF(L64&lt;=SelectionCriteria!$G$3,3,4))))</f>
        <v>1</v>
      </c>
      <c r="O64" s="157">
        <f t="shared" ref="O64:P67" si="97">IF(J64="",0,IF(J64="Negligible",1,IF(J64="Low",2,IF(J64="Moderate",3,4))))</f>
        <v>1</v>
      </c>
      <c r="P64" s="157">
        <f t="shared" si="97"/>
        <v>0</v>
      </c>
      <c r="Q64" s="159">
        <f>M64*((N64+O64+P64)/3)</f>
        <v>2</v>
      </c>
      <c r="R64" s="208" t="str">
        <f t="shared" si="5"/>
        <v>Low</v>
      </c>
      <c r="S64" s="153"/>
      <c r="T64" s="160"/>
      <c r="U64" s="161"/>
      <c r="V64" s="160"/>
      <c r="W64" s="155">
        <v>0</v>
      </c>
      <c r="X64" s="155"/>
      <c r="Y64" s="155"/>
      <c r="Z64" s="157"/>
      <c r="AA64" s="157"/>
      <c r="AB64" s="157"/>
      <c r="AC64" s="162"/>
      <c r="AD64" s="162"/>
      <c r="AE64" s="162"/>
      <c r="AF64" s="157">
        <f t="shared" si="2"/>
        <v>0</v>
      </c>
      <c r="AG64" s="157">
        <f>IF(AA64="",0,IF(AA64&lt;=SelectionCriteria!$G$5,1, IF(AA64&lt;=SelectionCriteria!$G$4,2, IF(AA64&lt;=SelectionCriteria!$G$3,3,4))))</f>
        <v>0</v>
      </c>
      <c r="AH64" s="157">
        <f t="shared" si="14"/>
        <v>0</v>
      </c>
      <c r="AI64" s="157">
        <f t="shared" si="15"/>
        <v>0</v>
      </c>
      <c r="AJ64" s="159">
        <f t="shared" si="7"/>
        <v>0</v>
      </c>
      <c r="AK64" s="7" t="str">
        <f t="shared" si="8"/>
        <v>No Residual</v>
      </c>
      <c r="AL64" s="155"/>
      <c r="AM64" s="159">
        <f t="shared" si="10"/>
        <v>0</v>
      </c>
      <c r="AN64" s="159">
        <f t="shared" si="11"/>
        <v>0</v>
      </c>
      <c r="AO64" s="164"/>
      <c r="AP64" s="107" t="str">
        <f t="shared" si="13"/>
        <v>Not Residual</v>
      </c>
      <c r="AQ64" s="107" t="str">
        <f>AK64</f>
        <v>No Residual</v>
      </c>
      <c r="AR64" s="164"/>
      <c r="AS64" s="164"/>
      <c r="AT64" s="164"/>
      <c r="AU64" s="164"/>
      <c r="AV64" s="165"/>
      <c r="AW64" s="166"/>
      <c r="AX64" s="166"/>
      <c r="AY64" s="166"/>
      <c r="AZ64" s="166"/>
      <c r="BA64" s="23" t="e">
        <f>#REF!</f>
        <v>#REF!</v>
      </c>
      <c r="BB64" s="166"/>
      <c r="BC64" s="166"/>
      <c r="BD64" s="166"/>
      <c r="BE64" s="166"/>
      <c r="BF64" s="166"/>
      <c r="BG64" s="166"/>
      <c r="BH64" s="166"/>
      <c r="BI64" s="166"/>
      <c r="BJ64" s="166"/>
      <c r="BK64" s="166"/>
      <c r="BL64" s="166"/>
      <c r="BM64" s="166"/>
      <c r="BN64" s="166"/>
      <c r="BO64" s="166"/>
      <c r="BP64" s="166"/>
      <c r="BQ64" s="166"/>
      <c r="BR64" s="166"/>
      <c r="BS64" s="166"/>
      <c r="BT64" s="166"/>
      <c r="BU64" s="166"/>
      <c r="BV64" s="166"/>
      <c r="BW64" s="166"/>
      <c r="BX64" s="166"/>
      <c r="BY64" s="166"/>
      <c r="BZ64" s="166"/>
      <c r="CA64" s="166"/>
      <c r="CB64" s="166"/>
      <c r="CC64" s="166"/>
      <c r="CD64" s="166"/>
      <c r="CE64" s="166"/>
      <c r="CF64" s="166"/>
      <c r="CG64" s="166"/>
      <c r="CH64" s="166"/>
      <c r="CI64" s="166"/>
      <c r="CJ64" s="166"/>
      <c r="CK64" s="166"/>
      <c r="CL64" s="166"/>
      <c r="CM64" s="166"/>
      <c r="CN64" s="166"/>
      <c r="CO64" s="166"/>
      <c r="CP64" s="166"/>
      <c r="CQ64" s="166"/>
      <c r="CR64" s="166"/>
      <c r="CS64" s="166"/>
      <c r="CT64" s="166"/>
      <c r="CU64" s="166"/>
      <c r="CV64" s="166"/>
      <c r="CW64" s="166"/>
      <c r="CX64" s="166"/>
      <c r="CY64" s="166"/>
      <c r="CZ64" s="166"/>
      <c r="DA64" s="166"/>
      <c r="DB64" s="166"/>
      <c r="DC64" s="166"/>
      <c r="DD64" s="166"/>
      <c r="DE64" s="166"/>
      <c r="DF64" s="166"/>
      <c r="DG64" s="166"/>
      <c r="DH64" s="166"/>
      <c r="DI64" s="166"/>
      <c r="DJ64" s="166"/>
      <c r="DK64" s="166"/>
      <c r="DL64" s="166"/>
      <c r="DM64" s="166"/>
      <c r="DN64" s="166"/>
      <c r="DO64" s="166"/>
      <c r="DP64" s="166"/>
      <c r="DQ64" s="166"/>
      <c r="DR64" s="166"/>
      <c r="DS64" s="166"/>
      <c r="DT64" s="166"/>
      <c r="DU64" s="166"/>
      <c r="DV64" s="166"/>
      <c r="DW64" s="166"/>
      <c r="DX64" s="166"/>
      <c r="DY64" s="166"/>
      <c r="DZ64" s="166"/>
      <c r="EA64" s="166"/>
      <c r="EB64" s="166"/>
      <c r="EC64" s="166"/>
      <c r="ED64" s="166"/>
      <c r="EE64" s="166"/>
      <c r="EF64" s="166"/>
      <c r="EG64" s="166"/>
      <c r="EH64" s="166"/>
      <c r="EI64" s="166"/>
      <c r="EJ64" s="166"/>
      <c r="EK64" s="166"/>
    </row>
    <row r="65" spans="1:141" s="167" customFormat="1" ht="28.05" customHeight="1" x14ac:dyDescent="0.3">
      <c r="A65" s="168" t="s">
        <v>235</v>
      </c>
      <c r="B65" s="173">
        <v>2.04</v>
      </c>
      <c r="C65" s="72" t="s">
        <v>107</v>
      </c>
      <c r="D65" s="168" t="s">
        <v>233</v>
      </c>
      <c r="E65" s="177"/>
      <c r="F65" s="154" t="s">
        <v>232</v>
      </c>
      <c r="G65" s="153" t="s">
        <v>242</v>
      </c>
      <c r="H65" s="153" t="s">
        <v>243</v>
      </c>
      <c r="I65" s="155">
        <v>0.1</v>
      </c>
      <c r="J65" s="155" t="s">
        <v>1</v>
      </c>
      <c r="K65" s="155"/>
      <c r="L65" s="156">
        <v>0</v>
      </c>
      <c r="M65" s="157">
        <f t="shared" si="4"/>
        <v>2</v>
      </c>
      <c r="N65" s="158">
        <f>IF(L65="",0,IF(L65&lt;=SelectionCriteria!$G$5,1, IF(L65&lt;=SelectionCriteria!$G$4,2, IF(L65&lt;=SelectionCriteria!$G$3,3,4))))</f>
        <v>1</v>
      </c>
      <c r="O65" s="157">
        <f t="shared" si="97"/>
        <v>1</v>
      </c>
      <c r="P65" s="157">
        <f t="shared" si="97"/>
        <v>0</v>
      </c>
      <c r="Q65" s="159">
        <f>M65*((N65+O65+P65)/3)</f>
        <v>1.3333333333333333</v>
      </c>
      <c r="R65" s="208" t="str">
        <f t="shared" si="5"/>
        <v>Low</v>
      </c>
      <c r="S65" s="153"/>
      <c r="T65" s="160"/>
      <c r="U65" s="161"/>
      <c r="V65" s="160"/>
      <c r="W65" s="155">
        <v>0</v>
      </c>
      <c r="X65" s="155"/>
      <c r="Y65" s="155"/>
      <c r="Z65" s="157"/>
      <c r="AA65" s="157"/>
      <c r="AB65" s="157"/>
      <c r="AC65" s="162"/>
      <c r="AD65" s="162"/>
      <c r="AE65" s="162"/>
      <c r="AF65" s="157">
        <f t="shared" si="2"/>
        <v>0</v>
      </c>
      <c r="AG65" s="157">
        <f>IF(AA65="",0,IF(AA65&lt;=SelectionCriteria!$G$5,1, IF(AA65&lt;=SelectionCriteria!$G$4,2, IF(AA65&lt;=SelectionCriteria!$G$3,3,4))))</f>
        <v>0</v>
      </c>
      <c r="AH65" s="157">
        <f t="shared" si="14"/>
        <v>0</v>
      </c>
      <c r="AI65" s="157">
        <f t="shared" si="15"/>
        <v>0</v>
      </c>
      <c r="AJ65" s="159">
        <f t="shared" si="7"/>
        <v>0</v>
      </c>
      <c r="AK65" s="7" t="str">
        <f t="shared" si="8"/>
        <v>No Residual</v>
      </c>
      <c r="AL65" s="155"/>
      <c r="AM65" s="159">
        <f t="shared" si="10"/>
        <v>0</v>
      </c>
      <c r="AN65" s="159">
        <f t="shared" si="11"/>
        <v>0</v>
      </c>
      <c r="AO65" s="164"/>
      <c r="AP65" s="107" t="str">
        <f t="shared" si="13"/>
        <v>Not Residual</v>
      </c>
      <c r="AQ65" s="107" t="str">
        <f>AK65</f>
        <v>No Residual</v>
      </c>
      <c r="AR65" s="164"/>
      <c r="AS65" s="164"/>
      <c r="AT65" s="164"/>
      <c r="AU65" s="164"/>
      <c r="AV65" s="165"/>
      <c r="AW65" s="166"/>
      <c r="AX65" s="166"/>
      <c r="AY65" s="166"/>
      <c r="AZ65" s="166"/>
      <c r="BA65" s="23" t="e">
        <f>#REF!</f>
        <v>#REF!</v>
      </c>
      <c r="BB65" s="166"/>
      <c r="BC65" s="166"/>
      <c r="BD65" s="166"/>
      <c r="BE65" s="166"/>
      <c r="BF65" s="166"/>
      <c r="BG65" s="166"/>
      <c r="BH65" s="166"/>
      <c r="BI65" s="166"/>
      <c r="BJ65" s="166"/>
      <c r="BK65" s="166"/>
      <c r="BL65" s="166"/>
      <c r="BM65" s="166"/>
      <c r="BN65" s="166"/>
      <c r="BO65" s="166"/>
      <c r="BP65" s="166"/>
      <c r="BQ65" s="166"/>
      <c r="BR65" s="166"/>
      <c r="BS65" s="166"/>
      <c r="BT65" s="166"/>
      <c r="BU65" s="166"/>
      <c r="BV65" s="166"/>
      <c r="BW65" s="166"/>
      <c r="BX65" s="166"/>
      <c r="BY65" s="166"/>
      <c r="BZ65" s="166"/>
      <c r="CA65" s="166"/>
      <c r="CB65" s="166"/>
      <c r="CC65" s="166"/>
      <c r="CD65" s="166"/>
      <c r="CE65" s="166"/>
      <c r="CF65" s="166"/>
      <c r="CG65" s="166"/>
      <c r="CH65" s="166"/>
      <c r="CI65" s="166"/>
      <c r="CJ65" s="166"/>
      <c r="CK65" s="166"/>
      <c r="CL65" s="166"/>
      <c r="CM65" s="166"/>
      <c r="CN65" s="166"/>
      <c r="CO65" s="166"/>
      <c r="CP65" s="166"/>
      <c r="CQ65" s="166"/>
      <c r="CR65" s="166"/>
      <c r="CS65" s="166"/>
      <c r="CT65" s="166"/>
      <c r="CU65" s="166"/>
      <c r="CV65" s="166"/>
      <c r="CW65" s="166"/>
      <c r="CX65" s="166"/>
      <c r="CY65" s="166"/>
      <c r="CZ65" s="166"/>
      <c r="DA65" s="166"/>
      <c r="DB65" s="166"/>
      <c r="DC65" s="166"/>
      <c r="DD65" s="166"/>
      <c r="DE65" s="166"/>
      <c r="DF65" s="166"/>
      <c r="DG65" s="166"/>
      <c r="DH65" s="166"/>
      <c r="DI65" s="166"/>
      <c r="DJ65" s="166"/>
      <c r="DK65" s="166"/>
      <c r="DL65" s="166"/>
      <c r="DM65" s="166"/>
      <c r="DN65" s="166"/>
      <c r="DO65" s="166"/>
      <c r="DP65" s="166"/>
      <c r="DQ65" s="166"/>
      <c r="DR65" s="166"/>
      <c r="DS65" s="166"/>
      <c r="DT65" s="166"/>
      <c r="DU65" s="166"/>
      <c r="DV65" s="166"/>
      <c r="DW65" s="166"/>
      <c r="DX65" s="166"/>
      <c r="DY65" s="166"/>
      <c r="DZ65" s="166"/>
      <c r="EA65" s="166"/>
      <c r="EB65" s="166"/>
      <c r="EC65" s="166"/>
      <c r="ED65" s="166"/>
      <c r="EE65" s="166"/>
      <c r="EF65" s="166"/>
      <c r="EG65" s="166"/>
      <c r="EH65" s="166"/>
      <c r="EI65" s="166"/>
      <c r="EJ65" s="166"/>
      <c r="EK65" s="166"/>
    </row>
    <row r="66" spans="1:141" s="167" customFormat="1" ht="28.05" customHeight="1" x14ac:dyDescent="0.3">
      <c r="A66" s="168" t="s">
        <v>237</v>
      </c>
      <c r="B66" s="173">
        <v>2.0499999999999998</v>
      </c>
      <c r="C66" s="72" t="s">
        <v>107</v>
      </c>
      <c r="D66" s="168" t="s">
        <v>337</v>
      </c>
      <c r="E66" s="177"/>
      <c r="F66" s="154" t="s">
        <v>236</v>
      </c>
      <c r="G66" s="153" t="s">
        <v>239</v>
      </c>
      <c r="H66" s="153" t="s">
        <v>244</v>
      </c>
      <c r="I66" s="155">
        <v>0.3</v>
      </c>
      <c r="J66" s="155" t="s">
        <v>1</v>
      </c>
      <c r="K66" s="155"/>
      <c r="L66" s="156">
        <v>0</v>
      </c>
      <c r="M66" s="157">
        <f t="shared" si="4"/>
        <v>3</v>
      </c>
      <c r="N66" s="158">
        <f>IF(L66="",0,IF(L66&lt;=SelectionCriteria!$G$5,1, IF(L66&lt;=SelectionCriteria!$G$4,2, IF(L66&lt;=SelectionCriteria!$G$3,3,4))))</f>
        <v>1</v>
      </c>
      <c r="O66" s="157">
        <f t="shared" si="97"/>
        <v>1</v>
      </c>
      <c r="P66" s="157">
        <f t="shared" si="97"/>
        <v>0</v>
      </c>
      <c r="Q66" s="159">
        <f>M66*((N66+O66+P66)/3)</f>
        <v>2</v>
      </c>
      <c r="R66" s="208" t="str">
        <f t="shared" si="5"/>
        <v>Low</v>
      </c>
      <c r="S66" s="153"/>
      <c r="T66" s="160"/>
      <c r="U66" s="161"/>
      <c r="V66" s="160"/>
      <c r="W66" s="155">
        <v>0</v>
      </c>
      <c r="X66" s="155"/>
      <c r="Y66" s="155"/>
      <c r="Z66" s="157"/>
      <c r="AA66" s="157"/>
      <c r="AB66" s="157"/>
      <c r="AC66" s="162"/>
      <c r="AD66" s="162"/>
      <c r="AE66" s="162"/>
      <c r="AF66" s="157">
        <f t="shared" si="2"/>
        <v>0</v>
      </c>
      <c r="AG66" s="157">
        <f>IF(AA66="",0,IF(AA66&lt;=SelectionCriteria!$G$5,1, IF(AA66&lt;=SelectionCriteria!$G$4,2, IF(AA66&lt;=SelectionCriteria!$G$3,3,4))))</f>
        <v>0</v>
      </c>
      <c r="AH66" s="157">
        <f t="shared" si="14"/>
        <v>0</v>
      </c>
      <c r="AI66" s="157">
        <f t="shared" si="15"/>
        <v>0</v>
      </c>
      <c r="AJ66" s="159">
        <f t="shared" si="7"/>
        <v>0</v>
      </c>
      <c r="AK66" s="7" t="str">
        <f t="shared" si="8"/>
        <v>No Residual</v>
      </c>
      <c r="AL66" s="155"/>
      <c r="AM66" s="159">
        <f t="shared" si="10"/>
        <v>0</v>
      </c>
      <c r="AN66" s="159">
        <f t="shared" si="11"/>
        <v>0</v>
      </c>
      <c r="AO66" s="164"/>
      <c r="AP66" s="107" t="str">
        <f t="shared" si="13"/>
        <v>Not Residual</v>
      </c>
      <c r="AQ66" s="107" t="str">
        <f>AK66</f>
        <v>No Residual</v>
      </c>
      <c r="AR66" s="164"/>
      <c r="AS66" s="164"/>
      <c r="AT66" s="164"/>
      <c r="AU66" s="164"/>
      <c r="AV66" s="165"/>
      <c r="AW66" s="166"/>
      <c r="AX66" s="166"/>
      <c r="AY66" s="166"/>
      <c r="AZ66" s="166"/>
      <c r="BA66" s="23" t="e">
        <f>#REF!</f>
        <v>#REF!</v>
      </c>
      <c r="BB66" s="166"/>
      <c r="BC66" s="166"/>
      <c r="BD66" s="166"/>
      <c r="BE66" s="166"/>
      <c r="BF66" s="166"/>
      <c r="BG66" s="166"/>
      <c r="BH66" s="166"/>
      <c r="BI66" s="166"/>
      <c r="BJ66" s="166"/>
      <c r="BK66" s="166"/>
      <c r="BL66" s="166"/>
      <c r="BM66" s="166"/>
      <c r="BN66" s="166"/>
      <c r="BO66" s="166"/>
      <c r="BP66" s="166"/>
      <c r="BQ66" s="166"/>
      <c r="BR66" s="166"/>
      <c r="BS66" s="166"/>
      <c r="BT66" s="166"/>
      <c r="BU66" s="166"/>
      <c r="BV66" s="166"/>
      <c r="BW66" s="166"/>
      <c r="BX66" s="166"/>
      <c r="BY66" s="166"/>
      <c r="BZ66" s="166"/>
      <c r="CA66" s="166"/>
      <c r="CB66" s="166"/>
      <c r="CC66" s="166"/>
      <c r="CD66" s="166"/>
      <c r="CE66" s="166"/>
      <c r="CF66" s="166"/>
      <c r="CG66" s="166"/>
      <c r="CH66" s="166"/>
      <c r="CI66" s="166"/>
      <c r="CJ66" s="166"/>
      <c r="CK66" s="166"/>
      <c r="CL66" s="166"/>
      <c r="CM66" s="166"/>
      <c r="CN66" s="166"/>
      <c r="CO66" s="166"/>
      <c r="CP66" s="166"/>
      <c r="CQ66" s="166"/>
      <c r="CR66" s="166"/>
      <c r="CS66" s="166"/>
      <c r="CT66" s="166"/>
      <c r="CU66" s="166"/>
      <c r="CV66" s="166"/>
      <c r="CW66" s="166"/>
      <c r="CX66" s="166"/>
      <c r="CY66" s="166"/>
      <c r="CZ66" s="166"/>
      <c r="DA66" s="166"/>
      <c r="DB66" s="166"/>
      <c r="DC66" s="166"/>
      <c r="DD66" s="166"/>
      <c r="DE66" s="166"/>
      <c r="DF66" s="166"/>
      <c r="DG66" s="166"/>
      <c r="DH66" s="166"/>
      <c r="DI66" s="166"/>
      <c r="DJ66" s="166"/>
      <c r="DK66" s="166"/>
      <c r="DL66" s="166"/>
      <c r="DM66" s="166"/>
      <c r="DN66" s="166"/>
      <c r="DO66" s="166"/>
      <c r="DP66" s="166"/>
      <c r="DQ66" s="166"/>
      <c r="DR66" s="166"/>
      <c r="DS66" s="166"/>
      <c r="DT66" s="166"/>
      <c r="DU66" s="166"/>
      <c r="DV66" s="166"/>
      <c r="DW66" s="166"/>
      <c r="DX66" s="166"/>
      <c r="DY66" s="166"/>
      <c r="DZ66" s="166"/>
      <c r="EA66" s="166"/>
      <c r="EB66" s="166"/>
      <c r="EC66" s="166"/>
      <c r="ED66" s="166"/>
      <c r="EE66" s="166"/>
      <c r="EF66" s="166"/>
      <c r="EG66" s="166"/>
      <c r="EH66" s="166"/>
      <c r="EI66" s="166"/>
      <c r="EJ66" s="166"/>
      <c r="EK66" s="166"/>
    </row>
    <row r="67" spans="1:141" s="167" customFormat="1" ht="28.05" customHeight="1" x14ac:dyDescent="0.3">
      <c r="A67" s="168" t="s">
        <v>238</v>
      </c>
      <c r="B67" s="173">
        <v>2.0499999999999998</v>
      </c>
      <c r="C67" s="72" t="s">
        <v>107</v>
      </c>
      <c r="D67" s="168" t="s">
        <v>337</v>
      </c>
      <c r="E67" s="177"/>
      <c r="F67" s="154" t="s">
        <v>236</v>
      </c>
      <c r="G67" s="153" t="s">
        <v>240</v>
      </c>
      <c r="H67" s="153" t="s">
        <v>245</v>
      </c>
      <c r="I67" s="155">
        <v>0.1</v>
      </c>
      <c r="J67" s="155" t="s">
        <v>1</v>
      </c>
      <c r="K67" s="155"/>
      <c r="L67" s="156">
        <v>20</v>
      </c>
      <c r="M67" s="157">
        <f t="shared" si="4"/>
        <v>2</v>
      </c>
      <c r="N67" s="158">
        <f>IF(L67="",0,IF(L67&lt;=SelectionCriteria!$G$5,1, IF(L67&lt;=SelectionCriteria!$G$4,2, IF(L67&lt;=SelectionCriteria!$G$3,3,4))))</f>
        <v>1</v>
      </c>
      <c r="O67" s="157">
        <f t="shared" si="97"/>
        <v>1</v>
      </c>
      <c r="P67" s="157">
        <f t="shared" si="97"/>
        <v>0</v>
      </c>
      <c r="Q67" s="159">
        <f>M67*((N67+O67+P67)/3)</f>
        <v>1.3333333333333333</v>
      </c>
      <c r="R67" s="208" t="str">
        <f t="shared" si="5"/>
        <v>Low</v>
      </c>
      <c r="S67" s="160"/>
      <c r="T67" s="160"/>
      <c r="U67" s="161"/>
      <c r="V67" s="160"/>
      <c r="W67" s="155">
        <v>0</v>
      </c>
      <c r="X67" s="155"/>
      <c r="Y67" s="155"/>
      <c r="Z67" s="157"/>
      <c r="AA67" s="157"/>
      <c r="AB67" s="157"/>
      <c r="AC67" s="162"/>
      <c r="AD67" s="162"/>
      <c r="AE67" s="162"/>
      <c r="AF67" s="157">
        <f t="shared" si="2"/>
        <v>0</v>
      </c>
      <c r="AG67" s="157">
        <f>IF(AA67="",0,IF(AA67&lt;=SelectionCriteria!$G$5,1, IF(AA67&lt;=SelectionCriteria!$G$4,2, IF(AA67&lt;=SelectionCriteria!$G$3,3,4))))</f>
        <v>0</v>
      </c>
      <c r="AH67" s="157">
        <f t="shared" si="14"/>
        <v>0</v>
      </c>
      <c r="AI67" s="157">
        <f t="shared" si="15"/>
        <v>0</v>
      </c>
      <c r="AJ67" s="159">
        <f t="shared" si="7"/>
        <v>0</v>
      </c>
      <c r="AK67" s="7" t="str">
        <f t="shared" si="8"/>
        <v>No Residual</v>
      </c>
      <c r="AL67" s="155"/>
      <c r="AM67" s="159">
        <f t="shared" si="10"/>
        <v>0</v>
      </c>
      <c r="AN67" s="159">
        <f t="shared" si="11"/>
        <v>0</v>
      </c>
      <c r="AO67" s="164"/>
      <c r="AP67" s="107" t="str">
        <f t="shared" si="13"/>
        <v>Not Residual</v>
      </c>
      <c r="AQ67" s="107" t="str">
        <f>AK67</f>
        <v>No Residual</v>
      </c>
      <c r="AR67" s="164"/>
      <c r="AS67" s="164"/>
      <c r="AT67" s="164"/>
      <c r="AU67" s="164"/>
      <c r="AV67" s="165"/>
      <c r="AW67" s="166"/>
      <c r="AX67" s="166"/>
      <c r="AY67" s="166"/>
      <c r="AZ67" s="166"/>
      <c r="BA67" s="23" t="e">
        <f>#REF!</f>
        <v>#REF!</v>
      </c>
      <c r="BB67" s="166"/>
      <c r="BC67" s="166"/>
      <c r="BD67" s="166"/>
      <c r="BE67" s="166"/>
      <c r="BF67" s="166"/>
      <c r="BG67" s="166"/>
      <c r="BH67" s="166"/>
      <c r="BI67" s="166"/>
      <c r="BJ67" s="166"/>
      <c r="BK67" s="166"/>
      <c r="BL67" s="166"/>
      <c r="BM67" s="166"/>
      <c r="BN67" s="166"/>
      <c r="BO67" s="166"/>
      <c r="BP67" s="166"/>
      <c r="BQ67" s="166"/>
      <c r="BR67" s="166"/>
      <c r="BS67" s="166"/>
      <c r="BT67" s="166"/>
      <c r="BU67" s="166"/>
      <c r="BV67" s="166"/>
      <c r="BW67" s="166"/>
      <c r="BX67" s="166"/>
      <c r="BY67" s="166"/>
      <c r="BZ67" s="166"/>
      <c r="CA67" s="166"/>
      <c r="CB67" s="166"/>
      <c r="CC67" s="166"/>
      <c r="CD67" s="166"/>
      <c r="CE67" s="166"/>
      <c r="CF67" s="166"/>
      <c r="CG67" s="166"/>
      <c r="CH67" s="166"/>
      <c r="CI67" s="166"/>
      <c r="CJ67" s="166"/>
      <c r="CK67" s="166"/>
      <c r="CL67" s="166"/>
      <c r="CM67" s="166"/>
      <c r="CN67" s="166"/>
      <c r="CO67" s="166"/>
      <c r="CP67" s="166"/>
      <c r="CQ67" s="166"/>
      <c r="CR67" s="166"/>
      <c r="CS67" s="166"/>
      <c r="CT67" s="166"/>
      <c r="CU67" s="166"/>
      <c r="CV67" s="166"/>
      <c r="CW67" s="166"/>
      <c r="CX67" s="166"/>
      <c r="CY67" s="166"/>
      <c r="CZ67" s="166"/>
      <c r="DA67" s="166"/>
      <c r="DB67" s="166"/>
      <c r="DC67" s="166"/>
      <c r="DD67" s="166"/>
      <c r="DE67" s="166"/>
      <c r="DF67" s="166"/>
      <c r="DG67" s="166"/>
      <c r="DH67" s="166"/>
      <c r="DI67" s="166"/>
      <c r="DJ67" s="166"/>
      <c r="DK67" s="166"/>
      <c r="DL67" s="166"/>
      <c r="DM67" s="166"/>
      <c r="DN67" s="166"/>
      <c r="DO67" s="166"/>
      <c r="DP67" s="166"/>
      <c r="DQ67" s="166"/>
      <c r="DR67" s="166"/>
      <c r="DS67" s="166"/>
      <c r="DT67" s="166"/>
      <c r="DU67" s="166"/>
      <c r="DV67" s="166"/>
      <c r="DW67" s="166"/>
      <c r="DX67" s="166"/>
      <c r="DY67" s="166"/>
      <c r="DZ67" s="166"/>
      <c r="EA67" s="166"/>
      <c r="EB67" s="166"/>
      <c r="EC67" s="166"/>
      <c r="ED67" s="166"/>
      <c r="EE67" s="166"/>
      <c r="EF67" s="166"/>
      <c r="EG67" s="166"/>
      <c r="EH67" s="166"/>
      <c r="EI67" s="166"/>
      <c r="EJ67" s="166"/>
      <c r="EK67" s="166"/>
    </row>
    <row r="68" spans="1:141" s="22" customFormat="1" x14ac:dyDescent="0.3">
      <c r="A68" s="5"/>
      <c r="B68" s="174"/>
      <c r="C68" s="8"/>
      <c r="D68" s="10"/>
      <c r="E68" s="178"/>
      <c r="F68" s="10"/>
      <c r="G68" s="1"/>
      <c r="H68" s="16"/>
      <c r="I68" s="1"/>
      <c r="J68" s="19"/>
      <c r="K68" s="19"/>
      <c r="L68" s="10"/>
      <c r="M68" s="14"/>
      <c r="N68" s="14"/>
      <c r="O68" s="14"/>
      <c r="P68" s="14"/>
      <c r="Q68" s="8"/>
      <c r="R68" s="210"/>
      <c r="S68" s="1"/>
      <c r="T68" s="13"/>
      <c r="U68" s="19"/>
      <c r="V68" s="19"/>
      <c r="W68" s="1"/>
      <c r="X68" s="8"/>
      <c r="Y68" s="8"/>
      <c r="Z68" s="12"/>
      <c r="AA68" s="12"/>
      <c r="AB68" s="12"/>
      <c r="AC68" s="12"/>
      <c r="AD68" s="12"/>
      <c r="AE68" s="12"/>
      <c r="AF68" s="14"/>
      <c r="AG68" s="14"/>
      <c r="AH68" s="14"/>
      <c r="AI68" s="14"/>
      <c r="AJ68" s="8"/>
      <c r="AK68" s="12"/>
      <c r="AL68" s="13"/>
      <c r="AM68" s="18"/>
      <c r="AN68" s="18"/>
      <c r="AO68" s="18"/>
      <c r="AP68" s="18"/>
      <c r="AQ68" s="18"/>
      <c r="AR68" s="18"/>
      <c r="AS68" s="18"/>
      <c r="AT68" s="18"/>
      <c r="AU68" s="18"/>
      <c r="AV68" s="13"/>
      <c r="AW68" s="4"/>
      <c r="AX68" s="4"/>
      <c r="AY68" s="4"/>
      <c r="AZ68" s="4"/>
      <c r="BA68" s="23" t="e">
        <f>#REF!</f>
        <v>#REF!</v>
      </c>
      <c r="BB68" s="4"/>
      <c r="BC68" s="4"/>
      <c r="BD68" s="4"/>
      <c r="BE68" s="4"/>
      <c r="BF68" s="4"/>
      <c r="BG68" s="4"/>
      <c r="BH68" s="4"/>
      <c r="BI68" s="4"/>
      <c r="BJ68" s="4"/>
      <c r="BK68" s="4"/>
      <c r="BL68" s="4"/>
      <c r="BM68" s="4"/>
      <c r="BN68" s="4"/>
      <c r="BO68" s="4"/>
      <c r="BP68" s="4"/>
      <c r="BQ68" s="4"/>
      <c r="BR68" s="4"/>
      <c r="BS68" s="4"/>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row>
    <row r="69" spans="1:141" s="22" customFormat="1" x14ac:dyDescent="0.3">
      <c r="A69" s="5"/>
      <c r="B69" s="174"/>
      <c r="C69" s="8"/>
      <c r="D69" s="10"/>
      <c r="E69" s="178"/>
      <c r="F69" s="10"/>
      <c r="G69" s="1"/>
      <c r="H69" s="16"/>
      <c r="I69" s="1"/>
      <c r="J69" s="19"/>
      <c r="K69" s="19"/>
      <c r="L69" s="10"/>
      <c r="M69" s="14"/>
      <c r="N69" s="14"/>
      <c r="O69" s="14"/>
      <c r="P69" s="14"/>
      <c r="Q69" s="8"/>
      <c r="R69" s="210"/>
      <c r="S69" s="1"/>
      <c r="T69" s="13"/>
      <c r="U69" s="19"/>
      <c r="V69" s="19"/>
      <c r="W69" s="1"/>
      <c r="X69" s="8"/>
      <c r="Y69" s="8"/>
      <c r="Z69" s="12"/>
      <c r="AA69" s="12"/>
      <c r="AB69" s="12"/>
      <c r="AC69" s="12"/>
      <c r="AD69" s="12"/>
      <c r="AE69" s="12"/>
      <c r="AF69" s="14"/>
      <c r="AG69" s="14"/>
      <c r="AH69" s="14"/>
      <c r="AI69" s="14"/>
      <c r="AJ69" s="8"/>
      <c r="AK69" s="12"/>
      <c r="AL69" s="13"/>
      <c r="AM69" s="16"/>
      <c r="AN69" s="16"/>
      <c r="AO69" s="19"/>
      <c r="AP69" s="19"/>
      <c r="AQ69" s="19"/>
      <c r="AR69" s="19"/>
      <c r="AS69" s="19"/>
      <c r="AT69" s="19"/>
      <c r="AU69" s="19"/>
      <c r="AV69" s="13"/>
      <c r="AW69" s="4"/>
      <c r="AX69" s="4"/>
      <c r="AY69" s="4"/>
      <c r="AZ69" s="4"/>
      <c r="BA69" s="23" t="e">
        <f>#REF!</f>
        <v>#REF!</v>
      </c>
      <c r="BB69" s="4"/>
      <c r="BC69" s="4"/>
      <c r="BD69" s="4"/>
      <c r="BE69" s="4"/>
      <c r="BF69" s="4"/>
      <c r="BG69" s="4"/>
      <c r="BH69" s="4"/>
      <c r="BI69" s="4"/>
      <c r="BJ69" s="4"/>
      <c r="BK69" s="4"/>
      <c r="BL69" s="4"/>
      <c r="BM69" s="4"/>
      <c r="BN69" s="4"/>
      <c r="BO69" s="4"/>
      <c r="BP69" s="4"/>
      <c r="BQ69" s="4"/>
      <c r="BR69" s="4"/>
      <c r="BS69" s="4"/>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row>
    <row r="70" spans="1:141" s="22" customFormat="1" x14ac:dyDescent="0.3">
      <c r="A70" s="5"/>
      <c r="B70" s="174"/>
      <c r="C70" s="8"/>
      <c r="D70" s="10"/>
      <c r="E70" s="178"/>
      <c r="F70" s="10"/>
      <c r="G70" s="1"/>
      <c r="H70" s="16"/>
      <c r="I70" s="1"/>
      <c r="J70" s="19"/>
      <c r="K70" s="19"/>
      <c r="L70" s="10"/>
      <c r="M70" s="14"/>
      <c r="N70" s="14"/>
      <c r="O70" s="14"/>
      <c r="P70" s="14"/>
      <c r="Q70" s="8"/>
      <c r="R70" s="210"/>
      <c r="S70" s="1"/>
      <c r="T70" s="13"/>
      <c r="U70" s="19"/>
      <c r="V70" s="19"/>
      <c r="W70" s="1"/>
      <c r="X70" s="8"/>
      <c r="Y70" s="8"/>
      <c r="Z70" s="12"/>
      <c r="AA70" s="12"/>
      <c r="AB70" s="12"/>
      <c r="AC70" s="12"/>
      <c r="AD70" s="12"/>
      <c r="AE70" s="12"/>
      <c r="AF70" s="14"/>
      <c r="AG70" s="14"/>
      <c r="AH70" s="14"/>
      <c r="AI70" s="14"/>
      <c r="AJ70" s="8"/>
      <c r="AK70" s="12"/>
      <c r="AL70" s="13"/>
      <c r="AM70" s="16"/>
      <c r="AN70" s="16"/>
      <c r="AO70" s="19"/>
      <c r="AP70" s="19"/>
      <c r="AQ70" s="19"/>
      <c r="AR70" s="19"/>
      <c r="AS70" s="19"/>
      <c r="AT70" s="19"/>
      <c r="AU70" s="19"/>
      <c r="AV70" s="13"/>
      <c r="AW70" s="4"/>
      <c r="AX70" s="4"/>
      <c r="AY70" s="4"/>
      <c r="AZ70" s="4"/>
      <c r="BA70" s="23" t="e">
        <f>#REF!</f>
        <v>#REF!</v>
      </c>
      <c r="BB70" s="4"/>
      <c r="BC70" s="4"/>
      <c r="BD70" s="4"/>
      <c r="BE70" s="4"/>
      <c r="BF70" s="4"/>
      <c r="BG70" s="4"/>
      <c r="BH70" s="4"/>
      <c r="BI70" s="4"/>
      <c r="BJ70" s="4"/>
      <c r="BK70" s="4"/>
      <c r="BL70" s="4"/>
      <c r="BM70" s="4"/>
      <c r="BN70" s="4"/>
      <c r="BO70" s="4"/>
      <c r="BP70" s="4"/>
      <c r="BQ70" s="4"/>
      <c r="BR70" s="4"/>
      <c r="BS70" s="4"/>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row>
    <row r="71" spans="1:141" s="22" customFormat="1" x14ac:dyDescent="0.3">
      <c r="A71" s="5"/>
      <c r="B71" s="174"/>
      <c r="C71" s="8"/>
      <c r="D71" s="10"/>
      <c r="E71" s="178"/>
      <c r="F71" s="10"/>
      <c r="G71" s="1"/>
      <c r="H71" s="16"/>
      <c r="I71" s="1"/>
      <c r="J71" s="19"/>
      <c r="K71" s="19"/>
      <c r="L71" s="10"/>
      <c r="M71" s="14"/>
      <c r="N71" s="14"/>
      <c r="O71" s="14"/>
      <c r="P71" s="14"/>
      <c r="Q71" s="8"/>
      <c r="R71" s="210"/>
      <c r="S71" s="1"/>
      <c r="T71" s="13"/>
      <c r="U71" s="19"/>
      <c r="V71" s="19"/>
      <c r="W71" s="1"/>
      <c r="X71" s="8"/>
      <c r="Y71" s="8"/>
      <c r="Z71" s="12"/>
      <c r="AA71" s="12"/>
      <c r="AB71" s="12"/>
      <c r="AC71" s="12"/>
      <c r="AD71" s="12"/>
      <c r="AE71" s="12"/>
      <c r="AF71" s="14"/>
      <c r="AG71" s="14"/>
      <c r="AH71" s="14"/>
      <c r="AI71" s="14"/>
      <c r="AJ71" s="8"/>
      <c r="AK71" s="12"/>
      <c r="AL71" s="13"/>
      <c r="AM71" s="16"/>
      <c r="AN71" s="16"/>
      <c r="AO71" s="19"/>
      <c r="AP71" s="19"/>
      <c r="AQ71" s="19"/>
      <c r="AR71" s="19"/>
      <c r="AS71" s="19"/>
      <c r="AT71" s="19"/>
      <c r="AU71" s="19"/>
      <c r="AV71" s="13"/>
      <c r="AW71" s="4"/>
      <c r="AX71" s="4"/>
      <c r="AY71" s="4"/>
      <c r="AZ71" s="4"/>
      <c r="BA71" s="23" t="e">
        <f>#REF!</f>
        <v>#REF!</v>
      </c>
      <c r="BB71" s="4"/>
      <c r="BC71" s="4"/>
      <c r="BD71" s="4"/>
      <c r="BE71" s="4"/>
      <c r="BF71" s="4"/>
      <c r="BG71" s="4"/>
      <c r="BH71" s="4"/>
      <c r="BI71" s="4"/>
      <c r="BJ71" s="4"/>
      <c r="BK71" s="4"/>
      <c r="BL71" s="4"/>
      <c r="BM71" s="4"/>
      <c r="BN71" s="4"/>
      <c r="BO71" s="4"/>
      <c r="BP71" s="4"/>
      <c r="BQ71" s="4"/>
      <c r="BR71" s="4"/>
      <c r="BS71" s="4"/>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row>
    <row r="72" spans="1:141" s="22" customFormat="1" x14ac:dyDescent="0.3">
      <c r="A72" s="5"/>
      <c r="B72" s="174"/>
      <c r="C72" s="8"/>
      <c r="D72" s="10"/>
      <c r="E72" s="178"/>
      <c r="F72" s="10"/>
      <c r="G72" s="1"/>
      <c r="H72" s="16"/>
      <c r="I72" s="1"/>
      <c r="J72" s="19"/>
      <c r="K72" s="19"/>
      <c r="L72" s="10"/>
      <c r="M72" s="14"/>
      <c r="N72" s="14"/>
      <c r="O72" s="14"/>
      <c r="P72" s="14"/>
      <c r="Q72" s="8"/>
      <c r="R72" s="210"/>
      <c r="S72" s="1"/>
      <c r="T72" s="13"/>
      <c r="U72" s="19"/>
      <c r="V72" s="19"/>
      <c r="W72" s="1"/>
      <c r="X72" s="8"/>
      <c r="Y72" s="8"/>
      <c r="Z72" s="12"/>
      <c r="AA72" s="12"/>
      <c r="AB72" s="12"/>
      <c r="AC72" s="12"/>
      <c r="AD72" s="12"/>
      <c r="AE72" s="12"/>
      <c r="AF72" s="14"/>
      <c r="AG72" s="14"/>
      <c r="AH72" s="14"/>
      <c r="AI72" s="14"/>
      <c r="AJ72" s="8"/>
      <c r="AK72" s="12"/>
      <c r="AL72" s="13"/>
      <c r="AM72" s="16"/>
      <c r="AN72" s="16"/>
      <c r="AO72" s="19"/>
      <c r="AP72" s="19"/>
      <c r="AQ72" s="19"/>
      <c r="AR72" s="19"/>
      <c r="AS72" s="19"/>
      <c r="AT72" s="19"/>
      <c r="AU72" s="19"/>
      <c r="AV72" s="13"/>
      <c r="AW72" s="4"/>
      <c r="AX72" s="4"/>
      <c r="AY72" s="4"/>
      <c r="AZ72" s="4"/>
      <c r="BA72" s="23" t="e">
        <f>#REF!</f>
        <v>#REF!</v>
      </c>
      <c r="BB72" s="4"/>
      <c r="BC72" s="4"/>
      <c r="BD72" s="4"/>
      <c r="BE72" s="4"/>
      <c r="BF72" s="4"/>
      <c r="BG72" s="4"/>
      <c r="BH72" s="4"/>
      <c r="BI72" s="4"/>
      <c r="BJ72" s="4"/>
      <c r="BK72" s="4"/>
      <c r="BL72" s="4"/>
      <c r="BM72" s="4"/>
      <c r="BN72" s="4"/>
      <c r="BO72" s="4"/>
      <c r="BP72" s="4"/>
      <c r="BQ72" s="4"/>
      <c r="BR72" s="4"/>
      <c r="BS72" s="4"/>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row>
    <row r="73" spans="1:141" s="22" customFormat="1" x14ac:dyDescent="0.3">
      <c r="A73" s="5"/>
      <c r="B73" s="174"/>
      <c r="C73" s="8"/>
      <c r="D73" s="10"/>
      <c r="E73" s="178"/>
      <c r="F73" s="10"/>
      <c r="G73" s="1"/>
      <c r="H73" s="16"/>
      <c r="I73" s="1"/>
      <c r="J73" s="19"/>
      <c r="K73" s="19"/>
      <c r="L73" s="10"/>
      <c r="M73" s="14"/>
      <c r="N73" s="14"/>
      <c r="O73" s="14"/>
      <c r="P73" s="14"/>
      <c r="Q73" s="8"/>
      <c r="R73" s="210"/>
      <c r="S73" s="1"/>
      <c r="T73" s="13"/>
      <c r="U73" s="19"/>
      <c r="V73" s="19"/>
      <c r="W73" s="1"/>
      <c r="X73" s="8"/>
      <c r="Y73" s="8"/>
      <c r="Z73" s="12"/>
      <c r="AA73" s="12"/>
      <c r="AB73" s="12"/>
      <c r="AC73" s="12"/>
      <c r="AD73" s="12"/>
      <c r="AE73" s="12"/>
      <c r="AF73" s="14"/>
      <c r="AG73" s="14"/>
      <c r="AH73" s="14"/>
      <c r="AI73" s="14"/>
      <c r="AJ73" s="8"/>
      <c r="AK73" s="12"/>
      <c r="AL73" s="13"/>
      <c r="AM73" s="16"/>
      <c r="AN73" s="16"/>
      <c r="AO73" s="19"/>
      <c r="AP73" s="19"/>
      <c r="AQ73" s="19"/>
      <c r="AR73" s="19"/>
      <c r="AS73" s="19"/>
      <c r="AT73" s="19"/>
      <c r="AU73" s="19"/>
      <c r="AV73" s="13"/>
      <c r="AW73" s="4"/>
      <c r="AX73" s="4"/>
      <c r="AY73" s="4"/>
      <c r="AZ73" s="4"/>
      <c r="BA73" s="23" t="e">
        <f>#REF!</f>
        <v>#REF!</v>
      </c>
      <c r="BB73" s="4"/>
      <c r="BC73" s="4"/>
      <c r="BD73" s="4"/>
      <c r="BE73" s="4"/>
      <c r="BF73" s="4"/>
      <c r="BG73" s="4"/>
      <c r="BH73" s="4"/>
      <c r="BI73" s="4"/>
      <c r="BJ73" s="4"/>
      <c r="BK73" s="4"/>
      <c r="BL73" s="4"/>
      <c r="BM73" s="4"/>
      <c r="BN73" s="4"/>
      <c r="BO73" s="4"/>
      <c r="BP73" s="4"/>
      <c r="BQ73" s="4"/>
      <c r="BR73" s="4"/>
      <c r="BS73" s="4"/>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row>
    <row r="74" spans="1:141" s="22" customFormat="1" x14ac:dyDescent="0.3">
      <c r="A74" s="5"/>
      <c r="B74" s="174"/>
      <c r="C74" s="8"/>
      <c r="D74" s="10"/>
      <c r="E74" s="178"/>
      <c r="F74" s="10"/>
      <c r="G74" s="1"/>
      <c r="H74" s="16" t="s">
        <v>38</v>
      </c>
      <c r="I74" s="1"/>
      <c r="J74" s="19"/>
      <c r="K74" s="19"/>
      <c r="L74" s="10"/>
      <c r="M74" s="14"/>
      <c r="N74" s="14"/>
      <c r="O74" s="14"/>
      <c r="P74" s="14"/>
      <c r="Q74" s="8"/>
      <c r="R74" s="210"/>
      <c r="S74" s="1"/>
      <c r="T74" s="13"/>
      <c r="U74" s="19"/>
      <c r="V74" s="19"/>
      <c r="W74" s="1"/>
      <c r="X74" s="8"/>
      <c r="Y74" s="8"/>
      <c r="Z74" s="12"/>
      <c r="AA74" s="12"/>
      <c r="AB74" s="12"/>
      <c r="AC74" s="12"/>
      <c r="AD74" s="12"/>
      <c r="AE74" s="12"/>
      <c r="AF74" s="14"/>
      <c r="AG74" s="14"/>
      <c r="AH74" s="14"/>
      <c r="AI74" s="14"/>
      <c r="AJ74" s="8"/>
      <c r="AK74" s="12"/>
      <c r="AL74" s="13"/>
      <c r="AM74" s="16"/>
      <c r="AN74" s="16"/>
      <c r="AO74" s="19"/>
      <c r="AP74" s="19"/>
      <c r="AQ74" s="19"/>
      <c r="AR74" s="19"/>
      <c r="AS74" s="19"/>
      <c r="AT74" s="19"/>
      <c r="AU74" s="19"/>
      <c r="AV74" s="13"/>
      <c r="AW74" s="4"/>
      <c r="AX74" s="4"/>
      <c r="AY74" s="4"/>
      <c r="AZ74" s="4"/>
      <c r="BA74" s="23" t="e">
        <f>#REF!</f>
        <v>#REF!</v>
      </c>
      <c r="BB74" s="4"/>
      <c r="BC74" s="4"/>
      <c r="BD74" s="4"/>
      <c r="BE74" s="4"/>
      <c r="BF74" s="4"/>
      <c r="BG74" s="4"/>
      <c r="BH74" s="4"/>
      <c r="BI74" s="4"/>
      <c r="BJ74" s="4"/>
      <c r="BK74" s="4"/>
      <c r="BL74" s="4"/>
      <c r="BM74" s="4"/>
      <c r="BN74" s="4"/>
      <c r="BO74" s="4"/>
      <c r="BP74" s="4"/>
      <c r="BQ74" s="4"/>
      <c r="BR74" s="4"/>
      <c r="BS74" s="4"/>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row>
    <row r="75" spans="1:141" s="22" customFormat="1" x14ac:dyDescent="0.3">
      <c r="A75" s="5"/>
      <c r="B75" s="174"/>
      <c r="C75" s="8"/>
      <c r="D75" s="10"/>
      <c r="E75" s="178"/>
      <c r="F75" s="10"/>
      <c r="G75" s="1"/>
      <c r="H75" s="16"/>
      <c r="I75" s="1"/>
      <c r="J75" s="19"/>
      <c r="K75" s="19"/>
      <c r="L75" s="10"/>
      <c r="M75" s="14"/>
      <c r="N75" s="14"/>
      <c r="O75" s="14"/>
      <c r="P75" s="14"/>
      <c r="Q75" s="8"/>
      <c r="R75" s="210"/>
      <c r="S75" s="1"/>
      <c r="T75" s="13"/>
      <c r="U75" s="19"/>
      <c r="V75" s="19"/>
      <c r="W75" s="1"/>
      <c r="X75" s="8"/>
      <c r="Y75" s="8"/>
      <c r="Z75" s="12"/>
      <c r="AA75" s="12"/>
      <c r="AB75" s="12"/>
      <c r="AC75" s="12"/>
      <c r="AD75" s="12"/>
      <c r="AE75" s="12"/>
      <c r="AF75" s="14"/>
      <c r="AG75" s="14"/>
      <c r="AH75" s="14"/>
      <c r="AI75" s="14"/>
      <c r="AJ75" s="8"/>
      <c r="AK75" s="12"/>
      <c r="AL75" s="13"/>
      <c r="AM75" s="16"/>
      <c r="AN75" s="16"/>
      <c r="AO75" s="19"/>
      <c r="AP75" s="19"/>
      <c r="AQ75" s="19"/>
      <c r="AR75" s="19"/>
      <c r="AS75" s="19"/>
      <c r="AT75" s="19"/>
      <c r="AU75" s="19"/>
      <c r="AV75" s="13"/>
      <c r="AW75" s="4"/>
      <c r="AX75" s="4"/>
      <c r="AY75" s="4"/>
      <c r="AZ75" s="4"/>
      <c r="BA75" s="23" t="e">
        <f>#REF!</f>
        <v>#REF!</v>
      </c>
      <c r="BB75" s="4"/>
      <c r="BC75" s="4"/>
      <c r="BD75" s="4"/>
      <c r="BE75" s="4"/>
      <c r="BF75" s="4"/>
      <c r="BG75" s="4"/>
      <c r="BH75" s="4"/>
      <c r="BI75" s="4"/>
      <c r="BJ75" s="4"/>
      <c r="BK75" s="4"/>
      <c r="BL75" s="4"/>
      <c r="BM75" s="4"/>
      <c r="BN75" s="4"/>
      <c r="BO75" s="4"/>
      <c r="BP75" s="4"/>
      <c r="BQ75" s="4"/>
      <c r="BR75" s="4"/>
      <c r="BS75" s="4"/>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row>
    <row r="76" spans="1:141" s="22" customFormat="1" x14ac:dyDescent="0.3">
      <c r="A76" s="5"/>
      <c r="B76" s="174"/>
      <c r="C76" s="8"/>
      <c r="D76" s="10"/>
      <c r="E76" s="178"/>
      <c r="F76" s="10"/>
      <c r="G76" s="1"/>
      <c r="H76" s="16"/>
      <c r="I76" s="1"/>
      <c r="J76" s="19"/>
      <c r="K76" s="19"/>
      <c r="L76" s="10"/>
      <c r="M76" s="14"/>
      <c r="N76" s="14"/>
      <c r="O76" s="14"/>
      <c r="P76" s="14"/>
      <c r="Q76" s="8"/>
      <c r="R76" s="210"/>
      <c r="S76" s="1"/>
      <c r="T76" s="13"/>
      <c r="U76" s="19"/>
      <c r="V76" s="19"/>
      <c r="W76" s="1"/>
      <c r="X76" s="8"/>
      <c r="Y76" s="8"/>
      <c r="Z76" s="12"/>
      <c r="AA76" s="12"/>
      <c r="AB76" s="12"/>
      <c r="AC76" s="12"/>
      <c r="AD76" s="12"/>
      <c r="AE76" s="12"/>
      <c r="AF76" s="14"/>
      <c r="AG76" s="14"/>
      <c r="AH76" s="14"/>
      <c r="AI76" s="14"/>
      <c r="AJ76" s="8"/>
      <c r="AK76" s="12"/>
      <c r="AL76" s="13"/>
      <c r="AM76" s="16"/>
      <c r="AN76" s="16"/>
      <c r="AO76" s="19"/>
      <c r="AP76" s="19"/>
      <c r="AQ76" s="19"/>
      <c r="AR76" s="19"/>
      <c r="AS76" s="19"/>
      <c r="AT76" s="19"/>
      <c r="AU76" s="19"/>
      <c r="AV76" s="13"/>
      <c r="AW76" s="4"/>
      <c r="AX76" s="4"/>
      <c r="AY76" s="4"/>
      <c r="AZ76" s="4"/>
      <c r="BA76" s="23" t="e">
        <f>#REF!</f>
        <v>#REF!</v>
      </c>
      <c r="BB76" s="4"/>
      <c r="BC76" s="4"/>
      <c r="BD76" s="4"/>
      <c r="BE76" s="4"/>
      <c r="BF76" s="4"/>
      <c r="BG76" s="4"/>
      <c r="BH76" s="4"/>
      <c r="BI76" s="4"/>
      <c r="BJ76" s="4"/>
      <c r="BK76" s="4"/>
      <c r="BL76" s="4"/>
      <c r="BM76" s="4"/>
      <c r="BN76" s="4"/>
      <c r="BO76" s="4"/>
      <c r="BP76" s="4"/>
      <c r="BQ76" s="4"/>
      <c r="BR76" s="4"/>
      <c r="BS76" s="4"/>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row>
    <row r="77" spans="1:141" s="22" customFormat="1" x14ac:dyDescent="0.3">
      <c r="A77" s="5"/>
      <c r="B77" s="174"/>
      <c r="C77" s="8"/>
      <c r="D77" s="10"/>
      <c r="E77" s="178"/>
      <c r="F77" s="10"/>
      <c r="G77" s="1"/>
      <c r="H77" s="16"/>
      <c r="I77" s="1"/>
      <c r="J77" s="19"/>
      <c r="K77" s="19"/>
      <c r="L77" s="10"/>
      <c r="M77" s="14"/>
      <c r="N77" s="14"/>
      <c r="O77" s="14"/>
      <c r="P77" s="14"/>
      <c r="Q77" s="8"/>
      <c r="R77" s="210"/>
      <c r="S77" s="1"/>
      <c r="T77" s="13"/>
      <c r="U77" s="19"/>
      <c r="V77" s="19"/>
      <c r="W77" s="1"/>
      <c r="X77" s="8"/>
      <c r="Y77" s="8"/>
      <c r="Z77" s="12"/>
      <c r="AA77" s="12"/>
      <c r="AB77" s="12"/>
      <c r="AC77" s="12"/>
      <c r="AD77" s="12"/>
      <c r="AE77" s="12"/>
      <c r="AF77" s="14"/>
      <c r="AG77" s="14"/>
      <c r="AH77" s="14"/>
      <c r="AI77" s="14"/>
      <c r="AJ77" s="8"/>
      <c r="AK77" s="12"/>
      <c r="AL77" s="13"/>
      <c r="AM77" s="16"/>
      <c r="AN77" s="16"/>
      <c r="AO77" s="19"/>
      <c r="AP77" s="19"/>
      <c r="AQ77" s="19"/>
      <c r="AR77" s="19"/>
      <c r="AS77" s="19"/>
      <c r="AT77" s="19"/>
      <c r="AU77" s="19"/>
      <c r="AV77" s="13"/>
      <c r="AW77" s="4"/>
      <c r="AX77" s="4"/>
      <c r="AY77" s="4"/>
      <c r="AZ77" s="4"/>
      <c r="BA77" s="23" t="e">
        <f>#REF!</f>
        <v>#REF!</v>
      </c>
      <c r="BB77" s="4"/>
      <c r="BC77" s="4"/>
      <c r="BD77" s="4"/>
      <c r="BE77" s="4"/>
      <c r="BF77" s="4"/>
      <c r="BG77" s="4"/>
      <c r="BH77" s="4"/>
      <c r="BI77" s="4"/>
      <c r="BJ77" s="4"/>
      <c r="BK77" s="4"/>
      <c r="BL77" s="4"/>
      <c r="BM77" s="4"/>
      <c r="BN77" s="4"/>
      <c r="BO77" s="4"/>
      <c r="BP77" s="4"/>
      <c r="BQ77" s="4"/>
      <c r="BR77" s="4"/>
      <c r="BS77" s="4"/>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row>
    <row r="78" spans="1:141" s="22" customFormat="1" x14ac:dyDescent="0.3">
      <c r="A78" s="5"/>
      <c r="B78" s="174"/>
      <c r="C78" s="8"/>
      <c r="D78" s="10"/>
      <c r="E78" s="178"/>
      <c r="F78" s="10"/>
      <c r="G78" s="1"/>
      <c r="H78" s="16"/>
      <c r="I78" s="1"/>
      <c r="J78" s="19"/>
      <c r="K78" s="19"/>
      <c r="L78" s="10"/>
      <c r="M78" s="14"/>
      <c r="N78" s="14"/>
      <c r="O78" s="14"/>
      <c r="P78" s="14"/>
      <c r="Q78" s="8"/>
      <c r="R78" s="210"/>
      <c r="S78" s="1"/>
      <c r="T78" s="13"/>
      <c r="U78" s="19"/>
      <c r="V78" s="19"/>
      <c r="W78" s="1"/>
      <c r="X78" s="8"/>
      <c r="Y78" s="8"/>
      <c r="Z78" s="12"/>
      <c r="AA78" s="12"/>
      <c r="AB78" s="12"/>
      <c r="AC78" s="12"/>
      <c r="AD78" s="12"/>
      <c r="AE78" s="12"/>
      <c r="AF78" s="14"/>
      <c r="AG78" s="14"/>
      <c r="AH78" s="14"/>
      <c r="AI78" s="14"/>
      <c r="AJ78" s="8"/>
      <c r="AK78" s="12"/>
      <c r="AL78" s="13"/>
      <c r="AM78" s="16"/>
      <c r="AN78" s="16"/>
      <c r="AO78" s="19"/>
      <c r="AP78" s="19"/>
      <c r="AQ78" s="19"/>
      <c r="AR78" s="19"/>
      <c r="AS78" s="19"/>
      <c r="AT78" s="19"/>
      <c r="AU78" s="19"/>
      <c r="AV78" s="13"/>
      <c r="AW78" s="4"/>
      <c r="AX78" s="4"/>
      <c r="AY78" s="4"/>
      <c r="AZ78" s="4"/>
      <c r="BA78" s="23" t="e">
        <f>#REF!</f>
        <v>#REF!</v>
      </c>
      <c r="BB78" s="4"/>
      <c r="BC78" s="4"/>
      <c r="BD78" s="4"/>
      <c r="BE78" s="4"/>
      <c r="BF78" s="4"/>
      <c r="BG78" s="4"/>
      <c r="BH78" s="4"/>
      <c r="BI78" s="4"/>
      <c r="BJ78" s="4"/>
      <c r="BK78" s="4"/>
      <c r="BL78" s="4"/>
      <c r="BM78" s="4"/>
      <c r="BN78" s="4"/>
      <c r="BO78" s="4"/>
      <c r="BP78" s="4"/>
      <c r="BQ78" s="4"/>
      <c r="BR78" s="4"/>
      <c r="BS78" s="4"/>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row>
    <row r="79" spans="1:141" s="22" customFormat="1" x14ac:dyDescent="0.3">
      <c r="A79" s="5"/>
      <c r="B79" s="174"/>
      <c r="C79" s="8"/>
      <c r="D79" s="10"/>
      <c r="E79" s="178"/>
      <c r="F79" s="10"/>
      <c r="G79" s="1"/>
      <c r="H79" s="16"/>
      <c r="I79" s="1"/>
      <c r="J79" s="19"/>
      <c r="K79" s="19"/>
      <c r="L79" s="10"/>
      <c r="M79" s="14"/>
      <c r="N79" s="14"/>
      <c r="O79" s="14"/>
      <c r="P79" s="14"/>
      <c r="Q79" s="8"/>
      <c r="R79" s="210"/>
      <c r="S79" s="1"/>
      <c r="T79" s="13"/>
      <c r="U79" s="19"/>
      <c r="V79" s="19"/>
      <c r="W79" s="1"/>
      <c r="X79" s="8"/>
      <c r="Y79" s="8"/>
      <c r="Z79" s="12"/>
      <c r="AA79" s="12"/>
      <c r="AB79" s="12"/>
      <c r="AC79" s="12"/>
      <c r="AD79" s="12"/>
      <c r="AE79" s="12"/>
      <c r="AF79" s="14"/>
      <c r="AG79" s="14"/>
      <c r="AH79" s="14"/>
      <c r="AI79" s="14"/>
      <c r="AJ79" s="8"/>
      <c r="AK79" s="12"/>
      <c r="AL79" s="13"/>
      <c r="AM79" s="16"/>
      <c r="AN79" s="16"/>
      <c r="AO79" s="19"/>
      <c r="AP79" s="19"/>
      <c r="AQ79" s="19"/>
      <c r="AR79" s="19"/>
      <c r="AS79" s="19"/>
      <c r="AT79" s="19"/>
      <c r="AU79" s="19"/>
      <c r="AV79" s="13"/>
      <c r="AW79" s="4"/>
      <c r="AX79" s="4"/>
      <c r="AY79" s="4"/>
      <c r="AZ79" s="4"/>
      <c r="BA79" s="23" t="e">
        <f>#REF!</f>
        <v>#REF!</v>
      </c>
      <c r="BB79" s="4"/>
      <c r="BC79" s="4"/>
      <c r="BD79" s="4"/>
      <c r="BE79" s="4"/>
      <c r="BF79" s="4"/>
      <c r="BG79" s="4"/>
      <c r="BH79" s="4"/>
      <c r="BI79" s="4"/>
      <c r="BJ79" s="4"/>
      <c r="BK79" s="4"/>
      <c r="BL79" s="4"/>
      <c r="BM79" s="4"/>
      <c r="BN79" s="4"/>
      <c r="BO79" s="4"/>
      <c r="BP79" s="4"/>
      <c r="BQ79" s="4"/>
      <c r="BR79" s="4"/>
      <c r="BS79" s="4"/>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row>
    <row r="80" spans="1:141" s="22" customFormat="1" x14ac:dyDescent="0.3">
      <c r="A80" s="5"/>
      <c r="B80" s="174"/>
      <c r="C80" s="8"/>
      <c r="D80" s="10"/>
      <c r="E80" s="178"/>
      <c r="F80" s="10"/>
      <c r="G80" s="1"/>
      <c r="H80" s="16"/>
      <c r="I80" s="1"/>
      <c r="J80" s="19"/>
      <c r="K80" s="19"/>
      <c r="L80" s="10"/>
      <c r="M80" s="14"/>
      <c r="N80" s="14"/>
      <c r="O80" s="14"/>
      <c r="P80" s="14"/>
      <c r="Q80" s="8"/>
      <c r="R80" s="210"/>
      <c r="S80" s="1"/>
      <c r="T80" s="13"/>
      <c r="U80" s="19"/>
      <c r="V80" s="19"/>
      <c r="W80" s="1"/>
      <c r="X80" s="8"/>
      <c r="Y80" s="8"/>
      <c r="Z80" s="12"/>
      <c r="AA80" s="12"/>
      <c r="AB80" s="12"/>
      <c r="AC80" s="12"/>
      <c r="AD80" s="12"/>
      <c r="AE80" s="12"/>
      <c r="AF80" s="14"/>
      <c r="AG80" s="14"/>
      <c r="AH80" s="14"/>
      <c r="AI80" s="14"/>
      <c r="AJ80" s="8"/>
      <c r="AK80" s="12"/>
      <c r="AL80" s="13"/>
      <c r="AM80" s="16"/>
      <c r="AN80" s="16"/>
      <c r="AO80" s="19"/>
      <c r="AP80" s="19"/>
      <c r="AQ80" s="19"/>
      <c r="AR80" s="19"/>
      <c r="AS80" s="19"/>
      <c r="AT80" s="19"/>
      <c r="AU80" s="19"/>
      <c r="AV80" s="13"/>
      <c r="AW80" s="4"/>
      <c r="AX80" s="4"/>
      <c r="AY80" s="4"/>
      <c r="AZ80" s="4"/>
      <c r="BA80" s="23" t="e">
        <f>#REF!</f>
        <v>#REF!</v>
      </c>
      <c r="BB80" s="4"/>
      <c r="BC80" s="4"/>
      <c r="BD80" s="4"/>
      <c r="BE80" s="4"/>
      <c r="BF80" s="4"/>
      <c r="BG80" s="4"/>
      <c r="BH80" s="4"/>
      <c r="BI80" s="4"/>
      <c r="BJ80" s="4"/>
      <c r="BK80" s="4"/>
      <c r="BL80" s="4"/>
      <c r="BM80" s="4"/>
      <c r="BN80" s="4"/>
      <c r="BO80" s="4"/>
      <c r="BP80" s="4"/>
      <c r="BQ80" s="4"/>
      <c r="BR80" s="4"/>
      <c r="BS80" s="4"/>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row>
    <row r="81" spans="1:141" s="22" customFormat="1" x14ac:dyDescent="0.3">
      <c r="A81" s="5"/>
      <c r="B81" s="174"/>
      <c r="C81" s="8"/>
      <c r="D81" s="10"/>
      <c r="E81" s="178"/>
      <c r="F81" s="10"/>
      <c r="G81" s="1"/>
      <c r="H81" s="16"/>
      <c r="I81" s="1"/>
      <c r="J81" s="19"/>
      <c r="K81" s="19"/>
      <c r="L81" s="10"/>
      <c r="M81" s="14"/>
      <c r="N81" s="14"/>
      <c r="O81" s="14"/>
      <c r="P81" s="14"/>
      <c r="Q81" s="8"/>
      <c r="R81" s="210"/>
      <c r="S81" s="1"/>
      <c r="T81" s="13"/>
      <c r="U81" s="19"/>
      <c r="V81" s="19"/>
      <c r="W81" s="1"/>
      <c r="X81" s="8"/>
      <c r="Y81" s="8"/>
      <c r="Z81" s="12"/>
      <c r="AA81" s="12"/>
      <c r="AB81" s="12"/>
      <c r="AC81" s="12"/>
      <c r="AD81" s="12"/>
      <c r="AE81" s="12"/>
      <c r="AF81" s="14"/>
      <c r="AG81" s="14"/>
      <c r="AH81" s="14"/>
      <c r="AI81" s="14"/>
      <c r="AJ81" s="8"/>
      <c r="AK81" s="12"/>
      <c r="AL81" s="13"/>
      <c r="AM81" s="16"/>
      <c r="AN81" s="16"/>
      <c r="AO81" s="19"/>
      <c r="AP81" s="19"/>
      <c r="AQ81" s="19"/>
      <c r="AR81" s="19"/>
      <c r="AS81" s="19"/>
      <c r="AT81" s="19"/>
      <c r="AU81" s="19"/>
      <c r="AV81" s="13"/>
      <c r="AW81" s="4"/>
      <c r="AX81" s="4"/>
      <c r="AY81" s="4"/>
      <c r="AZ81" s="4"/>
      <c r="BA81" s="23" t="e">
        <f>#REF!</f>
        <v>#REF!</v>
      </c>
      <c r="BB81" s="4"/>
      <c r="BC81" s="4"/>
      <c r="BD81" s="4"/>
      <c r="BE81" s="4"/>
      <c r="BF81" s="4"/>
      <c r="BG81" s="4"/>
      <c r="BH81" s="4"/>
      <c r="BI81" s="4"/>
      <c r="BJ81" s="4"/>
      <c r="BK81" s="4"/>
      <c r="BL81" s="4"/>
      <c r="BM81" s="4"/>
      <c r="BN81" s="4"/>
      <c r="BO81" s="4"/>
      <c r="BP81" s="4"/>
      <c r="BQ81" s="4"/>
      <c r="BR81" s="4"/>
      <c r="BS81" s="4"/>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row>
    <row r="82" spans="1:141" s="22" customFormat="1" x14ac:dyDescent="0.3">
      <c r="A82" s="5"/>
      <c r="B82" s="174"/>
      <c r="C82" s="8"/>
      <c r="D82" s="10"/>
      <c r="E82" s="178"/>
      <c r="F82" s="10"/>
      <c r="G82" s="1"/>
      <c r="H82" s="16"/>
      <c r="I82" s="1"/>
      <c r="J82" s="19"/>
      <c r="K82" s="19"/>
      <c r="L82" s="10"/>
      <c r="M82" s="14"/>
      <c r="N82" s="14"/>
      <c r="O82" s="14"/>
      <c r="P82" s="14"/>
      <c r="Q82" s="8"/>
      <c r="R82" s="210"/>
      <c r="S82" s="1"/>
      <c r="T82" s="13"/>
      <c r="U82" s="19"/>
      <c r="V82" s="19"/>
      <c r="W82" s="1"/>
      <c r="X82" s="8"/>
      <c r="Y82" s="8"/>
      <c r="Z82" s="12"/>
      <c r="AA82" s="12"/>
      <c r="AB82" s="12"/>
      <c r="AC82" s="12"/>
      <c r="AD82" s="12"/>
      <c r="AE82" s="12"/>
      <c r="AF82" s="14"/>
      <c r="AG82" s="14"/>
      <c r="AH82" s="14"/>
      <c r="AI82" s="14"/>
      <c r="AJ82" s="8"/>
      <c r="AK82" s="12"/>
      <c r="AL82" s="13"/>
      <c r="AM82" s="16"/>
      <c r="AN82" s="16"/>
      <c r="AO82" s="19"/>
      <c r="AP82" s="19"/>
      <c r="AQ82" s="19"/>
      <c r="AR82" s="19"/>
      <c r="AS82" s="19"/>
      <c r="AT82" s="19"/>
      <c r="AU82" s="19"/>
      <c r="AV82" s="13"/>
      <c r="AW82" s="4"/>
      <c r="AX82" s="4"/>
      <c r="AY82" s="4"/>
      <c r="AZ82" s="4"/>
      <c r="BA82" s="23" t="e">
        <f>#REF!</f>
        <v>#REF!</v>
      </c>
      <c r="BB82" s="4"/>
      <c r="BC82" s="4"/>
      <c r="BD82" s="4"/>
      <c r="BE82" s="4"/>
      <c r="BF82" s="4"/>
      <c r="BG82" s="4"/>
      <c r="BH82" s="4"/>
      <c r="BI82" s="4"/>
      <c r="BJ82" s="4"/>
      <c r="BK82" s="4"/>
      <c r="BL82" s="4"/>
      <c r="BM82" s="4"/>
      <c r="BN82" s="4"/>
      <c r="BO82" s="4"/>
      <c r="BP82" s="4"/>
      <c r="BQ82" s="4"/>
      <c r="BR82" s="4"/>
      <c r="BS82" s="4"/>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row>
    <row r="83" spans="1:141" s="22" customFormat="1" x14ac:dyDescent="0.3">
      <c r="A83" s="5"/>
      <c r="B83" s="174"/>
      <c r="C83" s="8"/>
      <c r="D83" s="10"/>
      <c r="E83" s="178"/>
      <c r="F83" s="10"/>
      <c r="G83" s="1"/>
      <c r="H83" s="16"/>
      <c r="I83" s="1"/>
      <c r="J83" s="19"/>
      <c r="K83" s="19"/>
      <c r="L83" s="10"/>
      <c r="M83" s="14"/>
      <c r="N83" s="14"/>
      <c r="O83" s="14"/>
      <c r="P83" s="14"/>
      <c r="Q83" s="8"/>
      <c r="R83" s="210"/>
      <c r="S83" s="1"/>
      <c r="T83" s="13"/>
      <c r="U83" s="19"/>
      <c r="V83" s="19"/>
      <c r="W83" s="1"/>
      <c r="X83" s="8"/>
      <c r="Y83" s="8"/>
      <c r="Z83" s="12"/>
      <c r="AA83" s="12"/>
      <c r="AB83" s="12"/>
      <c r="AC83" s="12"/>
      <c r="AD83" s="12"/>
      <c r="AE83" s="12"/>
      <c r="AF83" s="14"/>
      <c r="AG83" s="14"/>
      <c r="AH83" s="14"/>
      <c r="AI83" s="14"/>
      <c r="AJ83" s="8"/>
      <c r="AK83" s="12"/>
      <c r="AL83" s="13"/>
      <c r="AM83" s="16"/>
      <c r="AN83" s="16"/>
      <c r="AO83" s="19"/>
      <c r="AP83" s="19"/>
      <c r="AQ83" s="19"/>
      <c r="AR83" s="19"/>
      <c r="AS83" s="19"/>
      <c r="AT83" s="19"/>
      <c r="AU83" s="19"/>
      <c r="AV83" s="13"/>
      <c r="AW83" s="4"/>
      <c r="AX83" s="4"/>
      <c r="AY83" s="4"/>
      <c r="AZ83" s="4"/>
      <c r="BA83" s="23" t="e">
        <f>#REF!</f>
        <v>#REF!</v>
      </c>
      <c r="BB83" s="4"/>
      <c r="BC83" s="4"/>
      <c r="BD83" s="4"/>
      <c r="BE83" s="4"/>
      <c r="BF83" s="4"/>
      <c r="BG83" s="4"/>
      <c r="BH83" s="4"/>
      <c r="BI83" s="4"/>
      <c r="BJ83" s="4"/>
      <c r="BK83" s="4"/>
      <c r="BL83" s="4"/>
      <c r="BM83" s="4"/>
      <c r="BN83" s="4"/>
      <c r="BO83" s="4"/>
      <c r="BP83" s="4"/>
      <c r="BQ83" s="4"/>
      <c r="BR83" s="4"/>
      <c r="BS83" s="4"/>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row>
    <row r="84" spans="1:141" s="22" customFormat="1" x14ac:dyDescent="0.3">
      <c r="A84" s="5"/>
      <c r="B84" s="174"/>
      <c r="C84" s="8"/>
      <c r="D84" s="10"/>
      <c r="E84" s="178"/>
      <c r="F84" s="10"/>
      <c r="G84" s="1"/>
      <c r="H84" s="16"/>
      <c r="I84" s="1"/>
      <c r="J84" s="19"/>
      <c r="K84" s="19"/>
      <c r="L84" s="10"/>
      <c r="M84" s="14"/>
      <c r="N84" s="14"/>
      <c r="O84" s="14"/>
      <c r="P84" s="14"/>
      <c r="Q84" s="8"/>
      <c r="R84" s="210"/>
      <c r="S84" s="1"/>
      <c r="T84" s="13"/>
      <c r="U84" s="19"/>
      <c r="V84" s="19"/>
      <c r="W84" s="1"/>
      <c r="X84" s="8"/>
      <c r="Y84" s="8"/>
      <c r="Z84" s="12"/>
      <c r="AA84" s="12"/>
      <c r="AB84" s="12"/>
      <c r="AC84" s="12"/>
      <c r="AD84" s="12"/>
      <c r="AE84" s="12"/>
      <c r="AF84" s="14"/>
      <c r="AG84" s="14"/>
      <c r="AH84" s="14"/>
      <c r="AI84" s="14"/>
      <c r="AJ84" s="8"/>
      <c r="AK84" s="12"/>
      <c r="AL84" s="13"/>
      <c r="AM84" s="16"/>
      <c r="AN84" s="16"/>
      <c r="AO84" s="19"/>
      <c r="AP84" s="19"/>
      <c r="AQ84" s="19"/>
      <c r="AR84" s="19"/>
      <c r="AS84" s="19"/>
      <c r="AT84" s="19"/>
      <c r="AU84" s="19"/>
      <c r="AV84" s="13"/>
      <c r="AW84" s="4"/>
      <c r="AX84" s="4"/>
      <c r="AY84" s="4"/>
      <c r="AZ84" s="4"/>
      <c r="BA84" s="23" t="e">
        <f>#REF!</f>
        <v>#REF!</v>
      </c>
      <c r="BB84" s="4"/>
      <c r="BC84" s="4"/>
      <c r="BD84" s="4"/>
      <c r="BE84" s="4"/>
      <c r="BF84" s="4"/>
      <c r="BG84" s="4"/>
      <c r="BH84" s="4"/>
      <c r="BI84" s="4"/>
      <c r="BJ84" s="4"/>
      <c r="BK84" s="4"/>
      <c r="BL84" s="4"/>
      <c r="BM84" s="4"/>
      <c r="BN84" s="4"/>
      <c r="BO84" s="4"/>
      <c r="BP84" s="4"/>
      <c r="BQ84" s="4"/>
      <c r="BR84" s="4"/>
      <c r="BS84" s="4"/>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row>
    <row r="85" spans="1:141" s="22" customFormat="1" x14ac:dyDescent="0.3">
      <c r="A85" s="5"/>
      <c r="B85" s="174"/>
      <c r="C85" s="8"/>
      <c r="D85" s="10"/>
      <c r="E85" s="178"/>
      <c r="F85" s="10"/>
      <c r="G85" s="1"/>
      <c r="H85" s="16"/>
      <c r="I85" s="1"/>
      <c r="J85" s="19"/>
      <c r="K85" s="19"/>
      <c r="L85" s="10"/>
      <c r="M85" s="14"/>
      <c r="N85" s="14"/>
      <c r="O85" s="14"/>
      <c r="P85" s="14"/>
      <c r="Q85" s="8"/>
      <c r="R85" s="210"/>
      <c r="S85" s="1"/>
      <c r="T85" s="13"/>
      <c r="U85" s="19"/>
      <c r="V85" s="19"/>
      <c r="W85" s="1"/>
      <c r="X85" s="8"/>
      <c r="Y85" s="8"/>
      <c r="Z85" s="12"/>
      <c r="AA85" s="12"/>
      <c r="AB85" s="12"/>
      <c r="AC85" s="12"/>
      <c r="AD85" s="12"/>
      <c r="AE85" s="12"/>
      <c r="AF85" s="14"/>
      <c r="AG85" s="14"/>
      <c r="AH85" s="14"/>
      <c r="AI85" s="14"/>
      <c r="AJ85" s="8"/>
      <c r="AK85" s="12"/>
      <c r="AL85" s="13"/>
      <c r="AM85" s="16"/>
      <c r="AN85" s="16"/>
      <c r="AO85" s="19"/>
      <c r="AP85" s="19"/>
      <c r="AQ85" s="19"/>
      <c r="AR85" s="19"/>
      <c r="AS85" s="19"/>
      <c r="AT85" s="19"/>
      <c r="AU85" s="19"/>
      <c r="AV85" s="13"/>
      <c r="AW85" s="4"/>
      <c r="AX85" s="4"/>
      <c r="AY85" s="4"/>
      <c r="AZ85" s="4"/>
      <c r="BA85" s="23" t="e">
        <f>#REF!</f>
        <v>#REF!</v>
      </c>
      <c r="BB85" s="4"/>
      <c r="BC85" s="4"/>
      <c r="BD85" s="4"/>
      <c r="BE85" s="4"/>
      <c r="BF85" s="4"/>
      <c r="BG85" s="4"/>
      <c r="BH85" s="4"/>
      <c r="BI85" s="4"/>
      <c r="BJ85" s="4"/>
      <c r="BK85" s="4"/>
      <c r="BL85" s="4"/>
      <c r="BM85" s="4"/>
      <c r="BN85" s="4"/>
      <c r="BO85" s="4"/>
      <c r="BP85" s="4"/>
      <c r="BQ85" s="4"/>
      <c r="BR85" s="4"/>
      <c r="BS85" s="4"/>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row>
    <row r="86" spans="1:141" s="22" customFormat="1" x14ac:dyDescent="0.3">
      <c r="A86" s="5"/>
      <c r="B86" s="174"/>
      <c r="C86" s="8"/>
      <c r="D86" s="10"/>
      <c r="E86" s="178"/>
      <c r="F86" s="10"/>
      <c r="G86" s="1"/>
      <c r="H86" s="16"/>
      <c r="I86" s="1"/>
      <c r="J86" s="19"/>
      <c r="K86" s="19"/>
      <c r="L86" s="10"/>
      <c r="M86" s="14"/>
      <c r="N86" s="14"/>
      <c r="O86" s="14"/>
      <c r="P86" s="14"/>
      <c r="Q86" s="8"/>
      <c r="R86" s="210"/>
      <c r="S86" s="1"/>
      <c r="T86" s="13"/>
      <c r="U86" s="19"/>
      <c r="V86" s="19"/>
      <c r="W86" s="1"/>
      <c r="X86" s="8"/>
      <c r="Y86" s="8"/>
      <c r="Z86" s="12"/>
      <c r="AA86" s="12"/>
      <c r="AB86" s="12"/>
      <c r="AC86" s="12"/>
      <c r="AD86" s="12"/>
      <c r="AE86" s="12"/>
      <c r="AF86" s="14"/>
      <c r="AG86" s="14"/>
      <c r="AH86" s="14"/>
      <c r="AI86" s="14"/>
      <c r="AJ86" s="8"/>
      <c r="AK86" s="12"/>
      <c r="AL86" s="13"/>
      <c r="AM86" s="16"/>
      <c r="AN86" s="16"/>
      <c r="AO86" s="19"/>
      <c r="AP86" s="19"/>
      <c r="AQ86" s="19"/>
      <c r="AR86" s="19"/>
      <c r="AS86" s="19"/>
      <c r="AT86" s="19"/>
      <c r="AU86" s="19"/>
      <c r="AV86" s="13"/>
      <c r="AW86" s="4"/>
      <c r="AX86" s="4"/>
      <c r="AY86" s="4"/>
      <c r="AZ86" s="4"/>
      <c r="BA86" s="23" t="e">
        <f>#REF!</f>
        <v>#REF!</v>
      </c>
      <c r="BB86" s="4"/>
      <c r="BC86" s="4"/>
      <c r="BD86" s="4"/>
      <c r="BE86" s="4"/>
      <c r="BF86" s="4"/>
      <c r="BG86" s="4"/>
      <c r="BH86" s="4"/>
      <c r="BI86" s="4"/>
      <c r="BJ86" s="4"/>
      <c r="BK86" s="4"/>
      <c r="BL86" s="4"/>
      <c r="BM86" s="4"/>
      <c r="BN86" s="4"/>
      <c r="BO86" s="4"/>
      <c r="BP86" s="4"/>
      <c r="BQ86" s="4"/>
      <c r="BR86" s="4"/>
      <c r="BS86" s="4"/>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row>
    <row r="87" spans="1:141" s="22" customFormat="1" x14ac:dyDescent="0.3">
      <c r="A87" s="5"/>
      <c r="B87" s="174"/>
      <c r="C87" s="8"/>
      <c r="D87" s="10"/>
      <c r="E87" s="178"/>
      <c r="F87" s="10"/>
      <c r="G87" s="1"/>
      <c r="H87" s="16"/>
      <c r="I87" s="1"/>
      <c r="J87" s="19"/>
      <c r="K87" s="19"/>
      <c r="L87" s="10"/>
      <c r="M87" s="14"/>
      <c r="N87" s="14"/>
      <c r="O87" s="14"/>
      <c r="P87" s="14"/>
      <c r="Q87" s="8"/>
      <c r="R87" s="210"/>
      <c r="S87" s="1"/>
      <c r="T87" s="13"/>
      <c r="U87" s="19"/>
      <c r="V87" s="19"/>
      <c r="W87" s="1"/>
      <c r="X87" s="8"/>
      <c r="Y87" s="8"/>
      <c r="Z87" s="12"/>
      <c r="AA87" s="12"/>
      <c r="AB87" s="12"/>
      <c r="AC87" s="12"/>
      <c r="AD87" s="12"/>
      <c r="AE87" s="12"/>
      <c r="AF87" s="14"/>
      <c r="AG87" s="14"/>
      <c r="AH87" s="14"/>
      <c r="AI87" s="14"/>
      <c r="AJ87" s="8"/>
      <c r="AK87" s="12"/>
      <c r="AL87" s="13"/>
      <c r="AM87" s="16"/>
      <c r="AN87" s="16"/>
      <c r="AO87" s="19"/>
      <c r="AP87" s="19"/>
      <c r="AQ87" s="19"/>
      <c r="AR87" s="19"/>
      <c r="AS87" s="19"/>
      <c r="AT87" s="19"/>
      <c r="AU87" s="19"/>
      <c r="AV87" s="13"/>
      <c r="AW87" s="4"/>
      <c r="AX87" s="4"/>
      <c r="AY87" s="4"/>
      <c r="AZ87" s="4"/>
      <c r="BA87" s="23" t="e">
        <f>#REF!</f>
        <v>#REF!</v>
      </c>
      <c r="BB87" s="4"/>
      <c r="BC87" s="4"/>
      <c r="BD87" s="4"/>
      <c r="BE87" s="4"/>
      <c r="BF87" s="4"/>
      <c r="BG87" s="4"/>
      <c r="BH87" s="4"/>
      <c r="BI87" s="4"/>
      <c r="BJ87" s="4"/>
      <c r="BK87" s="4"/>
      <c r="BL87" s="4"/>
      <c r="BM87" s="4"/>
      <c r="BN87" s="4"/>
      <c r="BO87" s="4"/>
      <c r="BP87" s="4"/>
      <c r="BQ87" s="4"/>
      <c r="BR87" s="4"/>
      <c r="BS87" s="4"/>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row>
    <row r="88" spans="1:141" s="22" customFormat="1" x14ac:dyDescent="0.3">
      <c r="A88" s="5"/>
      <c r="B88" s="174"/>
      <c r="C88" s="8"/>
      <c r="D88" s="10"/>
      <c r="E88" s="178"/>
      <c r="F88" s="10"/>
      <c r="G88" s="1"/>
      <c r="H88" s="16"/>
      <c r="I88" s="1"/>
      <c r="J88" s="19"/>
      <c r="K88" s="19"/>
      <c r="L88" s="10"/>
      <c r="M88" s="14"/>
      <c r="N88" s="14"/>
      <c r="O88" s="14"/>
      <c r="P88" s="14"/>
      <c r="Q88" s="8"/>
      <c r="R88" s="210"/>
      <c r="S88" s="1"/>
      <c r="T88" s="13"/>
      <c r="U88" s="19"/>
      <c r="V88" s="19"/>
      <c r="W88" s="1"/>
      <c r="X88" s="8"/>
      <c r="Y88" s="8"/>
      <c r="Z88" s="12"/>
      <c r="AA88" s="12"/>
      <c r="AB88" s="12"/>
      <c r="AC88" s="12"/>
      <c r="AD88" s="12"/>
      <c r="AE88" s="12"/>
      <c r="AF88" s="14"/>
      <c r="AG88" s="14"/>
      <c r="AH88" s="14"/>
      <c r="AI88" s="14"/>
      <c r="AJ88" s="8"/>
      <c r="AK88" s="12"/>
      <c r="AL88" s="13"/>
      <c r="AM88" s="16"/>
      <c r="AN88" s="16"/>
      <c r="AO88" s="19"/>
      <c r="AP88" s="19"/>
      <c r="AQ88" s="19"/>
      <c r="AR88" s="19"/>
      <c r="AS88" s="19"/>
      <c r="AT88" s="19"/>
      <c r="AU88" s="19"/>
      <c r="AV88" s="13"/>
      <c r="AW88" s="4"/>
      <c r="AX88" s="4"/>
      <c r="AY88" s="4"/>
      <c r="AZ88" s="4"/>
      <c r="BA88" s="23" t="e">
        <f>#REF!</f>
        <v>#REF!</v>
      </c>
      <c r="BB88" s="4"/>
      <c r="BC88" s="4"/>
      <c r="BD88" s="4"/>
      <c r="BE88" s="4"/>
      <c r="BF88" s="4"/>
      <c r="BG88" s="4"/>
      <c r="BH88" s="4"/>
      <c r="BI88" s="4"/>
      <c r="BJ88" s="4"/>
      <c r="BK88" s="4"/>
      <c r="BL88" s="4"/>
      <c r="BM88" s="4"/>
      <c r="BN88" s="4"/>
      <c r="BO88" s="4"/>
      <c r="BP88" s="4"/>
      <c r="BQ88" s="4"/>
      <c r="BR88" s="4"/>
      <c r="BS88" s="4"/>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row>
    <row r="89" spans="1:141" s="22" customFormat="1" x14ac:dyDescent="0.3">
      <c r="A89" s="5"/>
      <c r="B89" s="174"/>
      <c r="C89" s="8"/>
      <c r="D89" s="10"/>
      <c r="E89" s="178"/>
      <c r="F89" s="10"/>
      <c r="G89" s="1"/>
      <c r="H89" s="16"/>
      <c r="I89" s="1"/>
      <c r="J89" s="19"/>
      <c r="K89" s="19"/>
      <c r="L89" s="10"/>
      <c r="M89" s="14"/>
      <c r="N89" s="14"/>
      <c r="O89" s="14"/>
      <c r="P89" s="14"/>
      <c r="Q89" s="8"/>
      <c r="R89" s="210"/>
      <c r="S89" s="1"/>
      <c r="T89" s="13"/>
      <c r="U89" s="19"/>
      <c r="V89" s="19"/>
      <c r="W89" s="1"/>
      <c r="X89" s="8"/>
      <c r="Y89" s="8"/>
      <c r="Z89" s="12"/>
      <c r="AA89" s="12"/>
      <c r="AB89" s="12"/>
      <c r="AC89" s="12"/>
      <c r="AD89" s="12"/>
      <c r="AE89" s="12"/>
      <c r="AF89" s="14"/>
      <c r="AG89" s="14"/>
      <c r="AH89" s="14"/>
      <c r="AI89" s="14"/>
      <c r="AJ89" s="8"/>
      <c r="AK89" s="12"/>
      <c r="AL89" s="13"/>
      <c r="AM89" s="16"/>
      <c r="AN89" s="16"/>
      <c r="AO89" s="19"/>
      <c r="AP89" s="19"/>
      <c r="AQ89" s="19"/>
      <c r="AR89" s="19"/>
      <c r="AS89" s="19"/>
      <c r="AT89" s="19"/>
      <c r="AU89" s="19"/>
      <c r="AV89" s="13"/>
      <c r="AW89" s="4"/>
      <c r="AX89" s="4"/>
      <c r="AY89" s="4"/>
      <c r="AZ89" s="4"/>
      <c r="BA89" s="4"/>
      <c r="BB89" s="4"/>
      <c r="BC89" s="4"/>
      <c r="BD89" s="4"/>
      <c r="BE89" s="4"/>
      <c r="BF89" s="4"/>
      <c r="BG89" s="4"/>
      <c r="BH89" s="4"/>
      <c r="BI89" s="4"/>
      <c r="BJ89" s="4"/>
      <c r="BK89" s="4"/>
      <c r="BL89" s="4"/>
      <c r="BM89" s="4"/>
      <c r="BN89" s="4"/>
      <c r="BO89" s="4"/>
      <c r="BP89" s="4"/>
      <c r="BQ89" s="4"/>
      <c r="BR89" s="4"/>
      <c r="BS89" s="4"/>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row>
    <row r="90" spans="1:141" s="22" customFormat="1" x14ac:dyDescent="0.3">
      <c r="A90" s="5"/>
      <c r="B90" s="174"/>
      <c r="C90" s="8"/>
      <c r="D90" s="10"/>
      <c r="E90" s="178"/>
      <c r="F90" s="10"/>
      <c r="G90" s="1"/>
      <c r="H90" s="16"/>
      <c r="I90" s="1"/>
      <c r="J90" s="19"/>
      <c r="K90" s="19"/>
      <c r="L90" s="10"/>
      <c r="M90" s="14"/>
      <c r="N90" s="14"/>
      <c r="O90" s="14"/>
      <c r="P90" s="14"/>
      <c r="Q90" s="8"/>
      <c r="R90" s="210"/>
      <c r="S90" s="1"/>
      <c r="T90" s="13"/>
      <c r="U90" s="19"/>
      <c r="V90" s="19"/>
      <c r="W90" s="1"/>
      <c r="X90" s="8"/>
      <c r="Y90" s="8"/>
      <c r="Z90" s="12"/>
      <c r="AA90" s="12"/>
      <c r="AB90" s="12"/>
      <c r="AC90" s="12"/>
      <c r="AD90" s="12"/>
      <c r="AE90" s="12"/>
      <c r="AF90" s="14"/>
      <c r="AG90" s="14"/>
      <c r="AH90" s="14"/>
      <c r="AI90" s="14"/>
      <c r="AJ90" s="8"/>
      <c r="AK90" s="12"/>
      <c r="AL90" s="13"/>
      <c r="AM90" s="16"/>
      <c r="AN90" s="16"/>
      <c r="AO90" s="19"/>
      <c r="AP90" s="19"/>
      <c r="AQ90" s="19"/>
      <c r="AR90" s="19"/>
      <c r="AS90" s="19"/>
      <c r="AT90" s="19"/>
      <c r="AU90" s="19"/>
      <c r="AV90" s="13"/>
      <c r="AW90" s="4"/>
      <c r="AX90" s="4"/>
      <c r="AY90" s="4"/>
      <c r="AZ90" s="4"/>
      <c r="BA90" s="4"/>
      <c r="BB90" s="4"/>
      <c r="BC90" s="4"/>
      <c r="BD90" s="4"/>
      <c r="BE90" s="4"/>
      <c r="BF90" s="4"/>
      <c r="BG90" s="4"/>
      <c r="BH90" s="4"/>
      <c r="BI90" s="4"/>
      <c r="BJ90" s="4"/>
      <c r="BK90" s="4"/>
      <c r="BL90" s="4"/>
      <c r="BM90" s="4"/>
      <c r="BN90" s="4"/>
      <c r="BO90" s="4"/>
      <c r="BP90" s="4"/>
      <c r="BQ90" s="4"/>
      <c r="BR90" s="4"/>
      <c r="BS90" s="4"/>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row>
    <row r="91" spans="1:141" s="22" customFormat="1" x14ac:dyDescent="0.3">
      <c r="A91" s="5"/>
      <c r="B91" s="174"/>
      <c r="C91" s="8"/>
      <c r="D91" s="10"/>
      <c r="E91" s="178"/>
      <c r="F91" s="10"/>
      <c r="G91" s="1"/>
      <c r="H91" s="16"/>
      <c r="I91" s="1"/>
      <c r="J91" s="19"/>
      <c r="K91" s="19"/>
      <c r="L91" s="10"/>
      <c r="M91" s="14"/>
      <c r="N91" s="14"/>
      <c r="O91" s="14"/>
      <c r="P91" s="14"/>
      <c r="Q91" s="8"/>
      <c r="R91" s="210"/>
      <c r="S91" s="1"/>
      <c r="T91" s="13"/>
      <c r="U91" s="19"/>
      <c r="V91" s="19"/>
      <c r="W91" s="1"/>
      <c r="X91" s="8"/>
      <c r="Y91" s="8"/>
      <c r="Z91" s="12"/>
      <c r="AA91" s="12"/>
      <c r="AB91" s="12"/>
      <c r="AC91" s="12"/>
      <c r="AD91" s="12"/>
      <c r="AE91" s="12"/>
      <c r="AF91" s="14"/>
      <c r="AG91" s="14"/>
      <c r="AH91" s="14"/>
      <c r="AI91" s="14"/>
      <c r="AJ91" s="8"/>
      <c r="AK91" s="12"/>
      <c r="AL91" s="13"/>
      <c r="AM91" s="16"/>
      <c r="AN91" s="16"/>
      <c r="AO91" s="19"/>
      <c r="AP91" s="19"/>
      <c r="AQ91" s="19"/>
      <c r="AR91" s="19"/>
      <c r="AS91" s="19"/>
      <c r="AT91" s="19"/>
      <c r="AU91" s="19"/>
      <c r="AV91" s="13"/>
      <c r="AW91" s="4"/>
      <c r="AX91" s="4"/>
      <c r="AY91" s="4"/>
      <c r="AZ91" s="4"/>
      <c r="BA91" s="4"/>
      <c r="BB91" s="4"/>
      <c r="BC91" s="4"/>
      <c r="BD91" s="4"/>
      <c r="BE91" s="4"/>
      <c r="BF91" s="4"/>
      <c r="BG91" s="4"/>
      <c r="BH91" s="4"/>
      <c r="BI91" s="4"/>
      <c r="BJ91" s="4"/>
      <c r="BK91" s="4"/>
      <c r="BL91" s="4"/>
      <c r="BM91" s="4"/>
      <c r="BN91" s="4"/>
      <c r="BO91" s="4"/>
      <c r="BP91" s="4"/>
      <c r="BQ91" s="4"/>
      <c r="BR91" s="4"/>
      <c r="BS91" s="4"/>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row>
    <row r="92" spans="1:141" s="22" customFormat="1" x14ac:dyDescent="0.3">
      <c r="A92" s="5"/>
      <c r="B92" s="174"/>
      <c r="C92" s="8"/>
      <c r="D92" s="10"/>
      <c r="E92" s="178"/>
      <c r="F92" s="10"/>
      <c r="G92" s="1"/>
      <c r="H92" s="16"/>
      <c r="I92" s="1"/>
      <c r="J92" s="19"/>
      <c r="K92" s="19"/>
      <c r="L92" s="10"/>
      <c r="M92" s="14"/>
      <c r="N92" s="14"/>
      <c r="O92" s="14"/>
      <c r="P92" s="14"/>
      <c r="Q92" s="8"/>
      <c r="R92" s="210"/>
      <c r="S92" s="1"/>
      <c r="T92" s="13"/>
      <c r="U92" s="19"/>
      <c r="V92" s="19"/>
      <c r="W92" s="1"/>
      <c r="X92" s="8"/>
      <c r="Y92" s="8"/>
      <c r="Z92" s="12"/>
      <c r="AA92" s="12"/>
      <c r="AB92" s="12"/>
      <c r="AC92" s="12"/>
      <c r="AD92" s="12"/>
      <c r="AE92" s="12"/>
      <c r="AF92" s="14"/>
      <c r="AG92" s="14"/>
      <c r="AH92" s="14"/>
      <c r="AI92" s="14"/>
      <c r="AJ92" s="8"/>
      <c r="AK92" s="12"/>
      <c r="AL92" s="13"/>
      <c r="AM92" s="16"/>
      <c r="AN92" s="16"/>
      <c r="AO92" s="19"/>
      <c r="AP92" s="19"/>
      <c r="AQ92" s="19"/>
      <c r="AR92" s="19"/>
      <c r="AS92" s="19"/>
      <c r="AT92" s="19"/>
      <c r="AU92" s="19"/>
      <c r="AV92" s="13"/>
      <c r="AW92" s="4"/>
      <c r="AX92" s="4"/>
      <c r="AY92" s="4"/>
      <c r="AZ92" s="4"/>
      <c r="BA92" s="4"/>
      <c r="BB92" s="4"/>
      <c r="BC92" s="4"/>
      <c r="BD92" s="4"/>
      <c r="BE92" s="4"/>
      <c r="BF92" s="4"/>
      <c r="BG92" s="4"/>
      <c r="BH92" s="4"/>
      <c r="BI92" s="4"/>
      <c r="BJ92" s="4"/>
      <c r="BK92" s="4"/>
      <c r="BL92" s="4"/>
      <c r="BM92" s="4"/>
      <c r="BN92" s="4"/>
      <c r="BO92" s="4"/>
      <c r="BP92" s="4"/>
      <c r="BQ92" s="4"/>
      <c r="BR92" s="4"/>
      <c r="BS92" s="4"/>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row>
    <row r="93" spans="1:141" s="22" customFormat="1" x14ac:dyDescent="0.3">
      <c r="A93" s="5"/>
      <c r="B93" s="174"/>
      <c r="C93" s="8"/>
      <c r="D93" s="10"/>
      <c r="E93" s="178"/>
      <c r="F93" s="10"/>
      <c r="G93" s="1"/>
      <c r="H93" s="16"/>
      <c r="I93" s="1"/>
      <c r="J93" s="19"/>
      <c r="K93" s="19"/>
      <c r="L93" s="10"/>
      <c r="M93" s="14"/>
      <c r="N93" s="14"/>
      <c r="O93" s="14"/>
      <c r="P93" s="14"/>
      <c r="Q93" s="8"/>
      <c r="R93" s="210"/>
      <c r="S93" s="1"/>
      <c r="T93" s="13"/>
      <c r="U93" s="19"/>
      <c r="V93" s="19"/>
      <c r="W93" s="1"/>
      <c r="X93" s="8"/>
      <c r="Y93" s="8"/>
      <c r="Z93" s="12"/>
      <c r="AA93" s="12"/>
      <c r="AB93" s="12"/>
      <c r="AC93" s="12"/>
      <c r="AD93" s="12"/>
      <c r="AE93" s="12"/>
      <c r="AF93" s="14"/>
      <c r="AG93" s="14"/>
      <c r="AH93" s="14"/>
      <c r="AI93" s="14"/>
      <c r="AJ93" s="8"/>
      <c r="AK93" s="12"/>
      <c r="AL93" s="13"/>
      <c r="AM93" s="16"/>
      <c r="AN93" s="16"/>
      <c r="AO93" s="19"/>
      <c r="AP93" s="19"/>
      <c r="AQ93" s="19"/>
      <c r="AR93" s="19"/>
      <c r="AS93" s="19"/>
      <c r="AT93" s="19"/>
      <c r="AU93" s="19"/>
      <c r="AV93" s="13"/>
      <c r="AW93" s="4"/>
      <c r="AX93" s="4"/>
      <c r="AY93" s="4"/>
      <c r="AZ93" s="4"/>
      <c r="BA93" s="4"/>
      <c r="BB93" s="4"/>
      <c r="BC93" s="4"/>
      <c r="BD93" s="4"/>
      <c r="BE93" s="4"/>
      <c r="BF93" s="4"/>
      <c r="BG93" s="4"/>
      <c r="BH93" s="4"/>
      <c r="BI93" s="4"/>
      <c r="BJ93" s="4"/>
      <c r="BK93" s="4"/>
      <c r="BL93" s="4"/>
      <c r="BM93" s="4"/>
      <c r="BN93" s="4"/>
      <c r="BO93" s="4"/>
      <c r="BP93" s="4"/>
      <c r="BQ93" s="4"/>
      <c r="BR93" s="4"/>
      <c r="BS93" s="4"/>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row>
    <row r="94" spans="1:141" s="22" customFormat="1" x14ac:dyDescent="0.3">
      <c r="A94" s="5"/>
      <c r="B94" s="174"/>
      <c r="C94" s="8"/>
      <c r="D94" s="10"/>
      <c r="E94" s="178"/>
      <c r="F94" s="10"/>
      <c r="G94" s="1"/>
      <c r="H94" s="16"/>
      <c r="I94" s="1"/>
      <c r="J94" s="19"/>
      <c r="K94" s="19"/>
      <c r="L94" s="10"/>
      <c r="M94" s="14"/>
      <c r="N94" s="14"/>
      <c r="O94" s="14"/>
      <c r="P94" s="14"/>
      <c r="Q94" s="8"/>
      <c r="R94" s="210"/>
      <c r="S94" s="1"/>
      <c r="T94" s="13"/>
      <c r="U94" s="19"/>
      <c r="V94" s="19"/>
      <c r="W94" s="1"/>
      <c r="X94" s="8"/>
      <c r="Y94" s="8"/>
      <c r="Z94" s="12"/>
      <c r="AA94" s="12"/>
      <c r="AB94" s="12"/>
      <c r="AC94" s="12"/>
      <c r="AD94" s="12"/>
      <c r="AE94" s="12"/>
      <c r="AF94" s="14"/>
      <c r="AG94" s="14"/>
      <c r="AH94" s="14"/>
      <c r="AI94" s="14"/>
      <c r="AJ94" s="8"/>
      <c r="AK94" s="12"/>
      <c r="AL94" s="13"/>
      <c r="AM94" s="16"/>
      <c r="AN94" s="16"/>
      <c r="AO94" s="19"/>
      <c r="AP94" s="19"/>
      <c r="AQ94" s="19"/>
      <c r="AR94" s="19"/>
      <c r="AS94" s="19"/>
      <c r="AT94" s="19"/>
      <c r="AU94" s="19"/>
      <c r="AV94" s="13"/>
      <c r="AW94" s="4"/>
      <c r="AX94" s="4"/>
      <c r="AY94" s="4"/>
      <c r="AZ94" s="4"/>
      <c r="BA94" s="4"/>
      <c r="BB94" s="4"/>
      <c r="BC94" s="4"/>
      <c r="BD94" s="4"/>
      <c r="BE94" s="4"/>
      <c r="BF94" s="4"/>
      <c r="BG94" s="4"/>
      <c r="BH94" s="4"/>
      <c r="BI94" s="4"/>
      <c r="BJ94" s="4"/>
      <c r="BK94" s="4"/>
      <c r="BL94" s="4"/>
      <c r="BM94" s="4"/>
      <c r="BN94" s="4"/>
      <c r="BO94" s="4"/>
      <c r="BP94" s="4"/>
      <c r="BQ94" s="4"/>
      <c r="BR94" s="4"/>
      <c r="BS94" s="4"/>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row>
    <row r="95" spans="1:141" s="22" customFormat="1" x14ac:dyDescent="0.3">
      <c r="A95" s="5"/>
      <c r="B95" s="174"/>
      <c r="C95" s="8"/>
      <c r="D95" s="10"/>
      <c r="E95" s="178"/>
      <c r="F95" s="10"/>
      <c r="G95" s="1"/>
      <c r="H95" s="16"/>
      <c r="I95" s="1"/>
      <c r="J95" s="19"/>
      <c r="K95" s="19"/>
      <c r="L95" s="10"/>
      <c r="M95" s="14"/>
      <c r="N95" s="14"/>
      <c r="O95" s="14"/>
      <c r="P95" s="14"/>
      <c r="Q95" s="8"/>
      <c r="R95" s="210"/>
      <c r="S95" s="1"/>
      <c r="T95" s="13"/>
      <c r="U95" s="19"/>
      <c r="V95" s="19"/>
      <c r="W95" s="1"/>
      <c r="X95" s="8"/>
      <c r="Y95" s="8"/>
      <c r="Z95" s="12"/>
      <c r="AA95" s="12"/>
      <c r="AB95" s="12"/>
      <c r="AC95" s="12"/>
      <c r="AD95" s="12"/>
      <c r="AE95" s="12"/>
      <c r="AF95" s="14"/>
      <c r="AG95" s="14"/>
      <c r="AH95" s="14"/>
      <c r="AI95" s="14"/>
      <c r="AJ95" s="8"/>
      <c r="AK95" s="12"/>
      <c r="AL95" s="13"/>
      <c r="AM95" s="16"/>
      <c r="AN95" s="16"/>
      <c r="AO95" s="19"/>
      <c r="AP95" s="19"/>
      <c r="AQ95" s="19"/>
      <c r="AR95" s="19"/>
      <c r="AS95" s="19"/>
      <c r="AT95" s="19"/>
      <c r="AU95" s="19"/>
      <c r="AV95" s="13"/>
      <c r="AW95" s="4"/>
      <c r="AX95" s="4"/>
      <c r="AY95" s="4"/>
      <c r="AZ95" s="4"/>
      <c r="BA95" s="4"/>
      <c r="BB95" s="4"/>
      <c r="BC95" s="4"/>
      <c r="BD95" s="4"/>
      <c r="BE95" s="4"/>
      <c r="BF95" s="4"/>
      <c r="BG95" s="4"/>
      <c r="BH95" s="4"/>
      <c r="BI95" s="4"/>
      <c r="BJ95" s="4"/>
      <c r="BK95" s="4"/>
      <c r="BL95" s="4"/>
      <c r="BM95" s="4"/>
      <c r="BN95" s="4"/>
      <c r="BO95" s="4"/>
      <c r="BP95" s="4"/>
      <c r="BQ95" s="4"/>
      <c r="BR95" s="4"/>
      <c r="BS95" s="4"/>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row>
    <row r="96" spans="1:141" s="22" customFormat="1" x14ac:dyDescent="0.3">
      <c r="A96" s="5"/>
      <c r="B96" s="174"/>
      <c r="C96" s="8"/>
      <c r="D96" s="10"/>
      <c r="E96" s="178"/>
      <c r="F96" s="10"/>
      <c r="G96" s="1"/>
      <c r="H96" s="16"/>
      <c r="I96" s="1"/>
      <c r="J96" s="19"/>
      <c r="K96" s="19"/>
      <c r="L96" s="10"/>
      <c r="M96" s="14"/>
      <c r="N96" s="14"/>
      <c r="O96" s="14"/>
      <c r="P96" s="14"/>
      <c r="Q96" s="8"/>
      <c r="R96" s="210"/>
      <c r="S96" s="1"/>
      <c r="T96" s="13"/>
      <c r="U96" s="19"/>
      <c r="V96" s="19"/>
      <c r="W96" s="1"/>
      <c r="X96" s="8"/>
      <c r="Y96" s="8"/>
      <c r="Z96" s="12"/>
      <c r="AA96" s="12"/>
      <c r="AB96" s="12"/>
      <c r="AC96" s="12"/>
      <c r="AD96" s="12"/>
      <c r="AE96" s="12"/>
      <c r="AF96" s="14"/>
      <c r="AG96" s="14"/>
      <c r="AH96" s="14"/>
      <c r="AI96" s="14"/>
      <c r="AJ96" s="8"/>
      <c r="AK96" s="12"/>
      <c r="AL96" s="13"/>
      <c r="AM96" s="16"/>
      <c r="AN96" s="16"/>
      <c r="AO96" s="19"/>
      <c r="AP96" s="19"/>
      <c r="AQ96" s="19"/>
      <c r="AR96" s="19"/>
      <c r="AS96" s="19"/>
      <c r="AT96" s="19"/>
      <c r="AU96" s="19"/>
      <c r="AV96" s="13"/>
      <c r="AW96" s="4"/>
      <c r="AX96" s="4"/>
      <c r="AY96" s="4"/>
      <c r="AZ96" s="4"/>
      <c r="BA96" s="4"/>
      <c r="BB96" s="4"/>
      <c r="BC96" s="4"/>
      <c r="BD96" s="4"/>
      <c r="BE96" s="4"/>
      <c r="BF96" s="4"/>
      <c r="BG96" s="4"/>
      <c r="BH96" s="4"/>
      <c r="BI96" s="4"/>
      <c r="BJ96" s="4"/>
      <c r="BK96" s="4"/>
      <c r="BL96" s="4"/>
      <c r="BM96" s="4"/>
      <c r="BN96" s="4"/>
      <c r="BO96" s="4"/>
      <c r="BP96" s="4"/>
      <c r="BQ96" s="4"/>
      <c r="BR96" s="4"/>
      <c r="BS96" s="4"/>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row>
    <row r="97" spans="1:141" s="22" customFormat="1" x14ac:dyDescent="0.3">
      <c r="A97" s="5"/>
      <c r="B97" s="174"/>
      <c r="C97" s="8"/>
      <c r="D97" s="10"/>
      <c r="E97" s="178"/>
      <c r="F97" s="10"/>
      <c r="G97" s="1"/>
      <c r="H97" s="16"/>
      <c r="I97" s="1"/>
      <c r="J97" s="19"/>
      <c r="K97" s="19"/>
      <c r="L97" s="10"/>
      <c r="M97" s="14"/>
      <c r="N97" s="14"/>
      <c r="O97" s="14"/>
      <c r="P97" s="14"/>
      <c r="Q97" s="8"/>
      <c r="R97" s="210"/>
      <c r="S97" s="1"/>
      <c r="T97" s="13"/>
      <c r="U97" s="19"/>
      <c r="V97" s="19"/>
      <c r="W97" s="1"/>
      <c r="X97" s="8"/>
      <c r="Y97" s="8"/>
      <c r="Z97" s="12"/>
      <c r="AA97" s="12"/>
      <c r="AB97" s="12"/>
      <c r="AC97" s="12"/>
      <c r="AD97" s="12"/>
      <c r="AE97" s="12"/>
      <c r="AF97" s="14"/>
      <c r="AG97" s="14"/>
      <c r="AH97" s="14"/>
      <c r="AI97" s="14"/>
      <c r="AJ97" s="8"/>
      <c r="AK97" s="12"/>
      <c r="AL97" s="13"/>
      <c r="AM97" s="16"/>
      <c r="AN97" s="16"/>
      <c r="AO97" s="19"/>
      <c r="AP97" s="19"/>
      <c r="AQ97" s="19"/>
      <c r="AR97" s="19"/>
      <c r="AS97" s="19"/>
      <c r="AT97" s="19"/>
      <c r="AU97" s="19"/>
      <c r="AV97" s="13"/>
      <c r="AW97" s="4"/>
      <c r="AX97" s="4"/>
      <c r="AY97" s="4"/>
      <c r="AZ97" s="4"/>
      <c r="BA97" s="4"/>
      <c r="BB97" s="4"/>
      <c r="BC97" s="4"/>
      <c r="BD97" s="4"/>
      <c r="BE97" s="4"/>
      <c r="BF97" s="4"/>
      <c r="BG97" s="4"/>
      <c r="BH97" s="4"/>
      <c r="BI97" s="4"/>
      <c r="BJ97" s="4"/>
      <c r="BK97" s="4"/>
      <c r="BL97" s="4"/>
      <c r="BM97" s="4"/>
      <c r="BN97" s="4"/>
      <c r="BO97" s="4"/>
      <c r="BP97" s="4"/>
      <c r="BQ97" s="4"/>
      <c r="BR97" s="4"/>
      <c r="BS97" s="4"/>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row>
    <row r="98" spans="1:141" s="22" customFormat="1" x14ac:dyDescent="0.3">
      <c r="A98" s="5"/>
      <c r="B98" s="174"/>
      <c r="C98" s="8"/>
      <c r="D98" s="10"/>
      <c r="E98" s="178"/>
      <c r="F98" s="10"/>
      <c r="G98" s="1"/>
      <c r="H98" s="16"/>
      <c r="I98" s="1"/>
      <c r="J98" s="19"/>
      <c r="K98" s="19"/>
      <c r="L98" s="10"/>
      <c r="M98" s="14"/>
      <c r="N98" s="14"/>
      <c r="O98" s="14"/>
      <c r="P98" s="14"/>
      <c r="Q98" s="8"/>
      <c r="R98" s="210"/>
      <c r="S98" s="1"/>
      <c r="T98" s="13"/>
      <c r="U98" s="19"/>
      <c r="V98" s="19"/>
      <c r="W98" s="1"/>
      <c r="X98" s="8"/>
      <c r="Y98" s="8"/>
      <c r="Z98" s="12"/>
      <c r="AA98" s="12"/>
      <c r="AB98" s="12"/>
      <c r="AC98" s="12"/>
      <c r="AD98" s="12"/>
      <c r="AE98" s="12"/>
      <c r="AF98" s="14"/>
      <c r="AG98" s="14"/>
      <c r="AH98" s="14"/>
      <c r="AI98" s="14"/>
      <c r="AJ98" s="8"/>
      <c r="AK98" s="12"/>
      <c r="AL98" s="13"/>
      <c r="AM98" s="16"/>
      <c r="AN98" s="16"/>
      <c r="AO98" s="19"/>
      <c r="AP98" s="19"/>
      <c r="AQ98" s="19"/>
      <c r="AR98" s="19"/>
      <c r="AS98" s="19"/>
      <c r="AT98" s="19"/>
      <c r="AU98" s="19"/>
      <c r="AV98" s="13"/>
      <c r="AW98" s="4"/>
      <c r="AX98" s="4"/>
      <c r="AY98" s="4"/>
      <c r="AZ98" s="4"/>
      <c r="BA98" s="4"/>
      <c r="BB98" s="4"/>
      <c r="BC98" s="4"/>
      <c r="BD98" s="4"/>
      <c r="BE98" s="4"/>
      <c r="BF98" s="4"/>
      <c r="BG98" s="4"/>
      <c r="BH98" s="4"/>
      <c r="BI98" s="4"/>
      <c r="BJ98" s="4"/>
      <c r="BK98" s="4"/>
      <c r="BL98" s="4"/>
      <c r="BM98" s="4"/>
      <c r="BN98" s="4"/>
      <c r="BO98" s="4"/>
      <c r="BP98" s="4"/>
      <c r="BQ98" s="4"/>
      <c r="BR98" s="4"/>
      <c r="BS98" s="4"/>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row>
    <row r="99" spans="1:141" s="22" customFormat="1" x14ac:dyDescent="0.3">
      <c r="A99" s="5"/>
      <c r="B99" s="174"/>
      <c r="C99" s="8"/>
      <c r="D99" s="10"/>
      <c r="E99" s="178"/>
      <c r="F99" s="10"/>
      <c r="G99" s="1"/>
      <c r="H99" s="16"/>
      <c r="I99" s="1"/>
      <c r="J99" s="19"/>
      <c r="K99" s="19"/>
      <c r="L99" s="10"/>
      <c r="M99" s="14"/>
      <c r="N99" s="14"/>
      <c r="O99" s="14"/>
      <c r="P99" s="14"/>
      <c r="Q99" s="8"/>
      <c r="R99" s="210"/>
      <c r="S99" s="1"/>
      <c r="T99" s="13"/>
      <c r="U99" s="19"/>
      <c r="V99" s="19"/>
      <c r="W99" s="1"/>
      <c r="X99" s="8"/>
      <c r="Y99" s="8"/>
      <c r="Z99" s="12"/>
      <c r="AA99" s="12"/>
      <c r="AB99" s="12"/>
      <c r="AC99" s="12"/>
      <c r="AD99" s="12"/>
      <c r="AE99" s="12"/>
      <c r="AF99" s="14"/>
      <c r="AG99" s="14"/>
      <c r="AH99" s="14"/>
      <c r="AI99" s="14"/>
      <c r="AJ99" s="8"/>
      <c r="AK99" s="12"/>
      <c r="AL99" s="13"/>
      <c r="AM99" s="16"/>
      <c r="AN99" s="16"/>
      <c r="AO99" s="19"/>
      <c r="AP99" s="19"/>
      <c r="AQ99" s="19"/>
      <c r="AR99" s="19"/>
      <c r="AS99" s="19"/>
      <c r="AT99" s="19"/>
      <c r="AU99" s="19"/>
      <c r="AV99" s="13"/>
      <c r="AW99" s="4"/>
      <c r="AX99" s="4"/>
      <c r="AY99" s="4"/>
      <c r="AZ99" s="4"/>
      <c r="BA99" s="4"/>
      <c r="BB99" s="4"/>
      <c r="BC99" s="4"/>
      <c r="BD99" s="4"/>
      <c r="BE99" s="4"/>
      <c r="BF99" s="4"/>
      <c r="BG99" s="4"/>
      <c r="BH99" s="4"/>
      <c r="BI99" s="4"/>
      <c r="BJ99" s="4"/>
      <c r="BK99" s="4"/>
      <c r="BL99" s="4"/>
      <c r="BM99" s="4"/>
      <c r="BN99" s="4"/>
      <c r="BO99" s="4"/>
      <c r="BP99" s="4"/>
      <c r="BQ99" s="4"/>
      <c r="BR99" s="4"/>
      <c r="BS99" s="4"/>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row>
    <row r="100" spans="1:141" s="22" customFormat="1" x14ac:dyDescent="0.3">
      <c r="A100" s="5"/>
      <c r="B100" s="174"/>
      <c r="C100" s="8"/>
      <c r="D100" s="10"/>
      <c r="E100" s="178"/>
      <c r="F100" s="10"/>
      <c r="G100" s="1"/>
      <c r="H100" s="16"/>
      <c r="I100" s="1"/>
      <c r="J100" s="19"/>
      <c r="K100" s="19"/>
      <c r="L100" s="10"/>
      <c r="M100" s="14"/>
      <c r="N100" s="14"/>
      <c r="O100" s="14"/>
      <c r="P100" s="14"/>
      <c r="Q100" s="8"/>
      <c r="R100" s="210"/>
      <c r="S100" s="1"/>
      <c r="T100" s="13"/>
      <c r="U100" s="19"/>
      <c r="V100" s="19"/>
      <c r="W100" s="1"/>
      <c r="X100" s="8"/>
      <c r="Y100" s="8"/>
      <c r="Z100" s="12"/>
      <c r="AA100" s="12"/>
      <c r="AB100" s="12"/>
      <c r="AC100" s="12"/>
      <c r="AD100" s="12"/>
      <c r="AE100" s="12"/>
      <c r="AF100" s="14"/>
      <c r="AG100" s="14"/>
      <c r="AH100" s="14"/>
      <c r="AI100" s="14"/>
      <c r="AJ100" s="8"/>
      <c r="AK100" s="12"/>
      <c r="AL100" s="13"/>
      <c r="AM100" s="16"/>
      <c r="AN100" s="16"/>
      <c r="AO100" s="19"/>
      <c r="AP100" s="19"/>
      <c r="AQ100" s="19"/>
      <c r="AR100" s="19"/>
      <c r="AS100" s="19"/>
      <c r="AT100" s="19"/>
      <c r="AU100" s="19"/>
      <c r="AV100" s="13"/>
      <c r="AW100" s="4"/>
      <c r="AX100" s="4"/>
      <c r="AY100" s="4"/>
      <c r="AZ100" s="4"/>
      <c r="BA100" s="4"/>
      <c r="BB100" s="4"/>
      <c r="BC100" s="4"/>
      <c r="BD100" s="4"/>
      <c r="BE100" s="4"/>
      <c r="BF100" s="4"/>
      <c r="BG100" s="4"/>
      <c r="BH100" s="4"/>
      <c r="BI100" s="4"/>
      <c r="BJ100" s="4"/>
      <c r="BK100" s="4"/>
      <c r="BL100" s="4"/>
      <c r="BM100" s="4"/>
      <c r="BN100" s="4"/>
      <c r="BO100" s="4"/>
      <c r="BP100" s="4"/>
      <c r="BQ100" s="4"/>
      <c r="BR100" s="4"/>
      <c r="BS100" s="4"/>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row>
    <row r="101" spans="1:141" s="22" customFormat="1" x14ac:dyDescent="0.3">
      <c r="A101" s="5"/>
      <c r="B101" s="174"/>
      <c r="C101" s="8"/>
      <c r="D101" s="10"/>
      <c r="E101" s="178"/>
      <c r="F101" s="10"/>
      <c r="G101" s="1"/>
      <c r="H101" s="16"/>
      <c r="I101" s="1"/>
      <c r="J101" s="19"/>
      <c r="K101" s="19"/>
      <c r="L101" s="10"/>
      <c r="M101" s="14"/>
      <c r="N101" s="14"/>
      <c r="O101" s="14"/>
      <c r="P101" s="14"/>
      <c r="Q101" s="8"/>
      <c r="R101" s="210"/>
      <c r="S101" s="1"/>
      <c r="T101" s="13"/>
      <c r="U101" s="19"/>
      <c r="V101" s="19"/>
      <c r="W101" s="1"/>
      <c r="X101" s="8"/>
      <c r="Y101" s="8"/>
      <c r="Z101" s="12"/>
      <c r="AA101" s="12"/>
      <c r="AB101" s="12"/>
      <c r="AC101" s="12"/>
      <c r="AD101" s="12"/>
      <c r="AE101" s="12"/>
      <c r="AF101" s="14"/>
      <c r="AG101" s="14"/>
      <c r="AH101" s="14"/>
      <c r="AI101" s="14"/>
      <c r="AJ101" s="8"/>
      <c r="AK101" s="12"/>
      <c r="AL101" s="13"/>
      <c r="AM101" s="16"/>
      <c r="AN101" s="16"/>
      <c r="AO101" s="19"/>
      <c r="AP101" s="19"/>
      <c r="AQ101" s="19"/>
      <c r="AR101" s="19"/>
      <c r="AS101" s="19"/>
      <c r="AT101" s="19"/>
      <c r="AU101" s="19"/>
      <c r="AV101" s="13"/>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row>
    <row r="102" spans="1:141" s="22" customFormat="1" x14ac:dyDescent="0.3">
      <c r="A102" s="5"/>
      <c r="B102" s="174"/>
      <c r="C102" s="8"/>
      <c r="D102" s="10"/>
      <c r="E102" s="178"/>
      <c r="F102" s="10"/>
      <c r="G102" s="1"/>
      <c r="H102" s="16"/>
      <c r="I102" s="1"/>
      <c r="J102" s="19"/>
      <c r="K102" s="19"/>
      <c r="L102" s="10"/>
      <c r="M102" s="14"/>
      <c r="N102" s="14"/>
      <c r="O102" s="14"/>
      <c r="P102" s="14"/>
      <c r="Q102" s="8"/>
      <c r="R102" s="210"/>
      <c r="S102" s="1"/>
      <c r="T102" s="13"/>
      <c r="U102" s="19"/>
      <c r="V102" s="19"/>
      <c r="W102" s="1"/>
      <c r="X102" s="8"/>
      <c r="Y102" s="8"/>
      <c r="Z102" s="12"/>
      <c r="AA102" s="12"/>
      <c r="AB102" s="12"/>
      <c r="AC102" s="12"/>
      <c r="AD102" s="12"/>
      <c r="AE102" s="12"/>
      <c r="AF102" s="14"/>
      <c r="AG102" s="14"/>
      <c r="AH102" s="14"/>
      <c r="AI102" s="14"/>
      <c r="AJ102" s="8"/>
      <c r="AK102" s="12"/>
      <c r="AL102" s="13"/>
      <c r="AM102" s="16"/>
      <c r="AN102" s="16"/>
      <c r="AO102" s="19"/>
      <c r="AP102" s="19"/>
      <c r="AQ102" s="19"/>
      <c r="AR102" s="19"/>
      <c r="AS102" s="19"/>
      <c r="AT102" s="19"/>
      <c r="AU102" s="19"/>
      <c r="AV102" s="13"/>
      <c r="AW102" s="4"/>
      <c r="AX102" s="4"/>
      <c r="AY102" s="4"/>
      <c r="AZ102" s="4"/>
      <c r="BA102" s="4"/>
      <c r="BB102" s="4"/>
      <c r="BC102" s="4"/>
      <c r="BD102" s="4"/>
      <c r="BE102" s="4"/>
      <c r="BF102" s="4"/>
      <c r="BG102" s="4"/>
      <c r="BH102" s="4"/>
      <c r="BI102" s="4"/>
      <c r="BJ102" s="4"/>
      <c r="BK102" s="4"/>
      <c r="BL102" s="4"/>
      <c r="BM102" s="4"/>
      <c r="BN102" s="4"/>
      <c r="BO102" s="4"/>
      <c r="BP102" s="4"/>
      <c r="BQ102" s="4"/>
      <c r="BR102" s="4"/>
      <c r="BS102" s="4"/>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row>
    <row r="103" spans="1:141" s="22" customFormat="1" x14ac:dyDescent="0.3">
      <c r="A103" s="5"/>
      <c r="B103" s="174"/>
      <c r="C103" s="8"/>
      <c r="D103" s="10"/>
      <c r="E103" s="178"/>
      <c r="F103" s="10"/>
      <c r="G103" s="1"/>
      <c r="H103" s="16"/>
      <c r="I103" s="1"/>
      <c r="J103" s="19"/>
      <c r="K103" s="19"/>
      <c r="L103" s="10"/>
      <c r="M103" s="14"/>
      <c r="N103" s="14"/>
      <c r="O103" s="14"/>
      <c r="P103" s="14"/>
      <c r="Q103" s="8"/>
      <c r="R103" s="210"/>
      <c r="S103" s="1"/>
      <c r="T103" s="13"/>
      <c r="U103" s="19"/>
      <c r="V103" s="19"/>
      <c r="W103" s="1"/>
      <c r="X103" s="8"/>
      <c r="Y103" s="8"/>
      <c r="Z103" s="12"/>
      <c r="AA103" s="12"/>
      <c r="AB103" s="12"/>
      <c r="AC103" s="12"/>
      <c r="AD103" s="12"/>
      <c r="AE103" s="12"/>
      <c r="AF103" s="14"/>
      <c r="AG103" s="14"/>
      <c r="AH103" s="14"/>
      <c r="AI103" s="14"/>
      <c r="AJ103" s="8"/>
      <c r="AK103" s="12"/>
      <c r="AL103" s="13"/>
      <c r="AM103" s="16"/>
      <c r="AN103" s="16"/>
      <c r="AO103" s="19"/>
      <c r="AP103" s="19"/>
      <c r="AQ103" s="19"/>
      <c r="AR103" s="19"/>
      <c r="AS103" s="19"/>
      <c r="AT103" s="19"/>
      <c r="AU103" s="19"/>
      <c r="AV103" s="13"/>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row>
    <row r="104" spans="1:141" s="22" customFormat="1" x14ac:dyDescent="0.3">
      <c r="A104" s="5"/>
      <c r="B104" s="174"/>
      <c r="C104" s="8"/>
      <c r="D104" s="10"/>
      <c r="E104" s="178"/>
      <c r="F104" s="10"/>
      <c r="G104" s="1"/>
      <c r="H104" s="16"/>
      <c r="I104" s="1"/>
      <c r="J104" s="19"/>
      <c r="K104" s="19"/>
      <c r="L104" s="10"/>
      <c r="M104" s="14"/>
      <c r="N104" s="14"/>
      <c r="O104" s="14"/>
      <c r="P104" s="14"/>
      <c r="Q104" s="8"/>
      <c r="R104" s="210"/>
      <c r="S104" s="1"/>
      <c r="T104" s="13"/>
      <c r="U104" s="19"/>
      <c r="V104" s="19"/>
      <c r="W104" s="1"/>
      <c r="X104" s="8"/>
      <c r="Y104" s="8"/>
      <c r="Z104" s="12"/>
      <c r="AA104" s="12"/>
      <c r="AB104" s="12"/>
      <c r="AC104" s="12"/>
      <c r="AD104" s="12"/>
      <c r="AE104" s="12"/>
      <c r="AF104" s="14"/>
      <c r="AG104" s="14"/>
      <c r="AH104" s="14"/>
      <c r="AI104" s="14"/>
      <c r="AJ104" s="8"/>
      <c r="AK104" s="12"/>
      <c r="AL104" s="13"/>
      <c r="AM104" s="16"/>
      <c r="AN104" s="16"/>
      <c r="AO104" s="19"/>
      <c r="AP104" s="19"/>
      <c r="AQ104" s="19"/>
      <c r="AR104" s="19"/>
      <c r="AS104" s="19"/>
      <c r="AT104" s="19"/>
      <c r="AU104" s="19"/>
      <c r="AV104" s="13"/>
      <c r="AW104" s="4"/>
      <c r="AX104" s="4"/>
      <c r="AY104" s="4"/>
      <c r="AZ104" s="4"/>
      <c r="BA104" s="4"/>
      <c r="BB104" s="4"/>
      <c r="BC104" s="4"/>
      <c r="BD104" s="4"/>
      <c r="BE104" s="4"/>
      <c r="BF104" s="4"/>
      <c r="BG104" s="4"/>
      <c r="BH104" s="4"/>
      <c r="BI104" s="4"/>
      <c r="BJ104" s="4"/>
      <c r="BK104" s="4"/>
      <c r="BL104" s="4"/>
      <c r="BM104" s="4"/>
      <c r="BN104" s="4"/>
      <c r="BO104" s="4"/>
      <c r="BP104" s="4"/>
      <c r="BQ104" s="4"/>
      <c r="BR104" s="4"/>
      <c r="BS104" s="4"/>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row>
    <row r="105" spans="1:141" s="22" customFormat="1" x14ac:dyDescent="0.3">
      <c r="A105" s="5"/>
      <c r="B105" s="174"/>
      <c r="C105" s="8"/>
      <c r="D105" s="10"/>
      <c r="E105" s="178"/>
      <c r="F105" s="10"/>
      <c r="G105" s="1"/>
      <c r="H105" s="16"/>
      <c r="I105" s="1"/>
      <c r="J105" s="19"/>
      <c r="K105" s="19"/>
      <c r="L105" s="10"/>
      <c r="M105" s="14"/>
      <c r="N105" s="14"/>
      <c r="O105" s="14"/>
      <c r="P105" s="14"/>
      <c r="Q105" s="8"/>
      <c r="R105" s="210"/>
      <c r="S105" s="1"/>
      <c r="T105" s="13"/>
      <c r="U105" s="19"/>
      <c r="V105" s="19"/>
      <c r="W105" s="1"/>
      <c r="X105" s="8"/>
      <c r="Y105" s="8"/>
      <c r="Z105" s="12"/>
      <c r="AA105" s="12"/>
      <c r="AB105" s="12"/>
      <c r="AC105" s="12"/>
      <c r="AD105" s="12"/>
      <c r="AE105" s="12"/>
      <c r="AF105" s="14"/>
      <c r="AG105" s="14"/>
      <c r="AH105" s="14"/>
      <c r="AI105" s="14"/>
      <c r="AJ105" s="8"/>
      <c r="AK105" s="12"/>
      <c r="AL105" s="13"/>
      <c r="AM105" s="16"/>
      <c r="AN105" s="16"/>
      <c r="AO105" s="19"/>
      <c r="AP105" s="19"/>
      <c r="AQ105" s="19"/>
      <c r="AR105" s="19"/>
      <c r="AS105" s="19"/>
      <c r="AT105" s="19"/>
      <c r="AU105" s="19"/>
      <c r="AV105" s="13"/>
      <c r="AW105" s="4"/>
      <c r="AX105" s="4"/>
      <c r="AY105" s="4"/>
      <c r="AZ105" s="4"/>
      <c r="BA105" s="4"/>
      <c r="BB105" s="4"/>
      <c r="BC105" s="4"/>
      <c r="BD105" s="4"/>
      <c r="BE105" s="4"/>
      <c r="BF105" s="4"/>
      <c r="BG105" s="4"/>
      <c r="BH105" s="4"/>
      <c r="BI105" s="4"/>
      <c r="BJ105" s="4"/>
      <c r="BK105" s="4"/>
      <c r="BL105" s="4"/>
      <c r="BM105" s="4"/>
      <c r="BN105" s="4"/>
      <c r="BO105" s="4"/>
      <c r="BP105" s="4"/>
      <c r="BQ105" s="4"/>
      <c r="BR105" s="4"/>
      <c r="BS105" s="4"/>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row>
    <row r="106" spans="1:141" s="22" customFormat="1" x14ac:dyDescent="0.3">
      <c r="A106" s="5"/>
      <c r="B106" s="174"/>
      <c r="C106" s="8"/>
      <c r="D106" s="10"/>
      <c r="E106" s="178"/>
      <c r="F106" s="10"/>
      <c r="G106" s="1"/>
      <c r="H106" s="16"/>
      <c r="I106" s="1"/>
      <c r="J106" s="19"/>
      <c r="K106" s="19"/>
      <c r="L106" s="10"/>
      <c r="M106" s="14"/>
      <c r="N106" s="14"/>
      <c r="O106" s="14"/>
      <c r="P106" s="14"/>
      <c r="Q106" s="8"/>
      <c r="R106" s="210"/>
      <c r="S106" s="1"/>
      <c r="T106" s="13"/>
      <c r="U106" s="19"/>
      <c r="V106" s="19"/>
      <c r="W106" s="1"/>
      <c r="X106" s="8"/>
      <c r="Y106" s="8"/>
      <c r="Z106" s="12"/>
      <c r="AA106" s="12"/>
      <c r="AB106" s="12"/>
      <c r="AC106" s="12"/>
      <c r="AD106" s="12"/>
      <c r="AE106" s="12"/>
      <c r="AF106" s="14"/>
      <c r="AG106" s="14"/>
      <c r="AH106" s="14"/>
      <c r="AI106" s="14"/>
      <c r="AJ106" s="8"/>
      <c r="AK106" s="12"/>
      <c r="AL106" s="13"/>
      <c r="AM106" s="16"/>
      <c r="AN106" s="16"/>
      <c r="AO106" s="19"/>
      <c r="AP106" s="19"/>
      <c r="AQ106" s="19"/>
      <c r="AR106" s="19"/>
      <c r="AS106" s="19"/>
      <c r="AT106" s="19"/>
      <c r="AU106" s="19"/>
      <c r="AV106" s="13"/>
      <c r="AW106" s="4"/>
      <c r="AX106" s="4"/>
      <c r="AY106" s="4"/>
      <c r="AZ106" s="4"/>
      <c r="BA106" s="4"/>
      <c r="BB106" s="4"/>
      <c r="BC106" s="4"/>
      <c r="BD106" s="4"/>
      <c r="BE106" s="4"/>
      <c r="BF106" s="4"/>
      <c r="BG106" s="4"/>
      <c r="BH106" s="4"/>
      <c r="BI106" s="4"/>
      <c r="BJ106" s="4"/>
      <c r="BK106" s="4"/>
      <c r="BL106" s="4"/>
      <c r="BM106" s="4"/>
      <c r="BN106" s="4"/>
      <c r="BO106" s="4"/>
      <c r="BP106" s="4"/>
      <c r="BQ106" s="4"/>
      <c r="BR106" s="4"/>
      <c r="BS106" s="4"/>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row>
    <row r="107" spans="1:141" s="22" customFormat="1" x14ac:dyDescent="0.3">
      <c r="A107" s="5"/>
      <c r="B107" s="174"/>
      <c r="C107" s="8"/>
      <c r="D107" s="10"/>
      <c r="E107" s="178"/>
      <c r="F107" s="10"/>
      <c r="G107" s="1"/>
      <c r="H107" s="16"/>
      <c r="I107" s="1"/>
      <c r="J107" s="19"/>
      <c r="K107" s="19"/>
      <c r="L107" s="10"/>
      <c r="M107" s="14"/>
      <c r="N107" s="14"/>
      <c r="O107" s="14"/>
      <c r="P107" s="14"/>
      <c r="Q107" s="8"/>
      <c r="R107" s="210"/>
      <c r="S107" s="1"/>
      <c r="T107" s="13"/>
      <c r="U107" s="19"/>
      <c r="V107" s="19"/>
      <c r="W107" s="1"/>
      <c r="X107" s="8"/>
      <c r="Y107" s="8"/>
      <c r="Z107" s="12"/>
      <c r="AA107" s="12"/>
      <c r="AB107" s="12"/>
      <c r="AC107" s="12"/>
      <c r="AD107" s="12"/>
      <c r="AE107" s="12"/>
      <c r="AF107" s="14"/>
      <c r="AG107" s="14"/>
      <c r="AH107" s="14"/>
      <c r="AI107" s="14"/>
      <c r="AJ107" s="8"/>
      <c r="AK107" s="12"/>
      <c r="AL107" s="13"/>
      <c r="AM107" s="16"/>
      <c r="AN107" s="16"/>
      <c r="AO107" s="19"/>
      <c r="AP107" s="19"/>
      <c r="AQ107" s="19"/>
      <c r="AR107" s="19"/>
      <c r="AS107" s="19"/>
      <c r="AT107" s="19"/>
      <c r="AU107" s="19"/>
      <c r="AV107" s="13"/>
      <c r="AW107" s="4"/>
      <c r="AX107" s="4"/>
      <c r="AY107" s="4"/>
      <c r="AZ107" s="4"/>
      <c r="BA107" s="4"/>
      <c r="BB107" s="4"/>
      <c r="BC107" s="4"/>
      <c r="BD107" s="4"/>
      <c r="BE107" s="4"/>
      <c r="BF107" s="4"/>
      <c r="BG107" s="4"/>
      <c r="BH107" s="4"/>
      <c r="BI107" s="4"/>
      <c r="BJ107" s="4"/>
      <c r="BK107" s="4"/>
      <c r="BL107" s="4"/>
      <c r="BM107" s="4"/>
      <c r="BN107" s="4"/>
      <c r="BO107" s="4"/>
      <c r="BP107" s="4"/>
      <c r="BQ107" s="4"/>
      <c r="BR107" s="4"/>
      <c r="BS107" s="4"/>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row>
    <row r="108" spans="1:141" s="22" customFormat="1" x14ac:dyDescent="0.3">
      <c r="A108" s="5"/>
      <c r="B108" s="174"/>
      <c r="C108" s="8"/>
      <c r="D108" s="10"/>
      <c r="E108" s="178"/>
      <c r="F108" s="10"/>
      <c r="G108" s="1"/>
      <c r="H108" s="16"/>
      <c r="I108" s="1"/>
      <c r="J108" s="19"/>
      <c r="K108" s="19"/>
      <c r="L108" s="10"/>
      <c r="M108" s="14"/>
      <c r="N108" s="14"/>
      <c r="O108" s="14"/>
      <c r="P108" s="14"/>
      <c r="Q108" s="8"/>
      <c r="R108" s="210"/>
      <c r="S108" s="1"/>
      <c r="T108" s="13"/>
      <c r="U108" s="19"/>
      <c r="V108" s="19"/>
      <c r="W108" s="1"/>
      <c r="X108" s="8"/>
      <c r="Y108" s="8"/>
      <c r="Z108" s="12"/>
      <c r="AA108" s="12"/>
      <c r="AB108" s="12"/>
      <c r="AC108" s="12"/>
      <c r="AD108" s="12"/>
      <c r="AE108" s="12"/>
      <c r="AF108" s="14"/>
      <c r="AG108" s="14"/>
      <c r="AH108" s="14"/>
      <c r="AI108" s="14"/>
      <c r="AJ108" s="8"/>
      <c r="AK108" s="12"/>
      <c r="AL108" s="13"/>
      <c r="AM108" s="16"/>
      <c r="AN108" s="16"/>
      <c r="AO108" s="19"/>
      <c r="AP108" s="19"/>
      <c r="AQ108" s="19"/>
      <c r="AR108" s="19"/>
      <c r="AS108" s="19"/>
      <c r="AT108" s="19"/>
      <c r="AU108" s="19"/>
      <c r="AV108" s="13"/>
      <c r="AW108" s="4"/>
      <c r="AX108" s="4"/>
      <c r="AY108" s="4"/>
      <c r="AZ108" s="4"/>
      <c r="BA108" s="4"/>
      <c r="BB108" s="4"/>
      <c r="BC108" s="4"/>
      <c r="BD108" s="4"/>
      <c r="BE108" s="4"/>
      <c r="BF108" s="4"/>
      <c r="BG108" s="4"/>
      <c r="BH108" s="4"/>
      <c r="BI108" s="4"/>
      <c r="BJ108" s="4"/>
      <c r="BK108" s="4"/>
      <c r="BL108" s="4"/>
      <c r="BM108" s="4"/>
      <c r="BN108" s="4"/>
      <c r="BO108" s="4"/>
      <c r="BP108" s="4"/>
      <c r="BQ108" s="4"/>
      <c r="BR108" s="4"/>
      <c r="BS108" s="4"/>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row>
    <row r="109" spans="1:141" s="22" customFormat="1" x14ac:dyDescent="0.3">
      <c r="A109" s="5"/>
      <c r="B109" s="174"/>
      <c r="C109" s="8"/>
      <c r="D109" s="10"/>
      <c r="E109" s="178"/>
      <c r="F109" s="10"/>
      <c r="G109" s="1"/>
      <c r="H109" s="16"/>
      <c r="I109" s="1"/>
      <c r="J109" s="19"/>
      <c r="K109" s="19"/>
      <c r="L109" s="10"/>
      <c r="M109" s="14"/>
      <c r="N109" s="14"/>
      <c r="O109" s="14"/>
      <c r="P109" s="14"/>
      <c r="Q109" s="8"/>
      <c r="R109" s="210"/>
      <c r="S109" s="1"/>
      <c r="T109" s="13"/>
      <c r="U109" s="19"/>
      <c r="V109" s="19"/>
      <c r="W109" s="1"/>
      <c r="X109" s="8"/>
      <c r="Y109" s="8"/>
      <c r="Z109" s="12"/>
      <c r="AA109" s="12"/>
      <c r="AB109" s="12"/>
      <c r="AC109" s="12"/>
      <c r="AD109" s="12"/>
      <c r="AE109" s="12"/>
      <c r="AF109" s="14"/>
      <c r="AG109" s="14"/>
      <c r="AH109" s="14"/>
      <c r="AI109" s="14"/>
      <c r="AJ109" s="8"/>
      <c r="AK109" s="12"/>
      <c r="AL109" s="13"/>
      <c r="AM109" s="16"/>
      <c r="AN109" s="16"/>
      <c r="AO109" s="19"/>
      <c r="AP109" s="19"/>
      <c r="AQ109" s="19"/>
      <c r="AR109" s="19"/>
      <c r="AS109" s="19"/>
      <c r="AT109" s="19"/>
      <c r="AU109" s="19"/>
      <c r="AV109" s="13"/>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row>
    <row r="110" spans="1:141" s="22" customFormat="1" x14ac:dyDescent="0.3">
      <c r="A110" s="5"/>
      <c r="B110" s="174"/>
      <c r="C110" s="8"/>
      <c r="D110" s="10"/>
      <c r="E110" s="178"/>
      <c r="F110" s="10"/>
      <c r="G110" s="1"/>
      <c r="H110" s="16"/>
      <c r="I110" s="1"/>
      <c r="J110" s="19"/>
      <c r="K110" s="19"/>
      <c r="L110" s="10"/>
      <c r="M110" s="14"/>
      <c r="N110" s="14"/>
      <c r="O110" s="14"/>
      <c r="P110" s="14"/>
      <c r="Q110" s="8"/>
      <c r="R110" s="210"/>
      <c r="S110" s="1"/>
      <c r="T110" s="13"/>
      <c r="U110" s="19"/>
      <c r="V110" s="19"/>
      <c r="W110" s="1"/>
      <c r="X110" s="8"/>
      <c r="Y110" s="8"/>
      <c r="Z110" s="12"/>
      <c r="AA110" s="12"/>
      <c r="AB110" s="12"/>
      <c r="AC110" s="12"/>
      <c r="AD110" s="12"/>
      <c r="AE110" s="12"/>
      <c r="AF110" s="14"/>
      <c r="AG110" s="14"/>
      <c r="AH110" s="14"/>
      <c r="AI110" s="14"/>
      <c r="AJ110" s="8"/>
      <c r="AK110" s="12"/>
      <c r="AL110" s="13"/>
      <c r="AM110" s="16"/>
      <c r="AN110" s="16"/>
      <c r="AO110" s="19"/>
      <c r="AP110" s="19"/>
      <c r="AQ110" s="19"/>
      <c r="AR110" s="19"/>
      <c r="AS110" s="19"/>
      <c r="AT110" s="19"/>
      <c r="AU110" s="19"/>
      <c r="AV110" s="13"/>
      <c r="AW110" s="4"/>
      <c r="AX110" s="4"/>
      <c r="AY110" s="4"/>
      <c r="AZ110" s="4"/>
      <c r="BA110" s="4"/>
      <c r="BB110" s="4"/>
      <c r="BC110" s="4"/>
      <c r="BD110" s="4"/>
      <c r="BE110" s="4"/>
      <c r="BF110" s="4"/>
      <c r="BG110" s="4"/>
      <c r="BH110" s="4"/>
      <c r="BI110" s="4"/>
      <c r="BJ110" s="4"/>
      <c r="BK110" s="4"/>
      <c r="BL110" s="4"/>
      <c r="BM110" s="4"/>
      <c r="BN110" s="4"/>
      <c r="BO110" s="4"/>
      <c r="BP110" s="4"/>
      <c r="BQ110" s="4"/>
      <c r="BR110" s="4"/>
      <c r="BS110" s="4"/>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row>
    <row r="111" spans="1:141" s="22" customFormat="1" x14ac:dyDescent="0.3">
      <c r="A111" s="5"/>
      <c r="B111" s="174"/>
      <c r="C111" s="8"/>
      <c r="D111" s="10"/>
      <c r="E111" s="178"/>
      <c r="F111" s="10"/>
      <c r="G111" s="1"/>
      <c r="H111" s="16"/>
      <c r="I111" s="1"/>
      <c r="J111" s="19"/>
      <c r="K111" s="19"/>
      <c r="L111" s="10"/>
      <c r="M111" s="14"/>
      <c r="N111" s="14"/>
      <c r="O111" s="14"/>
      <c r="P111" s="14"/>
      <c r="Q111" s="8"/>
      <c r="R111" s="210"/>
      <c r="S111" s="1"/>
      <c r="T111" s="13"/>
      <c r="U111" s="19"/>
      <c r="V111" s="19"/>
      <c r="W111" s="1"/>
      <c r="X111" s="8"/>
      <c r="Y111" s="8"/>
      <c r="Z111" s="12"/>
      <c r="AA111" s="12"/>
      <c r="AB111" s="12"/>
      <c r="AC111" s="12"/>
      <c r="AD111" s="12"/>
      <c r="AE111" s="12"/>
      <c r="AF111" s="14"/>
      <c r="AG111" s="14"/>
      <c r="AH111" s="14"/>
      <c r="AI111" s="14"/>
      <c r="AJ111" s="8"/>
      <c r="AK111" s="12"/>
      <c r="AL111" s="13"/>
      <c r="AM111" s="16"/>
      <c r="AN111" s="16"/>
      <c r="AO111" s="19"/>
      <c r="AP111" s="19"/>
      <c r="AQ111" s="19"/>
      <c r="AR111" s="19"/>
      <c r="AS111" s="19"/>
      <c r="AT111" s="19"/>
      <c r="AU111" s="19"/>
      <c r="AV111" s="13"/>
      <c r="AW111" s="4"/>
      <c r="AX111" s="4"/>
      <c r="AY111" s="4"/>
      <c r="AZ111" s="4"/>
      <c r="BA111" s="4"/>
      <c r="BB111" s="4"/>
      <c r="BC111" s="4"/>
      <c r="BD111" s="4"/>
      <c r="BE111" s="4"/>
      <c r="BF111" s="4"/>
      <c r="BG111" s="4"/>
      <c r="BH111" s="4"/>
      <c r="BI111" s="4"/>
      <c r="BJ111" s="4"/>
      <c r="BK111" s="4"/>
      <c r="BL111" s="4"/>
      <c r="BM111" s="4"/>
      <c r="BN111" s="4"/>
      <c r="BO111" s="4"/>
      <c r="BP111" s="4"/>
      <c r="BQ111" s="4"/>
      <c r="BR111" s="4"/>
      <c r="BS111" s="4"/>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row>
    <row r="112" spans="1:141" s="22" customFormat="1" x14ac:dyDescent="0.3">
      <c r="A112" s="5"/>
      <c r="B112" s="174"/>
      <c r="C112" s="8"/>
      <c r="D112" s="10"/>
      <c r="E112" s="178"/>
      <c r="F112" s="10"/>
      <c r="G112" s="1"/>
      <c r="H112" s="16"/>
      <c r="I112" s="1"/>
      <c r="J112" s="19"/>
      <c r="K112" s="19"/>
      <c r="L112" s="10"/>
      <c r="M112" s="14"/>
      <c r="N112" s="14"/>
      <c r="O112" s="14"/>
      <c r="P112" s="14"/>
      <c r="Q112" s="8"/>
      <c r="R112" s="210"/>
      <c r="S112" s="1"/>
      <c r="T112" s="13"/>
      <c r="U112" s="19"/>
      <c r="V112" s="19"/>
      <c r="W112" s="1"/>
      <c r="X112" s="8"/>
      <c r="Y112" s="8"/>
      <c r="Z112" s="12"/>
      <c r="AA112" s="12"/>
      <c r="AB112" s="12"/>
      <c r="AC112" s="12"/>
      <c r="AD112" s="12"/>
      <c r="AE112" s="12"/>
      <c r="AF112" s="14"/>
      <c r="AG112" s="14"/>
      <c r="AH112" s="14"/>
      <c r="AI112" s="14"/>
      <c r="AJ112" s="8"/>
      <c r="AK112" s="12"/>
      <c r="AL112" s="13"/>
      <c r="AM112" s="16"/>
      <c r="AN112" s="16"/>
      <c r="AO112" s="19"/>
      <c r="AP112" s="19"/>
      <c r="AQ112" s="19"/>
      <c r="AR112" s="19"/>
      <c r="AS112" s="19"/>
      <c r="AT112" s="19"/>
      <c r="AU112" s="19"/>
      <c r="AV112" s="13"/>
      <c r="AW112" s="4"/>
      <c r="AX112" s="4"/>
      <c r="AY112" s="4"/>
      <c r="AZ112" s="4"/>
      <c r="BA112" s="4"/>
      <c r="BB112" s="4"/>
      <c r="BC112" s="4"/>
      <c r="BD112" s="4"/>
      <c r="BE112" s="4"/>
      <c r="BF112" s="4"/>
      <c r="BG112" s="4"/>
      <c r="BH112" s="4"/>
      <c r="BI112" s="4"/>
      <c r="BJ112" s="4"/>
      <c r="BK112" s="4"/>
      <c r="BL112" s="4"/>
      <c r="BM112" s="4"/>
      <c r="BN112" s="4"/>
      <c r="BO112" s="4"/>
      <c r="BP112" s="4"/>
      <c r="BQ112" s="4"/>
      <c r="BR112" s="4"/>
      <c r="BS112" s="4"/>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row>
    <row r="113" spans="1:141" s="22" customFormat="1" x14ac:dyDescent="0.3">
      <c r="A113" s="5"/>
      <c r="B113" s="174"/>
      <c r="C113" s="8"/>
      <c r="D113" s="10"/>
      <c r="E113" s="178"/>
      <c r="F113" s="10"/>
      <c r="G113" s="1"/>
      <c r="H113" s="16"/>
      <c r="I113" s="1"/>
      <c r="J113" s="19"/>
      <c r="K113" s="19"/>
      <c r="L113" s="10"/>
      <c r="M113" s="14"/>
      <c r="N113" s="14"/>
      <c r="O113" s="14"/>
      <c r="P113" s="14"/>
      <c r="Q113" s="8"/>
      <c r="R113" s="210"/>
      <c r="S113" s="1"/>
      <c r="T113" s="13"/>
      <c r="U113" s="19"/>
      <c r="V113" s="19"/>
      <c r="W113" s="1"/>
      <c r="X113" s="8"/>
      <c r="Y113" s="8"/>
      <c r="Z113" s="12"/>
      <c r="AA113" s="12"/>
      <c r="AB113" s="12"/>
      <c r="AC113" s="12"/>
      <c r="AD113" s="12"/>
      <c r="AE113" s="12"/>
      <c r="AF113" s="14"/>
      <c r="AG113" s="14"/>
      <c r="AH113" s="14"/>
      <c r="AI113" s="14"/>
      <c r="AJ113" s="8"/>
      <c r="AK113" s="12"/>
      <c r="AL113" s="13"/>
      <c r="AM113" s="16"/>
      <c r="AN113" s="16"/>
      <c r="AO113" s="19"/>
      <c r="AP113" s="19"/>
      <c r="AQ113" s="19"/>
      <c r="AR113" s="19"/>
      <c r="AS113" s="19"/>
      <c r="AT113" s="19"/>
      <c r="AU113" s="19"/>
      <c r="AV113" s="13"/>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row>
    <row r="114" spans="1:141" s="22" customFormat="1" x14ac:dyDescent="0.3">
      <c r="A114" s="5"/>
      <c r="B114" s="174"/>
      <c r="C114" s="8"/>
      <c r="D114" s="10"/>
      <c r="E114" s="178"/>
      <c r="F114" s="10"/>
      <c r="G114" s="1"/>
      <c r="H114" s="16"/>
      <c r="I114" s="1"/>
      <c r="J114" s="19"/>
      <c r="K114" s="19"/>
      <c r="L114" s="10"/>
      <c r="M114" s="14"/>
      <c r="N114" s="14"/>
      <c r="O114" s="14"/>
      <c r="P114" s="14"/>
      <c r="Q114" s="8"/>
      <c r="R114" s="210"/>
      <c r="S114" s="1"/>
      <c r="T114" s="13"/>
      <c r="U114" s="19"/>
      <c r="V114" s="19"/>
      <c r="W114" s="1"/>
      <c r="X114" s="8"/>
      <c r="Y114" s="8"/>
      <c r="Z114" s="12"/>
      <c r="AA114" s="12"/>
      <c r="AB114" s="12"/>
      <c r="AC114" s="12"/>
      <c r="AD114" s="12"/>
      <c r="AE114" s="12"/>
      <c r="AF114" s="14"/>
      <c r="AG114" s="14"/>
      <c r="AH114" s="14"/>
      <c r="AI114" s="14"/>
      <c r="AJ114" s="8"/>
      <c r="AK114" s="12"/>
      <c r="AL114" s="13"/>
      <c r="AM114" s="16"/>
      <c r="AN114" s="16"/>
      <c r="AO114" s="19"/>
      <c r="AP114" s="19"/>
      <c r="AQ114" s="19"/>
      <c r="AR114" s="19"/>
      <c r="AS114" s="19"/>
      <c r="AT114" s="19"/>
      <c r="AU114" s="19"/>
      <c r="AV114" s="13"/>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row>
    <row r="115" spans="1:141" s="22" customFormat="1" x14ac:dyDescent="0.3">
      <c r="A115" s="5"/>
      <c r="B115" s="174"/>
      <c r="C115" s="8"/>
      <c r="D115" s="10"/>
      <c r="E115" s="178"/>
      <c r="F115" s="10"/>
      <c r="G115" s="1"/>
      <c r="H115" s="16"/>
      <c r="I115" s="1"/>
      <c r="J115" s="19"/>
      <c r="K115" s="19"/>
      <c r="L115" s="10"/>
      <c r="M115" s="14"/>
      <c r="N115" s="14"/>
      <c r="O115" s="14"/>
      <c r="P115" s="14"/>
      <c r="Q115" s="8"/>
      <c r="R115" s="210"/>
      <c r="S115" s="1"/>
      <c r="T115" s="13"/>
      <c r="U115" s="19"/>
      <c r="V115" s="19"/>
      <c r="W115" s="1"/>
      <c r="X115" s="8"/>
      <c r="Y115" s="8"/>
      <c r="Z115" s="12"/>
      <c r="AA115" s="12"/>
      <c r="AB115" s="12"/>
      <c r="AC115" s="12"/>
      <c r="AD115" s="12"/>
      <c r="AE115" s="12"/>
      <c r="AF115" s="14"/>
      <c r="AG115" s="14"/>
      <c r="AH115" s="14"/>
      <c r="AI115" s="14"/>
      <c r="AJ115" s="8"/>
      <c r="AK115" s="12"/>
      <c r="AL115" s="13"/>
      <c r="AM115" s="16"/>
      <c r="AN115" s="16"/>
      <c r="AO115" s="19"/>
      <c r="AP115" s="19"/>
      <c r="AQ115" s="19"/>
      <c r="AR115" s="19"/>
      <c r="AS115" s="19"/>
      <c r="AT115" s="19"/>
      <c r="AU115" s="19"/>
      <c r="AV115" s="13"/>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row>
    <row r="116" spans="1:141" s="22" customFormat="1" x14ac:dyDescent="0.3">
      <c r="A116" s="5"/>
      <c r="B116" s="174"/>
      <c r="C116" s="8"/>
      <c r="D116" s="10"/>
      <c r="E116" s="178"/>
      <c r="F116" s="10"/>
      <c r="G116" s="1"/>
      <c r="H116" s="16"/>
      <c r="I116" s="1"/>
      <c r="J116" s="19"/>
      <c r="K116" s="19"/>
      <c r="L116" s="10"/>
      <c r="M116" s="14"/>
      <c r="N116" s="14"/>
      <c r="O116" s="14"/>
      <c r="P116" s="14"/>
      <c r="Q116" s="8"/>
      <c r="R116" s="210"/>
      <c r="S116" s="1"/>
      <c r="T116" s="13"/>
      <c r="U116" s="19"/>
      <c r="V116" s="19"/>
      <c r="W116" s="1"/>
      <c r="X116" s="8"/>
      <c r="Y116" s="8"/>
      <c r="Z116" s="12"/>
      <c r="AA116" s="12"/>
      <c r="AB116" s="12"/>
      <c r="AC116" s="12"/>
      <c r="AD116" s="12"/>
      <c r="AE116" s="12"/>
      <c r="AF116" s="14"/>
      <c r="AG116" s="14"/>
      <c r="AH116" s="14"/>
      <c r="AI116" s="14"/>
      <c r="AJ116" s="8"/>
      <c r="AK116" s="12"/>
      <c r="AL116" s="13"/>
      <c r="AM116" s="16"/>
      <c r="AN116" s="16"/>
      <c r="AO116" s="19"/>
      <c r="AP116" s="19"/>
      <c r="AQ116" s="19"/>
      <c r="AR116" s="19"/>
      <c r="AS116" s="19"/>
      <c r="AT116" s="19"/>
      <c r="AU116" s="19"/>
      <c r="AV116" s="13"/>
      <c r="AW116" s="4"/>
      <c r="AX116" s="4"/>
      <c r="AY116" s="4"/>
      <c r="AZ116" s="4"/>
      <c r="BA116" s="4"/>
      <c r="BB116" s="4"/>
      <c r="BC116" s="4"/>
      <c r="BD116" s="4"/>
      <c r="BE116" s="4"/>
      <c r="BF116" s="4"/>
      <c r="BG116" s="4"/>
      <c r="BH116" s="4"/>
      <c r="BI116" s="4"/>
      <c r="BJ116" s="4"/>
      <c r="BK116" s="4"/>
      <c r="BL116" s="4"/>
      <c r="BM116" s="4"/>
      <c r="BN116" s="4"/>
      <c r="BO116" s="4"/>
      <c r="BP116" s="4"/>
      <c r="BQ116" s="4"/>
      <c r="BR116" s="4"/>
      <c r="BS116" s="4"/>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row>
    <row r="117" spans="1:141" s="22" customFormat="1" x14ac:dyDescent="0.3">
      <c r="A117" s="5"/>
      <c r="B117" s="174"/>
      <c r="C117" s="8"/>
      <c r="D117" s="10"/>
      <c r="E117" s="178"/>
      <c r="F117" s="10"/>
      <c r="G117" s="1"/>
      <c r="H117" s="16"/>
      <c r="I117" s="1"/>
      <c r="J117" s="19"/>
      <c r="K117" s="19"/>
      <c r="L117" s="10"/>
      <c r="M117" s="14"/>
      <c r="N117" s="14"/>
      <c r="O117" s="14"/>
      <c r="P117" s="14"/>
      <c r="Q117" s="8"/>
      <c r="R117" s="210"/>
      <c r="S117" s="1"/>
      <c r="T117" s="13"/>
      <c r="U117" s="19"/>
      <c r="V117" s="19"/>
      <c r="W117" s="1"/>
      <c r="X117" s="8"/>
      <c r="Y117" s="8"/>
      <c r="Z117" s="12"/>
      <c r="AA117" s="12"/>
      <c r="AB117" s="12"/>
      <c r="AC117" s="12"/>
      <c r="AD117" s="12"/>
      <c r="AE117" s="12"/>
      <c r="AF117" s="14"/>
      <c r="AG117" s="14"/>
      <c r="AH117" s="14"/>
      <c r="AI117" s="14"/>
      <c r="AJ117" s="8"/>
      <c r="AK117" s="12"/>
      <c r="AL117" s="13"/>
      <c r="AM117" s="16"/>
      <c r="AN117" s="16"/>
      <c r="AO117" s="19"/>
      <c r="AP117" s="19"/>
      <c r="AQ117" s="19"/>
      <c r="AR117" s="19"/>
      <c r="AS117" s="19"/>
      <c r="AT117" s="19"/>
      <c r="AU117" s="19"/>
      <c r="AV117" s="13"/>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row>
    <row r="118" spans="1:141" s="22" customFormat="1" x14ac:dyDescent="0.3">
      <c r="A118" s="5"/>
      <c r="B118" s="174"/>
      <c r="C118" s="8"/>
      <c r="D118" s="10"/>
      <c r="E118" s="178"/>
      <c r="F118" s="10"/>
      <c r="G118" s="1"/>
      <c r="H118" s="16"/>
      <c r="I118" s="1"/>
      <c r="J118" s="19"/>
      <c r="K118" s="19"/>
      <c r="L118" s="10"/>
      <c r="M118" s="14"/>
      <c r="N118" s="14"/>
      <c r="O118" s="14"/>
      <c r="P118" s="14"/>
      <c r="Q118" s="8"/>
      <c r="R118" s="210"/>
      <c r="S118" s="1"/>
      <c r="T118" s="13"/>
      <c r="U118" s="19"/>
      <c r="V118" s="19"/>
      <c r="W118" s="1"/>
      <c r="X118" s="8"/>
      <c r="Y118" s="8"/>
      <c r="Z118" s="12"/>
      <c r="AA118" s="12"/>
      <c r="AB118" s="12"/>
      <c r="AC118" s="12"/>
      <c r="AD118" s="12"/>
      <c r="AE118" s="12"/>
      <c r="AF118" s="14"/>
      <c r="AG118" s="14"/>
      <c r="AH118" s="14"/>
      <c r="AI118" s="14"/>
      <c r="AJ118" s="8"/>
      <c r="AK118" s="12"/>
      <c r="AL118" s="13"/>
      <c r="AM118" s="16"/>
      <c r="AN118" s="16"/>
      <c r="AO118" s="19"/>
      <c r="AP118" s="19"/>
      <c r="AQ118" s="19"/>
      <c r="AR118" s="19"/>
      <c r="AS118" s="19"/>
      <c r="AT118" s="19"/>
      <c r="AU118" s="19"/>
      <c r="AV118" s="13"/>
      <c r="AW118" s="4"/>
      <c r="AX118" s="4"/>
      <c r="AY118" s="4"/>
      <c r="AZ118" s="4"/>
      <c r="BA118" s="4"/>
      <c r="BB118" s="4"/>
      <c r="BC118" s="4"/>
      <c r="BD118" s="4"/>
      <c r="BE118" s="4"/>
      <c r="BF118" s="4"/>
      <c r="BG118" s="4"/>
      <c r="BH118" s="4"/>
      <c r="BI118" s="4"/>
      <c r="BJ118" s="4"/>
      <c r="BK118" s="4"/>
      <c r="BL118" s="4"/>
      <c r="BM118" s="4"/>
      <c r="BN118" s="4"/>
      <c r="BO118" s="4"/>
      <c r="BP118" s="4"/>
      <c r="BQ118" s="4"/>
      <c r="BR118" s="4"/>
      <c r="BS118" s="4"/>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row>
    <row r="119" spans="1:141" s="22" customFormat="1" x14ac:dyDescent="0.3">
      <c r="A119" s="5"/>
      <c r="B119" s="174"/>
      <c r="C119" s="8"/>
      <c r="D119" s="10"/>
      <c r="E119" s="178"/>
      <c r="F119" s="10"/>
      <c r="G119" s="1"/>
      <c r="H119" s="16"/>
      <c r="I119" s="1"/>
      <c r="J119" s="19"/>
      <c r="K119" s="19"/>
      <c r="L119" s="10"/>
      <c r="M119" s="14"/>
      <c r="N119" s="14"/>
      <c r="O119" s="14"/>
      <c r="P119" s="14"/>
      <c r="Q119" s="8"/>
      <c r="R119" s="210"/>
      <c r="S119" s="1"/>
      <c r="T119" s="13"/>
      <c r="U119" s="19"/>
      <c r="V119" s="19"/>
      <c r="W119" s="1"/>
      <c r="X119" s="8"/>
      <c r="Y119" s="8"/>
      <c r="Z119" s="12"/>
      <c r="AA119" s="12"/>
      <c r="AB119" s="12"/>
      <c r="AC119" s="12"/>
      <c r="AD119" s="12"/>
      <c r="AE119" s="12"/>
      <c r="AF119" s="14"/>
      <c r="AG119" s="14"/>
      <c r="AH119" s="14"/>
      <c r="AI119" s="14"/>
      <c r="AJ119" s="8"/>
      <c r="AK119" s="12"/>
      <c r="AL119" s="13"/>
      <c r="AM119" s="16"/>
      <c r="AN119" s="16"/>
      <c r="AO119" s="19"/>
      <c r="AP119" s="19"/>
      <c r="AQ119" s="19"/>
      <c r="AR119" s="19"/>
      <c r="AS119" s="19"/>
      <c r="AT119" s="19"/>
      <c r="AU119" s="19"/>
      <c r="AV119" s="13"/>
      <c r="AW119" s="4"/>
      <c r="AX119" s="4"/>
      <c r="AY119" s="4"/>
      <c r="AZ119" s="4"/>
      <c r="BA119" s="4"/>
      <c r="BB119" s="4"/>
      <c r="BC119" s="4"/>
      <c r="BD119" s="4"/>
      <c r="BE119" s="4"/>
      <c r="BF119" s="4"/>
      <c r="BG119" s="4"/>
      <c r="BH119" s="4"/>
      <c r="BI119" s="4"/>
      <c r="BJ119" s="4"/>
      <c r="BK119" s="4"/>
      <c r="BL119" s="4"/>
      <c r="BM119" s="4"/>
      <c r="BN119" s="4"/>
      <c r="BO119" s="4"/>
      <c r="BP119" s="4"/>
      <c r="BQ119" s="4"/>
      <c r="BR119" s="4"/>
      <c r="BS119" s="4"/>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row>
    <row r="120" spans="1:141" s="22" customFormat="1" x14ac:dyDescent="0.3">
      <c r="A120" s="5"/>
      <c r="B120" s="174"/>
      <c r="C120" s="8"/>
      <c r="D120" s="10"/>
      <c r="E120" s="178"/>
      <c r="F120" s="10"/>
      <c r="G120" s="1"/>
      <c r="H120" s="16"/>
      <c r="I120" s="1"/>
      <c r="J120" s="19"/>
      <c r="K120" s="19"/>
      <c r="L120" s="10"/>
      <c r="M120" s="14"/>
      <c r="N120" s="14"/>
      <c r="O120" s="14"/>
      <c r="P120" s="14"/>
      <c r="Q120" s="8"/>
      <c r="R120" s="210"/>
      <c r="S120" s="1"/>
      <c r="T120" s="13"/>
      <c r="U120" s="19"/>
      <c r="V120" s="19"/>
      <c r="W120" s="1"/>
      <c r="X120" s="8"/>
      <c r="Y120" s="8"/>
      <c r="Z120" s="12"/>
      <c r="AA120" s="12"/>
      <c r="AB120" s="12"/>
      <c r="AC120" s="12"/>
      <c r="AD120" s="12"/>
      <c r="AE120" s="12"/>
      <c r="AF120" s="14"/>
      <c r="AG120" s="14"/>
      <c r="AH120" s="14"/>
      <c r="AI120" s="14"/>
      <c r="AJ120" s="8"/>
      <c r="AK120" s="12"/>
      <c r="AL120" s="13"/>
      <c r="AM120" s="16"/>
      <c r="AN120" s="16"/>
      <c r="AO120" s="19"/>
      <c r="AP120" s="19"/>
      <c r="AQ120" s="19"/>
      <c r="AR120" s="19"/>
      <c r="AS120" s="19"/>
      <c r="AT120" s="19"/>
      <c r="AU120" s="19"/>
      <c r="AV120" s="13"/>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row>
    <row r="121" spans="1:141" s="22" customFormat="1" x14ac:dyDescent="0.3">
      <c r="A121" s="5"/>
      <c r="B121" s="174"/>
      <c r="C121" s="8"/>
      <c r="D121" s="10"/>
      <c r="E121" s="178"/>
      <c r="F121" s="10"/>
      <c r="G121" s="1"/>
      <c r="H121" s="16"/>
      <c r="I121" s="1"/>
      <c r="J121" s="19"/>
      <c r="K121" s="19"/>
      <c r="L121" s="10"/>
      <c r="M121" s="14"/>
      <c r="N121" s="14"/>
      <c r="O121" s="14"/>
      <c r="P121" s="14"/>
      <c r="Q121" s="8"/>
      <c r="R121" s="210"/>
      <c r="S121" s="1"/>
      <c r="T121" s="13"/>
      <c r="U121" s="19"/>
      <c r="V121" s="19"/>
      <c r="W121" s="1"/>
      <c r="X121" s="8"/>
      <c r="Y121" s="8"/>
      <c r="Z121" s="12"/>
      <c r="AA121" s="12"/>
      <c r="AB121" s="12"/>
      <c r="AC121" s="12"/>
      <c r="AD121" s="12"/>
      <c r="AE121" s="12"/>
      <c r="AF121" s="14"/>
      <c r="AG121" s="14"/>
      <c r="AH121" s="14"/>
      <c r="AI121" s="14"/>
      <c r="AJ121" s="8"/>
      <c r="AK121" s="12"/>
      <c r="AL121" s="13"/>
      <c r="AM121" s="16"/>
      <c r="AN121" s="16"/>
      <c r="AO121" s="19"/>
      <c r="AP121" s="19"/>
      <c r="AQ121" s="19"/>
      <c r="AR121" s="19"/>
      <c r="AS121" s="19"/>
      <c r="AT121" s="19"/>
      <c r="AU121" s="19"/>
      <c r="AV121" s="13"/>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row>
    <row r="122" spans="1:141" s="22" customFormat="1" x14ac:dyDescent="0.3">
      <c r="A122" s="5"/>
      <c r="B122" s="174"/>
      <c r="C122" s="8"/>
      <c r="D122" s="10"/>
      <c r="E122" s="178"/>
      <c r="F122" s="10"/>
      <c r="G122" s="1"/>
      <c r="H122" s="16"/>
      <c r="I122" s="1"/>
      <c r="J122" s="19"/>
      <c r="K122" s="19"/>
      <c r="L122" s="10"/>
      <c r="M122" s="14"/>
      <c r="N122" s="14"/>
      <c r="O122" s="14"/>
      <c r="P122" s="14"/>
      <c r="Q122" s="8"/>
      <c r="R122" s="210"/>
      <c r="S122" s="1"/>
      <c r="T122" s="13"/>
      <c r="U122" s="19"/>
      <c r="V122" s="19"/>
      <c r="W122" s="1"/>
      <c r="X122" s="8"/>
      <c r="Y122" s="8"/>
      <c r="Z122" s="12"/>
      <c r="AA122" s="12"/>
      <c r="AB122" s="12"/>
      <c r="AC122" s="12"/>
      <c r="AD122" s="12"/>
      <c r="AE122" s="12"/>
      <c r="AF122" s="14"/>
      <c r="AG122" s="14"/>
      <c r="AH122" s="14"/>
      <c r="AI122" s="14"/>
      <c r="AJ122" s="8"/>
      <c r="AK122" s="12"/>
      <c r="AL122" s="13"/>
      <c r="AM122" s="16"/>
      <c r="AN122" s="16"/>
      <c r="AO122" s="19"/>
      <c r="AP122" s="19"/>
      <c r="AQ122" s="19"/>
      <c r="AR122" s="19"/>
      <c r="AS122" s="19"/>
      <c r="AT122" s="19"/>
      <c r="AU122" s="19"/>
      <c r="AV122" s="13"/>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row>
    <row r="123" spans="1:141" s="22" customFormat="1" x14ac:dyDescent="0.3">
      <c r="A123" s="5"/>
      <c r="B123" s="174"/>
      <c r="C123" s="8"/>
      <c r="D123" s="10"/>
      <c r="E123" s="178"/>
      <c r="F123" s="10"/>
      <c r="G123" s="1"/>
      <c r="H123" s="16"/>
      <c r="I123" s="1"/>
      <c r="J123" s="19"/>
      <c r="K123" s="19"/>
      <c r="L123" s="10"/>
      <c r="M123" s="14"/>
      <c r="N123" s="14"/>
      <c r="O123" s="14"/>
      <c r="P123" s="14"/>
      <c r="Q123" s="8"/>
      <c r="R123" s="210"/>
      <c r="S123" s="1"/>
      <c r="T123" s="13"/>
      <c r="U123" s="19"/>
      <c r="V123" s="19"/>
      <c r="W123" s="1"/>
      <c r="X123" s="8"/>
      <c r="Y123" s="8"/>
      <c r="Z123" s="12"/>
      <c r="AA123" s="12"/>
      <c r="AB123" s="12"/>
      <c r="AC123" s="12"/>
      <c r="AD123" s="12"/>
      <c r="AE123" s="12"/>
      <c r="AF123" s="14"/>
      <c r="AG123" s="14"/>
      <c r="AH123" s="14"/>
      <c r="AI123" s="14"/>
      <c r="AJ123" s="8"/>
      <c r="AK123" s="12"/>
      <c r="AL123" s="13"/>
      <c r="AM123" s="16"/>
      <c r="AN123" s="16"/>
      <c r="AO123" s="19"/>
      <c r="AP123" s="19"/>
      <c r="AQ123" s="19"/>
      <c r="AR123" s="19"/>
      <c r="AS123" s="19"/>
      <c r="AT123" s="19"/>
      <c r="AU123" s="19"/>
      <c r="AV123" s="13"/>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row>
    <row r="124" spans="1:141" s="22" customFormat="1" x14ac:dyDescent="0.3">
      <c r="A124" s="5"/>
      <c r="B124" s="174"/>
      <c r="C124" s="8"/>
      <c r="D124" s="10"/>
      <c r="E124" s="178"/>
      <c r="F124" s="10"/>
      <c r="G124" s="1"/>
      <c r="H124" s="16"/>
      <c r="I124" s="1"/>
      <c r="J124" s="19"/>
      <c r="K124" s="19"/>
      <c r="L124" s="10"/>
      <c r="M124" s="14"/>
      <c r="N124" s="14"/>
      <c r="O124" s="14"/>
      <c r="P124" s="14"/>
      <c r="Q124" s="8"/>
      <c r="R124" s="210"/>
      <c r="S124" s="1"/>
      <c r="T124" s="13"/>
      <c r="U124" s="19"/>
      <c r="V124" s="19"/>
      <c r="W124" s="1"/>
      <c r="X124" s="8"/>
      <c r="Y124" s="8"/>
      <c r="Z124" s="12"/>
      <c r="AA124" s="12"/>
      <c r="AB124" s="12"/>
      <c r="AC124" s="12"/>
      <c r="AD124" s="12"/>
      <c r="AE124" s="12"/>
      <c r="AF124" s="14"/>
      <c r="AG124" s="14"/>
      <c r="AH124" s="14"/>
      <c r="AI124" s="14"/>
      <c r="AJ124" s="8"/>
      <c r="AK124" s="12"/>
      <c r="AL124" s="13"/>
      <c r="AM124" s="16"/>
      <c r="AN124" s="16"/>
      <c r="AO124" s="19"/>
      <c r="AP124" s="19"/>
      <c r="AQ124" s="19"/>
      <c r="AR124" s="19"/>
      <c r="AS124" s="19"/>
      <c r="AT124" s="19"/>
      <c r="AU124" s="19"/>
      <c r="AV124" s="13"/>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row>
    <row r="125" spans="1:141" s="22" customFormat="1" x14ac:dyDescent="0.3">
      <c r="A125" s="5"/>
      <c r="B125" s="174"/>
      <c r="C125" s="8"/>
      <c r="D125" s="10"/>
      <c r="E125" s="178"/>
      <c r="F125" s="10"/>
      <c r="G125" s="1"/>
      <c r="H125" s="16"/>
      <c r="I125" s="1"/>
      <c r="J125" s="19"/>
      <c r="K125" s="19"/>
      <c r="L125" s="10"/>
      <c r="M125" s="14"/>
      <c r="N125" s="14"/>
      <c r="O125" s="14"/>
      <c r="P125" s="14"/>
      <c r="Q125" s="8"/>
      <c r="R125" s="210"/>
      <c r="S125" s="1"/>
      <c r="T125" s="13"/>
      <c r="U125" s="19"/>
      <c r="V125" s="19"/>
      <c r="W125" s="1"/>
      <c r="X125" s="8"/>
      <c r="Y125" s="8"/>
      <c r="Z125" s="12"/>
      <c r="AA125" s="12"/>
      <c r="AB125" s="12"/>
      <c r="AC125" s="12"/>
      <c r="AD125" s="12"/>
      <c r="AE125" s="12"/>
      <c r="AF125" s="14"/>
      <c r="AG125" s="14"/>
      <c r="AH125" s="14"/>
      <c r="AI125" s="14"/>
      <c r="AJ125" s="8"/>
      <c r="AK125" s="12"/>
      <c r="AL125" s="13"/>
      <c r="AM125" s="16"/>
      <c r="AN125" s="16"/>
      <c r="AO125" s="19"/>
      <c r="AP125" s="19"/>
      <c r="AQ125" s="19"/>
      <c r="AR125" s="19"/>
      <c r="AS125" s="19"/>
      <c r="AT125" s="19"/>
      <c r="AU125" s="19"/>
      <c r="AV125" s="13"/>
      <c r="AW125" s="4"/>
      <c r="AX125" s="4"/>
      <c r="AY125" s="4"/>
      <c r="AZ125" s="4"/>
      <c r="BA125" s="4"/>
      <c r="BB125" s="4"/>
      <c r="BC125" s="4"/>
      <c r="BD125" s="4"/>
      <c r="BE125" s="4"/>
      <c r="BF125" s="4"/>
      <c r="BG125" s="4"/>
      <c r="BH125" s="4"/>
      <c r="BI125" s="4"/>
      <c r="BJ125" s="4"/>
      <c r="BK125" s="4"/>
      <c r="BL125" s="4"/>
      <c r="BM125" s="4"/>
      <c r="BN125" s="4"/>
      <c r="BO125" s="4"/>
      <c r="BP125" s="4"/>
      <c r="BQ125" s="4"/>
      <c r="BR125" s="4"/>
      <c r="BS125" s="4"/>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row>
    <row r="126" spans="1:141" s="22" customFormat="1" x14ac:dyDescent="0.3">
      <c r="A126" s="5"/>
      <c r="B126" s="174"/>
      <c r="C126" s="8"/>
      <c r="D126" s="10"/>
      <c r="E126" s="178"/>
      <c r="F126" s="10"/>
      <c r="G126" s="1"/>
      <c r="H126" s="16"/>
      <c r="I126" s="1"/>
      <c r="J126" s="19"/>
      <c r="K126" s="19"/>
      <c r="L126" s="10"/>
      <c r="M126" s="14"/>
      <c r="N126" s="14"/>
      <c r="O126" s="14"/>
      <c r="P126" s="14"/>
      <c r="Q126" s="8"/>
      <c r="R126" s="210"/>
      <c r="S126" s="1"/>
      <c r="T126" s="13"/>
      <c r="U126" s="19"/>
      <c r="V126" s="19"/>
      <c r="W126" s="1"/>
      <c r="X126" s="8"/>
      <c r="Y126" s="8"/>
      <c r="Z126" s="12"/>
      <c r="AA126" s="12"/>
      <c r="AB126" s="12"/>
      <c r="AC126" s="12"/>
      <c r="AD126" s="12"/>
      <c r="AE126" s="12"/>
      <c r="AF126" s="14"/>
      <c r="AG126" s="14"/>
      <c r="AH126" s="14"/>
      <c r="AI126" s="14"/>
      <c r="AJ126" s="8"/>
      <c r="AK126" s="12"/>
      <c r="AL126" s="13"/>
      <c r="AM126" s="16"/>
      <c r="AN126" s="16"/>
      <c r="AO126" s="19"/>
      <c r="AP126" s="19"/>
      <c r="AQ126" s="19"/>
      <c r="AR126" s="19"/>
      <c r="AS126" s="19"/>
      <c r="AT126" s="19"/>
      <c r="AU126" s="19"/>
      <c r="AV126" s="13"/>
      <c r="AW126" s="4"/>
      <c r="AX126" s="4"/>
      <c r="AY126" s="4"/>
      <c r="AZ126" s="4"/>
      <c r="BA126" s="4"/>
      <c r="BB126" s="4"/>
      <c r="BC126" s="4"/>
      <c r="BD126" s="4"/>
      <c r="BE126" s="4"/>
      <c r="BF126" s="4"/>
      <c r="BG126" s="4"/>
      <c r="BH126" s="4"/>
      <c r="BI126" s="4"/>
      <c r="BJ126" s="4"/>
      <c r="BK126" s="4"/>
      <c r="BL126" s="4"/>
      <c r="BM126" s="4"/>
      <c r="BN126" s="4"/>
      <c r="BO126" s="4"/>
      <c r="BP126" s="4"/>
      <c r="BQ126" s="4"/>
      <c r="BR126" s="4"/>
      <c r="BS126" s="4"/>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row>
    <row r="127" spans="1:141" s="22" customFormat="1" x14ac:dyDescent="0.3">
      <c r="A127" s="5"/>
      <c r="B127" s="174"/>
      <c r="C127" s="8"/>
      <c r="D127" s="10"/>
      <c r="E127" s="178"/>
      <c r="F127" s="10"/>
      <c r="G127" s="1"/>
      <c r="H127" s="16"/>
      <c r="I127" s="1"/>
      <c r="J127" s="19"/>
      <c r="K127" s="19"/>
      <c r="L127" s="10"/>
      <c r="M127" s="14"/>
      <c r="N127" s="14"/>
      <c r="O127" s="14"/>
      <c r="P127" s="14"/>
      <c r="Q127" s="8"/>
      <c r="R127" s="210"/>
      <c r="S127" s="1"/>
      <c r="T127" s="13"/>
      <c r="U127" s="19"/>
      <c r="V127" s="19"/>
      <c r="W127" s="1"/>
      <c r="X127" s="8"/>
      <c r="Y127" s="8"/>
      <c r="Z127" s="12"/>
      <c r="AA127" s="12"/>
      <c r="AB127" s="12"/>
      <c r="AC127" s="12"/>
      <c r="AD127" s="12"/>
      <c r="AE127" s="12"/>
      <c r="AF127" s="14"/>
      <c r="AG127" s="14"/>
      <c r="AH127" s="14"/>
      <c r="AI127" s="14"/>
      <c r="AJ127" s="8"/>
      <c r="AK127" s="12"/>
      <c r="AL127" s="13"/>
      <c r="AM127" s="16"/>
      <c r="AN127" s="16"/>
      <c r="AO127" s="19"/>
      <c r="AP127" s="19"/>
      <c r="AQ127" s="19"/>
      <c r="AR127" s="19"/>
      <c r="AS127" s="19"/>
      <c r="AT127" s="19"/>
      <c r="AU127" s="19"/>
      <c r="AV127" s="13"/>
      <c r="AW127" s="4"/>
      <c r="AX127" s="4"/>
      <c r="AY127" s="4"/>
      <c r="AZ127" s="4"/>
      <c r="BA127" s="4"/>
      <c r="BB127" s="4"/>
      <c r="BC127" s="4"/>
      <c r="BD127" s="4"/>
      <c r="BE127" s="4"/>
      <c r="BF127" s="4"/>
      <c r="BG127" s="4"/>
      <c r="BH127" s="4"/>
      <c r="BI127" s="4"/>
      <c r="BJ127" s="4"/>
      <c r="BK127" s="4"/>
      <c r="BL127" s="4"/>
      <c r="BM127" s="4"/>
      <c r="BN127" s="4"/>
      <c r="BO127" s="4"/>
      <c r="BP127" s="4"/>
      <c r="BQ127" s="4"/>
      <c r="BR127" s="4"/>
      <c r="BS127" s="4"/>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row>
    <row r="128" spans="1:141" s="22" customFormat="1" x14ac:dyDescent="0.3">
      <c r="A128" s="5"/>
      <c r="B128" s="174"/>
      <c r="C128" s="8"/>
      <c r="D128" s="10"/>
      <c r="E128" s="178"/>
      <c r="F128" s="10"/>
      <c r="G128" s="1"/>
      <c r="H128" s="16"/>
      <c r="I128" s="1"/>
      <c r="J128" s="19"/>
      <c r="K128" s="19"/>
      <c r="L128" s="10"/>
      <c r="M128" s="14"/>
      <c r="N128" s="14"/>
      <c r="O128" s="14"/>
      <c r="P128" s="14"/>
      <c r="Q128" s="8"/>
      <c r="R128" s="210"/>
      <c r="S128" s="1"/>
      <c r="T128" s="13"/>
      <c r="U128" s="19"/>
      <c r="V128" s="19"/>
      <c r="W128" s="1"/>
      <c r="X128" s="8"/>
      <c r="Y128" s="8"/>
      <c r="Z128" s="12"/>
      <c r="AA128" s="12"/>
      <c r="AB128" s="12"/>
      <c r="AC128" s="12"/>
      <c r="AD128" s="12"/>
      <c r="AE128" s="12"/>
      <c r="AF128" s="14"/>
      <c r="AG128" s="14"/>
      <c r="AH128" s="14"/>
      <c r="AI128" s="14"/>
      <c r="AJ128" s="8"/>
      <c r="AK128" s="12"/>
      <c r="AL128" s="13"/>
      <c r="AM128" s="16"/>
      <c r="AN128" s="16"/>
      <c r="AO128" s="19"/>
      <c r="AP128" s="19"/>
      <c r="AQ128" s="19"/>
      <c r="AR128" s="19"/>
      <c r="AS128" s="19"/>
      <c r="AT128" s="19"/>
      <c r="AU128" s="19"/>
      <c r="AV128" s="13"/>
      <c r="AW128" s="4"/>
      <c r="AX128" s="4"/>
      <c r="AY128" s="4"/>
      <c r="AZ128" s="4"/>
      <c r="BA128" s="4"/>
      <c r="BB128" s="4"/>
      <c r="BC128" s="4"/>
      <c r="BD128" s="4"/>
      <c r="BE128" s="4"/>
      <c r="BF128" s="4"/>
      <c r="BG128" s="4"/>
      <c r="BH128" s="4"/>
      <c r="BI128" s="4"/>
      <c r="BJ128" s="4"/>
      <c r="BK128" s="4"/>
      <c r="BL128" s="4"/>
      <c r="BM128" s="4"/>
      <c r="BN128" s="4"/>
      <c r="BO128" s="4"/>
      <c r="BP128" s="4"/>
      <c r="BQ128" s="4"/>
      <c r="BR128" s="4"/>
      <c r="BS128" s="4"/>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row>
    <row r="129" spans="1:141" s="22" customFormat="1" x14ac:dyDescent="0.3">
      <c r="A129" s="5"/>
      <c r="B129" s="174"/>
      <c r="C129" s="8"/>
      <c r="D129" s="10"/>
      <c r="E129" s="178"/>
      <c r="F129" s="10"/>
      <c r="G129" s="1"/>
      <c r="H129" s="16"/>
      <c r="I129" s="1"/>
      <c r="J129" s="19"/>
      <c r="K129" s="19"/>
      <c r="L129" s="10"/>
      <c r="M129" s="14"/>
      <c r="N129" s="14"/>
      <c r="O129" s="14"/>
      <c r="P129" s="14"/>
      <c r="Q129" s="8"/>
      <c r="R129" s="210"/>
      <c r="S129" s="1"/>
      <c r="T129" s="13"/>
      <c r="U129" s="19"/>
      <c r="V129" s="19"/>
      <c r="W129" s="1"/>
      <c r="X129" s="8"/>
      <c r="Y129" s="8"/>
      <c r="Z129" s="12"/>
      <c r="AA129" s="12"/>
      <c r="AB129" s="12"/>
      <c r="AC129" s="12"/>
      <c r="AD129" s="12"/>
      <c r="AE129" s="12"/>
      <c r="AF129" s="14"/>
      <c r="AG129" s="14"/>
      <c r="AH129" s="14"/>
      <c r="AI129" s="14"/>
      <c r="AJ129" s="8"/>
      <c r="AK129" s="12"/>
      <c r="AL129" s="13"/>
      <c r="AM129" s="16"/>
      <c r="AN129" s="16"/>
      <c r="AO129" s="19"/>
      <c r="AP129" s="19"/>
      <c r="AQ129" s="19"/>
      <c r="AR129" s="19"/>
      <c r="AS129" s="19"/>
      <c r="AT129" s="19"/>
      <c r="AU129" s="19"/>
      <c r="AV129" s="13"/>
      <c r="AW129" s="4"/>
      <c r="AX129" s="4"/>
      <c r="AY129" s="4"/>
      <c r="AZ129" s="4"/>
      <c r="BA129" s="4"/>
      <c r="BB129" s="4"/>
      <c r="BC129" s="4"/>
      <c r="BD129" s="4"/>
      <c r="BE129" s="4"/>
      <c r="BF129" s="4"/>
      <c r="BG129" s="4"/>
      <c r="BH129" s="4"/>
      <c r="BI129" s="4"/>
      <c r="BJ129" s="4"/>
      <c r="BK129" s="4"/>
      <c r="BL129" s="4"/>
      <c r="BM129" s="4"/>
      <c r="BN129" s="4"/>
      <c r="BO129" s="4"/>
      <c r="BP129" s="4"/>
      <c r="BQ129" s="4"/>
      <c r="BR129" s="4"/>
      <c r="BS129" s="4"/>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row>
    <row r="130" spans="1:141" s="22" customFormat="1" x14ac:dyDescent="0.3">
      <c r="A130" s="5"/>
      <c r="B130" s="174"/>
      <c r="C130" s="8"/>
      <c r="D130" s="10"/>
      <c r="E130" s="178"/>
      <c r="F130" s="10"/>
      <c r="G130" s="1"/>
      <c r="H130" s="16"/>
      <c r="I130" s="1"/>
      <c r="J130" s="19"/>
      <c r="K130" s="19"/>
      <c r="L130" s="10"/>
      <c r="M130" s="14"/>
      <c r="N130" s="14"/>
      <c r="O130" s="14"/>
      <c r="P130" s="14"/>
      <c r="Q130" s="8"/>
      <c r="R130" s="210"/>
      <c r="S130" s="1"/>
      <c r="T130" s="13"/>
      <c r="U130" s="19"/>
      <c r="V130" s="19"/>
      <c r="W130" s="1"/>
      <c r="X130" s="8"/>
      <c r="Y130" s="8"/>
      <c r="Z130" s="12"/>
      <c r="AA130" s="12"/>
      <c r="AB130" s="12"/>
      <c r="AC130" s="12"/>
      <c r="AD130" s="12"/>
      <c r="AE130" s="12"/>
      <c r="AF130" s="14"/>
      <c r="AG130" s="14"/>
      <c r="AH130" s="14"/>
      <c r="AI130" s="14"/>
      <c r="AJ130" s="8"/>
      <c r="AK130" s="12"/>
      <c r="AL130" s="13"/>
      <c r="AM130" s="16"/>
      <c r="AN130" s="16"/>
      <c r="AO130" s="19"/>
      <c r="AP130" s="19"/>
      <c r="AQ130" s="19"/>
      <c r="AR130" s="19"/>
      <c r="AS130" s="19"/>
      <c r="AT130" s="19"/>
      <c r="AU130" s="19"/>
      <c r="AV130" s="13"/>
      <c r="AW130" s="4"/>
      <c r="AX130" s="4"/>
      <c r="AY130" s="4"/>
      <c r="AZ130" s="4"/>
      <c r="BA130" s="4"/>
      <c r="BB130" s="4"/>
      <c r="BC130" s="4"/>
      <c r="BD130" s="4"/>
      <c r="BE130" s="4"/>
      <c r="BF130" s="4"/>
      <c r="BG130" s="4"/>
      <c r="BH130" s="4"/>
      <c r="BI130" s="4"/>
      <c r="BJ130" s="4"/>
      <c r="BK130" s="4"/>
      <c r="BL130" s="4"/>
      <c r="BM130" s="4"/>
      <c r="BN130" s="4"/>
      <c r="BO130" s="4"/>
      <c r="BP130" s="4"/>
      <c r="BQ130" s="4"/>
      <c r="BR130" s="4"/>
      <c r="BS130" s="4"/>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row>
    <row r="131" spans="1:141" s="22" customFormat="1" x14ac:dyDescent="0.3">
      <c r="A131" s="5"/>
      <c r="B131" s="174"/>
      <c r="C131" s="8"/>
      <c r="D131" s="10"/>
      <c r="E131" s="178"/>
      <c r="F131" s="10"/>
      <c r="G131" s="1"/>
      <c r="H131" s="16"/>
      <c r="I131" s="1"/>
      <c r="J131" s="19"/>
      <c r="K131" s="19"/>
      <c r="L131" s="10"/>
      <c r="M131" s="14"/>
      <c r="N131" s="14"/>
      <c r="O131" s="14"/>
      <c r="P131" s="14"/>
      <c r="Q131" s="8"/>
      <c r="R131" s="210"/>
      <c r="S131" s="1"/>
      <c r="T131" s="13"/>
      <c r="U131" s="19"/>
      <c r="V131" s="19"/>
      <c r="W131" s="1"/>
      <c r="X131" s="8"/>
      <c r="Y131" s="8"/>
      <c r="Z131" s="12"/>
      <c r="AA131" s="12"/>
      <c r="AB131" s="12"/>
      <c r="AC131" s="12"/>
      <c r="AD131" s="12"/>
      <c r="AE131" s="12"/>
      <c r="AF131" s="14"/>
      <c r="AG131" s="14"/>
      <c r="AH131" s="14"/>
      <c r="AI131" s="14"/>
      <c r="AJ131" s="8"/>
      <c r="AK131" s="12"/>
      <c r="AL131" s="13"/>
      <c r="AM131" s="16"/>
      <c r="AN131" s="16"/>
      <c r="AO131" s="19"/>
      <c r="AP131" s="19"/>
      <c r="AQ131" s="19"/>
      <c r="AR131" s="19"/>
      <c r="AS131" s="19"/>
      <c r="AT131" s="19"/>
      <c r="AU131" s="19"/>
      <c r="AV131" s="13"/>
      <c r="AW131" s="4"/>
      <c r="AX131" s="4"/>
      <c r="AY131" s="4"/>
      <c r="AZ131" s="4"/>
      <c r="BA131" s="4"/>
      <c r="BB131" s="4"/>
      <c r="BC131" s="4"/>
      <c r="BD131" s="4"/>
      <c r="BE131" s="4"/>
      <c r="BF131" s="4"/>
      <c r="BG131" s="4"/>
      <c r="BH131" s="4"/>
      <c r="BI131" s="4"/>
      <c r="BJ131" s="4"/>
      <c r="BK131" s="4"/>
      <c r="BL131" s="4"/>
      <c r="BM131" s="4"/>
      <c r="BN131" s="4"/>
      <c r="BO131" s="4"/>
      <c r="BP131" s="4"/>
      <c r="BQ131" s="4"/>
      <c r="BR131" s="4"/>
      <c r="BS131" s="4"/>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row>
    <row r="132" spans="1:141" s="22" customFormat="1" x14ac:dyDescent="0.3">
      <c r="A132" s="5"/>
      <c r="B132" s="174"/>
      <c r="C132" s="8"/>
      <c r="D132" s="10"/>
      <c r="E132" s="178"/>
      <c r="F132" s="10"/>
      <c r="G132" s="1"/>
      <c r="H132" s="16"/>
      <c r="I132" s="1"/>
      <c r="J132" s="19"/>
      <c r="K132" s="19"/>
      <c r="L132" s="10"/>
      <c r="M132" s="14"/>
      <c r="N132" s="14"/>
      <c r="O132" s="14"/>
      <c r="P132" s="14"/>
      <c r="Q132" s="8"/>
      <c r="R132" s="210"/>
      <c r="S132" s="1"/>
      <c r="T132" s="13"/>
      <c r="U132" s="19"/>
      <c r="V132" s="19"/>
      <c r="W132" s="1"/>
      <c r="X132" s="8"/>
      <c r="Y132" s="8"/>
      <c r="Z132" s="12"/>
      <c r="AA132" s="12"/>
      <c r="AB132" s="12"/>
      <c r="AC132" s="12"/>
      <c r="AD132" s="12"/>
      <c r="AE132" s="12"/>
      <c r="AF132" s="14"/>
      <c r="AG132" s="14"/>
      <c r="AH132" s="14"/>
      <c r="AI132" s="14"/>
      <c r="AJ132" s="8"/>
      <c r="AK132" s="12"/>
      <c r="AL132" s="13"/>
      <c r="AM132" s="16"/>
      <c r="AN132" s="16"/>
      <c r="AO132" s="19"/>
      <c r="AP132" s="19"/>
      <c r="AQ132" s="19"/>
      <c r="AR132" s="19"/>
      <c r="AS132" s="19"/>
      <c r="AT132" s="19"/>
      <c r="AU132" s="19"/>
      <c r="AV132" s="13"/>
      <c r="AW132" s="4"/>
      <c r="AX132" s="4"/>
      <c r="AY132" s="4"/>
      <c r="AZ132" s="4"/>
      <c r="BA132" s="4"/>
      <c r="BB132" s="4"/>
      <c r="BC132" s="4"/>
      <c r="BD132" s="4"/>
      <c r="BE132" s="4"/>
      <c r="BF132" s="4"/>
      <c r="BG132" s="4"/>
      <c r="BH132" s="4"/>
      <c r="BI132" s="4"/>
      <c r="BJ132" s="4"/>
      <c r="BK132" s="4"/>
      <c r="BL132" s="4"/>
      <c r="BM132" s="4"/>
      <c r="BN132" s="4"/>
      <c r="BO132" s="4"/>
      <c r="BP132" s="4"/>
      <c r="BQ132" s="4"/>
      <c r="BR132" s="4"/>
      <c r="BS132" s="4"/>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row>
    <row r="133" spans="1:141" s="22" customFormat="1" x14ac:dyDescent="0.3">
      <c r="A133" s="5"/>
      <c r="B133" s="174"/>
      <c r="C133" s="8"/>
      <c r="D133" s="10"/>
      <c r="E133" s="178"/>
      <c r="F133" s="10"/>
      <c r="G133" s="1"/>
      <c r="H133" s="16"/>
      <c r="I133" s="1"/>
      <c r="J133" s="19"/>
      <c r="K133" s="19"/>
      <c r="L133" s="10"/>
      <c r="M133" s="14"/>
      <c r="N133" s="14"/>
      <c r="O133" s="14"/>
      <c r="P133" s="14"/>
      <c r="Q133" s="8"/>
      <c r="R133" s="210"/>
      <c r="S133" s="1"/>
      <c r="T133" s="13"/>
      <c r="U133" s="19"/>
      <c r="V133" s="19"/>
      <c r="W133" s="1"/>
      <c r="X133" s="8"/>
      <c r="Y133" s="8"/>
      <c r="Z133" s="12"/>
      <c r="AA133" s="12"/>
      <c r="AB133" s="12"/>
      <c r="AC133" s="12"/>
      <c r="AD133" s="12"/>
      <c r="AE133" s="12"/>
      <c r="AF133" s="14"/>
      <c r="AG133" s="14"/>
      <c r="AH133" s="14"/>
      <c r="AI133" s="14"/>
      <c r="AJ133" s="8"/>
      <c r="AK133" s="12"/>
      <c r="AL133" s="13"/>
      <c r="AM133" s="16"/>
      <c r="AN133" s="16"/>
      <c r="AO133" s="19"/>
      <c r="AP133" s="19"/>
      <c r="AQ133" s="19"/>
      <c r="AR133" s="19"/>
      <c r="AS133" s="19"/>
      <c r="AT133" s="19"/>
      <c r="AU133" s="19"/>
      <c r="AV133" s="13"/>
      <c r="AW133" s="4"/>
      <c r="AX133" s="4"/>
      <c r="AY133" s="4"/>
      <c r="AZ133" s="4"/>
      <c r="BA133" s="4"/>
      <c r="BB133" s="4"/>
      <c r="BC133" s="4"/>
      <c r="BD133" s="4"/>
      <c r="BE133" s="4"/>
      <c r="BF133" s="4"/>
      <c r="BG133" s="4"/>
      <c r="BH133" s="4"/>
      <c r="BI133" s="4"/>
      <c r="BJ133" s="4"/>
      <c r="BK133" s="4"/>
      <c r="BL133" s="4"/>
      <c r="BM133" s="4"/>
      <c r="BN133" s="4"/>
      <c r="BO133" s="4"/>
      <c r="BP133" s="4"/>
      <c r="BQ133" s="4"/>
      <c r="BR133" s="4"/>
      <c r="BS133" s="4"/>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row>
    <row r="134" spans="1:141" s="22" customFormat="1" x14ac:dyDescent="0.3">
      <c r="A134" s="5"/>
      <c r="B134" s="174"/>
      <c r="C134" s="8"/>
      <c r="D134" s="10"/>
      <c r="E134" s="178"/>
      <c r="F134" s="10"/>
      <c r="G134" s="1"/>
      <c r="H134" s="16"/>
      <c r="I134" s="1"/>
      <c r="J134" s="19"/>
      <c r="K134" s="19"/>
      <c r="L134" s="10"/>
      <c r="M134" s="14"/>
      <c r="N134" s="14"/>
      <c r="O134" s="14"/>
      <c r="P134" s="14"/>
      <c r="Q134" s="8"/>
      <c r="R134" s="210"/>
      <c r="S134" s="1"/>
      <c r="T134" s="13"/>
      <c r="U134" s="19"/>
      <c r="V134" s="19"/>
      <c r="W134" s="1"/>
      <c r="X134" s="8"/>
      <c r="Y134" s="8"/>
      <c r="Z134" s="12"/>
      <c r="AA134" s="12"/>
      <c r="AB134" s="12"/>
      <c r="AC134" s="12"/>
      <c r="AD134" s="12"/>
      <c r="AE134" s="12"/>
      <c r="AF134" s="14"/>
      <c r="AG134" s="14"/>
      <c r="AH134" s="14"/>
      <c r="AI134" s="14"/>
      <c r="AJ134" s="8"/>
      <c r="AK134" s="12"/>
      <c r="AL134" s="13"/>
      <c r="AM134" s="16"/>
      <c r="AN134" s="16"/>
      <c r="AO134" s="19"/>
      <c r="AP134" s="19"/>
      <c r="AQ134" s="19"/>
      <c r="AR134" s="19"/>
      <c r="AS134" s="19"/>
      <c r="AT134" s="19"/>
      <c r="AU134" s="19"/>
      <c r="AV134" s="13"/>
      <c r="AW134" s="4"/>
      <c r="AX134" s="4"/>
      <c r="AY134" s="4"/>
      <c r="AZ134" s="4"/>
      <c r="BA134" s="4"/>
      <c r="BB134" s="4"/>
      <c r="BC134" s="4"/>
      <c r="BD134" s="4"/>
      <c r="BE134" s="4"/>
      <c r="BF134" s="4"/>
      <c r="BG134" s="4"/>
      <c r="BH134" s="4"/>
      <c r="BI134" s="4"/>
      <c r="BJ134" s="4"/>
      <c r="BK134" s="4"/>
      <c r="BL134" s="4"/>
      <c r="BM134" s="4"/>
      <c r="BN134" s="4"/>
      <c r="BO134" s="4"/>
      <c r="BP134" s="4"/>
      <c r="BQ134" s="4"/>
      <c r="BR134" s="4"/>
      <c r="BS134" s="4"/>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row>
    <row r="135" spans="1:141" s="22" customFormat="1" x14ac:dyDescent="0.3">
      <c r="A135" s="5"/>
      <c r="B135" s="174"/>
      <c r="C135" s="8"/>
      <c r="D135" s="10"/>
      <c r="E135" s="178"/>
      <c r="F135" s="10"/>
      <c r="G135" s="1"/>
      <c r="H135" s="16"/>
      <c r="I135" s="1"/>
      <c r="J135" s="19"/>
      <c r="K135" s="19"/>
      <c r="L135" s="10"/>
      <c r="M135" s="14"/>
      <c r="N135" s="14"/>
      <c r="O135" s="14"/>
      <c r="P135" s="14"/>
      <c r="Q135" s="8"/>
      <c r="R135" s="210"/>
      <c r="S135" s="1"/>
      <c r="T135" s="13"/>
      <c r="U135" s="19"/>
      <c r="V135" s="19"/>
      <c r="W135" s="1"/>
      <c r="X135" s="8"/>
      <c r="Y135" s="8"/>
      <c r="Z135" s="12"/>
      <c r="AA135" s="12"/>
      <c r="AB135" s="12"/>
      <c r="AC135" s="12"/>
      <c r="AD135" s="12"/>
      <c r="AE135" s="12"/>
      <c r="AF135" s="14"/>
      <c r="AG135" s="14"/>
      <c r="AH135" s="14"/>
      <c r="AI135" s="14"/>
      <c r="AJ135" s="8"/>
      <c r="AK135" s="12"/>
      <c r="AL135" s="13"/>
      <c r="AM135" s="16"/>
      <c r="AN135" s="16"/>
      <c r="AO135" s="19"/>
      <c r="AP135" s="19"/>
      <c r="AQ135" s="19"/>
      <c r="AR135" s="19"/>
      <c r="AS135" s="19"/>
      <c r="AT135" s="19"/>
      <c r="AU135" s="19"/>
      <c r="AV135" s="13"/>
      <c r="AW135" s="4"/>
      <c r="AX135" s="4"/>
      <c r="AY135" s="4"/>
      <c r="AZ135" s="4"/>
      <c r="BA135" s="4"/>
      <c r="BB135" s="4"/>
      <c r="BC135" s="4"/>
      <c r="BD135" s="4"/>
      <c r="BE135" s="4"/>
      <c r="BF135" s="4"/>
      <c r="BG135" s="4"/>
      <c r="BH135" s="4"/>
      <c r="BI135" s="4"/>
      <c r="BJ135" s="4"/>
      <c r="BK135" s="4"/>
      <c r="BL135" s="4"/>
      <c r="BM135" s="4"/>
      <c r="BN135" s="4"/>
      <c r="BO135" s="4"/>
      <c r="BP135" s="4"/>
      <c r="BQ135" s="4"/>
      <c r="BR135" s="4"/>
      <c r="BS135" s="4"/>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row>
  </sheetData>
  <autoFilter ref="AK1:AK135" xr:uid="{EAD3F0DA-18B0-4800-BE17-61ACBDB40A01}"/>
  <mergeCells count="4">
    <mergeCell ref="W1:AV1"/>
    <mergeCell ref="I1:R1"/>
    <mergeCell ref="A1:H1"/>
    <mergeCell ref="S1:V1"/>
  </mergeCells>
  <phoneticPr fontId="0" type="noConversion"/>
  <conditionalFormatting sqref="W36:W37 I34 W24:W26 W30:W32 I30:I32 W20:W22 I20:I26 W40:W42 I36:I42 I3:I8 W3:W8 I64:I67 W64:W67 I49:I54 W49:W54 W10:W12 I10:I12">
    <cfRule type="cellIs" dxfId="1312" priority="3407" stopIfTrue="1" operator="greaterThan">
      <formula>0.5</formula>
    </cfRule>
    <cfRule type="cellIs" dxfId="1311" priority="3408" stopIfTrue="1" operator="between">
      <formula>0.10001</formula>
      <formula>0.5</formula>
    </cfRule>
    <cfRule type="cellIs" dxfId="1310" priority="3409" stopIfTrue="1" operator="between">
      <formula>0.0100001</formula>
      <formula>0.1</formula>
    </cfRule>
    <cfRule type="cellIs" dxfId="1309" priority="3410" stopIfTrue="1" operator="between">
      <formula>0.000001</formula>
      <formula>0.01</formula>
    </cfRule>
  </conditionalFormatting>
  <conditionalFormatting sqref="AJ30:AK32 AJ20:AK26 AJ36:AK42 AJ3:AK8 R3:R8 AJ64:AK67 R64:R67 R49:R54 AJ49:AK54 R10:R42 AJ10:AK12 AK10:AK42">
    <cfRule type="containsText" dxfId="1308" priority="1835" stopIfTrue="1" operator="containsText" text="High">
      <formula>NOT(ISERROR(SEARCH("High",R3)))</formula>
    </cfRule>
    <cfRule type="containsText" dxfId="1307" priority="1836" stopIfTrue="1" operator="containsText" text="Moderate">
      <formula>NOT(ISERROR(SEARCH("Moderate",R3)))</formula>
    </cfRule>
    <cfRule type="containsText" dxfId="1306" priority="1837" stopIfTrue="1" operator="containsText" text="Low">
      <formula>NOT(ISERROR(SEARCH("Low",R3)))</formula>
    </cfRule>
    <cfRule type="containsText" dxfId="1305" priority="1838" stopIfTrue="1" operator="containsText" text="Negligible">
      <formula>NOT(ISERROR(SEARCH("Negligible",R3)))</formula>
    </cfRule>
  </conditionalFormatting>
  <conditionalFormatting sqref="AJ34:AK34">
    <cfRule type="containsText" dxfId="1304" priority="1831" stopIfTrue="1" operator="containsText" text="High">
      <formula>NOT(ISERROR(SEARCH("High",AJ34)))</formula>
    </cfRule>
    <cfRule type="containsText" dxfId="1303" priority="1832" stopIfTrue="1" operator="containsText" text="Moderate">
      <formula>NOT(ISERROR(SEARCH("Moderate",AJ34)))</formula>
    </cfRule>
    <cfRule type="containsText" dxfId="1302" priority="1833" stopIfTrue="1" operator="containsText" text="Low">
      <formula>NOT(ISERROR(SEARCH("Low",AJ34)))</formula>
    </cfRule>
    <cfRule type="containsText" dxfId="1301" priority="1834" stopIfTrue="1" operator="containsText" text="Negligible">
      <formula>NOT(ISERROR(SEARCH("Negligible",AJ34)))</formula>
    </cfRule>
  </conditionalFormatting>
  <conditionalFormatting sqref="Q34 Q30:Q32 AL30:AL32 Q20:Q26 AL20:AL26 Q36:Q42 AL36:AL42 Q3:Q8 AL3:AL8 Q64:Q67 AL64:AL67 AL49:AL56 Q49:Q54 AL10:AL12 Q10:Q12">
    <cfRule type="containsText" dxfId="1300" priority="1719" stopIfTrue="1" operator="containsText" text="High">
      <formula>NOT(ISERROR(SEARCH("High",Q3)))</formula>
    </cfRule>
    <cfRule type="containsText" dxfId="1299" priority="1720" stopIfTrue="1" operator="containsText" text="Moderate">
      <formula>NOT(ISERROR(SEARCH("Moderate",Q3)))</formula>
    </cfRule>
    <cfRule type="containsText" dxfId="1298" priority="1721" stopIfTrue="1" operator="containsText" text="Low">
      <formula>NOT(ISERROR(SEARCH("Low",Q3)))</formula>
    </cfRule>
    <cfRule type="containsText" dxfId="1297" priority="1722" stopIfTrue="1" operator="containsText" text="Negligible">
      <formula>NOT(ISERROR(SEARCH("Negligible",Q3)))</formula>
    </cfRule>
  </conditionalFormatting>
  <conditionalFormatting sqref="AF34 AF30:AF32 AF20:AF26 AF36:AF42 AF3:AF8 AF64:AF67 AF49:AF54 AF10:AF12">
    <cfRule type="expression" dxfId="1296" priority="1555">
      <formula>$AF3&gt;$M3</formula>
    </cfRule>
    <cfRule type="expression" dxfId="1295" priority="1556">
      <formula>$AF3=$M3</formula>
    </cfRule>
    <cfRule type="expression" dxfId="1294" priority="1557">
      <formula>$AF3&lt;$M3</formula>
    </cfRule>
  </conditionalFormatting>
  <conditionalFormatting sqref="AG34 AG30:AG32 AG20:AG26 AG36:AG42 AG3:AG8 AG64:AG67 AG49:AG54 AG10:AG12">
    <cfRule type="expression" dxfId="1293" priority="1549">
      <formula>$AG3&gt;$N3</formula>
    </cfRule>
    <cfRule type="expression" dxfId="1292" priority="1550">
      <formula>$AG3=$N3</formula>
    </cfRule>
    <cfRule type="expression" dxfId="1291" priority="1551">
      <formula>$AG3&lt;$N3</formula>
    </cfRule>
  </conditionalFormatting>
  <conditionalFormatting sqref="AH34 AH30:AH32 AH20:AH26 AH36:AH42 AH3:AH8 AH64:AH67 AH49:AH54 AH10:AH12">
    <cfRule type="expression" dxfId="1290" priority="1543">
      <formula>$AH3&gt;$O3</formula>
    </cfRule>
    <cfRule type="expression" dxfId="1289" priority="1544">
      <formula>$AH3=$O3</formula>
    </cfRule>
    <cfRule type="expression" dxfId="1288" priority="1545">
      <formula>$AH3&lt;$O3</formula>
    </cfRule>
  </conditionalFormatting>
  <conditionalFormatting sqref="AI34 AI30:AI32 AI20:AI26 AI36:AI42 AI3:AI8 AI64:AI67 AI49:AI54 AI10:AI12">
    <cfRule type="expression" dxfId="1287" priority="1537">
      <formula>$AI3&gt;$P3</formula>
    </cfRule>
    <cfRule type="expression" dxfId="1286" priority="1538">
      <formula>$AI3=$P3</formula>
    </cfRule>
    <cfRule type="expression" dxfId="1285" priority="1539">
      <formula>$AI3&lt;$P3</formula>
    </cfRule>
  </conditionalFormatting>
  <conditionalFormatting sqref="L34 L30:L32 L36:L42 L3:L8 L64:L67 L49:L54 L10:L26">
    <cfRule type="expression" dxfId="1284" priority="1520" stopIfTrue="1">
      <formula>$L3=""</formula>
    </cfRule>
  </conditionalFormatting>
  <conditionalFormatting sqref="AL34">
    <cfRule type="containsText" dxfId="1283" priority="1511" stopIfTrue="1" operator="containsText" text="High">
      <formula>NOT(ISERROR(SEARCH("High",AL34)))</formula>
    </cfRule>
    <cfRule type="containsText" dxfId="1282" priority="1512" stopIfTrue="1" operator="containsText" text="Moderate">
      <formula>NOT(ISERROR(SEARCH("Moderate",AL34)))</formula>
    </cfRule>
    <cfRule type="containsText" dxfId="1281" priority="1513" stopIfTrue="1" operator="containsText" text="Low">
      <formula>NOT(ISERROR(SEARCH("Low",AL34)))</formula>
    </cfRule>
    <cfRule type="containsText" dxfId="1280" priority="1514" stopIfTrue="1" operator="containsText" text="Negligible">
      <formula>NOT(ISERROR(SEARCH("Negligible",AL34)))</formula>
    </cfRule>
  </conditionalFormatting>
  <conditionalFormatting sqref="AA24:AA26 AA30:AA32 AA20:AA22 AA50:AA53 AA6:AA8 AA64:AA67 AA36:AA42">
    <cfRule type="expression" dxfId="1279" priority="1498">
      <formula>$AA6&lt;$Z6</formula>
    </cfRule>
    <cfRule type="expression" dxfId="1278" priority="1502">
      <formula>$AA6&gt;$L6</formula>
    </cfRule>
  </conditionalFormatting>
  <conditionalFormatting sqref="AB24:AB26 AB30:AB32 AB20:AB22 AB49:AB54 AB6:AB8 AB64:AB67 AB36:AB40 AB13">
    <cfRule type="expression" dxfId="1277" priority="1500">
      <formula>$AB6&lt;$AA6</formula>
    </cfRule>
  </conditionalFormatting>
  <conditionalFormatting sqref="I13:I16 W13:W15">
    <cfRule type="cellIs" dxfId="1276" priority="1472" stopIfTrue="1" operator="greaterThan">
      <formula>0.5</formula>
    </cfRule>
    <cfRule type="cellIs" dxfId="1275" priority="1473" stopIfTrue="1" operator="between">
      <formula>0.10001</formula>
      <formula>0.5</formula>
    </cfRule>
    <cfRule type="cellIs" dxfId="1274" priority="1474" stopIfTrue="1" operator="between">
      <formula>0.0100001</formula>
      <formula>0.1</formula>
    </cfRule>
    <cfRule type="cellIs" dxfId="1273" priority="1475" stopIfTrue="1" operator="between">
      <formula>0.000001</formula>
      <formula>0.01</formula>
    </cfRule>
  </conditionalFormatting>
  <conditionalFormatting sqref="R13:R16">
    <cfRule type="containsText" dxfId="1272" priority="1468" stopIfTrue="1" operator="containsText" text="High">
      <formula>NOT(ISERROR(SEARCH("High",R13)))</formula>
    </cfRule>
    <cfRule type="containsText" dxfId="1271" priority="1469" stopIfTrue="1" operator="containsText" text="Moderate">
      <formula>NOT(ISERROR(SEARCH("Moderate",R13)))</formula>
    </cfRule>
    <cfRule type="containsText" dxfId="1270" priority="1470" stopIfTrue="1" operator="containsText" text="Low">
      <formula>NOT(ISERROR(SEARCH("Low",R13)))</formula>
    </cfRule>
    <cfRule type="containsText" dxfId="1269" priority="1471" stopIfTrue="1" operator="containsText" text="Negligible">
      <formula>NOT(ISERROR(SEARCH("Negligible",R13)))</formula>
    </cfRule>
  </conditionalFormatting>
  <conditionalFormatting sqref="AJ13:AK16">
    <cfRule type="containsText" dxfId="1268" priority="1464" stopIfTrue="1" operator="containsText" text="High">
      <formula>NOT(ISERROR(SEARCH("High",AJ13)))</formula>
    </cfRule>
    <cfRule type="containsText" dxfId="1267" priority="1465" stopIfTrue="1" operator="containsText" text="Moderate">
      <formula>NOT(ISERROR(SEARCH("Moderate",AJ13)))</formula>
    </cfRule>
    <cfRule type="containsText" dxfId="1266" priority="1466" stopIfTrue="1" operator="containsText" text="Low">
      <formula>NOT(ISERROR(SEARCH("Low",AJ13)))</formula>
    </cfRule>
    <cfRule type="containsText" dxfId="1265" priority="1467" stopIfTrue="1" operator="containsText" text="Negligible">
      <formula>NOT(ISERROR(SEARCH("Negligible",AJ13)))</formula>
    </cfRule>
  </conditionalFormatting>
  <conditionalFormatting sqref="Q13:Q16">
    <cfRule type="containsText" dxfId="1264" priority="1460" stopIfTrue="1" operator="containsText" text="High">
      <formula>NOT(ISERROR(SEARCH("High",Q13)))</formula>
    </cfRule>
    <cfRule type="containsText" dxfId="1263" priority="1461" stopIfTrue="1" operator="containsText" text="Moderate">
      <formula>NOT(ISERROR(SEARCH("Moderate",Q13)))</formula>
    </cfRule>
    <cfRule type="containsText" dxfId="1262" priority="1462" stopIfTrue="1" operator="containsText" text="Low">
      <formula>NOT(ISERROR(SEARCH("Low",Q13)))</formula>
    </cfRule>
    <cfRule type="containsText" dxfId="1261" priority="1463" stopIfTrue="1" operator="containsText" text="Negligible">
      <formula>NOT(ISERROR(SEARCH("Negligible",Q13)))</formula>
    </cfRule>
  </conditionalFormatting>
  <conditionalFormatting sqref="AF13:AF16">
    <cfRule type="expression" dxfId="1260" priority="1449">
      <formula>$AF13&gt;$M13</formula>
    </cfRule>
    <cfRule type="expression" dxfId="1259" priority="1450">
      <formula>$AF13=$M13</formula>
    </cfRule>
    <cfRule type="expression" dxfId="1258" priority="1451">
      <formula>$AF13&lt;$M13</formula>
    </cfRule>
  </conditionalFormatting>
  <conditionalFormatting sqref="AG13:AG16">
    <cfRule type="expression" dxfId="1257" priority="1446">
      <formula>$AG13&gt;$N13</formula>
    </cfRule>
    <cfRule type="expression" dxfId="1256" priority="1447">
      <formula>$AG13=$N13</formula>
    </cfRule>
    <cfRule type="expression" dxfId="1255" priority="1448">
      <formula>$AG13&lt;$N13</formula>
    </cfRule>
  </conditionalFormatting>
  <conditionalFormatting sqref="AH13:AH16">
    <cfRule type="expression" dxfId="1254" priority="1443">
      <formula>$AH13&gt;$O13</formula>
    </cfRule>
    <cfRule type="expression" dxfId="1253" priority="1444">
      <formula>$AH13=$O13</formula>
    </cfRule>
    <cfRule type="expression" dxfId="1252" priority="1445">
      <formula>$AH13&lt;$O13</formula>
    </cfRule>
  </conditionalFormatting>
  <conditionalFormatting sqref="AI13:AI16">
    <cfRule type="expression" dxfId="1251" priority="1440">
      <formula>$AI13&gt;$P13</formula>
    </cfRule>
    <cfRule type="expression" dxfId="1250" priority="1441">
      <formula>$AI13=$P13</formula>
    </cfRule>
    <cfRule type="expression" dxfId="1249" priority="1442">
      <formula>$AI13&lt;$P13</formula>
    </cfRule>
  </conditionalFormatting>
  <conditionalFormatting sqref="L13:L16">
    <cfRule type="expression" dxfId="1248" priority="1435" stopIfTrue="1">
      <formula>$L13=""</formula>
    </cfRule>
  </conditionalFormatting>
  <conditionalFormatting sqref="AL13:AL16">
    <cfRule type="containsText" dxfId="1247" priority="1431" stopIfTrue="1" operator="containsText" text="High">
      <formula>NOT(ISERROR(SEARCH("High",AL13)))</formula>
    </cfRule>
    <cfRule type="containsText" dxfId="1246" priority="1432" stopIfTrue="1" operator="containsText" text="Moderate">
      <formula>NOT(ISERROR(SEARCH("Moderate",AL13)))</formula>
    </cfRule>
    <cfRule type="containsText" dxfId="1245" priority="1433" stopIfTrue="1" operator="containsText" text="Low">
      <formula>NOT(ISERROR(SEARCH("Low",AL13)))</formula>
    </cfRule>
    <cfRule type="containsText" dxfId="1244" priority="1434" stopIfTrue="1" operator="containsText" text="Negligible">
      <formula>NOT(ISERROR(SEARCH("Negligible",AL13)))</formula>
    </cfRule>
  </conditionalFormatting>
  <conditionalFormatting sqref="AA14:AA15">
    <cfRule type="expression" dxfId="1243" priority="1428">
      <formula>$AA14&lt;$Z14</formula>
    </cfRule>
    <cfRule type="expression" dxfId="1242" priority="1430">
      <formula>$AA14&gt;$L14</formula>
    </cfRule>
  </conditionalFormatting>
  <conditionalFormatting sqref="AB14:AB15">
    <cfRule type="expression" dxfId="1241" priority="1429">
      <formula>$AB14&lt;$AA14</formula>
    </cfRule>
  </conditionalFormatting>
  <conditionalFormatting sqref="I17:I19">
    <cfRule type="cellIs" dxfId="1240" priority="1424" stopIfTrue="1" operator="greaterThan">
      <formula>0.5</formula>
    </cfRule>
    <cfRule type="cellIs" dxfId="1239" priority="1425" stopIfTrue="1" operator="between">
      <formula>0.10001</formula>
      <formula>0.5</formula>
    </cfRule>
    <cfRule type="cellIs" dxfId="1238" priority="1426" stopIfTrue="1" operator="between">
      <formula>0.0100001</formula>
      <formula>0.1</formula>
    </cfRule>
    <cfRule type="cellIs" dxfId="1237" priority="1427" stopIfTrue="1" operator="between">
      <formula>0.000001</formula>
      <formula>0.01</formula>
    </cfRule>
  </conditionalFormatting>
  <conditionalFormatting sqref="R17:R19">
    <cfRule type="containsText" dxfId="1236" priority="1420" stopIfTrue="1" operator="containsText" text="High">
      <formula>NOT(ISERROR(SEARCH("High",R17)))</formula>
    </cfRule>
    <cfRule type="containsText" dxfId="1235" priority="1421" stopIfTrue="1" operator="containsText" text="Moderate">
      <formula>NOT(ISERROR(SEARCH("Moderate",R17)))</formula>
    </cfRule>
    <cfRule type="containsText" dxfId="1234" priority="1422" stopIfTrue="1" operator="containsText" text="Low">
      <formula>NOT(ISERROR(SEARCH("Low",R17)))</formula>
    </cfRule>
    <cfRule type="containsText" dxfId="1233" priority="1423" stopIfTrue="1" operator="containsText" text="Negligible">
      <formula>NOT(ISERROR(SEARCH("Negligible",R17)))</formula>
    </cfRule>
  </conditionalFormatting>
  <conditionalFormatting sqref="AJ17:AK19">
    <cfRule type="containsText" dxfId="1232" priority="1416" stopIfTrue="1" operator="containsText" text="High">
      <formula>NOT(ISERROR(SEARCH("High",AJ17)))</formula>
    </cfRule>
    <cfRule type="containsText" dxfId="1231" priority="1417" stopIfTrue="1" operator="containsText" text="Moderate">
      <formula>NOT(ISERROR(SEARCH("Moderate",AJ17)))</formula>
    </cfRule>
    <cfRule type="containsText" dxfId="1230" priority="1418" stopIfTrue="1" operator="containsText" text="Low">
      <formula>NOT(ISERROR(SEARCH("Low",AJ17)))</formula>
    </cfRule>
    <cfRule type="containsText" dxfId="1229" priority="1419" stopIfTrue="1" operator="containsText" text="Negligible">
      <formula>NOT(ISERROR(SEARCH("Negligible",AJ17)))</formula>
    </cfRule>
  </conditionalFormatting>
  <conditionalFormatting sqref="Q17:Q19">
    <cfRule type="containsText" dxfId="1228" priority="1412" stopIfTrue="1" operator="containsText" text="High">
      <formula>NOT(ISERROR(SEARCH("High",Q17)))</formula>
    </cfRule>
    <cfRule type="containsText" dxfId="1227" priority="1413" stopIfTrue="1" operator="containsText" text="Moderate">
      <formula>NOT(ISERROR(SEARCH("Moderate",Q17)))</formula>
    </cfRule>
    <cfRule type="containsText" dxfId="1226" priority="1414" stopIfTrue="1" operator="containsText" text="Low">
      <formula>NOT(ISERROR(SEARCH("Low",Q17)))</formula>
    </cfRule>
    <cfRule type="containsText" dxfId="1225" priority="1415" stopIfTrue="1" operator="containsText" text="Negligible">
      <formula>NOT(ISERROR(SEARCH("Negligible",Q17)))</formula>
    </cfRule>
  </conditionalFormatting>
  <conditionalFormatting sqref="AF17:AF19">
    <cfRule type="expression" dxfId="1224" priority="1401">
      <formula>$AF17&gt;$M17</formula>
    </cfRule>
    <cfRule type="expression" dxfId="1223" priority="1402">
      <formula>$AF17=$M17</formula>
    </cfRule>
    <cfRule type="expression" dxfId="1222" priority="1403">
      <formula>$AF17&lt;$M17</formula>
    </cfRule>
  </conditionalFormatting>
  <conditionalFormatting sqref="AG17:AG19">
    <cfRule type="expression" dxfId="1221" priority="1398">
      <formula>$AG17&gt;$N17</formula>
    </cfRule>
    <cfRule type="expression" dxfId="1220" priority="1399">
      <formula>$AG17=$N17</formula>
    </cfRule>
    <cfRule type="expression" dxfId="1219" priority="1400">
      <formula>$AG17&lt;$N17</formula>
    </cfRule>
  </conditionalFormatting>
  <conditionalFormatting sqref="AH17:AH19">
    <cfRule type="expression" dxfId="1218" priority="1395">
      <formula>$AH17&gt;$O17</formula>
    </cfRule>
    <cfRule type="expression" dxfId="1217" priority="1396">
      <formula>$AH17=$O17</formula>
    </cfRule>
    <cfRule type="expression" dxfId="1216" priority="1397">
      <formula>$AH17&lt;$O17</formula>
    </cfRule>
  </conditionalFormatting>
  <conditionalFormatting sqref="AI17:AI19">
    <cfRule type="expression" dxfId="1215" priority="1392">
      <formula>$AI17&gt;$P17</formula>
    </cfRule>
    <cfRule type="expression" dxfId="1214" priority="1393">
      <formula>$AI17=$P17</formula>
    </cfRule>
    <cfRule type="expression" dxfId="1213" priority="1394">
      <formula>$AI17&lt;$P17</formula>
    </cfRule>
  </conditionalFormatting>
  <conditionalFormatting sqref="L17:L19">
    <cfRule type="expression" dxfId="1212" priority="1387" stopIfTrue="1">
      <formula>$L17=""</formula>
    </cfRule>
  </conditionalFormatting>
  <conditionalFormatting sqref="AL17:AL19">
    <cfRule type="containsText" dxfId="1211" priority="1383" stopIfTrue="1" operator="containsText" text="High">
      <formula>NOT(ISERROR(SEARCH("High",AL17)))</formula>
    </cfRule>
    <cfRule type="containsText" dxfId="1210" priority="1384" stopIfTrue="1" operator="containsText" text="Moderate">
      <formula>NOT(ISERROR(SEARCH("Moderate",AL17)))</formula>
    </cfRule>
    <cfRule type="containsText" dxfId="1209" priority="1385" stopIfTrue="1" operator="containsText" text="Low">
      <formula>NOT(ISERROR(SEARCH("Low",AL17)))</formula>
    </cfRule>
    <cfRule type="containsText" dxfId="1208" priority="1386" stopIfTrue="1" operator="containsText" text="Negligible">
      <formula>NOT(ISERROR(SEARCH("Negligible",AL17)))</formula>
    </cfRule>
  </conditionalFormatting>
  <conditionalFormatting sqref="I35 W35">
    <cfRule type="cellIs" dxfId="1207" priority="1276" stopIfTrue="1" operator="greaterThan">
      <formula>0.5</formula>
    </cfRule>
    <cfRule type="cellIs" dxfId="1206" priority="1277" stopIfTrue="1" operator="between">
      <formula>0.10001</formula>
      <formula>0.5</formula>
    </cfRule>
    <cfRule type="cellIs" dxfId="1205" priority="1278" stopIfTrue="1" operator="between">
      <formula>0.0100001</formula>
      <formula>0.1</formula>
    </cfRule>
    <cfRule type="cellIs" dxfId="1204" priority="1279" stopIfTrue="1" operator="between">
      <formula>0.000001</formula>
      <formula>0.01</formula>
    </cfRule>
  </conditionalFormatting>
  <conditionalFormatting sqref="R35">
    <cfRule type="containsText" dxfId="1203" priority="1272" stopIfTrue="1" operator="containsText" text="High">
      <formula>NOT(ISERROR(SEARCH("High",R35)))</formula>
    </cfRule>
    <cfRule type="containsText" dxfId="1202" priority="1273" stopIfTrue="1" operator="containsText" text="Moderate">
      <formula>NOT(ISERROR(SEARCH("Moderate",R35)))</formula>
    </cfRule>
    <cfRule type="containsText" dxfId="1201" priority="1274" stopIfTrue="1" operator="containsText" text="Low">
      <formula>NOT(ISERROR(SEARCH("Low",R35)))</formula>
    </cfRule>
    <cfRule type="containsText" dxfId="1200" priority="1275" stopIfTrue="1" operator="containsText" text="Negligible">
      <formula>NOT(ISERROR(SEARCH("Negligible",R35)))</formula>
    </cfRule>
  </conditionalFormatting>
  <conditionalFormatting sqref="AJ35:AK35">
    <cfRule type="containsText" dxfId="1199" priority="1268" stopIfTrue="1" operator="containsText" text="High">
      <formula>NOT(ISERROR(SEARCH("High",AJ35)))</formula>
    </cfRule>
    <cfRule type="containsText" dxfId="1198" priority="1269" stopIfTrue="1" operator="containsText" text="Moderate">
      <formula>NOT(ISERROR(SEARCH("Moderate",AJ35)))</formula>
    </cfRule>
    <cfRule type="containsText" dxfId="1197" priority="1270" stopIfTrue="1" operator="containsText" text="Low">
      <formula>NOT(ISERROR(SEARCH("Low",AJ35)))</formula>
    </cfRule>
    <cfRule type="containsText" dxfId="1196" priority="1271" stopIfTrue="1" operator="containsText" text="Negligible">
      <formula>NOT(ISERROR(SEARCH("Negligible",AJ35)))</formula>
    </cfRule>
  </conditionalFormatting>
  <conditionalFormatting sqref="Q35">
    <cfRule type="containsText" dxfId="1195" priority="1264" stopIfTrue="1" operator="containsText" text="High">
      <formula>NOT(ISERROR(SEARCH("High",Q35)))</formula>
    </cfRule>
    <cfRule type="containsText" dxfId="1194" priority="1265" stopIfTrue="1" operator="containsText" text="Moderate">
      <formula>NOT(ISERROR(SEARCH("Moderate",Q35)))</formula>
    </cfRule>
    <cfRule type="containsText" dxfId="1193" priority="1266" stopIfTrue="1" operator="containsText" text="Low">
      <formula>NOT(ISERROR(SEARCH("Low",Q35)))</formula>
    </cfRule>
    <cfRule type="containsText" dxfId="1192" priority="1267" stopIfTrue="1" operator="containsText" text="Negligible">
      <formula>NOT(ISERROR(SEARCH("Negligible",Q35)))</formula>
    </cfRule>
  </conditionalFormatting>
  <conditionalFormatting sqref="AF35">
    <cfRule type="expression" dxfId="1191" priority="1253">
      <formula>$AF35&gt;$M35</formula>
    </cfRule>
    <cfRule type="expression" dxfId="1190" priority="1254">
      <formula>$AF35=$M35</formula>
    </cfRule>
    <cfRule type="expression" dxfId="1189" priority="1255">
      <formula>$AF35&lt;$M35</formula>
    </cfRule>
  </conditionalFormatting>
  <conditionalFormatting sqref="AG35">
    <cfRule type="expression" dxfId="1188" priority="1250">
      <formula>$AG35&gt;$N35</formula>
    </cfRule>
    <cfRule type="expression" dxfId="1187" priority="1251">
      <formula>$AG35=$N35</formula>
    </cfRule>
    <cfRule type="expression" dxfId="1186" priority="1252">
      <formula>$AG35&lt;$N35</formula>
    </cfRule>
  </conditionalFormatting>
  <conditionalFormatting sqref="AH35">
    <cfRule type="expression" dxfId="1185" priority="1247">
      <formula>$AH35&gt;$O35</formula>
    </cfRule>
    <cfRule type="expression" dxfId="1184" priority="1248">
      <formula>$AH35=$O35</formula>
    </cfRule>
    <cfRule type="expression" dxfId="1183" priority="1249">
      <formula>$AH35&lt;$O35</formula>
    </cfRule>
  </conditionalFormatting>
  <conditionalFormatting sqref="AI35">
    <cfRule type="expression" dxfId="1182" priority="1244">
      <formula>$AI35&gt;$P35</formula>
    </cfRule>
    <cfRule type="expression" dxfId="1181" priority="1245">
      <formula>$AI35=$P35</formula>
    </cfRule>
    <cfRule type="expression" dxfId="1180" priority="1246">
      <formula>$AI35&lt;$P35</formula>
    </cfRule>
  </conditionalFormatting>
  <conditionalFormatting sqref="L35">
    <cfRule type="expression" dxfId="1179" priority="1239" stopIfTrue="1">
      <formula>$L35=""</formula>
    </cfRule>
  </conditionalFormatting>
  <conditionalFormatting sqref="AL35">
    <cfRule type="containsText" dxfId="1178" priority="1235" stopIfTrue="1" operator="containsText" text="High">
      <formula>NOT(ISERROR(SEARCH("High",AL35)))</formula>
    </cfRule>
    <cfRule type="containsText" dxfId="1177" priority="1236" stopIfTrue="1" operator="containsText" text="Moderate">
      <formula>NOT(ISERROR(SEARCH("Moderate",AL35)))</formula>
    </cfRule>
    <cfRule type="containsText" dxfId="1176" priority="1237" stopIfTrue="1" operator="containsText" text="Low">
      <formula>NOT(ISERROR(SEARCH("Low",AL35)))</formula>
    </cfRule>
    <cfRule type="containsText" dxfId="1175" priority="1238" stopIfTrue="1" operator="containsText" text="Negligible">
      <formula>NOT(ISERROR(SEARCH("Negligible",AL35)))</formula>
    </cfRule>
  </conditionalFormatting>
  <conditionalFormatting sqref="AA35">
    <cfRule type="expression" dxfId="1174" priority="1232">
      <formula>$AA35&lt;$Z35</formula>
    </cfRule>
    <cfRule type="expression" dxfId="1173" priority="1234">
      <formula>$AA35&gt;$L35</formula>
    </cfRule>
  </conditionalFormatting>
  <conditionalFormatting sqref="AB35">
    <cfRule type="expression" dxfId="1172" priority="1233">
      <formula>$AB35&lt;$AA35</formula>
    </cfRule>
  </conditionalFormatting>
  <conditionalFormatting sqref="AA3:AA4">
    <cfRule type="expression" dxfId="1171" priority="1229">
      <formula>$AA3&lt;$Z3</formula>
    </cfRule>
    <cfRule type="expression" dxfId="1170" priority="1231">
      <formula>$AA3&gt;$L3</formula>
    </cfRule>
  </conditionalFormatting>
  <conditionalFormatting sqref="AB3:AB4">
    <cfRule type="expression" dxfId="1169" priority="1230">
      <formula>$AB3&lt;$AA3</formula>
    </cfRule>
  </conditionalFormatting>
  <conditionalFormatting sqref="AA10:AA13">
    <cfRule type="expression" dxfId="1168" priority="1226">
      <formula>$AA10&lt;$Z10</formula>
    </cfRule>
    <cfRule type="expression" dxfId="1167" priority="1228">
      <formula>$AA10&gt;$L10</formula>
    </cfRule>
  </conditionalFormatting>
  <conditionalFormatting sqref="AB10:AB11">
    <cfRule type="expression" dxfId="1166" priority="1227">
      <formula>$AB10&lt;$AA10</formula>
    </cfRule>
  </conditionalFormatting>
  <conditionalFormatting sqref="I33 W33">
    <cfRule type="cellIs" dxfId="1165" priority="1222" stopIfTrue="1" operator="greaterThan">
      <formula>0.5</formula>
    </cfRule>
    <cfRule type="cellIs" dxfId="1164" priority="1223" stopIfTrue="1" operator="between">
      <formula>0.10001</formula>
      <formula>0.5</formula>
    </cfRule>
    <cfRule type="cellIs" dxfId="1163" priority="1224" stopIfTrue="1" operator="between">
      <formula>0.0100001</formula>
      <formula>0.1</formula>
    </cfRule>
    <cfRule type="cellIs" dxfId="1162" priority="1225" stopIfTrue="1" operator="between">
      <formula>0.000001</formula>
      <formula>0.01</formula>
    </cfRule>
  </conditionalFormatting>
  <conditionalFormatting sqref="R33">
    <cfRule type="containsText" dxfId="1161" priority="1218" stopIfTrue="1" operator="containsText" text="High">
      <formula>NOT(ISERROR(SEARCH("High",R33)))</formula>
    </cfRule>
    <cfRule type="containsText" dxfId="1160" priority="1219" stopIfTrue="1" operator="containsText" text="Moderate">
      <formula>NOT(ISERROR(SEARCH("Moderate",R33)))</formula>
    </cfRule>
    <cfRule type="containsText" dxfId="1159" priority="1220" stopIfTrue="1" operator="containsText" text="Low">
      <formula>NOT(ISERROR(SEARCH("Low",R33)))</formula>
    </cfRule>
    <cfRule type="containsText" dxfId="1158" priority="1221" stopIfTrue="1" operator="containsText" text="Negligible">
      <formula>NOT(ISERROR(SEARCH("Negligible",R33)))</formula>
    </cfRule>
  </conditionalFormatting>
  <conditionalFormatting sqref="AJ33:AK33">
    <cfRule type="containsText" dxfId="1157" priority="1214" stopIfTrue="1" operator="containsText" text="High">
      <formula>NOT(ISERROR(SEARCH("High",AJ33)))</formula>
    </cfRule>
    <cfRule type="containsText" dxfId="1156" priority="1215" stopIfTrue="1" operator="containsText" text="Moderate">
      <formula>NOT(ISERROR(SEARCH("Moderate",AJ33)))</formula>
    </cfRule>
    <cfRule type="containsText" dxfId="1155" priority="1216" stopIfTrue="1" operator="containsText" text="Low">
      <formula>NOT(ISERROR(SEARCH("Low",AJ33)))</formula>
    </cfRule>
    <cfRule type="containsText" dxfId="1154" priority="1217" stopIfTrue="1" operator="containsText" text="Negligible">
      <formula>NOT(ISERROR(SEARCH("Negligible",AJ33)))</formula>
    </cfRule>
  </conditionalFormatting>
  <conditionalFormatting sqref="Q33">
    <cfRule type="containsText" dxfId="1153" priority="1210" stopIfTrue="1" operator="containsText" text="High">
      <formula>NOT(ISERROR(SEARCH("High",Q33)))</formula>
    </cfRule>
    <cfRule type="containsText" dxfId="1152" priority="1211" stopIfTrue="1" operator="containsText" text="Moderate">
      <formula>NOT(ISERROR(SEARCH("Moderate",Q33)))</formula>
    </cfRule>
    <cfRule type="containsText" dxfId="1151" priority="1212" stopIfTrue="1" operator="containsText" text="Low">
      <formula>NOT(ISERROR(SEARCH("Low",Q33)))</formula>
    </cfRule>
    <cfRule type="containsText" dxfId="1150" priority="1213" stopIfTrue="1" operator="containsText" text="Negligible">
      <formula>NOT(ISERROR(SEARCH("Negligible",Q33)))</formula>
    </cfRule>
  </conditionalFormatting>
  <conditionalFormatting sqref="AF33">
    <cfRule type="expression" dxfId="1149" priority="1199">
      <formula>$AF33&gt;$M33</formula>
    </cfRule>
    <cfRule type="expression" dxfId="1148" priority="1200">
      <formula>$AF33=$M33</formula>
    </cfRule>
    <cfRule type="expression" dxfId="1147" priority="1201">
      <formula>$AF33&lt;$M33</formula>
    </cfRule>
  </conditionalFormatting>
  <conditionalFormatting sqref="AG33">
    <cfRule type="expression" dxfId="1146" priority="1196">
      <formula>$AG33&gt;$N33</formula>
    </cfRule>
    <cfRule type="expression" dxfId="1145" priority="1197">
      <formula>$AG33=$N33</formula>
    </cfRule>
    <cfRule type="expression" dxfId="1144" priority="1198">
      <formula>$AG33&lt;$N33</formula>
    </cfRule>
  </conditionalFormatting>
  <conditionalFormatting sqref="AH33">
    <cfRule type="expression" dxfId="1143" priority="1193">
      <formula>$AH33&gt;$O33</formula>
    </cfRule>
    <cfRule type="expression" dxfId="1142" priority="1194">
      <formula>$AH33=$O33</formula>
    </cfRule>
    <cfRule type="expression" dxfId="1141" priority="1195">
      <formula>$AH33&lt;$O33</formula>
    </cfRule>
  </conditionalFormatting>
  <conditionalFormatting sqref="AI33">
    <cfRule type="expression" dxfId="1140" priority="1190">
      <formula>$AI33&gt;$P33</formula>
    </cfRule>
    <cfRule type="expression" dxfId="1139" priority="1191">
      <formula>$AI33=$P33</formula>
    </cfRule>
    <cfRule type="expression" dxfId="1138" priority="1192">
      <formula>$AI33&lt;$P33</formula>
    </cfRule>
  </conditionalFormatting>
  <conditionalFormatting sqref="L33">
    <cfRule type="expression" dxfId="1137" priority="1185" stopIfTrue="1">
      <formula>$L33=""</formula>
    </cfRule>
  </conditionalFormatting>
  <conditionalFormatting sqref="AL33">
    <cfRule type="containsText" dxfId="1136" priority="1181" stopIfTrue="1" operator="containsText" text="High">
      <formula>NOT(ISERROR(SEARCH("High",AL33)))</formula>
    </cfRule>
    <cfRule type="containsText" dxfId="1135" priority="1182" stopIfTrue="1" operator="containsText" text="Moderate">
      <formula>NOT(ISERROR(SEARCH("Moderate",AL33)))</formula>
    </cfRule>
    <cfRule type="containsText" dxfId="1134" priority="1183" stopIfTrue="1" operator="containsText" text="Low">
      <formula>NOT(ISERROR(SEARCH("Low",AL33)))</formula>
    </cfRule>
    <cfRule type="containsText" dxfId="1133" priority="1184" stopIfTrue="1" operator="containsText" text="Negligible">
      <formula>NOT(ISERROR(SEARCH("Negligible",AL33)))</formula>
    </cfRule>
  </conditionalFormatting>
  <conditionalFormatting sqref="AA33">
    <cfRule type="expression" dxfId="1132" priority="1178">
      <formula>$AA33&lt;$Z33</formula>
    </cfRule>
    <cfRule type="expression" dxfId="1131" priority="1180">
      <formula>$AA33&gt;$L33</formula>
    </cfRule>
  </conditionalFormatting>
  <conditionalFormatting sqref="AB33">
    <cfRule type="expression" dxfId="1130" priority="1179">
      <formula>$AB33&lt;$AA33</formula>
    </cfRule>
  </conditionalFormatting>
  <conditionalFormatting sqref="W16:W18">
    <cfRule type="cellIs" dxfId="1129" priority="1174" stopIfTrue="1" operator="greaterThan">
      <formula>0.5</formula>
    </cfRule>
    <cfRule type="cellIs" dxfId="1128" priority="1175" stopIfTrue="1" operator="between">
      <formula>0.10001</formula>
      <formula>0.5</formula>
    </cfRule>
    <cfRule type="cellIs" dxfId="1127" priority="1176" stopIfTrue="1" operator="between">
      <formula>0.0100001</formula>
      <formula>0.1</formula>
    </cfRule>
    <cfRule type="cellIs" dxfId="1126" priority="1177" stopIfTrue="1" operator="between">
      <formula>0.000001</formula>
      <formula>0.01</formula>
    </cfRule>
  </conditionalFormatting>
  <conditionalFormatting sqref="AA16:AA18">
    <cfRule type="expression" dxfId="1125" priority="1167">
      <formula>$AA16&lt;$Z16</formula>
    </cfRule>
    <cfRule type="expression" dxfId="1124" priority="1169">
      <formula>$AA16&gt;$L16</formula>
    </cfRule>
  </conditionalFormatting>
  <conditionalFormatting sqref="AB16:AB18">
    <cfRule type="expression" dxfId="1123" priority="1168">
      <formula>$AB16&lt;$AA16</formula>
    </cfRule>
  </conditionalFormatting>
  <conditionalFormatting sqref="W19">
    <cfRule type="cellIs" dxfId="1122" priority="1163" stopIfTrue="1" operator="greaterThan">
      <formula>0.5</formula>
    </cfRule>
    <cfRule type="cellIs" dxfId="1121" priority="1164" stopIfTrue="1" operator="between">
      <formula>0.10001</formula>
      <formula>0.5</formula>
    </cfRule>
    <cfRule type="cellIs" dxfId="1120" priority="1165" stopIfTrue="1" operator="between">
      <formula>0.0100001</formula>
      <formula>0.1</formula>
    </cfRule>
    <cfRule type="cellIs" dxfId="1119" priority="1166" stopIfTrue="1" operator="between">
      <formula>0.000001</formula>
      <formula>0.01</formula>
    </cfRule>
  </conditionalFormatting>
  <conditionalFormatting sqref="AA19">
    <cfRule type="expression" dxfId="1118" priority="1156">
      <formula>$AA19&lt;$Z19</formula>
    </cfRule>
    <cfRule type="expression" dxfId="1117" priority="1158">
      <formula>$AA19&gt;$L19</formula>
    </cfRule>
  </conditionalFormatting>
  <conditionalFormatting sqref="AB19">
    <cfRule type="expression" dxfId="1116" priority="1157">
      <formula>$AB19&lt;$AA19</formula>
    </cfRule>
  </conditionalFormatting>
  <conditionalFormatting sqref="W23">
    <cfRule type="cellIs" dxfId="1115" priority="1152" stopIfTrue="1" operator="greaterThan">
      <formula>0.5</formula>
    </cfRule>
    <cfRule type="cellIs" dxfId="1114" priority="1153" stopIfTrue="1" operator="between">
      <formula>0.10001</formula>
      <formula>0.5</formula>
    </cfRule>
    <cfRule type="cellIs" dxfId="1113" priority="1154" stopIfTrue="1" operator="between">
      <formula>0.0100001</formula>
      <formula>0.1</formula>
    </cfRule>
    <cfRule type="cellIs" dxfId="1112" priority="1155" stopIfTrue="1" operator="between">
      <formula>0.000001</formula>
      <formula>0.01</formula>
    </cfRule>
  </conditionalFormatting>
  <conditionalFormatting sqref="AA23">
    <cfRule type="expression" dxfId="1111" priority="1145">
      <formula>$AA23&lt;$Z23</formula>
    </cfRule>
    <cfRule type="expression" dxfId="1110" priority="1147">
      <formula>$AA23&gt;$L23</formula>
    </cfRule>
  </conditionalFormatting>
  <conditionalFormatting sqref="AB23">
    <cfRule type="expression" dxfId="1109" priority="1146">
      <formula>$AB23&lt;$AA23</formula>
    </cfRule>
  </conditionalFormatting>
  <conditionalFormatting sqref="W38">
    <cfRule type="cellIs" dxfId="1108" priority="1141" stopIfTrue="1" operator="greaterThan">
      <formula>0.5</formula>
    </cfRule>
    <cfRule type="cellIs" dxfId="1107" priority="1142" stopIfTrue="1" operator="between">
      <formula>0.10001</formula>
      <formula>0.5</formula>
    </cfRule>
    <cfRule type="cellIs" dxfId="1106" priority="1143" stopIfTrue="1" operator="between">
      <formula>0.0100001</formula>
      <formula>0.1</formula>
    </cfRule>
    <cfRule type="cellIs" dxfId="1105" priority="1144" stopIfTrue="1" operator="between">
      <formula>0.000001</formula>
      <formula>0.01</formula>
    </cfRule>
  </conditionalFormatting>
  <conditionalFormatting sqref="W39">
    <cfRule type="cellIs" dxfId="1104" priority="1130" stopIfTrue="1" operator="greaterThan">
      <formula>0.5</formula>
    </cfRule>
    <cfRule type="cellIs" dxfId="1103" priority="1131" stopIfTrue="1" operator="between">
      <formula>0.10001</formula>
      <formula>0.5</formula>
    </cfRule>
    <cfRule type="cellIs" dxfId="1102" priority="1132" stopIfTrue="1" operator="between">
      <formula>0.0100001</formula>
      <formula>0.1</formula>
    </cfRule>
    <cfRule type="cellIs" dxfId="1101" priority="1133" stopIfTrue="1" operator="between">
      <formula>0.000001</formula>
      <formula>0.01</formula>
    </cfRule>
  </conditionalFormatting>
  <conditionalFormatting sqref="AB42">
    <cfRule type="expression" dxfId="1100" priority="1122">
      <formula>$AB42&lt;$AA42</formula>
    </cfRule>
  </conditionalFormatting>
  <conditionalFormatting sqref="AB41:AE41">
    <cfRule type="expression" dxfId="1099" priority="1121">
      <formula>$AB41&lt;$AA41</formula>
    </cfRule>
  </conditionalFormatting>
  <conditionalFormatting sqref="W34">
    <cfRule type="cellIs" dxfId="1098" priority="1117" stopIfTrue="1" operator="greaterThan">
      <formula>0.5</formula>
    </cfRule>
    <cfRule type="cellIs" dxfId="1097" priority="1118" stopIfTrue="1" operator="between">
      <formula>0.10001</formula>
      <formula>0.5</formula>
    </cfRule>
    <cfRule type="cellIs" dxfId="1096" priority="1119" stopIfTrue="1" operator="between">
      <formula>0.0100001</formula>
      <formula>0.1</formula>
    </cfRule>
    <cfRule type="cellIs" dxfId="1095" priority="1120" stopIfTrue="1" operator="between">
      <formula>0.000001</formula>
      <formula>0.01</formula>
    </cfRule>
  </conditionalFormatting>
  <conditionalFormatting sqref="AA34">
    <cfRule type="expression" dxfId="1094" priority="1110">
      <formula>$AA34&lt;$Z34</formula>
    </cfRule>
    <cfRule type="expression" dxfId="1093" priority="1112">
      <formula>$AA34&gt;$L34</formula>
    </cfRule>
  </conditionalFormatting>
  <conditionalFormatting sqref="AB34">
    <cfRule type="expression" dxfId="1092" priority="1111">
      <formula>$AB34&lt;$AA34</formula>
    </cfRule>
  </conditionalFormatting>
  <conditionalFormatting sqref="I28 W28">
    <cfRule type="cellIs" dxfId="1091" priority="1106" stopIfTrue="1" operator="greaterThan">
      <formula>0.5</formula>
    </cfRule>
    <cfRule type="cellIs" dxfId="1090" priority="1107" stopIfTrue="1" operator="between">
      <formula>0.10001</formula>
      <formula>0.5</formula>
    </cfRule>
    <cfRule type="cellIs" dxfId="1089" priority="1108" stopIfTrue="1" operator="between">
      <formula>0.0100001</formula>
      <formula>0.1</formula>
    </cfRule>
    <cfRule type="cellIs" dxfId="1088" priority="1109" stopIfTrue="1" operator="between">
      <formula>0.000001</formula>
      <formula>0.01</formula>
    </cfRule>
  </conditionalFormatting>
  <conditionalFormatting sqref="R28">
    <cfRule type="containsText" dxfId="1087" priority="1102" stopIfTrue="1" operator="containsText" text="High">
      <formula>NOT(ISERROR(SEARCH("High",R28)))</formula>
    </cfRule>
    <cfRule type="containsText" dxfId="1086" priority="1103" stopIfTrue="1" operator="containsText" text="Moderate">
      <formula>NOT(ISERROR(SEARCH("Moderate",R28)))</formula>
    </cfRule>
    <cfRule type="containsText" dxfId="1085" priority="1104" stopIfTrue="1" operator="containsText" text="Low">
      <formula>NOT(ISERROR(SEARCH("Low",R28)))</formula>
    </cfRule>
    <cfRule type="containsText" dxfId="1084" priority="1105" stopIfTrue="1" operator="containsText" text="Negligible">
      <formula>NOT(ISERROR(SEARCH("Negligible",R28)))</formula>
    </cfRule>
  </conditionalFormatting>
  <conditionalFormatting sqref="AJ28:AK28">
    <cfRule type="containsText" dxfId="1083" priority="1098" stopIfTrue="1" operator="containsText" text="High">
      <formula>NOT(ISERROR(SEARCH("High",AJ28)))</formula>
    </cfRule>
    <cfRule type="containsText" dxfId="1082" priority="1099" stopIfTrue="1" operator="containsText" text="Moderate">
      <formula>NOT(ISERROR(SEARCH("Moderate",AJ28)))</formula>
    </cfRule>
    <cfRule type="containsText" dxfId="1081" priority="1100" stopIfTrue="1" operator="containsText" text="Low">
      <formula>NOT(ISERROR(SEARCH("Low",AJ28)))</formula>
    </cfRule>
    <cfRule type="containsText" dxfId="1080" priority="1101" stopIfTrue="1" operator="containsText" text="Negligible">
      <formula>NOT(ISERROR(SEARCH("Negligible",AJ28)))</formula>
    </cfRule>
  </conditionalFormatting>
  <conditionalFormatting sqref="Q28">
    <cfRule type="containsText" dxfId="1079" priority="1094" stopIfTrue="1" operator="containsText" text="High">
      <formula>NOT(ISERROR(SEARCH("High",Q28)))</formula>
    </cfRule>
    <cfRule type="containsText" dxfId="1078" priority="1095" stopIfTrue="1" operator="containsText" text="Moderate">
      <formula>NOT(ISERROR(SEARCH("Moderate",Q28)))</formula>
    </cfRule>
    <cfRule type="containsText" dxfId="1077" priority="1096" stopIfTrue="1" operator="containsText" text="Low">
      <formula>NOT(ISERROR(SEARCH("Low",Q28)))</formula>
    </cfRule>
    <cfRule type="containsText" dxfId="1076" priority="1097" stopIfTrue="1" operator="containsText" text="Negligible">
      <formula>NOT(ISERROR(SEARCH("Negligible",Q28)))</formula>
    </cfRule>
  </conditionalFormatting>
  <conditionalFormatting sqref="AF28">
    <cfRule type="expression" dxfId="1075" priority="1083">
      <formula>$AF28&gt;$M28</formula>
    </cfRule>
    <cfRule type="expression" dxfId="1074" priority="1084">
      <formula>$AF28=$M28</formula>
    </cfRule>
    <cfRule type="expression" dxfId="1073" priority="1085">
      <formula>$AF28&lt;$M28</formula>
    </cfRule>
  </conditionalFormatting>
  <conditionalFormatting sqref="AG28">
    <cfRule type="expression" dxfId="1072" priority="1080">
      <formula>$AG28&gt;$N28</formula>
    </cfRule>
    <cfRule type="expression" dxfId="1071" priority="1081">
      <formula>$AG28=$N28</formula>
    </cfRule>
    <cfRule type="expression" dxfId="1070" priority="1082">
      <formula>$AG28&lt;$N28</formula>
    </cfRule>
  </conditionalFormatting>
  <conditionalFormatting sqref="AH28">
    <cfRule type="expression" dxfId="1069" priority="1077">
      <formula>$AH28&gt;$O28</formula>
    </cfRule>
    <cfRule type="expression" dxfId="1068" priority="1078">
      <formula>$AH28=$O28</formula>
    </cfRule>
    <cfRule type="expression" dxfId="1067" priority="1079">
      <formula>$AH28&lt;$O28</formula>
    </cfRule>
  </conditionalFormatting>
  <conditionalFormatting sqref="AI28">
    <cfRule type="expression" dxfId="1066" priority="1074">
      <formula>$AI28&gt;$P28</formula>
    </cfRule>
    <cfRule type="expression" dxfId="1065" priority="1075">
      <formula>$AI28=$P28</formula>
    </cfRule>
    <cfRule type="expression" dxfId="1064" priority="1076">
      <formula>$AI28&lt;$P28</formula>
    </cfRule>
  </conditionalFormatting>
  <conditionalFormatting sqref="L28">
    <cfRule type="expression" dxfId="1063" priority="1069" stopIfTrue="1">
      <formula>$L28=""</formula>
    </cfRule>
  </conditionalFormatting>
  <conditionalFormatting sqref="AL28">
    <cfRule type="containsText" dxfId="1062" priority="1065" stopIfTrue="1" operator="containsText" text="High">
      <formula>NOT(ISERROR(SEARCH("High",AL28)))</formula>
    </cfRule>
    <cfRule type="containsText" dxfId="1061" priority="1066" stopIfTrue="1" operator="containsText" text="Moderate">
      <formula>NOT(ISERROR(SEARCH("Moderate",AL28)))</formula>
    </cfRule>
    <cfRule type="containsText" dxfId="1060" priority="1067" stopIfTrue="1" operator="containsText" text="Low">
      <formula>NOT(ISERROR(SEARCH("Low",AL28)))</formula>
    </cfRule>
    <cfRule type="containsText" dxfId="1059" priority="1068" stopIfTrue="1" operator="containsText" text="Negligible">
      <formula>NOT(ISERROR(SEARCH("Negligible",AL28)))</formula>
    </cfRule>
  </conditionalFormatting>
  <conditionalFormatting sqref="AA28">
    <cfRule type="expression" dxfId="1058" priority="1062">
      <formula>$AA28&lt;$Z28</formula>
    </cfRule>
    <cfRule type="expression" dxfId="1057" priority="1064">
      <formula>$AA28&gt;$L28</formula>
    </cfRule>
  </conditionalFormatting>
  <conditionalFormatting sqref="AB28">
    <cfRule type="expression" dxfId="1056" priority="1063">
      <formula>$AB28&lt;$AA28</formula>
    </cfRule>
  </conditionalFormatting>
  <conditionalFormatting sqref="I29 W29">
    <cfRule type="cellIs" dxfId="1055" priority="1058" stopIfTrue="1" operator="greaterThan">
      <formula>0.5</formula>
    </cfRule>
    <cfRule type="cellIs" dxfId="1054" priority="1059" stopIfTrue="1" operator="between">
      <formula>0.10001</formula>
      <formula>0.5</formula>
    </cfRule>
    <cfRule type="cellIs" dxfId="1053" priority="1060" stopIfTrue="1" operator="between">
      <formula>0.0100001</formula>
      <formula>0.1</formula>
    </cfRule>
    <cfRule type="cellIs" dxfId="1052" priority="1061" stopIfTrue="1" operator="between">
      <formula>0.000001</formula>
      <formula>0.01</formula>
    </cfRule>
  </conditionalFormatting>
  <conditionalFormatting sqref="R29">
    <cfRule type="containsText" dxfId="1051" priority="1054" stopIfTrue="1" operator="containsText" text="High">
      <formula>NOT(ISERROR(SEARCH("High",R29)))</formula>
    </cfRule>
    <cfRule type="containsText" dxfId="1050" priority="1055" stopIfTrue="1" operator="containsText" text="Moderate">
      <formula>NOT(ISERROR(SEARCH("Moderate",R29)))</formula>
    </cfRule>
    <cfRule type="containsText" dxfId="1049" priority="1056" stopIfTrue="1" operator="containsText" text="Low">
      <formula>NOT(ISERROR(SEARCH("Low",R29)))</formula>
    </cfRule>
    <cfRule type="containsText" dxfId="1048" priority="1057" stopIfTrue="1" operator="containsText" text="Negligible">
      <formula>NOT(ISERROR(SEARCH("Negligible",R29)))</formula>
    </cfRule>
  </conditionalFormatting>
  <conditionalFormatting sqref="AJ29:AK29">
    <cfRule type="containsText" dxfId="1047" priority="1050" stopIfTrue="1" operator="containsText" text="High">
      <formula>NOT(ISERROR(SEARCH("High",AJ29)))</formula>
    </cfRule>
    <cfRule type="containsText" dxfId="1046" priority="1051" stopIfTrue="1" operator="containsText" text="Moderate">
      <formula>NOT(ISERROR(SEARCH("Moderate",AJ29)))</formula>
    </cfRule>
    <cfRule type="containsText" dxfId="1045" priority="1052" stopIfTrue="1" operator="containsText" text="Low">
      <formula>NOT(ISERROR(SEARCH("Low",AJ29)))</formula>
    </cfRule>
    <cfRule type="containsText" dxfId="1044" priority="1053" stopIfTrue="1" operator="containsText" text="Negligible">
      <formula>NOT(ISERROR(SEARCH("Negligible",AJ29)))</formula>
    </cfRule>
  </conditionalFormatting>
  <conditionalFormatting sqref="Q29">
    <cfRule type="containsText" dxfId="1043" priority="1046" stopIfTrue="1" operator="containsText" text="High">
      <formula>NOT(ISERROR(SEARCH("High",Q29)))</formula>
    </cfRule>
    <cfRule type="containsText" dxfId="1042" priority="1047" stopIfTrue="1" operator="containsText" text="Moderate">
      <formula>NOT(ISERROR(SEARCH("Moderate",Q29)))</formula>
    </cfRule>
    <cfRule type="containsText" dxfId="1041" priority="1048" stopIfTrue="1" operator="containsText" text="Low">
      <formula>NOT(ISERROR(SEARCH("Low",Q29)))</formula>
    </cfRule>
    <cfRule type="containsText" dxfId="1040" priority="1049" stopIfTrue="1" operator="containsText" text="Negligible">
      <formula>NOT(ISERROR(SEARCH("Negligible",Q29)))</formula>
    </cfRule>
  </conditionalFormatting>
  <conditionalFormatting sqref="AF29">
    <cfRule type="expression" dxfId="1039" priority="1035">
      <formula>$AF29&gt;$M29</formula>
    </cfRule>
    <cfRule type="expression" dxfId="1038" priority="1036">
      <formula>$AF29=$M29</formula>
    </cfRule>
    <cfRule type="expression" dxfId="1037" priority="1037">
      <formula>$AF29&lt;$M29</formula>
    </cfRule>
  </conditionalFormatting>
  <conditionalFormatting sqref="AG29">
    <cfRule type="expression" dxfId="1036" priority="1032">
      <formula>$AG29&gt;$N29</formula>
    </cfRule>
    <cfRule type="expression" dxfId="1035" priority="1033">
      <formula>$AG29=$N29</formula>
    </cfRule>
    <cfRule type="expression" dxfId="1034" priority="1034">
      <formula>$AG29&lt;$N29</formula>
    </cfRule>
  </conditionalFormatting>
  <conditionalFormatting sqref="AH29">
    <cfRule type="expression" dxfId="1033" priority="1029">
      <formula>$AH29&gt;$O29</formula>
    </cfRule>
    <cfRule type="expression" dxfId="1032" priority="1030">
      <formula>$AH29=$O29</formula>
    </cfRule>
    <cfRule type="expression" dxfId="1031" priority="1031">
      <formula>$AH29&lt;$O29</formula>
    </cfRule>
  </conditionalFormatting>
  <conditionalFormatting sqref="AI29">
    <cfRule type="expression" dxfId="1030" priority="1026">
      <formula>$AI29&gt;$P29</formula>
    </cfRule>
    <cfRule type="expression" dxfId="1029" priority="1027">
      <formula>$AI29=$P29</formula>
    </cfRule>
    <cfRule type="expression" dxfId="1028" priority="1028">
      <formula>$AI29&lt;$P29</formula>
    </cfRule>
  </conditionalFormatting>
  <conditionalFormatting sqref="L29">
    <cfRule type="expression" dxfId="1027" priority="1021" stopIfTrue="1">
      <formula>$L29=""</formula>
    </cfRule>
  </conditionalFormatting>
  <conditionalFormatting sqref="AL29">
    <cfRule type="containsText" dxfId="1026" priority="1017" stopIfTrue="1" operator="containsText" text="High">
      <formula>NOT(ISERROR(SEARCH("High",AL29)))</formula>
    </cfRule>
    <cfRule type="containsText" dxfId="1025" priority="1018" stopIfTrue="1" operator="containsText" text="Moderate">
      <formula>NOT(ISERROR(SEARCH("Moderate",AL29)))</formula>
    </cfRule>
    <cfRule type="containsText" dxfId="1024" priority="1019" stopIfTrue="1" operator="containsText" text="Low">
      <formula>NOT(ISERROR(SEARCH("Low",AL29)))</formula>
    </cfRule>
    <cfRule type="containsText" dxfId="1023" priority="1020" stopIfTrue="1" operator="containsText" text="Negligible">
      <formula>NOT(ISERROR(SEARCH("Negligible",AL29)))</formula>
    </cfRule>
  </conditionalFormatting>
  <conditionalFormatting sqref="AA29">
    <cfRule type="expression" dxfId="1022" priority="1014">
      <formula>$AA29&lt;$Z29</formula>
    </cfRule>
    <cfRule type="expression" dxfId="1021" priority="1016">
      <formula>$AA29&gt;$L29</formula>
    </cfRule>
  </conditionalFormatting>
  <conditionalFormatting sqref="AB29">
    <cfRule type="expression" dxfId="1020" priority="1015">
      <formula>$AB29&lt;$AA29</formula>
    </cfRule>
  </conditionalFormatting>
  <conditionalFormatting sqref="AB12">
    <cfRule type="expression" dxfId="1019" priority="964">
      <formula>$AA12&lt;$Z12</formula>
    </cfRule>
    <cfRule type="expression" dxfId="1018" priority="965">
      <formula>$AA12&gt;$L12</formula>
    </cfRule>
  </conditionalFormatting>
  <conditionalFormatting sqref="W27 I27">
    <cfRule type="cellIs" dxfId="1017" priority="944" stopIfTrue="1" operator="greaterThan">
      <formula>0.5</formula>
    </cfRule>
    <cfRule type="cellIs" dxfId="1016" priority="945" stopIfTrue="1" operator="between">
      <formula>0.10001</formula>
      <formula>0.5</formula>
    </cfRule>
    <cfRule type="cellIs" dxfId="1015" priority="946" stopIfTrue="1" operator="between">
      <formula>0.0100001</formula>
      <formula>0.1</formula>
    </cfRule>
    <cfRule type="cellIs" dxfId="1014" priority="947" stopIfTrue="1" operator="between">
      <formula>0.000001</formula>
      <formula>0.01</formula>
    </cfRule>
  </conditionalFormatting>
  <conditionalFormatting sqref="R27 AJ27:AK27">
    <cfRule type="containsText" dxfId="1013" priority="940" stopIfTrue="1" operator="containsText" text="High">
      <formula>NOT(ISERROR(SEARCH("High",R27)))</formula>
    </cfRule>
    <cfRule type="containsText" dxfId="1012" priority="941" stopIfTrue="1" operator="containsText" text="Moderate">
      <formula>NOT(ISERROR(SEARCH("Moderate",R27)))</formula>
    </cfRule>
    <cfRule type="containsText" dxfId="1011" priority="942" stopIfTrue="1" operator="containsText" text="Low">
      <formula>NOT(ISERROR(SEARCH("Low",R27)))</formula>
    </cfRule>
    <cfRule type="containsText" dxfId="1010" priority="943" stopIfTrue="1" operator="containsText" text="Negligible">
      <formula>NOT(ISERROR(SEARCH("Negligible",R27)))</formula>
    </cfRule>
  </conditionalFormatting>
  <conditionalFormatting sqref="Q27 AL27">
    <cfRule type="containsText" dxfId="1009" priority="936" stopIfTrue="1" operator="containsText" text="High">
      <formula>NOT(ISERROR(SEARCH("High",Q27)))</formula>
    </cfRule>
    <cfRule type="containsText" dxfId="1008" priority="937" stopIfTrue="1" operator="containsText" text="Moderate">
      <formula>NOT(ISERROR(SEARCH("Moderate",Q27)))</formula>
    </cfRule>
    <cfRule type="containsText" dxfId="1007" priority="938" stopIfTrue="1" operator="containsText" text="Low">
      <formula>NOT(ISERROR(SEARCH("Low",Q27)))</formula>
    </cfRule>
    <cfRule type="containsText" dxfId="1006" priority="939" stopIfTrue="1" operator="containsText" text="Negligible">
      <formula>NOT(ISERROR(SEARCH("Negligible",Q27)))</formula>
    </cfRule>
  </conditionalFormatting>
  <conditionalFormatting sqref="AF27">
    <cfRule type="expression" dxfId="1005" priority="929">
      <formula>$AF27&gt;$M27</formula>
    </cfRule>
    <cfRule type="expression" dxfId="1004" priority="930">
      <formula>$AF27=$M27</formula>
    </cfRule>
    <cfRule type="expression" dxfId="1003" priority="931">
      <formula>$AF27&lt;$M27</formula>
    </cfRule>
  </conditionalFormatting>
  <conditionalFormatting sqref="AG27">
    <cfRule type="expression" dxfId="1002" priority="926">
      <formula>$AG27&gt;$N27</formula>
    </cfRule>
    <cfRule type="expression" dxfId="1001" priority="927">
      <formula>$AG27=$N27</formula>
    </cfRule>
    <cfRule type="expression" dxfId="1000" priority="928">
      <formula>$AG27&lt;$N27</formula>
    </cfRule>
  </conditionalFormatting>
  <conditionalFormatting sqref="AH27">
    <cfRule type="expression" dxfId="999" priority="923">
      <formula>$AH27&gt;$O27</formula>
    </cfRule>
    <cfRule type="expression" dxfId="998" priority="924">
      <formula>$AH27=$O27</formula>
    </cfRule>
    <cfRule type="expression" dxfId="997" priority="925">
      <formula>$AH27&lt;$O27</formula>
    </cfRule>
  </conditionalFormatting>
  <conditionalFormatting sqref="AI27">
    <cfRule type="expression" dxfId="996" priority="920">
      <formula>$AI27&gt;$P27</formula>
    </cfRule>
    <cfRule type="expression" dxfId="995" priority="921">
      <formula>$AI27=$P27</formula>
    </cfRule>
    <cfRule type="expression" dxfId="994" priority="922">
      <formula>$AI27&lt;$P27</formula>
    </cfRule>
  </conditionalFormatting>
  <conditionalFormatting sqref="L27">
    <cfRule type="expression" dxfId="993" priority="915" stopIfTrue="1">
      <formula>$L27=""</formula>
    </cfRule>
  </conditionalFormatting>
  <conditionalFormatting sqref="AA27">
    <cfRule type="expression" dxfId="992" priority="912">
      <formula>$AA27&lt;$Z27</formula>
    </cfRule>
    <cfRule type="expression" dxfId="991" priority="914">
      <formula>$AA27&gt;$L27</formula>
    </cfRule>
  </conditionalFormatting>
  <conditionalFormatting sqref="AB27">
    <cfRule type="expression" dxfId="990" priority="913">
      <formula>$AB27&lt;$AA27</formula>
    </cfRule>
  </conditionalFormatting>
  <conditionalFormatting sqref="AA38">
    <cfRule type="expression" dxfId="989" priority="909">
      <formula>$AA38&lt;$Z38</formula>
    </cfRule>
    <cfRule type="expression" dxfId="988" priority="911">
      <formula>$AA38&gt;$L38</formula>
    </cfRule>
  </conditionalFormatting>
  <conditionalFormatting sqref="AB38">
    <cfRule type="expression" dxfId="987" priority="910">
      <formula>$AB38&lt;$AA38</formula>
    </cfRule>
  </conditionalFormatting>
  <conditionalFormatting sqref="AA39">
    <cfRule type="expression" dxfId="986" priority="906">
      <formula>$AA39&lt;$Z39</formula>
    </cfRule>
    <cfRule type="expression" dxfId="985" priority="908">
      <formula>$AA39&gt;$L39</formula>
    </cfRule>
  </conditionalFormatting>
  <conditionalFormatting sqref="AB39">
    <cfRule type="expression" dxfId="984" priority="907">
      <formula>$AB39&lt;$AA39</formula>
    </cfRule>
  </conditionalFormatting>
  <conditionalFormatting sqref="AV25 A68:AV96 AV27 AR27:AT27 AR25:AT25 AR26:AV26 AR3:AV8 AL55:AO56 AR28:AV37 AR40:AV42 AR38:AT39 AV38:AV39 A3:AO8 A53:F54 Y53:AO53 AR10:AV24 Y54:Z54 AB54:AO54 A10:AO12 A61:W62 Y56:AF56 Y57:Y58 A43:H48 J43:K48 Q44:AO44 A59:F60 A64:AY70 A9 C9:S9 AB9:AO9 AR63:AV67 AB63:AJ63 AL63:AO63 Y63:Z63 U9:Z9 A14:AO25 A13:S13 U13:AO13 A27:AO30 A26:S26 U26:AO26 A32:AO42 A31:S31 U31:AO31 A49:AO52 H53:W54 Q43:R43 U43:AO43 Q46:AO46 Q45:R45 U45:AO45 Q48:AO48 Q47:R47 U47:AO47 A56:F56 H56:M56 O56:W56 AF57:AF58 AH56:AY58 H59:M60 O59:W60 AB59:AY60 Y61:AY62 AR49:AV56">
    <cfRule type="expression" dxfId="983" priority="872">
      <formula>$W3=0%</formula>
    </cfRule>
  </conditionalFormatting>
  <conditionalFormatting sqref="AU25">
    <cfRule type="expression" dxfId="982" priority="859">
      <formula>$W25=0%</formula>
    </cfRule>
  </conditionalFormatting>
  <conditionalFormatting sqref="AU27">
    <cfRule type="expression" dxfId="981" priority="858">
      <formula>$W27=0%</formula>
    </cfRule>
  </conditionalFormatting>
  <conditionalFormatting sqref="I55 W55">
    <cfRule type="cellIs" dxfId="980" priority="854" stopIfTrue="1" operator="greaterThan">
      <formula>0.5</formula>
    </cfRule>
    <cfRule type="cellIs" dxfId="979" priority="855" stopIfTrue="1" operator="between">
      <formula>0.10001</formula>
      <formula>0.5</formula>
    </cfRule>
    <cfRule type="cellIs" dxfId="978" priority="856" stopIfTrue="1" operator="between">
      <formula>0.0100001</formula>
      <formula>0.1</formula>
    </cfRule>
    <cfRule type="cellIs" dxfId="977" priority="857" stopIfTrue="1" operator="between">
      <formula>0.000001</formula>
      <formula>0.01</formula>
    </cfRule>
  </conditionalFormatting>
  <conditionalFormatting sqref="AJ55:AK55">
    <cfRule type="containsText" dxfId="976" priority="850" stopIfTrue="1" operator="containsText" text="High">
      <formula>NOT(ISERROR(SEARCH("High",AJ55)))</formula>
    </cfRule>
    <cfRule type="containsText" dxfId="975" priority="851" stopIfTrue="1" operator="containsText" text="Moderate">
      <formula>NOT(ISERROR(SEARCH("Moderate",AJ55)))</formula>
    </cfRule>
    <cfRule type="containsText" dxfId="974" priority="852" stopIfTrue="1" operator="containsText" text="Low">
      <formula>NOT(ISERROR(SEARCH("Low",AJ55)))</formula>
    </cfRule>
    <cfRule type="containsText" dxfId="973" priority="853" stopIfTrue="1" operator="containsText" text="Negligible">
      <formula>NOT(ISERROR(SEARCH("Negligible",AJ55)))</formula>
    </cfRule>
  </conditionalFormatting>
  <conditionalFormatting sqref="Q55">
    <cfRule type="containsText" dxfId="972" priority="846" stopIfTrue="1" operator="containsText" text="High">
      <formula>NOT(ISERROR(SEARCH("High",Q55)))</formula>
    </cfRule>
    <cfRule type="containsText" dxfId="971" priority="847" stopIfTrue="1" operator="containsText" text="Moderate">
      <formula>NOT(ISERROR(SEARCH("Moderate",Q55)))</formula>
    </cfRule>
    <cfRule type="containsText" dxfId="970" priority="848" stopIfTrue="1" operator="containsText" text="Low">
      <formula>NOT(ISERROR(SEARCH("Low",Q55)))</formula>
    </cfRule>
    <cfRule type="containsText" dxfId="969" priority="849" stopIfTrue="1" operator="containsText" text="Negligible">
      <formula>NOT(ISERROR(SEARCH("Negligible",Q55)))</formula>
    </cfRule>
  </conditionalFormatting>
  <conditionalFormatting sqref="AF55">
    <cfRule type="expression" dxfId="968" priority="839">
      <formula>$AF55&gt;$M55</formula>
    </cfRule>
    <cfRule type="expression" dxfId="967" priority="840">
      <formula>$AF55=$M55</formula>
    </cfRule>
    <cfRule type="expression" dxfId="966" priority="841">
      <formula>$AF55&lt;$M55</formula>
    </cfRule>
  </conditionalFormatting>
  <conditionalFormatting sqref="AH55">
    <cfRule type="expression" dxfId="965" priority="833">
      <formula>$AH55&gt;$O55</formula>
    </cfRule>
    <cfRule type="expression" dxfId="964" priority="834">
      <formula>$AH55=$O55</formula>
    </cfRule>
    <cfRule type="expression" dxfId="963" priority="835">
      <formula>$AH55&lt;$O55</formula>
    </cfRule>
  </conditionalFormatting>
  <conditionalFormatting sqref="AI55">
    <cfRule type="expression" dxfId="962" priority="830">
      <formula>$AI55&gt;$P55</formula>
    </cfRule>
    <cfRule type="expression" dxfId="961" priority="831">
      <formula>$AI55=$P55</formula>
    </cfRule>
    <cfRule type="expression" dxfId="960" priority="832">
      <formula>$AI55&lt;$P55</formula>
    </cfRule>
  </conditionalFormatting>
  <conditionalFormatting sqref="L55">
    <cfRule type="expression" dxfId="959" priority="825" stopIfTrue="1">
      <formula>$L55=""</formula>
    </cfRule>
  </conditionalFormatting>
  <conditionalFormatting sqref="AA55">
    <cfRule type="expression" dxfId="958" priority="822">
      <formula>$AA55&lt;$Z55</formula>
    </cfRule>
    <cfRule type="expression" dxfId="957" priority="824">
      <formula>$AA55&gt;$L55</formula>
    </cfRule>
  </conditionalFormatting>
  <conditionalFormatting sqref="AB55">
    <cfRule type="expression" dxfId="956" priority="823">
      <formula>$AB55&lt;$AA55</formula>
    </cfRule>
  </conditionalFormatting>
  <conditionalFormatting sqref="I56 W56">
    <cfRule type="cellIs" dxfId="955" priority="818" stopIfTrue="1" operator="greaterThan">
      <formula>0.5</formula>
    </cfRule>
    <cfRule type="cellIs" dxfId="954" priority="819" stopIfTrue="1" operator="between">
      <formula>0.10001</formula>
      <formula>0.5</formula>
    </cfRule>
    <cfRule type="cellIs" dxfId="953" priority="820" stopIfTrue="1" operator="between">
      <formula>0.0100001</formula>
      <formula>0.1</formula>
    </cfRule>
    <cfRule type="cellIs" dxfId="952" priority="821" stopIfTrue="1" operator="between">
      <formula>0.000001</formula>
      <formula>0.01</formula>
    </cfRule>
  </conditionalFormatting>
  <conditionalFormatting sqref="AJ56:AK56">
    <cfRule type="containsText" dxfId="951" priority="810" stopIfTrue="1" operator="containsText" text="High">
      <formula>NOT(ISERROR(SEARCH("High",AJ56)))</formula>
    </cfRule>
    <cfRule type="containsText" dxfId="950" priority="811" stopIfTrue="1" operator="containsText" text="Moderate">
      <formula>NOT(ISERROR(SEARCH("Moderate",AJ56)))</formula>
    </cfRule>
    <cfRule type="containsText" dxfId="949" priority="812" stopIfTrue="1" operator="containsText" text="Low">
      <formula>NOT(ISERROR(SEARCH("Low",AJ56)))</formula>
    </cfRule>
    <cfRule type="containsText" dxfId="948" priority="813" stopIfTrue="1" operator="containsText" text="Negligible">
      <formula>NOT(ISERROR(SEARCH("Negligible",AJ56)))</formula>
    </cfRule>
  </conditionalFormatting>
  <conditionalFormatting sqref="Q56">
    <cfRule type="containsText" dxfId="947" priority="806" stopIfTrue="1" operator="containsText" text="High">
      <formula>NOT(ISERROR(SEARCH("High",Q56)))</formula>
    </cfRule>
    <cfRule type="containsText" dxfId="946" priority="807" stopIfTrue="1" operator="containsText" text="Moderate">
      <formula>NOT(ISERROR(SEARCH("Moderate",Q56)))</formula>
    </cfRule>
    <cfRule type="containsText" dxfId="945" priority="808" stopIfTrue="1" operator="containsText" text="Low">
      <formula>NOT(ISERROR(SEARCH("Low",Q56)))</formula>
    </cfRule>
    <cfRule type="containsText" dxfId="944" priority="809" stopIfTrue="1" operator="containsText" text="Negligible">
      <formula>NOT(ISERROR(SEARCH("Negligible",Q56)))</formula>
    </cfRule>
  </conditionalFormatting>
  <conditionalFormatting sqref="AF56">
    <cfRule type="expression" dxfId="943" priority="799">
      <formula>$AF56&gt;$M56</formula>
    </cfRule>
    <cfRule type="expression" dxfId="942" priority="800">
      <formula>$AF56=$M56</formula>
    </cfRule>
    <cfRule type="expression" dxfId="941" priority="801">
      <formula>$AF56&lt;$M56</formula>
    </cfRule>
  </conditionalFormatting>
  <conditionalFormatting sqref="AH56">
    <cfRule type="expression" dxfId="940" priority="793">
      <formula>$AH56&gt;$O56</formula>
    </cfRule>
    <cfRule type="expression" dxfId="939" priority="794">
      <formula>$AH56=$O56</formula>
    </cfRule>
    <cfRule type="expression" dxfId="938" priority="795">
      <formula>$AH56&lt;$O56</formula>
    </cfRule>
  </conditionalFormatting>
  <conditionalFormatting sqref="AI56">
    <cfRule type="expression" dxfId="937" priority="790">
      <formula>$AI56&gt;$P56</formula>
    </cfRule>
    <cfRule type="expression" dxfId="936" priority="791">
      <formula>$AI56=$P56</formula>
    </cfRule>
    <cfRule type="expression" dxfId="935" priority="792">
      <formula>$AI56&lt;$P56</formula>
    </cfRule>
  </conditionalFormatting>
  <conditionalFormatting sqref="L56">
    <cfRule type="expression" dxfId="934" priority="785" stopIfTrue="1">
      <formula>$L56=""</formula>
    </cfRule>
  </conditionalFormatting>
  <conditionalFormatting sqref="AA56">
    <cfRule type="expression" dxfId="933" priority="782">
      <formula>$AA56&lt;$Z56</formula>
    </cfRule>
    <cfRule type="expression" dxfId="932" priority="784">
      <formula>$AA56&gt;$L56</formula>
    </cfRule>
  </conditionalFormatting>
  <conditionalFormatting sqref="AB56">
    <cfRule type="expression" dxfId="931" priority="783">
      <formula>$AB56&lt;$AA56</formula>
    </cfRule>
  </conditionalFormatting>
  <conditionalFormatting sqref="R55">
    <cfRule type="containsText" dxfId="930" priority="774" stopIfTrue="1" operator="containsText" text="High">
      <formula>NOT(ISERROR(SEARCH("High",R55)))</formula>
    </cfRule>
    <cfRule type="containsText" dxfId="929" priority="775" stopIfTrue="1" operator="containsText" text="Moderate">
      <formula>NOT(ISERROR(SEARCH("Moderate",R55)))</formula>
    </cfRule>
    <cfRule type="containsText" dxfId="928" priority="776" stopIfTrue="1" operator="containsText" text="Low">
      <formula>NOT(ISERROR(SEARCH("Low",R55)))</formula>
    </cfRule>
    <cfRule type="containsText" dxfId="927" priority="777" stopIfTrue="1" operator="containsText" text="Negligible">
      <formula>NOT(ISERROR(SEARCH("Negligible",R55)))</formula>
    </cfRule>
  </conditionalFormatting>
  <conditionalFormatting sqref="R55">
    <cfRule type="expression" dxfId="926" priority="773">
      <formula>$W55=0%</formula>
    </cfRule>
  </conditionalFormatting>
  <conditionalFormatting sqref="R56">
    <cfRule type="containsText" dxfId="925" priority="769" stopIfTrue="1" operator="containsText" text="High">
      <formula>NOT(ISERROR(SEARCH("High",R56)))</formula>
    </cfRule>
    <cfRule type="containsText" dxfId="924" priority="770" stopIfTrue="1" operator="containsText" text="Moderate">
      <formula>NOT(ISERROR(SEARCH("Moderate",R56)))</formula>
    </cfRule>
    <cfRule type="containsText" dxfId="923" priority="771" stopIfTrue="1" operator="containsText" text="Low">
      <formula>NOT(ISERROR(SEARCH("Low",R56)))</formula>
    </cfRule>
    <cfRule type="containsText" dxfId="922" priority="772" stopIfTrue="1" operator="containsText" text="Negligible">
      <formula>NOT(ISERROR(SEARCH("Negligible",R56)))</formula>
    </cfRule>
  </conditionalFormatting>
  <conditionalFormatting sqref="A57:M58 O57:W58">
    <cfRule type="expression" dxfId="921" priority="768">
      <formula>$W57=0%</formula>
    </cfRule>
  </conditionalFormatting>
  <conditionalFormatting sqref="I57:I58 W57:W58">
    <cfRule type="cellIs" dxfId="920" priority="764" stopIfTrue="1" operator="greaterThan">
      <formula>0.5</formula>
    </cfRule>
    <cfRule type="cellIs" dxfId="919" priority="765" stopIfTrue="1" operator="between">
      <formula>0.10001</formula>
      <formula>0.5</formula>
    </cfRule>
    <cfRule type="cellIs" dxfId="918" priority="766" stopIfTrue="1" operator="between">
      <formula>0.0100001</formula>
      <formula>0.1</formula>
    </cfRule>
    <cfRule type="cellIs" dxfId="917" priority="767" stopIfTrue="1" operator="between">
      <formula>0.000001</formula>
      <formula>0.01</formula>
    </cfRule>
  </conditionalFormatting>
  <conditionalFormatting sqref="R57:R58">
    <cfRule type="containsText" dxfId="916" priority="760" stopIfTrue="1" operator="containsText" text="High">
      <formula>NOT(ISERROR(SEARCH("High",R57)))</formula>
    </cfRule>
    <cfRule type="containsText" dxfId="915" priority="761" stopIfTrue="1" operator="containsText" text="Moderate">
      <formula>NOT(ISERROR(SEARCH("Moderate",R57)))</formula>
    </cfRule>
    <cfRule type="containsText" dxfId="914" priority="762" stopIfTrue="1" operator="containsText" text="Low">
      <formula>NOT(ISERROR(SEARCH("Low",R57)))</formula>
    </cfRule>
    <cfRule type="containsText" dxfId="913" priority="763" stopIfTrue="1" operator="containsText" text="Negligible">
      <formula>NOT(ISERROR(SEARCH("Negligible",R57)))</formula>
    </cfRule>
  </conditionalFormatting>
  <conditionalFormatting sqref="AJ57:AK58">
    <cfRule type="containsText" dxfId="912" priority="756" stopIfTrue="1" operator="containsText" text="High">
      <formula>NOT(ISERROR(SEARCH("High",AJ57)))</formula>
    </cfRule>
    <cfRule type="containsText" dxfId="911" priority="757" stopIfTrue="1" operator="containsText" text="Moderate">
      <formula>NOT(ISERROR(SEARCH("Moderate",AJ57)))</formula>
    </cfRule>
    <cfRule type="containsText" dxfId="910" priority="758" stopIfTrue="1" operator="containsText" text="Low">
      <formula>NOT(ISERROR(SEARCH("Low",AJ57)))</formula>
    </cfRule>
    <cfRule type="containsText" dxfId="909" priority="759" stopIfTrue="1" operator="containsText" text="Negligible">
      <formula>NOT(ISERROR(SEARCH("Negligible",AJ57)))</formula>
    </cfRule>
  </conditionalFormatting>
  <conditionalFormatting sqref="Q57:Q58">
    <cfRule type="containsText" dxfId="908" priority="752" stopIfTrue="1" operator="containsText" text="High">
      <formula>NOT(ISERROR(SEARCH("High",Q57)))</formula>
    </cfRule>
    <cfRule type="containsText" dxfId="907" priority="753" stopIfTrue="1" operator="containsText" text="Moderate">
      <formula>NOT(ISERROR(SEARCH("Moderate",Q57)))</formula>
    </cfRule>
    <cfRule type="containsText" dxfId="906" priority="754" stopIfTrue="1" operator="containsText" text="Low">
      <formula>NOT(ISERROR(SEARCH("Low",Q57)))</formula>
    </cfRule>
    <cfRule type="containsText" dxfId="905" priority="755" stopIfTrue="1" operator="containsText" text="Negligible">
      <formula>NOT(ISERROR(SEARCH("Negligible",Q57)))</formula>
    </cfRule>
  </conditionalFormatting>
  <conditionalFormatting sqref="AF57:AF58">
    <cfRule type="expression" dxfId="904" priority="741">
      <formula>$AF57&gt;$M57</formula>
    </cfRule>
    <cfRule type="expression" dxfId="903" priority="742">
      <formula>$AF57=$M57</formula>
    </cfRule>
    <cfRule type="expression" dxfId="902" priority="743">
      <formula>$AF57&lt;$M57</formula>
    </cfRule>
  </conditionalFormatting>
  <conditionalFormatting sqref="AH57:AH58">
    <cfRule type="expression" dxfId="901" priority="735">
      <formula>$AH57&gt;$O57</formula>
    </cfRule>
    <cfRule type="expression" dxfId="900" priority="736">
      <formula>$AH57=$O57</formula>
    </cfRule>
    <cfRule type="expression" dxfId="899" priority="737">
      <formula>$AH57&lt;$O57</formula>
    </cfRule>
  </conditionalFormatting>
  <conditionalFormatting sqref="AI57:AI58">
    <cfRule type="expression" dxfId="898" priority="732">
      <formula>$AI57&gt;$P57</formula>
    </cfRule>
    <cfRule type="expression" dxfId="897" priority="733">
      <formula>$AI57=$P57</formula>
    </cfRule>
    <cfRule type="expression" dxfId="896" priority="734">
      <formula>$AI57&lt;$P57</formula>
    </cfRule>
  </conditionalFormatting>
  <conditionalFormatting sqref="L57:L58">
    <cfRule type="expression" dxfId="895" priority="727" stopIfTrue="1">
      <formula>$L57=""</formula>
    </cfRule>
  </conditionalFormatting>
  <conditionalFormatting sqref="AL57:AL58">
    <cfRule type="containsText" dxfId="894" priority="723" stopIfTrue="1" operator="containsText" text="High">
      <formula>NOT(ISERROR(SEARCH("High",AL57)))</formula>
    </cfRule>
    <cfRule type="containsText" dxfId="893" priority="724" stopIfTrue="1" operator="containsText" text="Moderate">
      <formula>NOT(ISERROR(SEARCH("Moderate",AL57)))</formula>
    </cfRule>
    <cfRule type="containsText" dxfId="892" priority="725" stopIfTrue="1" operator="containsText" text="Low">
      <formula>NOT(ISERROR(SEARCH("Low",AL57)))</formula>
    </cfRule>
    <cfRule type="containsText" dxfId="891" priority="726" stopIfTrue="1" operator="containsText" text="Negligible">
      <formula>NOT(ISERROR(SEARCH("Negligible",AL57)))</formula>
    </cfRule>
  </conditionalFormatting>
  <conditionalFormatting sqref="E55">
    <cfRule type="expression" dxfId="890" priority="719">
      <formula>$W55=0%</formula>
    </cfRule>
  </conditionalFormatting>
  <conditionalFormatting sqref="E56">
    <cfRule type="expression" dxfId="889" priority="718">
      <formula>$W56=0%</formula>
    </cfRule>
  </conditionalFormatting>
  <conditionalFormatting sqref="AU38">
    <cfRule type="expression" dxfId="888" priority="3412">
      <formula>$W39=0%</formula>
    </cfRule>
  </conditionalFormatting>
  <conditionalFormatting sqref="AU39">
    <cfRule type="expression" dxfId="887" priority="717">
      <formula>$W40=0%</formula>
    </cfRule>
  </conditionalFormatting>
  <conditionalFormatting sqref="I61:I62 W61:W62">
    <cfRule type="cellIs" dxfId="886" priority="676" stopIfTrue="1" operator="greaterThan">
      <formula>0.5</formula>
    </cfRule>
    <cfRule type="cellIs" dxfId="885" priority="677" stopIfTrue="1" operator="between">
      <formula>0.10001</formula>
      <formula>0.5</formula>
    </cfRule>
    <cfRule type="cellIs" dxfId="884" priority="678" stopIfTrue="1" operator="between">
      <formula>0.0100001</formula>
      <formula>0.1</formula>
    </cfRule>
    <cfRule type="cellIs" dxfId="883" priority="679" stopIfTrue="1" operator="between">
      <formula>0.000001</formula>
      <formula>0.01</formula>
    </cfRule>
  </conditionalFormatting>
  <conditionalFormatting sqref="Q61:Q62">
    <cfRule type="containsText" dxfId="882" priority="664" stopIfTrue="1" operator="containsText" text="High">
      <formula>NOT(ISERROR(SEARCH("High",Q61)))</formula>
    </cfRule>
    <cfRule type="containsText" dxfId="881" priority="665" stopIfTrue="1" operator="containsText" text="Moderate">
      <formula>NOT(ISERROR(SEARCH("Moderate",Q61)))</formula>
    </cfRule>
    <cfRule type="containsText" dxfId="880" priority="666" stopIfTrue="1" operator="containsText" text="Low">
      <formula>NOT(ISERROR(SEARCH("Low",Q61)))</formula>
    </cfRule>
    <cfRule type="containsText" dxfId="879" priority="667" stopIfTrue="1" operator="containsText" text="Negligible">
      <formula>NOT(ISERROR(SEARCH("Negligible",Q61)))</formula>
    </cfRule>
  </conditionalFormatting>
  <conditionalFormatting sqref="L61:L62">
    <cfRule type="expression" dxfId="878" priority="639" stopIfTrue="1">
      <formula>$L61=""</formula>
    </cfRule>
  </conditionalFormatting>
  <conditionalFormatting sqref="AL61:AL62">
    <cfRule type="containsText" dxfId="877" priority="635" stopIfTrue="1" operator="containsText" text="High">
      <formula>NOT(ISERROR(SEARCH("High",AL61)))</formula>
    </cfRule>
    <cfRule type="containsText" dxfId="876" priority="636" stopIfTrue="1" operator="containsText" text="Moderate">
      <formula>NOT(ISERROR(SEARCH("Moderate",AL61)))</formula>
    </cfRule>
    <cfRule type="containsText" dxfId="875" priority="637" stopIfTrue="1" operator="containsText" text="Low">
      <formula>NOT(ISERROR(SEARCH("Low",AL61)))</formula>
    </cfRule>
    <cfRule type="containsText" dxfId="874" priority="638" stopIfTrue="1" operator="containsText" text="Negligible">
      <formula>NOT(ISERROR(SEARCH("Negligible",AL61)))</formula>
    </cfRule>
  </conditionalFormatting>
  <conditionalFormatting sqref="AB61">
    <cfRule type="expression" dxfId="873" priority="633">
      <formula>$AB61&lt;$AA61</formula>
    </cfRule>
  </conditionalFormatting>
  <conditionalFormatting sqref="J61:J62">
    <cfRule type="expression" dxfId="872" priority="627">
      <formula>$W61=0%</formula>
    </cfRule>
  </conditionalFormatting>
  <conditionalFormatting sqref="AA61">
    <cfRule type="expression" dxfId="871" priority="626">
      <formula>$AB61&lt;$AA61</formula>
    </cfRule>
  </conditionalFormatting>
  <conditionalFormatting sqref="R61">
    <cfRule type="containsText" dxfId="870" priority="622" stopIfTrue="1" operator="containsText" text="High">
      <formula>NOT(ISERROR(SEARCH("High",R61)))</formula>
    </cfRule>
    <cfRule type="containsText" dxfId="869" priority="623" stopIfTrue="1" operator="containsText" text="Moderate">
      <formula>NOT(ISERROR(SEARCH("Moderate",R61)))</formula>
    </cfRule>
    <cfRule type="containsText" dxfId="868" priority="624" stopIfTrue="1" operator="containsText" text="Low">
      <formula>NOT(ISERROR(SEARCH("Low",R61)))</formula>
    </cfRule>
    <cfRule type="containsText" dxfId="867" priority="625" stopIfTrue="1" operator="containsText" text="Negligible">
      <formula>NOT(ISERROR(SEARCH("Negligible",R61)))</formula>
    </cfRule>
  </conditionalFormatting>
  <conditionalFormatting sqref="R62">
    <cfRule type="containsText" dxfId="866" priority="618" stopIfTrue="1" operator="containsText" text="High">
      <formula>NOT(ISERROR(SEARCH("High",R62)))</formula>
    </cfRule>
    <cfRule type="containsText" dxfId="865" priority="619" stopIfTrue="1" operator="containsText" text="Moderate">
      <formula>NOT(ISERROR(SEARCH("Moderate",R62)))</formula>
    </cfRule>
    <cfRule type="containsText" dxfId="864" priority="620" stopIfTrue="1" operator="containsText" text="Low">
      <formula>NOT(ISERROR(SEARCH("Low",R62)))</formula>
    </cfRule>
    <cfRule type="containsText" dxfId="863" priority="621" stopIfTrue="1" operator="containsText" text="Negligible">
      <formula>NOT(ISERROR(SEARCH("Negligible",R62)))</formula>
    </cfRule>
  </conditionalFormatting>
  <conditionalFormatting sqref="AK61">
    <cfRule type="containsText" dxfId="862" priority="614" stopIfTrue="1" operator="containsText" text="High">
      <formula>NOT(ISERROR(SEARCH("High",AK61)))</formula>
    </cfRule>
    <cfRule type="containsText" dxfId="861" priority="615" stopIfTrue="1" operator="containsText" text="Moderate">
      <formula>NOT(ISERROR(SEARCH("Moderate",AK61)))</formula>
    </cfRule>
    <cfRule type="containsText" dxfId="860" priority="616" stopIfTrue="1" operator="containsText" text="Low">
      <formula>NOT(ISERROR(SEARCH("Low",AK61)))</formula>
    </cfRule>
    <cfRule type="containsText" dxfId="859" priority="617" stopIfTrue="1" operator="containsText" text="Negligible">
      <formula>NOT(ISERROR(SEARCH("Negligible",AK61)))</formula>
    </cfRule>
  </conditionalFormatting>
  <conditionalFormatting sqref="AK62">
    <cfRule type="containsText" dxfId="858" priority="610" stopIfTrue="1" operator="containsText" text="High">
      <formula>NOT(ISERROR(SEARCH("High",AK62)))</formula>
    </cfRule>
    <cfRule type="containsText" dxfId="857" priority="611" stopIfTrue="1" operator="containsText" text="Moderate">
      <formula>NOT(ISERROR(SEARCH("Moderate",AK62)))</formula>
    </cfRule>
    <cfRule type="containsText" dxfId="856" priority="612" stopIfTrue="1" operator="containsText" text="Low">
      <formula>NOT(ISERROR(SEARCH("Low",AK62)))</formula>
    </cfRule>
    <cfRule type="containsText" dxfId="855" priority="613" stopIfTrue="1" operator="containsText" text="Negligible">
      <formula>NOT(ISERROR(SEARCH("Negligible",AK62)))</formula>
    </cfRule>
  </conditionalFormatting>
  <conditionalFormatting sqref="AJ61:AJ62">
    <cfRule type="containsText" dxfId="854" priority="606" stopIfTrue="1" operator="containsText" text="High">
      <formula>NOT(ISERROR(SEARCH("High",AJ61)))</formula>
    </cfRule>
    <cfRule type="containsText" dxfId="853" priority="607" stopIfTrue="1" operator="containsText" text="Moderate">
      <formula>NOT(ISERROR(SEARCH("Moderate",AJ61)))</formula>
    </cfRule>
    <cfRule type="containsText" dxfId="852" priority="608" stopIfTrue="1" operator="containsText" text="Low">
      <formula>NOT(ISERROR(SEARCH("Low",AJ61)))</formula>
    </cfRule>
    <cfRule type="containsText" dxfId="851" priority="609" stopIfTrue="1" operator="containsText" text="Negligible">
      <formula>NOT(ISERROR(SEARCH("Negligible",AJ61)))</formula>
    </cfRule>
  </conditionalFormatting>
  <conditionalFormatting sqref="AF61:AF62">
    <cfRule type="expression" dxfId="850" priority="603">
      <formula>$AF61&gt;$M61</formula>
    </cfRule>
    <cfRule type="expression" dxfId="849" priority="604">
      <formula>$AF61=$M61</formula>
    </cfRule>
    <cfRule type="expression" dxfId="848" priority="605">
      <formula>$AF61&lt;$M61</formula>
    </cfRule>
  </conditionalFormatting>
  <conditionalFormatting sqref="AG61:AG62">
    <cfRule type="expression" dxfId="847" priority="600">
      <formula>$AG61&gt;$N61</formula>
    </cfRule>
    <cfRule type="expression" dxfId="846" priority="601">
      <formula>$AG61=$N61</formula>
    </cfRule>
    <cfRule type="expression" dxfId="845" priority="602">
      <formula>$AG61&lt;$N61</formula>
    </cfRule>
  </conditionalFormatting>
  <conditionalFormatting sqref="AH61:AH62">
    <cfRule type="expression" dxfId="844" priority="597">
      <formula>$AH61&gt;$O61</formula>
    </cfRule>
    <cfRule type="expression" dxfId="843" priority="598">
      <formula>$AH61=$O61</formula>
    </cfRule>
    <cfRule type="expression" dxfId="842" priority="599">
      <formula>$AH61&lt;$O61</formula>
    </cfRule>
  </conditionalFormatting>
  <conditionalFormatting sqref="AI61:AI62">
    <cfRule type="expression" dxfId="841" priority="594">
      <formula>$AI61&gt;$P61</formula>
    </cfRule>
    <cfRule type="expression" dxfId="840" priority="595">
      <formula>$AI61=$P61</formula>
    </cfRule>
    <cfRule type="expression" dxfId="839" priority="596">
      <formula>$AI61&lt;$P61</formula>
    </cfRule>
  </conditionalFormatting>
  <conditionalFormatting sqref="AC61:AE61">
    <cfRule type="expression" dxfId="838" priority="587">
      <formula>$AB61&lt;$AA61</formula>
    </cfRule>
  </conditionalFormatting>
  <conditionalFormatting sqref="AC62:AE62">
    <cfRule type="expression" dxfId="837" priority="586">
      <formula>$AB62&lt;$AA62</formula>
    </cfRule>
  </conditionalFormatting>
  <conditionalFormatting sqref="A67:AW70 A61:W62 Y61:AW62 Y57:Y58 Y64:AW66 A64:W66 A57:M58 AF57:AF58 O57:W58 AH57:AW58">
    <cfRule type="expression" dxfId="836" priority="585">
      <formula>"$W50=0"</formula>
    </cfRule>
  </conditionalFormatting>
  <conditionalFormatting sqref="W43">
    <cfRule type="cellIs" dxfId="835" priority="569" stopIfTrue="1" operator="greaterThan">
      <formula>0.5</formula>
    </cfRule>
    <cfRule type="cellIs" dxfId="834" priority="570" stopIfTrue="1" operator="between">
      <formula>0.10001</formula>
      <formula>0.5</formula>
    </cfRule>
    <cfRule type="cellIs" dxfId="833" priority="571" stopIfTrue="1" operator="between">
      <formula>0.0100001</formula>
      <formula>0.1</formula>
    </cfRule>
    <cfRule type="cellIs" dxfId="832" priority="572" stopIfTrue="1" operator="between">
      <formula>0.000001</formula>
      <formula>0.01</formula>
    </cfRule>
  </conditionalFormatting>
  <conditionalFormatting sqref="AJ43:AK43 R43">
    <cfRule type="containsText" dxfId="831" priority="565" stopIfTrue="1" operator="containsText" text="High">
      <formula>NOT(ISERROR(SEARCH("High",R43)))</formula>
    </cfRule>
    <cfRule type="containsText" dxfId="830" priority="566" stopIfTrue="1" operator="containsText" text="Moderate">
      <formula>NOT(ISERROR(SEARCH("Moderate",R43)))</formula>
    </cfRule>
    <cfRule type="containsText" dxfId="829" priority="567" stopIfTrue="1" operator="containsText" text="Low">
      <formula>NOT(ISERROR(SEARCH("Low",R43)))</formula>
    </cfRule>
    <cfRule type="containsText" dxfId="828" priority="568" stopIfTrue="1" operator="containsText" text="Negligible">
      <formula>NOT(ISERROR(SEARCH("Negligible",R43)))</formula>
    </cfRule>
  </conditionalFormatting>
  <conditionalFormatting sqref="Q43 AL43">
    <cfRule type="containsText" dxfId="827" priority="561" stopIfTrue="1" operator="containsText" text="High">
      <formula>NOT(ISERROR(SEARCH("High",Q43)))</formula>
    </cfRule>
    <cfRule type="containsText" dxfId="826" priority="562" stopIfTrue="1" operator="containsText" text="Moderate">
      <formula>NOT(ISERROR(SEARCH("Moderate",Q43)))</formula>
    </cfRule>
    <cfRule type="containsText" dxfId="825" priority="563" stopIfTrue="1" operator="containsText" text="Low">
      <formula>NOT(ISERROR(SEARCH("Low",Q43)))</formula>
    </cfRule>
    <cfRule type="containsText" dxfId="824" priority="564" stopIfTrue="1" operator="containsText" text="Negligible">
      <formula>NOT(ISERROR(SEARCH("Negligible",Q43)))</formula>
    </cfRule>
  </conditionalFormatting>
  <conditionalFormatting sqref="AF43">
    <cfRule type="expression" dxfId="823" priority="554">
      <formula>$AF43&gt;$M43</formula>
    </cfRule>
    <cfRule type="expression" dxfId="822" priority="555">
      <formula>$AF43=$M43</formula>
    </cfRule>
    <cfRule type="expression" dxfId="821" priority="556">
      <formula>$AF43&lt;$M43</formula>
    </cfRule>
  </conditionalFormatting>
  <conditionalFormatting sqref="AG43">
    <cfRule type="expression" dxfId="820" priority="551">
      <formula>$AG43&gt;$N43</formula>
    </cfRule>
    <cfRule type="expression" dxfId="819" priority="552">
      <formula>$AG43=$N43</formula>
    </cfRule>
    <cfRule type="expression" dxfId="818" priority="553">
      <formula>$AG43&lt;$N43</formula>
    </cfRule>
  </conditionalFormatting>
  <conditionalFormatting sqref="AH43">
    <cfRule type="expression" dxfId="817" priority="548">
      <formula>$AH43&gt;$O43</formula>
    </cfRule>
    <cfRule type="expression" dxfId="816" priority="549">
      <formula>$AH43=$O43</formula>
    </cfRule>
    <cfRule type="expression" dxfId="815" priority="550">
      <formula>$AH43&lt;$O43</formula>
    </cfRule>
  </conditionalFormatting>
  <conditionalFormatting sqref="AI43">
    <cfRule type="expression" dxfId="814" priority="545">
      <formula>$AI43&gt;$P43</formula>
    </cfRule>
    <cfRule type="expression" dxfId="813" priority="546">
      <formula>$AI43=$P43</formula>
    </cfRule>
    <cfRule type="expression" dxfId="812" priority="547">
      <formula>$AI43&lt;$P43</formula>
    </cfRule>
  </conditionalFormatting>
  <conditionalFormatting sqref="AA43">
    <cfRule type="expression" dxfId="811" priority="538">
      <formula>$AA43&lt;$Z43</formula>
    </cfRule>
  </conditionalFormatting>
  <conditionalFormatting sqref="AB43">
    <cfRule type="expression" dxfId="810" priority="537">
      <formula>$AB43&lt;$AA43</formula>
    </cfRule>
  </conditionalFormatting>
  <conditionalFormatting sqref="AR43:AV43">
    <cfRule type="expression" dxfId="809" priority="536">
      <formula>$W43=0%</formula>
    </cfRule>
  </conditionalFormatting>
  <conditionalFormatting sqref="I43">
    <cfRule type="expression" dxfId="808" priority="531">
      <formula>$W43=0%</formula>
    </cfRule>
  </conditionalFormatting>
  <conditionalFormatting sqref="L43">
    <cfRule type="expression" dxfId="807" priority="526">
      <formula>$W43=0%</formula>
    </cfRule>
  </conditionalFormatting>
  <conditionalFormatting sqref="M43">
    <cfRule type="expression" dxfId="806" priority="521">
      <formula>$W43=0%</formula>
    </cfRule>
  </conditionalFormatting>
  <conditionalFormatting sqref="N43">
    <cfRule type="expression" dxfId="805" priority="516">
      <formula>$W43=0%</formula>
    </cfRule>
  </conditionalFormatting>
  <conditionalFormatting sqref="O43:P43">
    <cfRule type="expression" dxfId="804" priority="506">
      <formula>$W43=0%</formula>
    </cfRule>
  </conditionalFormatting>
  <conditionalFormatting sqref="W45">
    <cfRule type="cellIs" dxfId="803" priority="502" stopIfTrue="1" operator="greaterThan">
      <formula>0.5</formula>
    </cfRule>
    <cfRule type="cellIs" dxfId="802" priority="503" stopIfTrue="1" operator="between">
      <formula>0.10001</formula>
      <formula>0.5</formula>
    </cfRule>
    <cfRule type="cellIs" dxfId="801" priority="504" stopIfTrue="1" operator="between">
      <formula>0.0100001</formula>
      <formula>0.1</formula>
    </cfRule>
    <cfRule type="cellIs" dxfId="800" priority="505" stopIfTrue="1" operator="between">
      <formula>0.000001</formula>
      <formula>0.01</formula>
    </cfRule>
  </conditionalFormatting>
  <conditionalFormatting sqref="AJ45:AK45 R45">
    <cfRule type="containsText" dxfId="799" priority="498" stopIfTrue="1" operator="containsText" text="High">
      <formula>NOT(ISERROR(SEARCH("High",R45)))</formula>
    </cfRule>
    <cfRule type="containsText" dxfId="798" priority="499" stopIfTrue="1" operator="containsText" text="Moderate">
      <formula>NOT(ISERROR(SEARCH("Moderate",R45)))</formula>
    </cfRule>
    <cfRule type="containsText" dxfId="797" priority="500" stopIfTrue="1" operator="containsText" text="Low">
      <formula>NOT(ISERROR(SEARCH("Low",R45)))</formula>
    </cfRule>
    <cfRule type="containsText" dxfId="796" priority="501" stopIfTrue="1" operator="containsText" text="Negligible">
      <formula>NOT(ISERROR(SEARCH("Negligible",R45)))</formula>
    </cfRule>
  </conditionalFormatting>
  <conditionalFormatting sqref="Q45 AL45">
    <cfRule type="containsText" dxfId="795" priority="494" stopIfTrue="1" operator="containsText" text="High">
      <formula>NOT(ISERROR(SEARCH("High",Q45)))</formula>
    </cfRule>
    <cfRule type="containsText" dxfId="794" priority="495" stopIfTrue="1" operator="containsText" text="Moderate">
      <formula>NOT(ISERROR(SEARCH("Moderate",Q45)))</formula>
    </cfRule>
    <cfRule type="containsText" dxfId="793" priority="496" stopIfTrue="1" operator="containsText" text="Low">
      <formula>NOT(ISERROR(SEARCH("Low",Q45)))</formula>
    </cfRule>
    <cfRule type="containsText" dxfId="792" priority="497" stopIfTrue="1" operator="containsText" text="Negligible">
      <formula>NOT(ISERROR(SEARCH("Negligible",Q45)))</formula>
    </cfRule>
  </conditionalFormatting>
  <conditionalFormatting sqref="AF45">
    <cfRule type="expression" dxfId="791" priority="487">
      <formula>$AF45&gt;$M45</formula>
    </cfRule>
    <cfRule type="expression" dxfId="790" priority="488">
      <formula>$AF45=$M45</formula>
    </cfRule>
    <cfRule type="expression" dxfId="789" priority="489">
      <formula>$AF45&lt;$M45</formula>
    </cfRule>
  </conditionalFormatting>
  <conditionalFormatting sqref="AG45">
    <cfRule type="expression" dxfId="788" priority="484">
      <formula>$AG45&gt;$N45</formula>
    </cfRule>
    <cfRule type="expression" dxfId="787" priority="485">
      <formula>$AG45=$N45</formula>
    </cfRule>
    <cfRule type="expression" dxfId="786" priority="486">
      <formula>$AG45&lt;$N45</formula>
    </cfRule>
  </conditionalFormatting>
  <conditionalFormatting sqref="AH45">
    <cfRule type="expression" dxfId="785" priority="481">
      <formula>$AH45&gt;$O45</formula>
    </cfRule>
    <cfRule type="expression" dxfId="784" priority="482">
      <formula>$AH45=$O45</formula>
    </cfRule>
    <cfRule type="expression" dxfId="783" priority="483">
      <formula>$AH45&lt;$O45</formula>
    </cfRule>
  </conditionalFormatting>
  <conditionalFormatting sqref="AI45">
    <cfRule type="expression" dxfId="782" priority="478">
      <formula>$AI45&gt;$P45</formula>
    </cfRule>
    <cfRule type="expression" dxfId="781" priority="479">
      <formula>$AI45=$P45</formula>
    </cfRule>
    <cfRule type="expression" dxfId="780" priority="480">
      <formula>$AI45&lt;$P45</formula>
    </cfRule>
  </conditionalFormatting>
  <conditionalFormatting sqref="AA45">
    <cfRule type="expression" dxfId="779" priority="477">
      <formula>$AA45&lt;$Z45</formula>
    </cfRule>
  </conditionalFormatting>
  <conditionalFormatting sqref="AB45">
    <cfRule type="expression" dxfId="778" priority="476">
      <formula>$AB45&lt;$AA45</formula>
    </cfRule>
  </conditionalFormatting>
  <conditionalFormatting sqref="AR45:AV45">
    <cfRule type="expression" dxfId="777" priority="475">
      <formula>$W45=0%</formula>
    </cfRule>
  </conditionalFormatting>
  <conditionalFormatting sqref="I45">
    <cfRule type="expression" dxfId="776" priority="470">
      <formula>$W45=0%</formula>
    </cfRule>
  </conditionalFormatting>
  <conditionalFormatting sqref="L45">
    <cfRule type="expression" dxfId="775" priority="465">
      <formula>$W45=0%</formula>
    </cfRule>
  </conditionalFormatting>
  <conditionalFormatting sqref="M45">
    <cfRule type="expression" dxfId="774" priority="460">
      <formula>$W45=0%</formula>
    </cfRule>
  </conditionalFormatting>
  <conditionalFormatting sqref="N45">
    <cfRule type="expression" dxfId="773" priority="455">
      <formula>$W45=0%</formula>
    </cfRule>
  </conditionalFormatting>
  <conditionalFormatting sqref="O45:P45">
    <cfRule type="expression" dxfId="772" priority="450">
      <formula>$W45=0%</formula>
    </cfRule>
  </conditionalFormatting>
  <conditionalFormatting sqref="W44">
    <cfRule type="cellIs" dxfId="771" priority="446" stopIfTrue="1" operator="greaterThan">
      <formula>0.5</formula>
    </cfRule>
    <cfRule type="cellIs" dxfId="770" priority="447" stopIfTrue="1" operator="between">
      <formula>0.10001</formula>
      <formula>0.5</formula>
    </cfRule>
    <cfRule type="cellIs" dxfId="769" priority="448" stopIfTrue="1" operator="between">
      <formula>0.0100001</formula>
      <formula>0.1</formula>
    </cfRule>
    <cfRule type="cellIs" dxfId="768" priority="449" stopIfTrue="1" operator="between">
      <formula>0.000001</formula>
      <formula>0.01</formula>
    </cfRule>
  </conditionalFormatting>
  <conditionalFormatting sqref="AJ44:AK44 R44">
    <cfRule type="containsText" dxfId="767" priority="442" stopIfTrue="1" operator="containsText" text="High">
      <formula>NOT(ISERROR(SEARCH("High",R44)))</formula>
    </cfRule>
    <cfRule type="containsText" dxfId="766" priority="443" stopIfTrue="1" operator="containsText" text="Moderate">
      <formula>NOT(ISERROR(SEARCH("Moderate",R44)))</formula>
    </cfRule>
    <cfRule type="containsText" dxfId="765" priority="444" stopIfTrue="1" operator="containsText" text="Low">
      <formula>NOT(ISERROR(SEARCH("Low",R44)))</formula>
    </cfRule>
    <cfRule type="containsText" dxfId="764" priority="445" stopIfTrue="1" operator="containsText" text="Negligible">
      <formula>NOT(ISERROR(SEARCH("Negligible",R44)))</formula>
    </cfRule>
  </conditionalFormatting>
  <conditionalFormatting sqref="Q44 AL44">
    <cfRule type="containsText" dxfId="763" priority="438" stopIfTrue="1" operator="containsText" text="High">
      <formula>NOT(ISERROR(SEARCH("High",Q44)))</formula>
    </cfRule>
    <cfRule type="containsText" dxfId="762" priority="439" stopIfTrue="1" operator="containsText" text="Moderate">
      <formula>NOT(ISERROR(SEARCH("Moderate",Q44)))</formula>
    </cfRule>
    <cfRule type="containsText" dxfId="761" priority="440" stopIfTrue="1" operator="containsText" text="Low">
      <formula>NOT(ISERROR(SEARCH("Low",Q44)))</formula>
    </cfRule>
    <cfRule type="containsText" dxfId="760" priority="441" stopIfTrue="1" operator="containsText" text="Negligible">
      <formula>NOT(ISERROR(SEARCH("Negligible",Q44)))</formula>
    </cfRule>
  </conditionalFormatting>
  <conditionalFormatting sqref="AF44">
    <cfRule type="expression" dxfId="759" priority="431">
      <formula>$AF44&gt;$M44</formula>
    </cfRule>
    <cfRule type="expression" dxfId="758" priority="432">
      <formula>$AF44=$M44</formula>
    </cfRule>
    <cfRule type="expression" dxfId="757" priority="433">
      <formula>$AF44&lt;$M44</formula>
    </cfRule>
  </conditionalFormatting>
  <conditionalFormatting sqref="AG44">
    <cfRule type="expression" dxfId="756" priority="428">
      <formula>$AG44&gt;$N44</formula>
    </cfRule>
    <cfRule type="expression" dxfId="755" priority="429">
      <formula>$AG44=$N44</formula>
    </cfRule>
    <cfRule type="expression" dxfId="754" priority="430">
      <formula>$AG44&lt;$N44</formula>
    </cfRule>
  </conditionalFormatting>
  <conditionalFormatting sqref="AH44">
    <cfRule type="expression" dxfId="753" priority="425">
      <formula>$AH44&gt;$O44</formula>
    </cfRule>
    <cfRule type="expression" dxfId="752" priority="426">
      <formula>$AH44=$O44</formula>
    </cfRule>
    <cfRule type="expression" dxfId="751" priority="427">
      <formula>$AH44&lt;$O44</formula>
    </cfRule>
  </conditionalFormatting>
  <conditionalFormatting sqref="AI44">
    <cfRule type="expression" dxfId="750" priority="422">
      <formula>$AI44&gt;$P44</formula>
    </cfRule>
    <cfRule type="expression" dxfId="749" priority="423">
      <formula>$AI44=$P44</formula>
    </cfRule>
    <cfRule type="expression" dxfId="748" priority="424">
      <formula>$AI44&lt;$P44</formula>
    </cfRule>
  </conditionalFormatting>
  <conditionalFormatting sqref="AA44">
    <cfRule type="expression" dxfId="747" priority="421">
      <formula>$AA44&lt;$Z44</formula>
    </cfRule>
  </conditionalFormatting>
  <conditionalFormatting sqref="AB44">
    <cfRule type="expression" dxfId="746" priority="420">
      <formula>$AB44&lt;$AA44</formula>
    </cfRule>
  </conditionalFormatting>
  <conditionalFormatting sqref="AR44:AV44">
    <cfRule type="expression" dxfId="745" priority="419">
      <formula>$W44=0%</formula>
    </cfRule>
  </conditionalFormatting>
  <conditionalFormatting sqref="I44">
    <cfRule type="expression" dxfId="744" priority="414">
      <formula>$W44=0%</formula>
    </cfRule>
  </conditionalFormatting>
  <conditionalFormatting sqref="L44">
    <cfRule type="expression" dxfId="743" priority="409">
      <formula>$W44=0%</formula>
    </cfRule>
  </conditionalFormatting>
  <conditionalFormatting sqref="M44">
    <cfRule type="expression" dxfId="742" priority="404">
      <formula>$W44=0%</formula>
    </cfRule>
  </conditionalFormatting>
  <conditionalFormatting sqref="N44">
    <cfRule type="expression" dxfId="741" priority="399">
      <formula>$W44=0%</formula>
    </cfRule>
  </conditionalFormatting>
  <conditionalFormatting sqref="O44:P44">
    <cfRule type="expression" dxfId="740" priority="394">
      <formula>$W44=0%</formula>
    </cfRule>
  </conditionalFormatting>
  <conditionalFormatting sqref="W46">
    <cfRule type="cellIs" dxfId="739" priority="390" stopIfTrue="1" operator="greaterThan">
      <formula>0.5</formula>
    </cfRule>
    <cfRule type="cellIs" dxfId="738" priority="391" stopIfTrue="1" operator="between">
      <formula>0.10001</formula>
      <formula>0.5</formula>
    </cfRule>
    <cfRule type="cellIs" dxfId="737" priority="392" stopIfTrue="1" operator="between">
      <formula>0.0100001</formula>
      <formula>0.1</formula>
    </cfRule>
    <cfRule type="cellIs" dxfId="736" priority="393" stopIfTrue="1" operator="between">
      <formula>0.000001</formula>
      <formula>0.01</formula>
    </cfRule>
  </conditionalFormatting>
  <conditionalFormatting sqref="AJ46:AK46 R46">
    <cfRule type="containsText" dxfId="735" priority="386" stopIfTrue="1" operator="containsText" text="High">
      <formula>NOT(ISERROR(SEARCH("High",R46)))</formula>
    </cfRule>
    <cfRule type="containsText" dxfId="734" priority="387" stopIfTrue="1" operator="containsText" text="Moderate">
      <formula>NOT(ISERROR(SEARCH("Moderate",R46)))</formula>
    </cfRule>
    <cfRule type="containsText" dxfId="733" priority="388" stopIfTrue="1" operator="containsText" text="Low">
      <formula>NOT(ISERROR(SEARCH("Low",R46)))</formula>
    </cfRule>
    <cfRule type="containsText" dxfId="732" priority="389" stopIfTrue="1" operator="containsText" text="Negligible">
      <formula>NOT(ISERROR(SEARCH("Negligible",R46)))</formula>
    </cfRule>
  </conditionalFormatting>
  <conditionalFormatting sqref="Q46 AL46">
    <cfRule type="containsText" dxfId="731" priority="382" stopIfTrue="1" operator="containsText" text="High">
      <formula>NOT(ISERROR(SEARCH("High",Q46)))</formula>
    </cfRule>
    <cfRule type="containsText" dxfId="730" priority="383" stopIfTrue="1" operator="containsText" text="Moderate">
      <formula>NOT(ISERROR(SEARCH("Moderate",Q46)))</formula>
    </cfRule>
    <cfRule type="containsText" dxfId="729" priority="384" stopIfTrue="1" operator="containsText" text="Low">
      <formula>NOT(ISERROR(SEARCH("Low",Q46)))</formula>
    </cfRule>
    <cfRule type="containsText" dxfId="728" priority="385" stopIfTrue="1" operator="containsText" text="Negligible">
      <formula>NOT(ISERROR(SEARCH("Negligible",Q46)))</formula>
    </cfRule>
  </conditionalFormatting>
  <conditionalFormatting sqref="AF46">
    <cfRule type="expression" dxfId="727" priority="375">
      <formula>$AF46&gt;$M46</formula>
    </cfRule>
    <cfRule type="expression" dxfId="726" priority="376">
      <formula>$AF46=$M46</formula>
    </cfRule>
    <cfRule type="expression" dxfId="725" priority="377">
      <formula>$AF46&lt;$M46</formula>
    </cfRule>
  </conditionalFormatting>
  <conditionalFormatting sqref="AG46">
    <cfRule type="expression" dxfId="724" priority="372">
      <formula>$AG46&gt;$N46</formula>
    </cfRule>
    <cfRule type="expression" dxfId="723" priority="373">
      <formula>$AG46=$N46</formula>
    </cfRule>
    <cfRule type="expression" dxfId="722" priority="374">
      <formula>$AG46&lt;$N46</formula>
    </cfRule>
  </conditionalFormatting>
  <conditionalFormatting sqref="AH46">
    <cfRule type="expression" dxfId="721" priority="369">
      <formula>$AH46&gt;$O46</formula>
    </cfRule>
    <cfRule type="expression" dxfId="720" priority="370">
      <formula>$AH46=$O46</formula>
    </cfRule>
    <cfRule type="expression" dxfId="719" priority="371">
      <formula>$AH46&lt;$O46</formula>
    </cfRule>
  </conditionalFormatting>
  <conditionalFormatting sqref="AI46">
    <cfRule type="expression" dxfId="718" priority="366">
      <formula>$AI46&gt;$P46</formula>
    </cfRule>
    <cfRule type="expression" dxfId="717" priority="367">
      <formula>$AI46=$P46</formula>
    </cfRule>
    <cfRule type="expression" dxfId="716" priority="368">
      <formula>$AI46&lt;$P46</formula>
    </cfRule>
  </conditionalFormatting>
  <conditionalFormatting sqref="AA46">
    <cfRule type="expression" dxfId="715" priority="365">
      <formula>$AA46&lt;$Z46</formula>
    </cfRule>
  </conditionalFormatting>
  <conditionalFormatting sqref="AB46">
    <cfRule type="expression" dxfId="714" priority="364">
      <formula>$AB46&lt;$AA46</formula>
    </cfRule>
  </conditionalFormatting>
  <conditionalFormatting sqref="AR46:AV46">
    <cfRule type="expression" dxfId="713" priority="363">
      <formula>$W46=0%</formula>
    </cfRule>
  </conditionalFormatting>
  <conditionalFormatting sqref="I46">
    <cfRule type="expression" dxfId="712" priority="358">
      <formula>$W46=0%</formula>
    </cfRule>
  </conditionalFormatting>
  <conditionalFormatting sqref="L46">
    <cfRule type="expression" dxfId="711" priority="353">
      <formula>$W46=0%</formula>
    </cfRule>
  </conditionalFormatting>
  <conditionalFormatting sqref="M46">
    <cfRule type="expression" dxfId="710" priority="348">
      <formula>$W46=0%</formula>
    </cfRule>
  </conditionalFormatting>
  <conditionalFormatting sqref="N46">
    <cfRule type="expression" dxfId="709" priority="343">
      <formula>$W46=0%</formula>
    </cfRule>
  </conditionalFormatting>
  <conditionalFormatting sqref="O46:P46">
    <cfRule type="expression" dxfId="708" priority="338">
      <formula>$W46=0%</formula>
    </cfRule>
  </conditionalFormatting>
  <conditionalFormatting sqref="W47">
    <cfRule type="cellIs" dxfId="707" priority="334" stopIfTrue="1" operator="greaterThan">
      <formula>0.5</formula>
    </cfRule>
    <cfRule type="cellIs" dxfId="706" priority="335" stopIfTrue="1" operator="between">
      <formula>0.10001</formula>
      <formula>0.5</formula>
    </cfRule>
    <cfRule type="cellIs" dxfId="705" priority="336" stopIfTrue="1" operator="between">
      <formula>0.0100001</formula>
      <formula>0.1</formula>
    </cfRule>
    <cfRule type="cellIs" dxfId="704" priority="337" stopIfTrue="1" operator="between">
      <formula>0.000001</formula>
      <formula>0.01</formula>
    </cfRule>
  </conditionalFormatting>
  <conditionalFormatting sqref="AJ47:AK47 R47">
    <cfRule type="containsText" dxfId="703" priority="330" stopIfTrue="1" operator="containsText" text="High">
      <formula>NOT(ISERROR(SEARCH("High",R47)))</formula>
    </cfRule>
    <cfRule type="containsText" dxfId="702" priority="331" stopIfTrue="1" operator="containsText" text="Moderate">
      <formula>NOT(ISERROR(SEARCH("Moderate",R47)))</formula>
    </cfRule>
    <cfRule type="containsText" dxfId="701" priority="332" stopIfTrue="1" operator="containsText" text="Low">
      <formula>NOT(ISERROR(SEARCH("Low",R47)))</formula>
    </cfRule>
    <cfRule type="containsText" dxfId="700" priority="333" stopIfTrue="1" operator="containsText" text="Negligible">
      <formula>NOT(ISERROR(SEARCH("Negligible",R47)))</formula>
    </cfRule>
  </conditionalFormatting>
  <conditionalFormatting sqref="Q47 AL47">
    <cfRule type="containsText" dxfId="699" priority="326" stopIfTrue="1" operator="containsText" text="High">
      <formula>NOT(ISERROR(SEARCH("High",Q47)))</formula>
    </cfRule>
    <cfRule type="containsText" dxfId="698" priority="327" stopIfTrue="1" operator="containsText" text="Moderate">
      <formula>NOT(ISERROR(SEARCH("Moderate",Q47)))</formula>
    </cfRule>
    <cfRule type="containsText" dxfId="697" priority="328" stopIfTrue="1" operator="containsText" text="Low">
      <formula>NOT(ISERROR(SEARCH("Low",Q47)))</formula>
    </cfRule>
    <cfRule type="containsText" dxfId="696" priority="329" stopIfTrue="1" operator="containsText" text="Negligible">
      <formula>NOT(ISERROR(SEARCH("Negligible",Q47)))</formula>
    </cfRule>
  </conditionalFormatting>
  <conditionalFormatting sqref="AF47">
    <cfRule type="expression" dxfId="695" priority="319">
      <formula>$AF47&gt;$M47</formula>
    </cfRule>
    <cfRule type="expression" dxfId="694" priority="320">
      <formula>$AF47=$M47</formula>
    </cfRule>
    <cfRule type="expression" dxfId="693" priority="321">
      <formula>$AF47&lt;$M47</formula>
    </cfRule>
  </conditionalFormatting>
  <conditionalFormatting sqref="AG47">
    <cfRule type="expression" dxfId="692" priority="316">
      <formula>$AG47&gt;$N47</formula>
    </cfRule>
    <cfRule type="expression" dxfId="691" priority="317">
      <formula>$AG47=$N47</formula>
    </cfRule>
    <cfRule type="expression" dxfId="690" priority="318">
      <formula>$AG47&lt;$N47</formula>
    </cfRule>
  </conditionalFormatting>
  <conditionalFormatting sqref="AH47">
    <cfRule type="expression" dxfId="689" priority="313">
      <formula>$AH47&gt;$O47</formula>
    </cfRule>
    <cfRule type="expression" dxfId="688" priority="314">
      <formula>$AH47=$O47</formula>
    </cfRule>
    <cfRule type="expression" dxfId="687" priority="315">
      <formula>$AH47&lt;$O47</formula>
    </cfRule>
  </conditionalFormatting>
  <conditionalFormatting sqref="AI47">
    <cfRule type="expression" dxfId="686" priority="310">
      <formula>$AI47&gt;$P47</formula>
    </cfRule>
    <cfRule type="expression" dxfId="685" priority="311">
      <formula>$AI47=$P47</formula>
    </cfRule>
    <cfRule type="expression" dxfId="684" priority="312">
      <formula>$AI47&lt;$P47</formula>
    </cfRule>
  </conditionalFormatting>
  <conditionalFormatting sqref="AA47">
    <cfRule type="expression" dxfId="683" priority="309">
      <formula>$AA47&lt;$Z47</formula>
    </cfRule>
  </conditionalFormatting>
  <conditionalFormatting sqref="AB47">
    <cfRule type="expression" dxfId="682" priority="308">
      <formula>$AB47&lt;$AA47</formula>
    </cfRule>
  </conditionalFormatting>
  <conditionalFormatting sqref="AR47:AV47">
    <cfRule type="expression" dxfId="681" priority="307">
      <formula>$W47=0%</formula>
    </cfRule>
  </conditionalFormatting>
  <conditionalFormatting sqref="I47">
    <cfRule type="expression" dxfId="680" priority="302">
      <formula>$W47=0%</formula>
    </cfRule>
  </conditionalFormatting>
  <conditionalFormatting sqref="L47">
    <cfRule type="expression" dxfId="679" priority="297">
      <formula>$W47=0%</formula>
    </cfRule>
  </conditionalFormatting>
  <conditionalFormatting sqref="M47">
    <cfRule type="expression" dxfId="678" priority="292">
      <formula>$W47=0%</formula>
    </cfRule>
  </conditionalFormatting>
  <conditionalFormatting sqref="N47">
    <cfRule type="expression" dxfId="677" priority="287">
      <formula>$W47=0%</formula>
    </cfRule>
  </conditionalFormatting>
  <conditionalFormatting sqref="O47:P47">
    <cfRule type="expression" dxfId="676" priority="282">
      <formula>$W47=0%</formula>
    </cfRule>
  </conditionalFormatting>
  <conditionalFormatting sqref="W48">
    <cfRule type="cellIs" dxfId="675" priority="278" stopIfTrue="1" operator="greaterThan">
      <formula>0.5</formula>
    </cfRule>
    <cfRule type="cellIs" dxfId="674" priority="279" stopIfTrue="1" operator="between">
      <formula>0.10001</formula>
      <formula>0.5</formula>
    </cfRule>
    <cfRule type="cellIs" dxfId="673" priority="280" stopIfTrue="1" operator="between">
      <formula>0.0100001</formula>
      <formula>0.1</formula>
    </cfRule>
    <cfRule type="cellIs" dxfId="672" priority="281" stopIfTrue="1" operator="between">
      <formula>0.000001</formula>
      <formula>0.01</formula>
    </cfRule>
  </conditionalFormatting>
  <conditionalFormatting sqref="AJ48:AK48 R48">
    <cfRule type="containsText" dxfId="671" priority="274" stopIfTrue="1" operator="containsText" text="High">
      <formula>NOT(ISERROR(SEARCH("High",R48)))</formula>
    </cfRule>
    <cfRule type="containsText" dxfId="670" priority="275" stopIfTrue="1" operator="containsText" text="Moderate">
      <formula>NOT(ISERROR(SEARCH("Moderate",R48)))</formula>
    </cfRule>
    <cfRule type="containsText" dxfId="669" priority="276" stopIfTrue="1" operator="containsText" text="Low">
      <formula>NOT(ISERROR(SEARCH("Low",R48)))</formula>
    </cfRule>
    <cfRule type="containsText" dxfId="668" priority="277" stopIfTrue="1" operator="containsText" text="Negligible">
      <formula>NOT(ISERROR(SEARCH("Negligible",R48)))</formula>
    </cfRule>
  </conditionalFormatting>
  <conditionalFormatting sqref="Q48 AL48">
    <cfRule type="containsText" dxfId="667" priority="270" stopIfTrue="1" operator="containsText" text="High">
      <formula>NOT(ISERROR(SEARCH("High",Q48)))</formula>
    </cfRule>
    <cfRule type="containsText" dxfId="666" priority="271" stopIfTrue="1" operator="containsText" text="Moderate">
      <formula>NOT(ISERROR(SEARCH("Moderate",Q48)))</formula>
    </cfRule>
    <cfRule type="containsText" dxfId="665" priority="272" stopIfTrue="1" operator="containsText" text="Low">
      <formula>NOT(ISERROR(SEARCH("Low",Q48)))</formula>
    </cfRule>
    <cfRule type="containsText" dxfId="664" priority="273" stopIfTrue="1" operator="containsText" text="Negligible">
      <formula>NOT(ISERROR(SEARCH("Negligible",Q48)))</formula>
    </cfRule>
  </conditionalFormatting>
  <conditionalFormatting sqref="AF48">
    <cfRule type="expression" dxfId="663" priority="263">
      <formula>$AF48&gt;$M48</formula>
    </cfRule>
    <cfRule type="expression" dxfId="662" priority="264">
      <formula>$AF48=$M48</formula>
    </cfRule>
    <cfRule type="expression" dxfId="661" priority="265">
      <formula>$AF48&lt;$M48</formula>
    </cfRule>
  </conditionalFormatting>
  <conditionalFormatting sqref="AG48">
    <cfRule type="expression" dxfId="660" priority="260">
      <formula>$AG48&gt;$N48</formula>
    </cfRule>
    <cfRule type="expression" dxfId="659" priority="261">
      <formula>$AG48=$N48</formula>
    </cfRule>
    <cfRule type="expression" dxfId="658" priority="262">
      <formula>$AG48&lt;$N48</formula>
    </cfRule>
  </conditionalFormatting>
  <conditionalFormatting sqref="AH48">
    <cfRule type="expression" dxfId="657" priority="257">
      <formula>$AH48&gt;$O48</formula>
    </cfRule>
    <cfRule type="expression" dxfId="656" priority="258">
      <formula>$AH48=$O48</formula>
    </cfRule>
    <cfRule type="expression" dxfId="655" priority="259">
      <formula>$AH48&lt;$O48</formula>
    </cfRule>
  </conditionalFormatting>
  <conditionalFormatting sqref="AI48">
    <cfRule type="expression" dxfId="654" priority="254">
      <formula>$AI48&gt;$P48</formula>
    </cfRule>
    <cfRule type="expression" dxfId="653" priority="255">
      <formula>$AI48=$P48</formula>
    </cfRule>
    <cfRule type="expression" dxfId="652" priority="256">
      <formula>$AI48&lt;$P48</formula>
    </cfRule>
  </conditionalFormatting>
  <conditionalFormatting sqref="AA48">
    <cfRule type="expression" dxfId="651" priority="253">
      <formula>$AA48&lt;$Z48</formula>
    </cfRule>
  </conditionalFormatting>
  <conditionalFormatting sqref="AB48">
    <cfRule type="expression" dxfId="650" priority="252">
      <formula>$AB48&lt;$AA48</formula>
    </cfRule>
  </conditionalFormatting>
  <conditionalFormatting sqref="AR48:AV48">
    <cfRule type="expression" dxfId="649" priority="251">
      <formula>$W48=0%</formula>
    </cfRule>
  </conditionalFormatting>
  <conditionalFormatting sqref="I48">
    <cfRule type="expression" dxfId="648" priority="246">
      <formula>$W48=0%</formula>
    </cfRule>
  </conditionalFormatting>
  <conditionalFormatting sqref="L48">
    <cfRule type="expression" dxfId="647" priority="241">
      <formula>$W48=0%</formula>
    </cfRule>
  </conditionalFormatting>
  <conditionalFormatting sqref="M48">
    <cfRule type="expression" dxfId="646" priority="236">
      <formula>$W48=0%</formula>
    </cfRule>
  </conditionalFormatting>
  <conditionalFormatting sqref="N48">
    <cfRule type="expression" dxfId="645" priority="231">
      <formula>$W48=0%</formula>
    </cfRule>
  </conditionalFormatting>
  <conditionalFormatting sqref="O48:P48">
    <cfRule type="expression" dxfId="644" priority="226">
      <formula>$W48=0%</formula>
    </cfRule>
  </conditionalFormatting>
  <conditionalFormatting sqref="Y59:Z60">
    <cfRule type="expression" dxfId="643" priority="225">
      <formula>$W59=0%</formula>
    </cfRule>
  </conditionalFormatting>
  <conditionalFormatting sqref="I59:I60 W59:W60">
    <cfRule type="cellIs" dxfId="642" priority="221" stopIfTrue="1" operator="greaterThan">
      <formula>0.5</formula>
    </cfRule>
    <cfRule type="cellIs" dxfId="641" priority="222" stopIfTrue="1" operator="between">
      <formula>0.10001</formula>
      <formula>0.5</formula>
    </cfRule>
    <cfRule type="cellIs" dxfId="640" priority="223" stopIfTrue="1" operator="between">
      <formula>0.0100001</formula>
      <formula>0.1</formula>
    </cfRule>
    <cfRule type="cellIs" dxfId="639" priority="224" stopIfTrue="1" operator="between">
      <formula>0.000001</formula>
      <formula>0.01</formula>
    </cfRule>
  </conditionalFormatting>
  <conditionalFormatting sqref="R59:R60">
    <cfRule type="containsText" dxfId="638" priority="217" stopIfTrue="1" operator="containsText" text="High">
      <formula>NOT(ISERROR(SEARCH("High",R59)))</formula>
    </cfRule>
    <cfRule type="containsText" dxfId="637" priority="218" stopIfTrue="1" operator="containsText" text="Moderate">
      <formula>NOT(ISERROR(SEARCH("Moderate",R59)))</formula>
    </cfRule>
    <cfRule type="containsText" dxfId="636" priority="219" stopIfTrue="1" operator="containsText" text="Low">
      <formula>NOT(ISERROR(SEARCH("Low",R59)))</formula>
    </cfRule>
    <cfRule type="containsText" dxfId="635" priority="220" stopIfTrue="1" operator="containsText" text="Negligible">
      <formula>NOT(ISERROR(SEARCH("Negligible",R59)))</formula>
    </cfRule>
  </conditionalFormatting>
  <conditionalFormatting sqref="AJ59:AK60">
    <cfRule type="containsText" dxfId="634" priority="213" stopIfTrue="1" operator="containsText" text="High">
      <formula>NOT(ISERROR(SEARCH("High",AJ59)))</formula>
    </cfRule>
    <cfRule type="containsText" dxfId="633" priority="214" stopIfTrue="1" operator="containsText" text="Moderate">
      <formula>NOT(ISERROR(SEARCH("Moderate",AJ59)))</formula>
    </cfRule>
    <cfRule type="containsText" dxfId="632" priority="215" stopIfTrue="1" operator="containsText" text="Low">
      <formula>NOT(ISERROR(SEARCH("Low",AJ59)))</formula>
    </cfRule>
    <cfRule type="containsText" dxfId="631" priority="216" stopIfTrue="1" operator="containsText" text="Negligible">
      <formula>NOT(ISERROR(SEARCH("Negligible",AJ59)))</formula>
    </cfRule>
  </conditionalFormatting>
  <conditionalFormatting sqref="Q59:Q60">
    <cfRule type="containsText" dxfId="630" priority="209" stopIfTrue="1" operator="containsText" text="High">
      <formula>NOT(ISERROR(SEARCH("High",Q59)))</formula>
    </cfRule>
    <cfRule type="containsText" dxfId="629" priority="210" stopIfTrue="1" operator="containsText" text="Moderate">
      <formula>NOT(ISERROR(SEARCH("Moderate",Q59)))</formula>
    </cfRule>
    <cfRule type="containsText" dxfId="628" priority="211" stopIfTrue="1" operator="containsText" text="Low">
      <formula>NOT(ISERROR(SEARCH("Low",Q59)))</formula>
    </cfRule>
    <cfRule type="containsText" dxfId="627" priority="212" stopIfTrue="1" operator="containsText" text="Negligible">
      <formula>NOT(ISERROR(SEARCH("Negligible",Q59)))</formula>
    </cfRule>
  </conditionalFormatting>
  <conditionalFormatting sqref="AF59:AF60">
    <cfRule type="expression" dxfId="626" priority="198">
      <formula>$AF59&gt;$M59</formula>
    </cfRule>
    <cfRule type="expression" dxfId="625" priority="199">
      <formula>$AF59=$M59</formula>
    </cfRule>
    <cfRule type="expression" dxfId="624" priority="200">
      <formula>$AF59&lt;$M59</formula>
    </cfRule>
  </conditionalFormatting>
  <conditionalFormatting sqref="AG59:AG60">
    <cfRule type="expression" dxfId="623" priority="195">
      <formula>$AG59&gt;$N59</formula>
    </cfRule>
    <cfRule type="expression" dxfId="622" priority="196">
      <formula>$AG59=$N59</formula>
    </cfRule>
    <cfRule type="expression" dxfId="621" priority="197">
      <formula>$AG59&lt;$N59</formula>
    </cfRule>
  </conditionalFormatting>
  <conditionalFormatting sqref="AH59:AH60">
    <cfRule type="expression" dxfId="620" priority="192">
      <formula>$AH59&gt;$O59</formula>
    </cfRule>
    <cfRule type="expression" dxfId="619" priority="193">
      <formula>$AH59=$O59</formula>
    </cfRule>
    <cfRule type="expression" dxfId="618" priority="194">
      <formula>$AH59&lt;$O59</formula>
    </cfRule>
  </conditionalFormatting>
  <conditionalFormatting sqref="AI59:AI60">
    <cfRule type="expression" dxfId="617" priority="189">
      <formula>$AI59&gt;$P59</formula>
    </cfRule>
    <cfRule type="expression" dxfId="616" priority="190">
      <formula>$AI59=$P59</formula>
    </cfRule>
    <cfRule type="expression" dxfId="615" priority="191">
      <formula>$AI59&lt;$P59</formula>
    </cfRule>
  </conditionalFormatting>
  <conditionalFormatting sqref="L59:L60">
    <cfRule type="expression" dxfId="614" priority="184" stopIfTrue="1">
      <formula>$L59=""</formula>
    </cfRule>
  </conditionalFormatting>
  <conditionalFormatting sqref="AL59:AL60">
    <cfRule type="containsText" dxfId="613" priority="180" stopIfTrue="1" operator="containsText" text="High">
      <formula>NOT(ISERROR(SEARCH("High",AL59)))</formula>
    </cfRule>
    <cfRule type="containsText" dxfId="612" priority="181" stopIfTrue="1" operator="containsText" text="Moderate">
      <formula>NOT(ISERROR(SEARCH("Moderate",AL59)))</formula>
    </cfRule>
    <cfRule type="containsText" dxfId="611" priority="182" stopIfTrue="1" operator="containsText" text="Low">
      <formula>NOT(ISERROR(SEARCH("Low",AL59)))</formula>
    </cfRule>
    <cfRule type="containsText" dxfId="610" priority="183" stopIfTrue="1" operator="containsText" text="Negligible">
      <formula>NOT(ISERROR(SEARCH("Negligible",AL59)))</formula>
    </cfRule>
  </conditionalFormatting>
  <conditionalFormatting sqref="AB59:AB60">
    <cfRule type="expression" dxfId="609" priority="178">
      <formula>$AB59&lt;$AA59</formula>
    </cfRule>
  </conditionalFormatting>
  <conditionalFormatting sqref="Y59:Z60 A59:F60 H59:M60 O59:W60 AB59:AW60">
    <cfRule type="expression" dxfId="608" priority="176">
      <formula>"$W50=0"</formula>
    </cfRule>
  </conditionalFormatting>
  <conditionalFormatting sqref="X53:X62">
    <cfRule type="expression" dxfId="607" priority="171">
      <formula>$W53=0%</formula>
    </cfRule>
  </conditionalFormatting>
  <conditionalFormatting sqref="I9 W9">
    <cfRule type="cellIs" dxfId="606" priority="167" stopIfTrue="1" operator="greaterThan">
      <formula>0.5</formula>
    </cfRule>
    <cfRule type="cellIs" dxfId="605" priority="168" stopIfTrue="1" operator="between">
      <formula>0.10001</formula>
      <formula>0.5</formula>
    </cfRule>
    <cfRule type="cellIs" dxfId="604" priority="169" stopIfTrue="1" operator="between">
      <formula>0.0100001</formula>
      <formula>0.1</formula>
    </cfRule>
    <cfRule type="cellIs" dxfId="603" priority="170" stopIfTrue="1" operator="between">
      <formula>0.000001</formula>
      <formula>0.01</formula>
    </cfRule>
  </conditionalFormatting>
  <conditionalFormatting sqref="AJ9:AK9 R9">
    <cfRule type="containsText" dxfId="602" priority="163" stopIfTrue="1" operator="containsText" text="High">
      <formula>NOT(ISERROR(SEARCH("High",R9)))</formula>
    </cfRule>
    <cfRule type="containsText" dxfId="601" priority="164" stopIfTrue="1" operator="containsText" text="Moderate">
      <formula>NOT(ISERROR(SEARCH("Moderate",R9)))</formula>
    </cfRule>
    <cfRule type="containsText" dxfId="600" priority="165" stopIfTrue="1" operator="containsText" text="Low">
      <formula>NOT(ISERROR(SEARCH("Low",R9)))</formula>
    </cfRule>
    <cfRule type="containsText" dxfId="599" priority="166" stopIfTrue="1" operator="containsText" text="Negligible">
      <formula>NOT(ISERROR(SEARCH("Negligible",R9)))</formula>
    </cfRule>
  </conditionalFormatting>
  <conditionalFormatting sqref="Q9 AL9">
    <cfRule type="containsText" dxfId="598" priority="159" stopIfTrue="1" operator="containsText" text="High">
      <formula>NOT(ISERROR(SEARCH("High",Q9)))</formula>
    </cfRule>
    <cfRule type="containsText" dxfId="597" priority="160" stopIfTrue="1" operator="containsText" text="Moderate">
      <formula>NOT(ISERROR(SEARCH("Moderate",Q9)))</formula>
    </cfRule>
    <cfRule type="containsText" dxfId="596" priority="161" stopIfTrue="1" operator="containsText" text="Low">
      <formula>NOT(ISERROR(SEARCH("Low",Q9)))</formula>
    </cfRule>
    <cfRule type="containsText" dxfId="595" priority="162" stopIfTrue="1" operator="containsText" text="Negligible">
      <formula>NOT(ISERROR(SEARCH("Negligible",Q9)))</formula>
    </cfRule>
  </conditionalFormatting>
  <conditionalFormatting sqref="AF9">
    <cfRule type="expression" dxfId="594" priority="152">
      <formula>$AF9&gt;$M9</formula>
    </cfRule>
    <cfRule type="expression" dxfId="593" priority="153">
      <formula>$AF9=$M9</formula>
    </cfRule>
    <cfRule type="expression" dxfId="592" priority="154">
      <formula>$AF9&lt;$M9</formula>
    </cfRule>
  </conditionalFormatting>
  <conditionalFormatting sqref="AG9">
    <cfRule type="expression" dxfId="591" priority="149">
      <formula>$AG9&gt;$N9</formula>
    </cfRule>
    <cfRule type="expression" dxfId="590" priority="150">
      <formula>$AG9=$N9</formula>
    </cfRule>
    <cfRule type="expression" dxfId="589" priority="151">
      <formula>$AG9&lt;$N9</formula>
    </cfRule>
  </conditionalFormatting>
  <conditionalFormatting sqref="AH9">
    <cfRule type="expression" dxfId="588" priority="146">
      <formula>$AH9&gt;$O9</formula>
    </cfRule>
    <cfRule type="expression" dxfId="587" priority="147">
      <formula>$AH9=$O9</formula>
    </cfRule>
    <cfRule type="expression" dxfId="586" priority="148">
      <formula>$AH9&lt;$O9</formula>
    </cfRule>
  </conditionalFormatting>
  <conditionalFormatting sqref="AI9">
    <cfRule type="expression" dxfId="585" priority="143">
      <formula>$AI9&gt;$P9</formula>
    </cfRule>
    <cfRule type="expression" dxfId="584" priority="144">
      <formula>$AI9=$P9</formula>
    </cfRule>
    <cfRule type="expression" dxfId="583" priority="145">
      <formula>$AI9&lt;$P9</formula>
    </cfRule>
  </conditionalFormatting>
  <conditionalFormatting sqref="L9">
    <cfRule type="expression" dxfId="582" priority="138" stopIfTrue="1">
      <formula>$L9=""</formula>
    </cfRule>
  </conditionalFormatting>
  <conditionalFormatting sqref="AB9">
    <cfRule type="expression" dxfId="581" priority="136">
      <formula>$AB9&lt;$AA9</formula>
    </cfRule>
  </conditionalFormatting>
  <conditionalFormatting sqref="AR9:AV9">
    <cfRule type="expression" dxfId="580" priority="134">
      <formula>$W9=0%</formula>
    </cfRule>
  </conditionalFormatting>
  <conditionalFormatting sqref="B9">
    <cfRule type="expression" dxfId="579" priority="133">
      <formula>$W9=0%</formula>
    </cfRule>
  </conditionalFormatting>
  <conditionalFormatting sqref="AB12">
    <cfRule type="expression" dxfId="578" priority="108">
      <formula>$AB12&lt;$AA12</formula>
    </cfRule>
  </conditionalFormatting>
  <conditionalFormatting sqref="I63 W63">
    <cfRule type="cellIs" dxfId="577" priority="100" stopIfTrue="1" operator="greaterThan">
      <formula>0.5</formula>
    </cfRule>
    <cfRule type="cellIs" dxfId="576" priority="101" stopIfTrue="1" operator="between">
      <formula>0.10001</formula>
      <formula>0.5</formula>
    </cfRule>
    <cfRule type="cellIs" dxfId="575" priority="102" stopIfTrue="1" operator="between">
      <formula>0.0100001</formula>
      <formula>0.1</formula>
    </cfRule>
    <cfRule type="cellIs" dxfId="574" priority="103" stopIfTrue="1" operator="between">
      <formula>0.000001</formula>
      <formula>0.01</formula>
    </cfRule>
  </conditionalFormatting>
  <conditionalFormatting sqref="AJ63 R63">
    <cfRule type="containsText" dxfId="573" priority="96" stopIfTrue="1" operator="containsText" text="High">
      <formula>NOT(ISERROR(SEARCH("High",R63)))</formula>
    </cfRule>
    <cfRule type="containsText" dxfId="572" priority="97" stopIfTrue="1" operator="containsText" text="Moderate">
      <formula>NOT(ISERROR(SEARCH("Moderate",R63)))</formula>
    </cfRule>
    <cfRule type="containsText" dxfId="571" priority="98" stopIfTrue="1" operator="containsText" text="Low">
      <formula>NOT(ISERROR(SEARCH("Low",R63)))</formula>
    </cfRule>
    <cfRule type="containsText" dxfId="570" priority="99" stopIfTrue="1" operator="containsText" text="Negligible">
      <formula>NOT(ISERROR(SEARCH("Negligible",R63)))</formula>
    </cfRule>
  </conditionalFormatting>
  <conditionalFormatting sqref="Q63 AL63">
    <cfRule type="containsText" dxfId="569" priority="92" stopIfTrue="1" operator="containsText" text="High">
      <formula>NOT(ISERROR(SEARCH("High",Q63)))</formula>
    </cfRule>
    <cfRule type="containsText" dxfId="568" priority="93" stopIfTrue="1" operator="containsText" text="Moderate">
      <formula>NOT(ISERROR(SEARCH("Moderate",Q63)))</formula>
    </cfRule>
    <cfRule type="containsText" dxfId="567" priority="94" stopIfTrue="1" operator="containsText" text="Low">
      <formula>NOT(ISERROR(SEARCH("Low",Q63)))</formula>
    </cfRule>
    <cfRule type="containsText" dxfId="566" priority="95" stopIfTrue="1" operator="containsText" text="Negligible">
      <formula>NOT(ISERROR(SEARCH("Negligible",Q63)))</formula>
    </cfRule>
  </conditionalFormatting>
  <conditionalFormatting sqref="AF63">
    <cfRule type="expression" dxfId="565" priority="85">
      <formula>$AF63&gt;$M63</formula>
    </cfRule>
    <cfRule type="expression" dxfId="564" priority="86">
      <formula>$AF63=$M63</formula>
    </cfRule>
    <cfRule type="expression" dxfId="563" priority="87">
      <formula>$AF63&lt;$M63</formula>
    </cfRule>
  </conditionalFormatting>
  <conditionalFormatting sqref="AG63">
    <cfRule type="expression" dxfId="562" priority="82">
      <formula>$AG63&gt;$N63</formula>
    </cfRule>
    <cfRule type="expression" dxfId="561" priority="83">
      <formula>$AG63=$N63</formula>
    </cfRule>
    <cfRule type="expression" dxfId="560" priority="84">
      <formula>$AG63&lt;$N63</formula>
    </cfRule>
  </conditionalFormatting>
  <conditionalFormatting sqref="AH63">
    <cfRule type="expression" dxfId="559" priority="79">
      <formula>$AH63&gt;$O63</formula>
    </cfRule>
    <cfRule type="expression" dxfId="558" priority="80">
      <formula>$AH63=$O63</formula>
    </cfRule>
    <cfRule type="expression" dxfId="557" priority="81">
      <formula>$AH63&lt;$O63</formula>
    </cfRule>
  </conditionalFormatting>
  <conditionalFormatting sqref="AI63">
    <cfRule type="expression" dxfId="556" priority="76">
      <formula>$AI63&gt;$P63</formula>
    </cfRule>
    <cfRule type="expression" dxfId="555" priority="77">
      <formula>$AI63=$P63</formula>
    </cfRule>
    <cfRule type="expression" dxfId="554" priority="78">
      <formula>$AI63&lt;$P63</formula>
    </cfRule>
  </conditionalFormatting>
  <conditionalFormatting sqref="L63">
    <cfRule type="expression" dxfId="553" priority="71" stopIfTrue="1">
      <formula>$L63=""</formula>
    </cfRule>
  </conditionalFormatting>
  <conditionalFormatting sqref="AB63">
    <cfRule type="expression" dxfId="552" priority="69">
      <formula>$AB63&lt;$AA63</formula>
    </cfRule>
  </conditionalFormatting>
  <conditionalFormatting sqref="B63:W63">
    <cfRule type="expression" dxfId="551" priority="67">
      <formula>$W63=0%</formula>
    </cfRule>
  </conditionalFormatting>
  <conditionalFormatting sqref="AK63">
    <cfRule type="expression" dxfId="550" priority="66">
      <formula>$W63=0%</formula>
    </cfRule>
  </conditionalFormatting>
  <conditionalFormatting sqref="AK63">
    <cfRule type="containsText" dxfId="549" priority="62" stopIfTrue="1" operator="containsText" text="High">
      <formula>NOT(ISERROR(SEARCH("High",AK63)))</formula>
    </cfRule>
    <cfRule type="containsText" dxfId="548" priority="63" stopIfTrue="1" operator="containsText" text="Moderate">
      <formula>NOT(ISERROR(SEARCH("Moderate",AK63)))</formula>
    </cfRule>
    <cfRule type="containsText" dxfId="547" priority="64" stopIfTrue="1" operator="containsText" text="Low">
      <formula>NOT(ISERROR(SEARCH("Low",AK63)))</formula>
    </cfRule>
    <cfRule type="containsText" dxfId="546" priority="65" stopIfTrue="1" operator="containsText" text="Negligible">
      <formula>NOT(ISERROR(SEARCH("Negligible",AK63)))</formula>
    </cfRule>
  </conditionalFormatting>
  <conditionalFormatting sqref="AK63">
    <cfRule type="expression" dxfId="545" priority="61">
      <formula>"$W50=0"</formula>
    </cfRule>
  </conditionalFormatting>
  <conditionalFormatting sqref="X63">
    <cfRule type="expression" dxfId="544" priority="56">
      <formula>$W63=0%</formula>
    </cfRule>
  </conditionalFormatting>
  <conditionalFormatting sqref="Z57:AE58">
    <cfRule type="expression" dxfId="543" priority="51">
      <formula>$W57=0%</formula>
    </cfRule>
  </conditionalFormatting>
  <conditionalFormatting sqref="T9">
    <cfRule type="expression" dxfId="542" priority="50">
      <formula>$V9=0%</formula>
    </cfRule>
  </conditionalFormatting>
  <conditionalFormatting sqref="T13">
    <cfRule type="expression" dxfId="541" priority="49">
      <formula>$V13=0%</formula>
    </cfRule>
  </conditionalFormatting>
  <conditionalFormatting sqref="T26">
    <cfRule type="expression" dxfId="540" priority="48">
      <formula>$V26=0%</formula>
    </cfRule>
  </conditionalFormatting>
  <conditionalFormatting sqref="T31">
    <cfRule type="expression" dxfId="539" priority="47">
      <formula>$V31=0%</formula>
    </cfRule>
  </conditionalFormatting>
  <conditionalFormatting sqref="G53:G56">
    <cfRule type="expression" dxfId="538" priority="46">
      <formula>$W53=0%</formula>
    </cfRule>
  </conditionalFormatting>
  <conditionalFormatting sqref="AK11">
    <cfRule type="cellIs" dxfId="537" priority="42" operator="equal">
      <formula>"Low"</formula>
    </cfRule>
  </conditionalFormatting>
  <conditionalFormatting sqref="S45">
    <cfRule type="expression" dxfId="536" priority="41">
      <formula>$V45=0%</formula>
    </cfRule>
  </conditionalFormatting>
  <conditionalFormatting sqref="S47">
    <cfRule type="expression" dxfId="535" priority="40">
      <formula>$V47=0%</formula>
    </cfRule>
  </conditionalFormatting>
  <conditionalFormatting sqref="T43">
    <cfRule type="expression" dxfId="534" priority="39">
      <formula>$V43=0%</formula>
    </cfRule>
  </conditionalFormatting>
  <conditionalFormatting sqref="T45">
    <cfRule type="expression" dxfId="533" priority="38">
      <formula>$V45=0%</formula>
    </cfRule>
  </conditionalFormatting>
  <conditionalFormatting sqref="T47">
    <cfRule type="expression" dxfId="532" priority="37">
      <formula>$V47=0%</formula>
    </cfRule>
  </conditionalFormatting>
  <conditionalFormatting sqref="S43">
    <cfRule type="expression" dxfId="531" priority="36">
      <formula>$V43=0%</formula>
    </cfRule>
  </conditionalFormatting>
  <conditionalFormatting sqref="N55">
    <cfRule type="expression" dxfId="530" priority="35">
      <formula>$W55=0%</formula>
    </cfRule>
  </conditionalFormatting>
  <conditionalFormatting sqref="AG55">
    <cfRule type="expression" dxfId="529" priority="32">
      <formula>$AG55&gt;$N55</formula>
    </cfRule>
    <cfRule type="expression" dxfId="528" priority="33">
      <formula>$AG55=$N55</formula>
    </cfRule>
    <cfRule type="expression" dxfId="527" priority="34">
      <formula>$AG55&lt;$N55</formula>
    </cfRule>
  </conditionalFormatting>
  <conditionalFormatting sqref="AG55">
    <cfRule type="expression" dxfId="526" priority="31">
      <formula>$W55=0%</formula>
    </cfRule>
  </conditionalFormatting>
  <conditionalFormatting sqref="N56">
    <cfRule type="expression" dxfId="525" priority="30">
      <formula>$W56=0%</formula>
    </cfRule>
  </conditionalFormatting>
  <conditionalFormatting sqref="AG56">
    <cfRule type="expression" dxfId="524" priority="27">
      <formula>$AG56&gt;$N56</formula>
    </cfRule>
    <cfRule type="expression" dxfId="523" priority="28">
      <formula>$AG56=$N56</formula>
    </cfRule>
    <cfRule type="expression" dxfId="522" priority="29">
      <formula>$AG56&lt;$N56</formula>
    </cfRule>
  </conditionalFormatting>
  <conditionalFormatting sqref="AG56">
    <cfRule type="expression" dxfId="521" priority="26">
      <formula>$W56=0%</formula>
    </cfRule>
  </conditionalFormatting>
  <conditionalFormatting sqref="N57">
    <cfRule type="expression" dxfId="520" priority="25">
      <formula>$W57=0%</formula>
    </cfRule>
  </conditionalFormatting>
  <conditionalFormatting sqref="AG57">
    <cfRule type="expression" dxfId="519" priority="22">
      <formula>$AG57&gt;$N57</formula>
    </cfRule>
    <cfRule type="expression" dxfId="518" priority="23">
      <formula>$AG57=$N57</formula>
    </cfRule>
    <cfRule type="expression" dxfId="517" priority="24">
      <formula>$AG57&lt;$N57</formula>
    </cfRule>
  </conditionalFormatting>
  <conditionalFormatting sqref="AG57">
    <cfRule type="expression" dxfId="516" priority="21">
      <formula>$W57=0%</formula>
    </cfRule>
  </conditionalFormatting>
  <conditionalFormatting sqref="N58">
    <cfRule type="expression" dxfId="515" priority="20">
      <formula>$W58=0%</formula>
    </cfRule>
  </conditionalFormatting>
  <conditionalFormatting sqref="AG58">
    <cfRule type="expression" dxfId="514" priority="17">
      <formula>$AG58&gt;$N58</formula>
    </cfRule>
    <cfRule type="expression" dxfId="513" priority="18">
      <formula>$AG58=$N58</formula>
    </cfRule>
    <cfRule type="expression" dxfId="512" priority="19">
      <formula>$AG58&lt;$N58</formula>
    </cfRule>
  </conditionalFormatting>
  <conditionalFormatting sqref="AG58">
    <cfRule type="expression" dxfId="511" priority="16">
      <formula>$W58=0%</formula>
    </cfRule>
  </conditionalFormatting>
  <conditionalFormatting sqref="N59">
    <cfRule type="expression" dxfId="510" priority="15">
      <formula>$W59=0%</formula>
    </cfRule>
  </conditionalFormatting>
  <conditionalFormatting sqref="AG59">
    <cfRule type="expression" dxfId="509" priority="12">
      <formula>$AG59&gt;$N59</formula>
    </cfRule>
    <cfRule type="expression" dxfId="508" priority="13">
      <formula>$AG59=$N59</formula>
    </cfRule>
    <cfRule type="expression" dxfId="507" priority="14">
      <formula>$AG59&lt;$N59</formula>
    </cfRule>
  </conditionalFormatting>
  <conditionalFormatting sqref="N60">
    <cfRule type="expression" dxfId="506" priority="11">
      <formula>$W60=0%</formula>
    </cfRule>
  </conditionalFormatting>
  <conditionalFormatting sqref="AG60">
    <cfRule type="expression" dxfId="505" priority="8">
      <formula>$AG60&gt;$N60</formula>
    </cfRule>
    <cfRule type="expression" dxfId="504" priority="9">
      <formula>$AG60=$N60</formula>
    </cfRule>
    <cfRule type="expression" dxfId="503" priority="10">
      <formula>$AG60&lt;$N60</formula>
    </cfRule>
  </conditionalFormatting>
  <conditionalFormatting sqref="AG61">
    <cfRule type="expression" dxfId="502" priority="5">
      <formula>$AG61&gt;$N61</formula>
    </cfRule>
    <cfRule type="expression" dxfId="501" priority="6">
      <formula>$AG61=$N61</formula>
    </cfRule>
    <cfRule type="expression" dxfId="500" priority="7">
      <formula>$AG61&lt;$N61</formula>
    </cfRule>
  </conditionalFormatting>
  <conditionalFormatting sqref="AG61">
    <cfRule type="expression" dxfId="499" priority="4">
      <formula>"$W50=0"</formula>
    </cfRule>
  </conditionalFormatting>
  <conditionalFormatting sqref="AG61">
    <cfRule type="expression" dxfId="498" priority="1">
      <formula>$AG61&gt;$N61</formula>
    </cfRule>
    <cfRule type="expression" dxfId="497" priority="2">
      <formula>$AG61=$N61</formula>
    </cfRule>
    <cfRule type="expression" dxfId="496" priority="3">
      <formula>$AG61&lt;$N61</formula>
    </cfRule>
  </conditionalFormatting>
  <pageMargins left="0.25" right="0.25" top="0.75" bottom="0.75" header="0.3" footer="0.3"/>
  <pageSetup paperSize="17" fitToHeight="8" orientation="landscape" r:id="rId1"/>
  <headerFooter>
    <oddHeader xml:space="preserve">&amp;C&amp;"-,Bold"&amp;14Project 
Risk Registry </oddHeader>
    <oddFooter>&amp;L&amp;D&amp;RPage &amp;P of &amp;N</oddFooter>
  </headerFooter>
  <legacyDrawing r:id="rId2"/>
  <extLst>
    <ext xmlns:x14="http://schemas.microsoft.com/office/spreadsheetml/2009/9/main" uri="{78C0D931-6437-407d-A8EE-F0AAD7539E65}">
      <x14:conditionalFormattings>
        <x14:conditionalFormatting xmlns:xm="http://schemas.microsoft.com/office/excel/2006/main">
          <x14:cfRule type="expression" priority="1530" id="{802D2E42-840D-43A1-8E52-BA60618FF681}">
            <xm:f>$L3&lt;=SelectionCriteria!$G$5</xm:f>
            <x14:dxf>
              <fill>
                <patternFill>
                  <bgColor rgb="FF00B050"/>
                </patternFill>
              </fill>
            </x14:dxf>
          </x14:cfRule>
          <x14:cfRule type="expression" priority="1531" id="{BEC162EF-040E-41B1-8507-9B984ED55CF3}">
            <xm:f>$L3&lt;=SelectionCriteria!$G$4</xm:f>
            <x14:dxf>
              <fill>
                <patternFill>
                  <bgColor rgb="FFFFFF00"/>
                </patternFill>
              </fill>
            </x14:dxf>
          </x14:cfRule>
          <x14:cfRule type="expression" priority="1532" id="{64DE0088-5B2B-4F8C-B97F-6415C267020A}">
            <xm:f>$L3&lt;=SelectionCriteria!$G$3</xm:f>
            <x14:dxf>
              <fill>
                <patternFill>
                  <bgColor rgb="FFFFC000"/>
                </patternFill>
              </fill>
            </x14:dxf>
          </x14:cfRule>
          <x14:cfRule type="expression" priority="1533" id="{82105369-4AA1-4796-A534-A3E64C51A1B7}">
            <xm:f>$L3&gt;SelectionCriteria!$G$3</xm:f>
            <x14:dxf>
              <font>
                <color theme="0"/>
              </font>
              <fill>
                <patternFill>
                  <bgColor rgb="FFFF0000"/>
                </patternFill>
              </fill>
            </x14:dxf>
          </x14:cfRule>
          <xm:sqref>L34 L30:L32 L36:L42 L3:L8 L64:L67 L49:L54 L10:L26</xm:sqref>
        </x14:conditionalFormatting>
        <x14:conditionalFormatting xmlns:xm="http://schemas.microsoft.com/office/excel/2006/main">
          <x14:cfRule type="cellIs" priority="1650" operator="equal" id="{9051AE4A-5B81-4756-A179-C6A6D4049953}">
            <xm:f>SelectionCriteria!$A$5</xm:f>
            <x14:dxf>
              <fill>
                <patternFill>
                  <bgColor rgb="FF00B050"/>
                </patternFill>
              </fill>
            </x14:dxf>
          </x14:cfRule>
          <x14:cfRule type="cellIs" priority="1651" operator="equal" id="{D022F316-37DD-472C-949F-857966D63FA9}">
            <xm:f>SelectionCriteria!$A$4</xm:f>
            <x14:dxf>
              <fill>
                <patternFill>
                  <bgColor rgb="FFFFFF00"/>
                </patternFill>
              </fill>
            </x14:dxf>
          </x14:cfRule>
          <x14:cfRule type="cellIs" priority="1652" operator="equal" id="{530A763D-323E-46CF-AB0B-0187720C0C1E}">
            <xm:f>SelectionCriteria!$A$3</xm:f>
            <x14:dxf>
              <fill>
                <patternFill>
                  <bgColor rgb="FFFFC000"/>
                </patternFill>
              </fill>
            </x14:dxf>
          </x14:cfRule>
          <x14:cfRule type="cellIs" priority="1653" operator="equal" id="{14064C83-414C-4843-A611-3B5FF995070B}">
            <xm:f>SelectionCriteria!$A$2</xm:f>
            <x14:dxf>
              <font>
                <color theme="0"/>
              </font>
              <fill>
                <patternFill>
                  <bgColor rgb="FFFF0000"/>
                </patternFill>
              </fill>
            </x14:dxf>
          </x14:cfRule>
          <xm:sqref>J34:K34 J30:K32 X30:Y32 J20:K26 J36:K42 X40:Y42 X3:Y8 X67:Y67 J64:K67 J3:K8 X49:Y52 J49:K54 Y53:Y54 Y64:Y66 J10:K12 X10:Y12 X20:Y22</xm:sqref>
        </x14:conditionalFormatting>
        <x14:conditionalFormatting xmlns:xm="http://schemas.microsoft.com/office/excel/2006/main">
          <x14:cfRule type="cellIs" priority="1646" operator="equal" id="{95555795-A3AA-41A7-8A49-47B5A5B8E51C}">
            <xm:f>SelectionCriteria!$A$5</xm:f>
            <x14:dxf>
              <fill>
                <patternFill>
                  <bgColor rgb="FF00B050"/>
                </patternFill>
              </fill>
            </x14:dxf>
          </x14:cfRule>
          <x14:cfRule type="cellIs" priority="1647" operator="equal" id="{A062A868-5FEC-44A8-83EB-A969A5C760DD}">
            <xm:f>SelectionCriteria!$A$4</xm:f>
            <x14:dxf>
              <fill>
                <patternFill>
                  <bgColor rgb="FFFFFF00"/>
                </patternFill>
              </fill>
            </x14:dxf>
          </x14:cfRule>
          <x14:cfRule type="cellIs" priority="1648" operator="equal" id="{37AC6265-B1F9-46A8-BDB5-59EB53B47864}">
            <xm:f>SelectionCriteria!$A$3</xm:f>
            <x14:dxf>
              <fill>
                <patternFill>
                  <bgColor rgb="FFFFC000"/>
                </patternFill>
              </fill>
            </x14:dxf>
          </x14:cfRule>
          <x14:cfRule type="cellIs" priority="1649" operator="equal" id="{F4E915D4-BB0F-40F1-AA28-9000BE81495C}">
            <xm:f>SelectionCriteria!$A$2</xm:f>
            <x14:dxf>
              <font>
                <color theme="0"/>
              </font>
              <fill>
                <patternFill>
                  <bgColor rgb="FFFF0000"/>
                </patternFill>
              </fill>
            </x14:dxf>
          </x14:cfRule>
          <xm:sqref>X36:Y37 X24:Y24 Y25:Y26</xm:sqref>
        </x14:conditionalFormatting>
        <x14:conditionalFormatting xmlns:xm="http://schemas.microsoft.com/office/excel/2006/main">
          <x14:cfRule type="cellIs" priority="1456" operator="equal" id="{7ABA5D05-18F8-4F72-ACD2-173913B6B391}">
            <xm:f>SelectionCriteria!$A$5</xm:f>
            <x14:dxf>
              <fill>
                <patternFill>
                  <bgColor rgb="FF00B050"/>
                </patternFill>
              </fill>
            </x14:dxf>
          </x14:cfRule>
          <x14:cfRule type="cellIs" priority="1457" operator="equal" id="{0FB06346-AD34-4A4A-9770-68D1BE5E4404}">
            <xm:f>SelectionCriteria!$A$4</xm:f>
            <x14:dxf>
              <fill>
                <patternFill>
                  <bgColor rgb="FFFFFF00"/>
                </patternFill>
              </fill>
            </x14:dxf>
          </x14:cfRule>
          <x14:cfRule type="cellIs" priority="1458" operator="equal" id="{1CAD159F-3662-481D-B35C-14D728D8C0EB}">
            <xm:f>SelectionCriteria!$A$3</xm:f>
            <x14:dxf>
              <fill>
                <patternFill>
                  <bgColor rgb="FFFFC000"/>
                </patternFill>
              </fill>
            </x14:dxf>
          </x14:cfRule>
          <x14:cfRule type="cellIs" priority="1459" operator="equal" id="{D21C8B9F-601B-48A7-8E4F-44D5E1281D9C}">
            <xm:f>SelectionCriteria!$A$2</xm:f>
            <x14:dxf>
              <font>
                <color theme="0"/>
              </font>
              <fill>
                <patternFill>
                  <bgColor rgb="FFFF0000"/>
                </patternFill>
              </fill>
            </x14:dxf>
          </x14:cfRule>
          <xm:sqref>J13:K14 K15:K16</xm:sqref>
        </x14:conditionalFormatting>
        <x14:conditionalFormatting xmlns:xm="http://schemas.microsoft.com/office/excel/2006/main">
          <x14:cfRule type="cellIs" priority="1452" operator="equal" id="{DB677748-4F38-4DE6-AA8F-05E448F5B1AF}">
            <xm:f>SelectionCriteria!$A$5</xm:f>
            <x14:dxf>
              <fill>
                <patternFill>
                  <bgColor rgb="FF00B050"/>
                </patternFill>
              </fill>
            </x14:dxf>
          </x14:cfRule>
          <x14:cfRule type="cellIs" priority="1453" operator="equal" id="{CF07B704-BBEB-41D7-B4F1-ADDC6BB5BB0B}">
            <xm:f>SelectionCriteria!$A$4</xm:f>
            <x14:dxf>
              <fill>
                <patternFill>
                  <bgColor rgb="FFFFFF00"/>
                </patternFill>
              </fill>
            </x14:dxf>
          </x14:cfRule>
          <x14:cfRule type="cellIs" priority="1454" operator="equal" id="{37902E96-3925-4307-AECF-E41F66ACC499}">
            <xm:f>SelectionCriteria!$A$3</xm:f>
            <x14:dxf>
              <fill>
                <patternFill>
                  <bgColor rgb="FFFFC000"/>
                </patternFill>
              </fill>
            </x14:dxf>
          </x14:cfRule>
          <x14:cfRule type="cellIs" priority="1455" operator="equal" id="{DF365CE5-6CA1-4312-B3B1-C1BA8E59A739}">
            <xm:f>SelectionCriteria!$A$2</xm:f>
            <x14:dxf>
              <font>
                <color theme="0"/>
              </font>
              <fill>
                <patternFill>
                  <bgColor rgb="FFFF0000"/>
                </patternFill>
              </fill>
            </x14:dxf>
          </x14:cfRule>
          <xm:sqref>X13:Y14 Y15</xm:sqref>
        </x14:conditionalFormatting>
        <x14:conditionalFormatting xmlns:xm="http://schemas.microsoft.com/office/excel/2006/main">
          <x14:cfRule type="expression" priority="1436" id="{12219203-E7FD-47C4-8EB3-4F65237CAD17}">
            <xm:f>$L13&lt;=SelectionCriteria!$G$5</xm:f>
            <x14:dxf>
              <fill>
                <patternFill>
                  <bgColor rgb="FF00B050"/>
                </patternFill>
              </fill>
            </x14:dxf>
          </x14:cfRule>
          <x14:cfRule type="expression" priority="1437" id="{C839DE4B-5F69-4DB6-A7EF-B143309616FB}">
            <xm:f>$L13&lt;=SelectionCriteria!$G$4</xm:f>
            <x14:dxf>
              <fill>
                <patternFill>
                  <bgColor rgb="FFFFFF00"/>
                </patternFill>
              </fill>
            </x14:dxf>
          </x14:cfRule>
          <x14:cfRule type="expression" priority="1438" id="{83D153B2-3FEC-44C5-8AC0-81F2BE5E86AE}">
            <xm:f>$L13&lt;=SelectionCriteria!$G$3</xm:f>
            <x14:dxf>
              <fill>
                <patternFill>
                  <bgColor rgb="FFFFC000"/>
                </patternFill>
              </fill>
            </x14:dxf>
          </x14:cfRule>
          <x14:cfRule type="expression" priority="1439" id="{14486D56-AD7D-40B1-8E1B-13E42C2FD85A}">
            <xm:f>$L13&gt;SelectionCriteria!$G$3</xm:f>
            <x14:dxf>
              <font>
                <color theme="0"/>
              </font>
              <fill>
                <patternFill>
                  <bgColor rgb="FFFF0000"/>
                </patternFill>
              </fill>
            </x14:dxf>
          </x14:cfRule>
          <xm:sqref>L13:L16</xm:sqref>
        </x14:conditionalFormatting>
        <x14:conditionalFormatting xmlns:xm="http://schemas.microsoft.com/office/excel/2006/main">
          <x14:cfRule type="cellIs" priority="1408" operator="equal" id="{118BD1D6-F71A-4748-B628-7D86FC508257}">
            <xm:f>SelectionCriteria!$A$5</xm:f>
            <x14:dxf>
              <fill>
                <patternFill>
                  <bgColor rgb="FF00B050"/>
                </patternFill>
              </fill>
            </x14:dxf>
          </x14:cfRule>
          <x14:cfRule type="cellIs" priority="1409" operator="equal" id="{11AB0287-2E63-4932-A582-3F479900CECC}">
            <xm:f>SelectionCriteria!$A$4</xm:f>
            <x14:dxf>
              <fill>
                <patternFill>
                  <bgColor rgb="FFFFFF00"/>
                </patternFill>
              </fill>
            </x14:dxf>
          </x14:cfRule>
          <x14:cfRule type="cellIs" priority="1410" operator="equal" id="{869C7F26-AC9F-4184-8518-0B785F12156F}">
            <xm:f>SelectionCriteria!$A$3</xm:f>
            <x14:dxf>
              <fill>
                <patternFill>
                  <bgColor rgb="FFFFC000"/>
                </patternFill>
              </fill>
            </x14:dxf>
          </x14:cfRule>
          <x14:cfRule type="cellIs" priority="1411" operator="equal" id="{77FA57F9-9988-493B-A717-53D36B85ED4F}">
            <xm:f>SelectionCriteria!$A$2</xm:f>
            <x14:dxf>
              <font>
                <color theme="0"/>
              </font>
              <fill>
                <patternFill>
                  <bgColor rgb="FFFF0000"/>
                </patternFill>
              </fill>
            </x14:dxf>
          </x14:cfRule>
          <xm:sqref>K17:K19</xm:sqref>
        </x14:conditionalFormatting>
        <x14:conditionalFormatting xmlns:xm="http://schemas.microsoft.com/office/excel/2006/main">
          <x14:cfRule type="expression" priority="1388" id="{C173C901-3750-4EA3-8D05-BE85F972A98E}">
            <xm:f>$L17&lt;=SelectionCriteria!$G$5</xm:f>
            <x14:dxf>
              <fill>
                <patternFill>
                  <bgColor rgb="FF00B050"/>
                </patternFill>
              </fill>
            </x14:dxf>
          </x14:cfRule>
          <x14:cfRule type="expression" priority="1389" id="{71469C22-C449-4A00-804D-317837DBEE69}">
            <xm:f>$L17&lt;=SelectionCriteria!$G$4</xm:f>
            <x14:dxf>
              <fill>
                <patternFill>
                  <bgColor rgb="FFFFFF00"/>
                </patternFill>
              </fill>
            </x14:dxf>
          </x14:cfRule>
          <x14:cfRule type="expression" priority="1390" id="{D4AEC97A-A66E-41D6-A70B-2D16547CFC32}">
            <xm:f>$L17&lt;=SelectionCriteria!$G$3</xm:f>
            <x14:dxf>
              <fill>
                <patternFill>
                  <bgColor rgb="FFFFC000"/>
                </patternFill>
              </fill>
            </x14:dxf>
          </x14:cfRule>
          <x14:cfRule type="expression" priority="1391" id="{536038A9-7F8F-42D6-9AED-906C042FC066}">
            <xm:f>$L17&gt;SelectionCriteria!$G$3</xm:f>
            <x14:dxf>
              <font>
                <color theme="0"/>
              </font>
              <fill>
                <patternFill>
                  <bgColor rgb="FFFF0000"/>
                </patternFill>
              </fill>
            </x14:dxf>
          </x14:cfRule>
          <xm:sqref>L17:L19</xm:sqref>
        </x14:conditionalFormatting>
        <x14:conditionalFormatting xmlns:xm="http://schemas.microsoft.com/office/excel/2006/main">
          <x14:cfRule type="expression" priority="1240" id="{99E33114-F858-419F-B72F-C3CF215DC2F7}">
            <xm:f>$L35&lt;=SelectionCriteria!$G$5</xm:f>
            <x14:dxf>
              <fill>
                <patternFill>
                  <bgColor rgb="FF00B050"/>
                </patternFill>
              </fill>
            </x14:dxf>
          </x14:cfRule>
          <x14:cfRule type="expression" priority="1241" id="{B748A53D-FB4D-41CB-9072-EDBDE14EBCFF}">
            <xm:f>$L35&lt;=SelectionCriteria!$G$4</xm:f>
            <x14:dxf>
              <fill>
                <patternFill>
                  <bgColor rgb="FFFFFF00"/>
                </patternFill>
              </fill>
            </x14:dxf>
          </x14:cfRule>
          <x14:cfRule type="expression" priority="1242" id="{1466FD03-B6A2-413A-83B8-68E7CCA9D613}">
            <xm:f>$L35&lt;=SelectionCriteria!$G$3</xm:f>
            <x14:dxf>
              <fill>
                <patternFill>
                  <bgColor rgb="FFFFC000"/>
                </patternFill>
              </fill>
            </x14:dxf>
          </x14:cfRule>
          <x14:cfRule type="expression" priority="1243" id="{50515A22-78DB-4C19-955E-A0D33527C9AD}">
            <xm:f>$L35&gt;SelectionCriteria!$G$3</xm:f>
            <x14:dxf>
              <font>
                <color theme="0"/>
              </font>
              <fill>
                <patternFill>
                  <bgColor rgb="FFFF0000"/>
                </patternFill>
              </fill>
            </x14:dxf>
          </x14:cfRule>
          <xm:sqref>L35</xm:sqref>
        </x14:conditionalFormatting>
        <x14:conditionalFormatting xmlns:xm="http://schemas.microsoft.com/office/excel/2006/main">
          <x14:cfRule type="cellIs" priority="1260" operator="equal" id="{01815D22-BFE0-4DC2-95A6-D4CCF1D5824A}">
            <xm:f>SelectionCriteria!$A$5</xm:f>
            <x14:dxf>
              <fill>
                <patternFill>
                  <bgColor rgb="FF00B050"/>
                </patternFill>
              </fill>
            </x14:dxf>
          </x14:cfRule>
          <x14:cfRule type="cellIs" priority="1261" operator="equal" id="{82C5EFD4-270F-4164-BB3B-D72F4E8470B8}">
            <xm:f>SelectionCriteria!$A$4</xm:f>
            <x14:dxf>
              <fill>
                <patternFill>
                  <bgColor rgb="FFFFFF00"/>
                </patternFill>
              </fill>
            </x14:dxf>
          </x14:cfRule>
          <x14:cfRule type="cellIs" priority="1262" operator="equal" id="{B861CEB2-4713-45CA-846E-246A8EC18642}">
            <xm:f>SelectionCriteria!$A$3</xm:f>
            <x14:dxf>
              <fill>
                <patternFill>
                  <bgColor rgb="FFFFC000"/>
                </patternFill>
              </fill>
            </x14:dxf>
          </x14:cfRule>
          <x14:cfRule type="cellIs" priority="1263" operator="equal" id="{44354428-56CE-4ACE-AD70-BE5194B6EC0D}">
            <xm:f>SelectionCriteria!$A$2</xm:f>
            <x14:dxf>
              <font>
                <color theme="0"/>
              </font>
              <fill>
                <patternFill>
                  <bgColor rgb="FFFF0000"/>
                </patternFill>
              </fill>
            </x14:dxf>
          </x14:cfRule>
          <xm:sqref>J35:K35</xm:sqref>
        </x14:conditionalFormatting>
        <x14:conditionalFormatting xmlns:xm="http://schemas.microsoft.com/office/excel/2006/main">
          <x14:cfRule type="cellIs" priority="1256" operator="equal" id="{B9BA4268-3F10-4134-81F5-016055E75E81}">
            <xm:f>SelectionCriteria!$A$5</xm:f>
            <x14:dxf>
              <fill>
                <patternFill>
                  <bgColor rgb="FF00B050"/>
                </patternFill>
              </fill>
            </x14:dxf>
          </x14:cfRule>
          <x14:cfRule type="cellIs" priority="1257" operator="equal" id="{5A2F40C3-0A01-4F9E-8B70-45E5D88685B1}">
            <xm:f>SelectionCriteria!$A$4</xm:f>
            <x14:dxf>
              <fill>
                <patternFill>
                  <bgColor rgb="FFFFFF00"/>
                </patternFill>
              </fill>
            </x14:dxf>
          </x14:cfRule>
          <x14:cfRule type="cellIs" priority="1258" operator="equal" id="{F8C174F1-1996-4231-8AD4-D47719C1880B}">
            <xm:f>SelectionCriteria!$A$3</xm:f>
            <x14:dxf>
              <fill>
                <patternFill>
                  <bgColor rgb="FFFFC000"/>
                </patternFill>
              </fill>
            </x14:dxf>
          </x14:cfRule>
          <x14:cfRule type="cellIs" priority="1259" operator="equal" id="{F9A4DC36-B089-4381-8DF8-6AE045D43228}">
            <xm:f>SelectionCriteria!$A$2</xm:f>
            <x14:dxf>
              <font>
                <color theme="0"/>
              </font>
              <fill>
                <patternFill>
                  <bgColor rgb="FFFF0000"/>
                </patternFill>
              </fill>
            </x14:dxf>
          </x14:cfRule>
          <xm:sqref>X35:Y35</xm:sqref>
        </x14:conditionalFormatting>
        <x14:conditionalFormatting xmlns:xm="http://schemas.microsoft.com/office/excel/2006/main">
          <x14:cfRule type="expression" priority="1186" id="{8453EA30-ACFA-4C79-ADA2-1537E65AF513}">
            <xm:f>$L33&lt;=SelectionCriteria!$G$5</xm:f>
            <x14:dxf>
              <fill>
                <patternFill>
                  <bgColor rgb="FF00B050"/>
                </patternFill>
              </fill>
            </x14:dxf>
          </x14:cfRule>
          <x14:cfRule type="expression" priority="1187" id="{81A258F6-F572-4C28-9603-5335B6572B80}">
            <xm:f>$L33&lt;=SelectionCriteria!$G$4</xm:f>
            <x14:dxf>
              <fill>
                <patternFill>
                  <bgColor rgb="FFFFFF00"/>
                </patternFill>
              </fill>
            </x14:dxf>
          </x14:cfRule>
          <x14:cfRule type="expression" priority="1188" id="{939D9E0E-8342-4D67-B78B-2D0318E83AA9}">
            <xm:f>$L33&lt;=SelectionCriteria!$G$3</xm:f>
            <x14:dxf>
              <fill>
                <patternFill>
                  <bgColor rgb="FFFFC000"/>
                </patternFill>
              </fill>
            </x14:dxf>
          </x14:cfRule>
          <x14:cfRule type="expression" priority="1189" id="{2890D8D1-E9AF-4E45-AB89-C525DB7CA43E}">
            <xm:f>$L33&gt;SelectionCriteria!$G$3</xm:f>
            <x14:dxf>
              <font>
                <color theme="0"/>
              </font>
              <fill>
                <patternFill>
                  <bgColor rgb="FFFF0000"/>
                </patternFill>
              </fill>
            </x14:dxf>
          </x14:cfRule>
          <xm:sqref>L33</xm:sqref>
        </x14:conditionalFormatting>
        <x14:conditionalFormatting xmlns:xm="http://schemas.microsoft.com/office/excel/2006/main">
          <x14:cfRule type="cellIs" priority="1206" operator="equal" id="{6D27AE9F-D877-4047-9C08-3BD5A0669E2B}">
            <xm:f>SelectionCriteria!$A$5</xm:f>
            <x14:dxf>
              <fill>
                <patternFill>
                  <bgColor rgb="FF00B050"/>
                </patternFill>
              </fill>
            </x14:dxf>
          </x14:cfRule>
          <x14:cfRule type="cellIs" priority="1207" operator="equal" id="{8993F8EB-70EC-41F0-8765-C9D5EC32B0A0}">
            <xm:f>SelectionCriteria!$A$4</xm:f>
            <x14:dxf>
              <fill>
                <patternFill>
                  <bgColor rgb="FFFFFF00"/>
                </patternFill>
              </fill>
            </x14:dxf>
          </x14:cfRule>
          <x14:cfRule type="cellIs" priority="1208" operator="equal" id="{00C99C9F-375B-4CA2-BBBC-10708A2F9EF3}">
            <xm:f>SelectionCriteria!$A$3</xm:f>
            <x14:dxf>
              <fill>
                <patternFill>
                  <bgColor rgb="FFFFC000"/>
                </patternFill>
              </fill>
            </x14:dxf>
          </x14:cfRule>
          <x14:cfRule type="cellIs" priority="1209" operator="equal" id="{F91B3530-0B24-4435-9F49-C15AB84F9E78}">
            <xm:f>SelectionCriteria!$A$2</xm:f>
            <x14:dxf>
              <font>
                <color theme="0"/>
              </font>
              <fill>
                <patternFill>
                  <bgColor rgb="FFFF0000"/>
                </patternFill>
              </fill>
            </x14:dxf>
          </x14:cfRule>
          <xm:sqref>J33:K33</xm:sqref>
        </x14:conditionalFormatting>
        <x14:conditionalFormatting xmlns:xm="http://schemas.microsoft.com/office/excel/2006/main">
          <x14:cfRule type="cellIs" priority="1202" operator="equal" id="{C8FE6BCD-F6E0-4FFD-A84F-ED68D43E3567}">
            <xm:f>SelectionCriteria!$A$5</xm:f>
            <x14:dxf>
              <fill>
                <patternFill>
                  <bgColor rgb="FF00B050"/>
                </patternFill>
              </fill>
            </x14:dxf>
          </x14:cfRule>
          <x14:cfRule type="cellIs" priority="1203" operator="equal" id="{B1B295A1-90B3-4F00-B8FA-2B281DA30A66}">
            <xm:f>SelectionCriteria!$A$4</xm:f>
            <x14:dxf>
              <fill>
                <patternFill>
                  <bgColor rgb="FFFFFF00"/>
                </patternFill>
              </fill>
            </x14:dxf>
          </x14:cfRule>
          <x14:cfRule type="cellIs" priority="1204" operator="equal" id="{4AAACB68-AE23-4144-82E2-97BFB26DE47F}">
            <xm:f>SelectionCriteria!$A$3</xm:f>
            <x14:dxf>
              <fill>
                <patternFill>
                  <bgColor rgb="FFFFC000"/>
                </patternFill>
              </fill>
            </x14:dxf>
          </x14:cfRule>
          <x14:cfRule type="cellIs" priority="1205" operator="equal" id="{C6C12804-2E23-47E7-B37F-0FE0F0FA2FE7}">
            <xm:f>SelectionCriteria!$A$2</xm:f>
            <x14:dxf>
              <font>
                <color theme="0"/>
              </font>
              <fill>
                <patternFill>
                  <bgColor rgb="FFFF0000"/>
                </patternFill>
              </fill>
            </x14:dxf>
          </x14:cfRule>
          <xm:sqref>X33:Y33</xm:sqref>
        </x14:conditionalFormatting>
        <x14:conditionalFormatting xmlns:xm="http://schemas.microsoft.com/office/excel/2006/main">
          <x14:cfRule type="cellIs" priority="1170" operator="equal" id="{9DF165DA-78EE-40B5-80CE-F9D5AFC805DA}">
            <xm:f>SelectionCriteria!$A$5</xm:f>
            <x14:dxf>
              <fill>
                <patternFill>
                  <bgColor rgb="FF00B050"/>
                </patternFill>
              </fill>
            </x14:dxf>
          </x14:cfRule>
          <x14:cfRule type="cellIs" priority="1171" operator="equal" id="{201CF34F-ECE4-4EE2-A84E-6FAD5D3F8024}">
            <xm:f>SelectionCriteria!$A$4</xm:f>
            <x14:dxf>
              <fill>
                <patternFill>
                  <bgColor rgb="FFFFFF00"/>
                </patternFill>
              </fill>
            </x14:dxf>
          </x14:cfRule>
          <x14:cfRule type="cellIs" priority="1172" operator="equal" id="{C0892900-EC2E-406A-B4CF-BFCCAC83E777}">
            <xm:f>SelectionCriteria!$A$3</xm:f>
            <x14:dxf>
              <fill>
                <patternFill>
                  <bgColor rgb="FFFFC000"/>
                </patternFill>
              </fill>
            </x14:dxf>
          </x14:cfRule>
          <x14:cfRule type="cellIs" priority="1173" operator="equal" id="{004AA4E1-3866-4E06-ACE2-574138A3C98C}">
            <xm:f>SelectionCriteria!$A$2</xm:f>
            <x14:dxf>
              <font>
                <color theme="0"/>
              </font>
              <fill>
                <patternFill>
                  <bgColor rgb="FFFF0000"/>
                </patternFill>
              </fill>
            </x14:dxf>
          </x14:cfRule>
          <xm:sqref>Y16:Y18</xm:sqref>
        </x14:conditionalFormatting>
        <x14:conditionalFormatting xmlns:xm="http://schemas.microsoft.com/office/excel/2006/main">
          <x14:cfRule type="cellIs" priority="1159" operator="equal" id="{D64BE421-974A-40AB-9A14-D2A01F6DB596}">
            <xm:f>SelectionCriteria!$A$5</xm:f>
            <x14:dxf>
              <fill>
                <patternFill>
                  <bgColor rgb="FF00B050"/>
                </patternFill>
              </fill>
            </x14:dxf>
          </x14:cfRule>
          <x14:cfRule type="cellIs" priority="1160" operator="equal" id="{FA2C4BD3-A18C-413B-B3FE-054B4FF1824D}">
            <xm:f>SelectionCriteria!$A$4</xm:f>
            <x14:dxf>
              <fill>
                <patternFill>
                  <bgColor rgb="FFFFFF00"/>
                </patternFill>
              </fill>
            </x14:dxf>
          </x14:cfRule>
          <x14:cfRule type="cellIs" priority="1161" operator="equal" id="{A2D248BB-04CA-4F97-AF20-18596AF44FCF}">
            <xm:f>SelectionCriteria!$A$3</xm:f>
            <x14:dxf>
              <fill>
                <patternFill>
                  <bgColor rgb="FFFFC000"/>
                </patternFill>
              </fill>
            </x14:dxf>
          </x14:cfRule>
          <x14:cfRule type="cellIs" priority="1162" operator="equal" id="{AB3AE139-DF27-47A1-A390-D576F9599812}">
            <xm:f>SelectionCriteria!$A$2</xm:f>
            <x14:dxf>
              <font>
                <color theme="0"/>
              </font>
              <fill>
                <patternFill>
                  <bgColor rgb="FFFF0000"/>
                </patternFill>
              </fill>
            </x14:dxf>
          </x14:cfRule>
          <xm:sqref>Y19</xm:sqref>
        </x14:conditionalFormatting>
        <x14:conditionalFormatting xmlns:xm="http://schemas.microsoft.com/office/excel/2006/main">
          <x14:cfRule type="cellIs" priority="1148" operator="equal" id="{5583087E-2F0C-4ABE-A0EE-0F0E6D7D532A}">
            <xm:f>SelectionCriteria!$A$5</xm:f>
            <x14:dxf>
              <fill>
                <patternFill>
                  <bgColor rgb="FF00B050"/>
                </patternFill>
              </fill>
            </x14:dxf>
          </x14:cfRule>
          <x14:cfRule type="cellIs" priority="1149" operator="equal" id="{5FBC28EE-2E4C-409F-A1F2-43F90038DE81}">
            <xm:f>SelectionCriteria!$A$4</xm:f>
            <x14:dxf>
              <fill>
                <patternFill>
                  <bgColor rgb="FFFFFF00"/>
                </patternFill>
              </fill>
            </x14:dxf>
          </x14:cfRule>
          <x14:cfRule type="cellIs" priority="1150" operator="equal" id="{AFF2A15E-6EB4-4FCB-8325-0FCB4136994B}">
            <xm:f>SelectionCriteria!$A$3</xm:f>
            <x14:dxf>
              <fill>
                <patternFill>
                  <bgColor rgb="FFFFC000"/>
                </patternFill>
              </fill>
            </x14:dxf>
          </x14:cfRule>
          <x14:cfRule type="cellIs" priority="1151" operator="equal" id="{C4CE3865-A6E3-4362-8BA7-E2C61607EFA5}">
            <xm:f>SelectionCriteria!$A$2</xm:f>
            <x14:dxf>
              <font>
                <color theme="0"/>
              </font>
              <fill>
                <patternFill>
                  <bgColor rgb="FFFF0000"/>
                </patternFill>
              </fill>
            </x14:dxf>
          </x14:cfRule>
          <xm:sqref>X23:Y23</xm:sqref>
        </x14:conditionalFormatting>
        <x14:conditionalFormatting xmlns:xm="http://schemas.microsoft.com/office/excel/2006/main">
          <x14:cfRule type="cellIs" priority="1137" operator="equal" id="{C4BEB0DC-CDC9-4B14-A64E-7EA8418CFF65}">
            <xm:f>SelectionCriteria!$A$5</xm:f>
            <x14:dxf>
              <fill>
                <patternFill>
                  <bgColor rgb="FF00B050"/>
                </patternFill>
              </fill>
            </x14:dxf>
          </x14:cfRule>
          <x14:cfRule type="cellIs" priority="1138" operator="equal" id="{CA09A971-FE5B-4964-B563-64C39AD15FAC}">
            <xm:f>SelectionCriteria!$A$4</xm:f>
            <x14:dxf>
              <fill>
                <patternFill>
                  <bgColor rgb="FFFFFF00"/>
                </patternFill>
              </fill>
            </x14:dxf>
          </x14:cfRule>
          <x14:cfRule type="cellIs" priority="1139" operator="equal" id="{EFCA096A-6C41-4309-89A2-F9C405EEDA80}">
            <xm:f>SelectionCriteria!$A$3</xm:f>
            <x14:dxf>
              <fill>
                <patternFill>
                  <bgColor rgb="FFFFC000"/>
                </patternFill>
              </fill>
            </x14:dxf>
          </x14:cfRule>
          <x14:cfRule type="cellIs" priority="1140" operator="equal" id="{03248BA2-728F-4561-AA91-98087F9AF94B}">
            <xm:f>SelectionCriteria!$A$2</xm:f>
            <x14:dxf>
              <font>
                <color theme="0"/>
              </font>
              <fill>
                <patternFill>
                  <bgColor rgb="FFFF0000"/>
                </patternFill>
              </fill>
            </x14:dxf>
          </x14:cfRule>
          <xm:sqref>Y38</xm:sqref>
        </x14:conditionalFormatting>
        <x14:conditionalFormatting xmlns:xm="http://schemas.microsoft.com/office/excel/2006/main">
          <x14:cfRule type="cellIs" priority="1126" operator="equal" id="{01C5EDEA-E640-42F5-9AE1-2AD65359DF82}">
            <xm:f>SelectionCriteria!$A$5</xm:f>
            <x14:dxf>
              <fill>
                <patternFill>
                  <bgColor rgb="FF00B050"/>
                </patternFill>
              </fill>
            </x14:dxf>
          </x14:cfRule>
          <x14:cfRule type="cellIs" priority="1127" operator="equal" id="{8C76DF89-5D37-44BA-90EE-CA1A71D1CEC5}">
            <xm:f>SelectionCriteria!$A$4</xm:f>
            <x14:dxf>
              <fill>
                <patternFill>
                  <bgColor rgb="FFFFFF00"/>
                </patternFill>
              </fill>
            </x14:dxf>
          </x14:cfRule>
          <x14:cfRule type="cellIs" priority="1128" operator="equal" id="{227D957E-8F4D-4A2F-A4F3-48D1602DEC4E}">
            <xm:f>SelectionCriteria!$A$3</xm:f>
            <x14:dxf>
              <fill>
                <patternFill>
                  <bgColor rgb="FFFFC000"/>
                </patternFill>
              </fill>
            </x14:dxf>
          </x14:cfRule>
          <x14:cfRule type="cellIs" priority="1129" operator="equal" id="{57CE0834-C51E-4706-9F83-3312B8741EBB}">
            <xm:f>SelectionCriteria!$A$2</xm:f>
            <x14:dxf>
              <font>
                <color theme="0"/>
              </font>
              <fill>
                <patternFill>
                  <bgColor rgb="FFFF0000"/>
                </patternFill>
              </fill>
            </x14:dxf>
          </x14:cfRule>
          <xm:sqref>Y39</xm:sqref>
        </x14:conditionalFormatting>
        <x14:conditionalFormatting xmlns:xm="http://schemas.microsoft.com/office/excel/2006/main">
          <x14:cfRule type="cellIs" priority="1113" operator="equal" id="{CBE2FCE5-1BBA-474F-905B-9C7F9C70A5C9}">
            <xm:f>SelectionCriteria!$A$5</xm:f>
            <x14:dxf>
              <fill>
                <patternFill>
                  <bgColor rgb="FF00B050"/>
                </patternFill>
              </fill>
            </x14:dxf>
          </x14:cfRule>
          <x14:cfRule type="cellIs" priority="1114" operator="equal" id="{98B153C9-DF6C-46D4-984F-7CBF461549D0}">
            <xm:f>SelectionCriteria!$A$4</xm:f>
            <x14:dxf>
              <fill>
                <patternFill>
                  <bgColor rgb="FFFFFF00"/>
                </patternFill>
              </fill>
            </x14:dxf>
          </x14:cfRule>
          <x14:cfRule type="cellIs" priority="1115" operator="equal" id="{EF428852-11D3-415A-87BD-ED2CC07B7EDA}">
            <xm:f>SelectionCriteria!$A$3</xm:f>
            <x14:dxf>
              <fill>
                <patternFill>
                  <bgColor rgb="FFFFC000"/>
                </patternFill>
              </fill>
            </x14:dxf>
          </x14:cfRule>
          <x14:cfRule type="cellIs" priority="1116" operator="equal" id="{B425D4E6-C669-4551-983F-1AE0735533A5}">
            <xm:f>SelectionCriteria!$A$2</xm:f>
            <x14:dxf>
              <font>
                <color theme="0"/>
              </font>
              <fill>
                <patternFill>
                  <bgColor rgb="FFFF0000"/>
                </patternFill>
              </fill>
            </x14:dxf>
          </x14:cfRule>
          <xm:sqref>X34:Y34</xm:sqref>
        </x14:conditionalFormatting>
        <x14:conditionalFormatting xmlns:xm="http://schemas.microsoft.com/office/excel/2006/main">
          <x14:cfRule type="expression" priority="1070" id="{2C9A112B-74FF-4A25-AFF9-5B7D1080C191}">
            <xm:f>$L28&lt;=SelectionCriteria!$G$5</xm:f>
            <x14:dxf>
              <fill>
                <patternFill>
                  <bgColor rgb="FF00B050"/>
                </patternFill>
              </fill>
            </x14:dxf>
          </x14:cfRule>
          <x14:cfRule type="expression" priority="1071" id="{423A7394-4B44-4690-A8E4-01C53931AEE6}">
            <xm:f>$L28&lt;=SelectionCriteria!$G$4</xm:f>
            <x14:dxf>
              <fill>
                <patternFill>
                  <bgColor rgb="FFFFFF00"/>
                </patternFill>
              </fill>
            </x14:dxf>
          </x14:cfRule>
          <x14:cfRule type="expression" priority="1072" id="{C08DA5E6-AECF-48E7-AFEA-BCB2442D1D3A}">
            <xm:f>$L28&lt;=SelectionCriteria!$G$3</xm:f>
            <x14:dxf>
              <fill>
                <patternFill>
                  <bgColor rgb="FFFFC000"/>
                </patternFill>
              </fill>
            </x14:dxf>
          </x14:cfRule>
          <x14:cfRule type="expression" priority="1073" id="{3E158603-1E69-430F-B763-A9CF2DD2767C}">
            <xm:f>$L28&gt;SelectionCriteria!$G$3</xm:f>
            <x14:dxf>
              <font>
                <color theme="0"/>
              </font>
              <fill>
                <patternFill>
                  <bgColor rgb="FFFF0000"/>
                </patternFill>
              </fill>
            </x14:dxf>
          </x14:cfRule>
          <xm:sqref>L28</xm:sqref>
        </x14:conditionalFormatting>
        <x14:conditionalFormatting xmlns:xm="http://schemas.microsoft.com/office/excel/2006/main">
          <x14:cfRule type="cellIs" priority="1090" operator="equal" id="{EAB53868-0B37-4428-A9AF-CADD9A3033EE}">
            <xm:f>SelectionCriteria!$A$5</xm:f>
            <x14:dxf>
              <fill>
                <patternFill>
                  <bgColor rgb="FF00B050"/>
                </patternFill>
              </fill>
            </x14:dxf>
          </x14:cfRule>
          <x14:cfRule type="cellIs" priority="1091" operator="equal" id="{881002F3-1C28-45D3-9ABD-7A3C6BCBBB33}">
            <xm:f>SelectionCriteria!$A$4</xm:f>
            <x14:dxf>
              <fill>
                <patternFill>
                  <bgColor rgb="FFFFFF00"/>
                </patternFill>
              </fill>
            </x14:dxf>
          </x14:cfRule>
          <x14:cfRule type="cellIs" priority="1092" operator="equal" id="{68938114-D4EC-48C5-BEE6-EA8FAC667DFC}">
            <xm:f>SelectionCriteria!$A$3</xm:f>
            <x14:dxf>
              <fill>
                <patternFill>
                  <bgColor rgb="FFFFC000"/>
                </patternFill>
              </fill>
            </x14:dxf>
          </x14:cfRule>
          <x14:cfRule type="cellIs" priority="1093" operator="equal" id="{83548D90-D767-4E50-BABA-0FE57C842BBD}">
            <xm:f>SelectionCriteria!$A$2</xm:f>
            <x14:dxf>
              <font>
                <color theme="0"/>
              </font>
              <fill>
                <patternFill>
                  <bgColor rgb="FFFF0000"/>
                </patternFill>
              </fill>
            </x14:dxf>
          </x14:cfRule>
          <xm:sqref>J28:K28</xm:sqref>
        </x14:conditionalFormatting>
        <x14:conditionalFormatting xmlns:xm="http://schemas.microsoft.com/office/excel/2006/main">
          <x14:cfRule type="cellIs" priority="1086" operator="equal" id="{E47FE161-6761-49DB-848C-7E0E9F6914F8}">
            <xm:f>SelectionCriteria!$A$5</xm:f>
            <x14:dxf>
              <fill>
                <patternFill>
                  <bgColor rgb="FF00B050"/>
                </patternFill>
              </fill>
            </x14:dxf>
          </x14:cfRule>
          <x14:cfRule type="cellIs" priority="1087" operator="equal" id="{84CC087F-19EC-4BCE-BA08-B68E5F801D5A}">
            <xm:f>SelectionCriteria!$A$4</xm:f>
            <x14:dxf>
              <fill>
                <patternFill>
                  <bgColor rgb="FFFFFF00"/>
                </patternFill>
              </fill>
            </x14:dxf>
          </x14:cfRule>
          <x14:cfRule type="cellIs" priority="1088" operator="equal" id="{2A504D20-3E84-48D5-88FE-11D126344641}">
            <xm:f>SelectionCriteria!$A$3</xm:f>
            <x14:dxf>
              <fill>
                <patternFill>
                  <bgColor rgb="FFFFC000"/>
                </patternFill>
              </fill>
            </x14:dxf>
          </x14:cfRule>
          <x14:cfRule type="cellIs" priority="1089" operator="equal" id="{D7C75C11-FE13-424F-9555-083BD127D104}">
            <xm:f>SelectionCriteria!$A$2</xm:f>
            <x14:dxf>
              <font>
                <color theme="0"/>
              </font>
              <fill>
                <patternFill>
                  <bgColor rgb="FFFF0000"/>
                </patternFill>
              </fill>
            </x14:dxf>
          </x14:cfRule>
          <xm:sqref>X28:Y28</xm:sqref>
        </x14:conditionalFormatting>
        <x14:conditionalFormatting xmlns:xm="http://schemas.microsoft.com/office/excel/2006/main">
          <x14:cfRule type="expression" priority="1022" id="{F60E37AA-D7A3-4440-AC63-6677E0F52ED0}">
            <xm:f>$L29&lt;=SelectionCriteria!$G$5</xm:f>
            <x14:dxf>
              <fill>
                <patternFill>
                  <bgColor rgb="FF00B050"/>
                </patternFill>
              </fill>
            </x14:dxf>
          </x14:cfRule>
          <x14:cfRule type="expression" priority="1023" id="{98694488-D1CA-4331-B566-E13BEF2DA439}">
            <xm:f>$L29&lt;=SelectionCriteria!$G$4</xm:f>
            <x14:dxf>
              <fill>
                <patternFill>
                  <bgColor rgb="FFFFFF00"/>
                </patternFill>
              </fill>
            </x14:dxf>
          </x14:cfRule>
          <x14:cfRule type="expression" priority="1024" id="{1815D655-C049-471D-8599-40655EE38ECC}">
            <xm:f>$L29&lt;=SelectionCriteria!$G$3</xm:f>
            <x14:dxf>
              <fill>
                <patternFill>
                  <bgColor rgb="FFFFC000"/>
                </patternFill>
              </fill>
            </x14:dxf>
          </x14:cfRule>
          <x14:cfRule type="expression" priority="1025" id="{D17ABF1A-86E1-4924-9EAD-F2C94CC11B6D}">
            <xm:f>$L29&gt;SelectionCriteria!$G$3</xm:f>
            <x14:dxf>
              <font>
                <color theme="0"/>
              </font>
              <fill>
                <patternFill>
                  <bgColor rgb="FFFF0000"/>
                </patternFill>
              </fill>
            </x14:dxf>
          </x14:cfRule>
          <xm:sqref>L29</xm:sqref>
        </x14:conditionalFormatting>
        <x14:conditionalFormatting xmlns:xm="http://schemas.microsoft.com/office/excel/2006/main">
          <x14:cfRule type="cellIs" priority="1042" operator="equal" id="{74155C4C-7B25-42C3-B878-EDE8B3056585}">
            <xm:f>SelectionCriteria!$A$5</xm:f>
            <x14:dxf>
              <fill>
                <patternFill>
                  <bgColor rgb="FF00B050"/>
                </patternFill>
              </fill>
            </x14:dxf>
          </x14:cfRule>
          <x14:cfRule type="cellIs" priority="1043" operator="equal" id="{18E93739-A765-46AD-8085-0CB77689E60D}">
            <xm:f>SelectionCriteria!$A$4</xm:f>
            <x14:dxf>
              <fill>
                <patternFill>
                  <bgColor rgb="FFFFFF00"/>
                </patternFill>
              </fill>
            </x14:dxf>
          </x14:cfRule>
          <x14:cfRule type="cellIs" priority="1044" operator="equal" id="{58F663DA-62F1-4839-BAAB-969F5715B676}">
            <xm:f>SelectionCriteria!$A$3</xm:f>
            <x14:dxf>
              <fill>
                <patternFill>
                  <bgColor rgb="FFFFC000"/>
                </patternFill>
              </fill>
            </x14:dxf>
          </x14:cfRule>
          <x14:cfRule type="cellIs" priority="1045" operator="equal" id="{C880C75A-82EF-4D8C-B7AE-B6E2A8C6B235}">
            <xm:f>SelectionCriteria!$A$2</xm:f>
            <x14:dxf>
              <font>
                <color theme="0"/>
              </font>
              <fill>
                <patternFill>
                  <bgColor rgb="FFFF0000"/>
                </patternFill>
              </fill>
            </x14:dxf>
          </x14:cfRule>
          <xm:sqref>J29:K29</xm:sqref>
        </x14:conditionalFormatting>
        <x14:conditionalFormatting xmlns:xm="http://schemas.microsoft.com/office/excel/2006/main">
          <x14:cfRule type="cellIs" priority="1038" operator="equal" id="{9563E459-52BB-40CC-A280-B71AAFA31468}">
            <xm:f>SelectionCriteria!$A$5</xm:f>
            <x14:dxf>
              <fill>
                <patternFill>
                  <bgColor rgb="FF00B050"/>
                </patternFill>
              </fill>
            </x14:dxf>
          </x14:cfRule>
          <x14:cfRule type="cellIs" priority="1039" operator="equal" id="{60C44E4D-42EB-41EC-84AB-1B617640315B}">
            <xm:f>SelectionCriteria!$A$4</xm:f>
            <x14:dxf>
              <fill>
                <patternFill>
                  <bgColor rgb="FFFFFF00"/>
                </patternFill>
              </fill>
            </x14:dxf>
          </x14:cfRule>
          <x14:cfRule type="cellIs" priority="1040" operator="equal" id="{779541E1-E3E0-425E-A345-18F4F6B44F1F}">
            <xm:f>SelectionCriteria!$A$3</xm:f>
            <x14:dxf>
              <fill>
                <patternFill>
                  <bgColor rgb="FFFFC000"/>
                </patternFill>
              </fill>
            </x14:dxf>
          </x14:cfRule>
          <x14:cfRule type="cellIs" priority="1041" operator="equal" id="{8153960F-967F-4E91-BCAC-C85A054B73A0}">
            <xm:f>SelectionCriteria!$A$2</xm:f>
            <x14:dxf>
              <font>
                <color theme="0"/>
              </font>
              <fill>
                <patternFill>
                  <bgColor rgb="FFFF0000"/>
                </patternFill>
              </fill>
            </x14:dxf>
          </x14:cfRule>
          <xm:sqref>X29:Y29</xm:sqref>
        </x14:conditionalFormatting>
        <x14:conditionalFormatting xmlns:xm="http://schemas.microsoft.com/office/excel/2006/main">
          <x14:cfRule type="cellIs" priority="956" operator="equal" id="{FF446DD7-F7F3-4212-A538-1FDA52D2B37C}">
            <xm:f>SelectionCriteria!$A$5</xm:f>
            <x14:dxf>
              <fill>
                <patternFill>
                  <bgColor rgb="FF00B050"/>
                </patternFill>
              </fill>
            </x14:dxf>
          </x14:cfRule>
          <x14:cfRule type="cellIs" priority="957" operator="equal" id="{4D2C843F-55F7-4A8A-B3C9-BCA5891CFA52}">
            <xm:f>SelectionCriteria!$A$4</xm:f>
            <x14:dxf>
              <fill>
                <patternFill>
                  <bgColor rgb="FFFFFF00"/>
                </patternFill>
              </fill>
            </x14:dxf>
          </x14:cfRule>
          <x14:cfRule type="cellIs" priority="958" operator="equal" id="{F35EDFED-45F1-4821-81FF-579CDFDF5A68}">
            <xm:f>SelectionCriteria!$A$3</xm:f>
            <x14:dxf>
              <fill>
                <patternFill>
                  <bgColor rgb="FFFFC000"/>
                </patternFill>
              </fill>
            </x14:dxf>
          </x14:cfRule>
          <x14:cfRule type="cellIs" priority="959" operator="equal" id="{25A9B069-BD0D-4C2C-931D-FE5CEBBB97AC}">
            <xm:f>SelectionCriteria!$A$2</xm:f>
            <x14:dxf>
              <font>
                <color theme="0"/>
              </font>
              <fill>
                <patternFill>
                  <bgColor rgb="FFFF0000"/>
                </patternFill>
              </fill>
            </x14:dxf>
          </x14:cfRule>
          <xm:sqref>J15:J19</xm:sqref>
        </x14:conditionalFormatting>
        <x14:conditionalFormatting xmlns:xm="http://schemas.microsoft.com/office/excel/2006/main">
          <x14:cfRule type="cellIs" priority="952" operator="equal" id="{D6E28677-F4D6-493F-A5CC-9A5EA4F33EE8}">
            <xm:f>SelectionCriteria!$A$5</xm:f>
            <x14:dxf>
              <fill>
                <patternFill>
                  <bgColor rgb="FF00B050"/>
                </patternFill>
              </fill>
            </x14:dxf>
          </x14:cfRule>
          <x14:cfRule type="cellIs" priority="953" operator="equal" id="{A6C5689E-20E4-4258-9B75-69F09EBF9117}">
            <xm:f>SelectionCriteria!$A$4</xm:f>
            <x14:dxf>
              <fill>
                <patternFill>
                  <bgColor rgb="FFFFFF00"/>
                </patternFill>
              </fill>
            </x14:dxf>
          </x14:cfRule>
          <x14:cfRule type="cellIs" priority="954" operator="equal" id="{0D2CBC38-B44E-4E66-BE1E-BA8A1EEAF097}">
            <xm:f>SelectionCriteria!$A$3</xm:f>
            <x14:dxf>
              <fill>
                <patternFill>
                  <bgColor rgb="FFFFC000"/>
                </patternFill>
              </fill>
            </x14:dxf>
          </x14:cfRule>
          <x14:cfRule type="cellIs" priority="955" operator="equal" id="{60F38DB4-C403-4D92-940F-C7EC3CC2D1B9}">
            <xm:f>SelectionCriteria!$A$2</xm:f>
            <x14:dxf>
              <font>
                <color theme="0"/>
              </font>
              <fill>
                <patternFill>
                  <bgColor rgb="FFFF0000"/>
                </patternFill>
              </fill>
            </x14:dxf>
          </x14:cfRule>
          <xm:sqref>X38:X39</xm:sqref>
        </x14:conditionalFormatting>
        <x14:conditionalFormatting xmlns:xm="http://schemas.microsoft.com/office/excel/2006/main">
          <x14:cfRule type="expression" priority="916" id="{9A2AAD7A-4F31-4A08-A3EE-303B576198B6}">
            <xm:f>$L27&lt;=SelectionCriteria!$G$5</xm:f>
            <x14:dxf>
              <fill>
                <patternFill>
                  <bgColor rgb="FF00B050"/>
                </patternFill>
              </fill>
            </x14:dxf>
          </x14:cfRule>
          <x14:cfRule type="expression" priority="917" id="{BB734C59-010A-4B30-AA80-DD60D68E71B3}">
            <xm:f>$L27&lt;=SelectionCriteria!$G$4</xm:f>
            <x14:dxf>
              <fill>
                <patternFill>
                  <bgColor rgb="FFFFFF00"/>
                </patternFill>
              </fill>
            </x14:dxf>
          </x14:cfRule>
          <x14:cfRule type="expression" priority="918" id="{549E49AD-B1B1-4BE2-A74C-AC8EB1CAA775}">
            <xm:f>$L27&lt;=SelectionCriteria!$G$3</xm:f>
            <x14:dxf>
              <fill>
                <patternFill>
                  <bgColor rgb="FFFFC000"/>
                </patternFill>
              </fill>
            </x14:dxf>
          </x14:cfRule>
          <x14:cfRule type="expression" priority="919" id="{02553418-173F-4768-BB6B-7798900DE2DC}">
            <xm:f>$L27&gt;SelectionCriteria!$G$3</xm:f>
            <x14:dxf>
              <font>
                <color theme="0"/>
              </font>
              <fill>
                <patternFill>
                  <bgColor rgb="FFFF0000"/>
                </patternFill>
              </fill>
            </x14:dxf>
          </x14:cfRule>
          <xm:sqref>L27</xm:sqref>
        </x14:conditionalFormatting>
        <x14:conditionalFormatting xmlns:xm="http://schemas.microsoft.com/office/excel/2006/main">
          <x14:cfRule type="cellIs" priority="932" operator="equal" id="{A3541867-9653-4545-859B-CE8558AE5099}">
            <xm:f>SelectionCriteria!$A$5</xm:f>
            <x14:dxf>
              <fill>
                <patternFill>
                  <bgColor rgb="FF00B050"/>
                </patternFill>
              </fill>
            </x14:dxf>
          </x14:cfRule>
          <x14:cfRule type="cellIs" priority="933" operator="equal" id="{4D00D306-8A5D-4856-B0B8-074A3121A7E1}">
            <xm:f>SelectionCriteria!$A$4</xm:f>
            <x14:dxf>
              <fill>
                <patternFill>
                  <bgColor rgb="FFFFFF00"/>
                </patternFill>
              </fill>
            </x14:dxf>
          </x14:cfRule>
          <x14:cfRule type="cellIs" priority="934" operator="equal" id="{28164DAD-5325-4A6B-ABD5-87ED76A8B1BE}">
            <xm:f>SelectionCriteria!$A$3</xm:f>
            <x14:dxf>
              <fill>
                <patternFill>
                  <bgColor rgb="FFFFC000"/>
                </patternFill>
              </fill>
            </x14:dxf>
          </x14:cfRule>
          <x14:cfRule type="cellIs" priority="935" operator="equal" id="{09BB8FAC-69E5-42CB-9B8C-FB7282E6B533}">
            <xm:f>SelectionCriteria!$A$2</xm:f>
            <x14:dxf>
              <font>
                <color theme="0"/>
              </font>
              <fill>
                <patternFill>
                  <bgColor rgb="FFFF0000"/>
                </patternFill>
              </fill>
            </x14:dxf>
          </x14:cfRule>
          <xm:sqref>J27:K27 X27:Y27</xm:sqref>
        </x14:conditionalFormatting>
        <x14:conditionalFormatting xmlns:xm="http://schemas.microsoft.com/office/excel/2006/main">
          <x14:cfRule type="cellIs" priority="902" operator="equal" id="{7D457E9A-F440-4CDE-9BB2-AA35D856EFE9}">
            <xm:f>SelectionCriteria!$A$5</xm:f>
            <x14:dxf>
              <fill>
                <patternFill>
                  <bgColor rgb="FF00B050"/>
                </patternFill>
              </fill>
            </x14:dxf>
          </x14:cfRule>
          <x14:cfRule type="cellIs" priority="903" operator="equal" id="{C226D292-FB06-4E9C-A7C2-7BB023216CD0}">
            <xm:f>SelectionCriteria!$A$4</xm:f>
            <x14:dxf>
              <fill>
                <patternFill>
                  <bgColor rgb="FFFFFF00"/>
                </patternFill>
              </fill>
            </x14:dxf>
          </x14:cfRule>
          <x14:cfRule type="cellIs" priority="904" operator="equal" id="{92EBA638-C412-48AB-84A3-9CEBC8FD027F}">
            <xm:f>SelectionCriteria!$A$3</xm:f>
            <x14:dxf>
              <fill>
                <patternFill>
                  <bgColor rgb="FFFFC000"/>
                </patternFill>
              </fill>
            </x14:dxf>
          </x14:cfRule>
          <x14:cfRule type="cellIs" priority="905" operator="equal" id="{496D83EF-8E0E-48E5-BB42-A81BC941FB6D}">
            <xm:f>SelectionCriteria!$A$2</xm:f>
            <x14:dxf>
              <font>
                <color theme="0"/>
              </font>
              <fill>
                <patternFill>
                  <bgColor rgb="FFFF0000"/>
                </patternFill>
              </fill>
            </x14:dxf>
          </x14:cfRule>
          <xm:sqref>X15</xm:sqref>
        </x14:conditionalFormatting>
        <x14:conditionalFormatting xmlns:xm="http://schemas.microsoft.com/office/excel/2006/main">
          <x14:cfRule type="cellIs" priority="898" operator="equal" id="{6AC675C1-55F6-4839-B046-518818A2AD5B}">
            <xm:f>SelectionCriteria!$A$5</xm:f>
            <x14:dxf>
              <fill>
                <patternFill>
                  <bgColor rgb="FF00B050"/>
                </patternFill>
              </fill>
            </x14:dxf>
          </x14:cfRule>
          <x14:cfRule type="cellIs" priority="899" operator="equal" id="{A2966D74-8BCF-4A42-B4D7-1CB64C7AD337}">
            <xm:f>SelectionCriteria!$A$4</xm:f>
            <x14:dxf>
              <fill>
                <patternFill>
                  <bgColor rgb="FFFFFF00"/>
                </patternFill>
              </fill>
            </x14:dxf>
          </x14:cfRule>
          <x14:cfRule type="cellIs" priority="900" operator="equal" id="{EA722C27-3137-4BCC-85EB-28A997903F26}">
            <xm:f>SelectionCriteria!$A$3</xm:f>
            <x14:dxf>
              <fill>
                <patternFill>
                  <bgColor rgb="FFFFC000"/>
                </patternFill>
              </fill>
            </x14:dxf>
          </x14:cfRule>
          <x14:cfRule type="cellIs" priority="901" operator="equal" id="{2343E4C8-1383-4C07-BD45-88AD85F5F34F}">
            <xm:f>SelectionCriteria!$A$2</xm:f>
            <x14:dxf>
              <font>
                <color theme="0"/>
              </font>
              <fill>
                <patternFill>
                  <bgColor rgb="FFFF0000"/>
                </patternFill>
              </fill>
            </x14:dxf>
          </x14:cfRule>
          <xm:sqref>X16</xm:sqref>
        </x14:conditionalFormatting>
        <x14:conditionalFormatting xmlns:xm="http://schemas.microsoft.com/office/excel/2006/main">
          <x14:cfRule type="cellIs" priority="890" operator="equal" id="{9562131D-A146-4001-A568-AD492F5F187E}">
            <xm:f>SelectionCriteria!$A$5</xm:f>
            <x14:dxf>
              <fill>
                <patternFill>
                  <bgColor rgb="FF00B050"/>
                </patternFill>
              </fill>
            </x14:dxf>
          </x14:cfRule>
          <x14:cfRule type="cellIs" priority="891" operator="equal" id="{6E525D45-37B0-41D7-BA47-8935E11D603C}">
            <xm:f>SelectionCriteria!$A$4</xm:f>
            <x14:dxf>
              <fill>
                <patternFill>
                  <bgColor rgb="FFFFFF00"/>
                </patternFill>
              </fill>
            </x14:dxf>
          </x14:cfRule>
          <x14:cfRule type="cellIs" priority="892" operator="equal" id="{CD3CD635-C5D2-40E9-BBB4-7C546E150745}">
            <xm:f>SelectionCriteria!$A$3</xm:f>
            <x14:dxf>
              <fill>
                <patternFill>
                  <bgColor rgb="FFFFC000"/>
                </patternFill>
              </fill>
            </x14:dxf>
          </x14:cfRule>
          <x14:cfRule type="cellIs" priority="893" operator="equal" id="{AA29E8AD-B04E-4E89-8B80-4C2463C4BF2E}">
            <xm:f>SelectionCriteria!$A$2</xm:f>
            <x14:dxf>
              <font>
                <color theme="0"/>
              </font>
              <fill>
                <patternFill>
                  <bgColor rgb="FFFF0000"/>
                </patternFill>
              </fill>
            </x14:dxf>
          </x14:cfRule>
          <xm:sqref>X18</xm:sqref>
        </x14:conditionalFormatting>
        <x14:conditionalFormatting xmlns:xm="http://schemas.microsoft.com/office/excel/2006/main">
          <x14:cfRule type="cellIs" priority="886" operator="equal" id="{8F332BE5-1A5C-4FD5-AD4C-29252778854A}">
            <xm:f>SelectionCriteria!$A$5</xm:f>
            <x14:dxf>
              <fill>
                <patternFill>
                  <bgColor rgb="FF00B050"/>
                </patternFill>
              </fill>
            </x14:dxf>
          </x14:cfRule>
          <x14:cfRule type="cellIs" priority="887" operator="equal" id="{9F878C7C-89AE-4912-B66E-3AFB324933FC}">
            <xm:f>SelectionCriteria!$A$4</xm:f>
            <x14:dxf>
              <fill>
                <patternFill>
                  <bgColor rgb="FFFFFF00"/>
                </patternFill>
              </fill>
            </x14:dxf>
          </x14:cfRule>
          <x14:cfRule type="cellIs" priority="888" operator="equal" id="{D4F41620-708B-44DB-85F2-98715D81CD4B}">
            <xm:f>SelectionCriteria!$A$3</xm:f>
            <x14:dxf>
              <fill>
                <patternFill>
                  <bgColor rgb="FFFFC000"/>
                </patternFill>
              </fill>
            </x14:dxf>
          </x14:cfRule>
          <x14:cfRule type="cellIs" priority="889" operator="equal" id="{CDD05F22-73BE-4DF1-B80F-84F5DF30F162}">
            <xm:f>SelectionCriteria!$A$2</xm:f>
            <x14:dxf>
              <font>
                <color theme="0"/>
              </font>
              <fill>
                <patternFill>
                  <bgColor rgb="FFFF0000"/>
                </patternFill>
              </fill>
            </x14:dxf>
          </x14:cfRule>
          <xm:sqref>X17</xm:sqref>
        </x14:conditionalFormatting>
        <x14:conditionalFormatting xmlns:xm="http://schemas.microsoft.com/office/excel/2006/main">
          <x14:cfRule type="cellIs" priority="882" operator="equal" id="{EFC3F65C-B809-4454-BFCE-C608607F492B}">
            <xm:f>SelectionCriteria!$A$5</xm:f>
            <x14:dxf>
              <fill>
                <patternFill>
                  <bgColor rgb="FF00B050"/>
                </patternFill>
              </fill>
            </x14:dxf>
          </x14:cfRule>
          <x14:cfRule type="cellIs" priority="883" operator="equal" id="{7DD02D55-E15D-4D34-9417-80228D3D0C7B}">
            <xm:f>SelectionCriteria!$A$4</xm:f>
            <x14:dxf>
              <fill>
                <patternFill>
                  <bgColor rgb="FFFFFF00"/>
                </patternFill>
              </fill>
            </x14:dxf>
          </x14:cfRule>
          <x14:cfRule type="cellIs" priority="884" operator="equal" id="{2668D6F2-B53A-4BA1-B1FA-ACDFCCA0BA63}">
            <xm:f>SelectionCriteria!$A$3</xm:f>
            <x14:dxf>
              <fill>
                <patternFill>
                  <bgColor rgb="FFFFC000"/>
                </patternFill>
              </fill>
            </x14:dxf>
          </x14:cfRule>
          <x14:cfRule type="cellIs" priority="885" operator="equal" id="{CBCBAA3C-EB81-4627-97EC-29F23EFBF4FA}">
            <xm:f>SelectionCriteria!$A$2</xm:f>
            <x14:dxf>
              <font>
                <color theme="0"/>
              </font>
              <fill>
                <patternFill>
                  <bgColor rgb="FFFF0000"/>
                </patternFill>
              </fill>
            </x14:dxf>
          </x14:cfRule>
          <xm:sqref>X19</xm:sqref>
        </x14:conditionalFormatting>
        <x14:conditionalFormatting xmlns:xm="http://schemas.microsoft.com/office/excel/2006/main">
          <x14:cfRule type="cellIs" priority="878" operator="equal" id="{0174212A-A07D-492C-A564-025073FA679A}">
            <xm:f>SelectionCriteria!$A$5</xm:f>
            <x14:dxf>
              <fill>
                <patternFill>
                  <bgColor rgb="FF00B050"/>
                </patternFill>
              </fill>
            </x14:dxf>
          </x14:cfRule>
          <x14:cfRule type="cellIs" priority="879" operator="equal" id="{6DF474FC-DC05-4669-9808-F79B58F567EA}">
            <xm:f>SelectionCriteria!$A$4</xm:f>
            <x14:dxf>
              <fill>
                <patternFill>
                  <bgColor rgb="FFFFFF00"/>
                </patternFill>
              </fill>
            </x14:dxf>
          </x14:cfRule>
          <x14:cfRule type="cellIs" priority="880" operator="equal" id="{AE10C4E5-8595-4CF9-96F2-50D1D892BD3B}">
            <xm:f>SelectionCriteria!$A$3</xm:f>
            <x14:dxf>
              <fill>
                <patternFill>
                  <bgColor rgb="FFFFC000"/>
                </patternFill>
              </fill>
            </x14:dxf>
          </x14:cfRule>
          <x14:cfRule type="cellIs" priority="881" operator="equal" id="{34080E04-F98F-459D-8254-3A7E17EA670B}">
            <xm:f>SelectionCriteria!$A$2</xm:f>
            <x14:dxf>
              <font>
                <color theme="0"/>
              </font>
              <fill>
                <patternFill>
                  <bgColor rgb="FFFF0000"/>
                </patternFill>
              </fill>
            </x14:dxf>
          </x14:cfRule>
          <xm:sqref>X26</xm:sqref>
        </x14:conditionalFormatting>
        <x14:conditionalFormatting xmlns:xm="http://schemas.microsoft.com/office/excel/2006/main">
          <x14:cfRule type="cellIs" priority="874" operator="equal" id="{E597D963-0BDB-4FAE-ABFD-63BC64B24075}">
            <xm:f>SelectionCriteria!$A$5</xm:f>
            <x14:dxf>
              <fill>
                <patternFill>
                  <bgColor rgb="FF00B050"/>
                </patternFill>
              </fill>
            </x14:dxf>
          </x14:cfRule>
          <x14:cfRule type="cellIs" priority="875" operator="equal" id="{58293C7F-8FF3-414F-84E7-72A591521377}">
            <xm:f>SelectionCriteria!$A$4</xm:f>
            <x14:dxf>
              <fill>
                <patternFill>
                  <bgColor rgb="FFFFFF00"/>
                </patternFill>
              </fill>
            </x14:dxf>
          </x14:cfRule>
          <x14:cfRule type="cellIs" priority="876" operator="equal" id="{14D63816-A0B1-47BB-8EF9-3D7723979F56}">
            <xm:f>SelectionCriteria!$A$3</xm:f>
            <x14:dxf>
              <fill>
                <patternFill>
                  <bgColor rgb="FFFFC000"/>
                </patternFill>
              </fill>
            </x14:dxf>
          </x14:cfRule>
          <x14:cfRule type="cellIs" priority="877" operator="equal" id="{3B514AC4-4802-4CE4-B75D-B62352BC8A9A}">
            <xm:f>SelectionCriteria!$A$2</xm:f>
            <x14:dxf>
              <font>
                <color theme="0"/>
              </font>
              <fill>
                <patternFill>
                  <bgColor rgb="FFFF0000"/>
                </patternFill>
              </fill>
            </x14:dxf>
          </x14:cfRule>
          <xm:sqref>X25</xm:sqref>
        </x14:conditionalFormatting>
        <x14:conditionalFormatting xmlns:xm="http://schemas.microsoft.com/office/excel/2006/main">
          <x14:cfRule type="cellIs" priority="868" operator="equal" id="{AFFB98DC-8AD3-4037-9699-03D5EEC921D9}">
            <xm:f>SelectionCriteria!$A$5</xm:f>
            <x14:dxf>
              <fill>
                <patternFill>
                  <bgColor rgb="FF00B050"/>
                </patternFill>
              </fill>
            </x14:dxf>
          </x14:cfRule>
          <x14:cfRule type="cellIs" priority="869" operator="equal" id="{76AD5232-8E6A-4B65-B877-FBC7E9B9C4C8}">
            <xm:f>SelectionCriteria!$A$4</xm:f>
            <x14:dxf>
              <fill>
                <patternFill>
                  <bgColor rgb="FFFFFF00"/>
                </patternFill>
              </fill>
            </x14:dxf>
          </x14:cfRule>
          <x14:cfRule type="cellIs" priority="870" operator="equal" id="{0F3421B3-03E8-444B-84A8-F18936609A7B}">
            <xm:f>SelectionCriteria!$A$3</xm:f>
            <x14:dxf>
              <fill>
                <patternFill>
                  <bgColor rgb="FFFFC000"/>
                </patternFill>
              </fill>
            </x14:dxf>
          </x14:cfRule>
          <x14:cfRule type="cellIs" priority="871" operator="equal" id="{83B7200A-A63F-4749-9B0E-081A95332FB0}">
            <xm:f>SelectionCriteria!$A$2</xm:f>
            <x14:dxf>
              <font>
                <color theme="0"/>
              </font>
              <fill>
                <patternFill>
                  <bgColor rgb="FFFF0000"/>
                </patternFill>
              </fill>
            </x14:dxf>
          </x14:cfRule>
          <xm:sqref>X12</xm:sqref>
        </x14:conditionalFormatting>
        <x14:conditionalFormatting xmlns:xm="http://schemas.microsoft.com/office/excel/2006/main">
          <x14:cfRule type="cellIs" priority="864" operator="equal" id="{A8CD466D-2141-43BD-A70A-094E46B73384}">
            <xm:f>SelectionCriteria!$A$5</xm:f>
            <x14:dxf>
              <fill>
                <patternFill>
                  <bgColor rgb="FF00B050"/>
                </patternFill>
              </fill>
            </x14:dxf>
          </x14:cfRule>
          <x14:cfRule type="cellIs" priority="865" operator="equal" id="{EA08F2FF-9178-4A05-8170-054544A3D433}">
            <xm:f>SelectionCriteria!$A$4</xm:f>
            <x14:dxf>
              <fill>
                <patternFill>
                  <bgColor rgb="FFFFFF00"/>
                </patternFill>
              </fill>
            </x14:dxf>
          </x14:cfRule>
          <x14:cfRule type="cellIs" priority="866" operator="equal" id="{4E8172BA-DAAD-4341-BF3A-E01BD70E5A05}">
            <xm:f>SelectionCriteria!$A$3</xm:f>
            <x14:dxf>
              <fill>
                <patternFill>
                  <bgColor rgb="FFFFC000"/>
                </patternFill>
              </fill>
            </x14:dxf>
          </x14:cfRule>
          <x14:cfRule type="cellIs" priority="867" operator="equal" id="{4CB9914D-BEB8-492A-9755-E837378FFC60}">
            <xm:f>SelectionCriteria!$A$2</xm:f>
            <x14:dxf>
              <font>
                <color theme="0"/>
              </font>
              <fill>
                <patternFill>
                  <bgColor rgb="FFFF0000"/>
                </patternFill>
              </fill>
            </x14:dxf>
          </x14:cfRule>
          <xm:sqref>X10</xm:sqref>
        </x14:conditionalFormatting>
        <x14:conditionalFormatting xmlns:xm="http://schemas.microsoft.com/office/excel/2006/main">
          <x14:cfRule type="cellIs" priority="860" operator="equal" id="{9118491A-CAE5-421A-8A3F-3C811117947A}">
            <xm:f>SelectionCriteria!$A$5</xm:f>
            <x14:dxf>
              <fill>
                <patternFill>
                  <bgColor rgb="FF00B050"/>
                </patternFill>
              </fill>
            </x14:dxf>
          </x14:cfRule>
          <x14:cfRule type="cellIs" priority="861" operator="equal" id="{6D29457D-B805-46E9-A0F6-A8CF5EB859EB}">
            <xm:f>SelectionCriteria!$A$4</xm:f>
            <x14:dxf>
              <fill>
                <patternFill>
                  <bgColor rgb="FFFFFF00"/>
                </patternFill>
              </fill>
            </x14:dxf>
          </x14:cfRule>
          <x14:cfRule type="cellIs" priority="862" operator="equal" id="{E9B340EB-239B-4BBE-8DAF-3E3FDABBBD57}">
            <xm:f>SelectionCriteria!$A$3</xm:f>
            <x14:dxf>
              <fill>
                <patternFill>
                  <bgColor rgb="FFFFC000"/>
                </patternFill>
              </fill>
            </x14:dxf>
          </x14:cfRule>
          <x14:cfRule type="cellIs" priority="863" operator="equal" id="{F3235AB2-9456-4E17-AD65-A0A53A08C3B1}">
            <xm:f>SelectionCriteria!$A$2</xm:f>
            <x14:dxf>
              <font>
                <color theme="0"/>
              </font>
              <fill>
                <patternFill>
                  <bgColor rgb="FFFF0000"/>
                </patternFill>
              </fill>
            </x14:dxf>
          </x14:cfRule>
          <xm:sqref>Z10:AE10</xm:sqref>
        </x14:conditionalFormatting>
        <x14:conditionalFormatting xmlns:xm="http://schemas.microsoft.com/office/excel/2006/main">
          <x14:cfRule type="expression" priority="826" id="{83233F69-522C-4B91-BD58-E12AEE736CAD}">
            <xm:f>$L55&lt;='\Users\isourikova\CD-2\RISK ANALYSIS\[CD-2 Risk Register Mar 1 2019.xlsx]SelectionCriteria'!#REF!</xm:f>
            <x14:dxf>
              <fill>
                <patternFill>
                  <bgColor rgb="FF00B050"/>
                </patternFill>
              </fill>
            </x14:dxf>
          </x14:cfRule>
          <x14:cfRule type="expression" priority="827" id="{6821FBD6-2DD9-4B63-89DD-ACDB07FE1CF6}">
            <xm:f>$L55&lt;='\Users\isourikova\CD-2\RISK ANALYSIS\[CD-2 Risk Register Mar 1 2019.xlsx]SelectionCriteria'!#REF!</xm:f>
            <x14:dxf>
              <fill>
                <patternFill>
                  <bgColor rgb="FFFFFF00"/>
                </patternFill>
              </fill>
            </x14:dxf>
          </x14:cfRule>
          <x14:cfRule type="expression" priority="828" id="{83AC840E-DE27-4AE5-BD38-947661853CA1}">
            <xm:f>$L55&lt;='\Users\isourikova\CD-2\RISK ANALYSIS\[CD-2 Risk Register Mar 1 2019.xlsx]SelectionCriteria'!#REF!</xm:f>
            <x14:dxf>
              <fill>
                <patternFill>
                  <bgColor rgb="FFFFC000"/>
                </patternFill>
              </fill>
            </x14:dxf>
          </x14:cfRule>
          <x14:cfRule type="expression" priority="829" id="{DA390C40-72EC-4D7E-A271-C89C67158D9C}">
            <xm:f>$L55&gt;'\Users\isourikova\CD-2\RISK ANALYSIS\[CD-2 Risk Register Mar 1 2019.xlsx]SelectionCriteria'!#REF!</xm:f>
            <x14:dxf>
              <font>
                <color theme="0"/>
              </font>
              <fill>
                <patternFill>
                  <bgColor rgb="FFFF0000"/>
                </patternFill>
              </fill>
            </x14:dxf>
          </x14:cfRule>
          <xm:sqref>L55</xm:sqref>
        </x14:conditionalFormatting>
        <x14:conditionalFormatting xmlns:xm="http://schemas.microsoft.com/office/excel/2006/main">
          <x14:cfRule type="cellIs" priority="842" operator="equal" id="{E61F518E-8158-4CE3-B487-F2749A4D7AC3}">
            <xm:f>'\Users\isourikova\CD-2\RISK ANALYSIS\[CD-2 Risk Register Mar 1 2019.xlsx]SelectionCriteria'!#REF!</xm:f>
            <x14:dxf>
              <fill>
                <patternFill>
                  <bgColor rgb="FF00B050"/>
                </patternFill>
              </fill>
            </x14:dxf>
          </x14:cfRule>
          <x14:cfRule type="cellIs" priority="843" operator="equal" id="{43549984-A820-4C88-ACD2-043ED2808EC7}">
            <xm:f>'\Users\isourikova\CD-2\RISK ANALYSIS\[CD-2 Risk Register Mar 1 2019.xlsx]SelectionCriteria'!#REF!</xm:f>
            <x14:dxf>
              <fill>
                <patternFill>
                  <bgColor rgb="FFFFFF00"/>
                </patternFill>
              </fill>
            </x14:dxf>
          </x14:cfRule>
          <x14:cfRule type="cellIs" priority="844" operator="equal" id="{CEC02A94-EAE0-4C67-BFE6-D17B94627CB7}">
            <xm:f>'\Users\isourikova\CD-2\RISK ANALYSIS\[CD-2 Risk Register Mar 1 2019.xlsx]SelectionCriteria'!#REF!</xm:f>
            <x14:dxf>
              <fill>
                <patternFill>
                  <bgColor rgb="FFFFC000"/>
                </patternFill>
              </fill>
            </x14:dxf>
          </x14:cfRule>
          <x14:cfRule type="cellIs" priority="845" operator="equal" id="{97F5DA98-1ADA-4C49-B5AD-B0821FB40689}">
            <xm:f>'\Users\isourikova\CD-2\RISK ANALYSIS\[CD-2 Risk Register Mar 1 2019.xlsx]SelectionCriteria'!#REF!</xm:f>
            <x14:dxf>
              <font>
                <color theme="0"/>
              </font>
              <fill>
                <patternFill>
                  <bgColor rgb="FFFF0000"/>
                </patternFill>
              </fill>
            </x14:dxf>
          </x14:cfRule>
          <xm:sqref>J55:K55</xm:sqref>
        </x14:conditionalFormatting>
        <x14:conditionalFormatting xmlns:xm="http://schemas.microsoft.com/office/excel/2006/main">
          <x14:cfRule type="expression" priority="786" id="{B159660F-3B99-4890-9910-341623C7C336}">
            <xm:f>$L56&lt;='\Users\isourikova\CD-2\RISK ANALYSIS\[CD-2 Risk Register Mar 1 2019.xlsx]SelectionCriteria'!#REF!</xm:f>
            <x14:dxf>
              <fill>
                <patternFill>
                  <bgColor rgb="FF00B050"/>
                </patternFill>
              </fill>
            </x14:dxf>
          </x14:cfRule>
          <x14:cfRule type="expression" priority="787" id="{BB3185D8-AFDC-483C-8274-F1A2DF26FF5D}">
            <xm:f>$L56&lt;='\Users\isourikova\CD-2\RISK ANALYSIS\[CD-2 Risk Register Mar 1 2019.xlsx]SelectionCriteria'!#REF!</xm:f>
            <x14:dxf>
              <fill>
                <patternFill>
                  <bgColor rgb="FFFFFF00"/>
                </patternFill>
              </fill>
            </x14:dxf>
          </x14:cfRule>
          <x14:cfRule type="expression" priority="788" id="{5F3694A1-1C84-4A42-AFE6-392BED3BE074}">
            <xm:f>$L56&lt;='\Users\isourikova\CD-2\RISK ANALYSIS\[CD-2 Risk Register Mar 1 2019.xlsx]SelectionCriteria'!#REF!</xm:f>
            <x14:dxf>
              <fill>
                <patternFill>
                  <bgColor rgb="FFFFC000"/>
                </patternFill>
              </fill>
            </x14:dxf>
          </x14:cfRule>
          <x14:cfRule type="expression" priority="789" id="{D423700B-C5ED-4A59-8272-8CE9255B0F52}">
            <xm:f>$L56&gt;'\Users\isourikova\CD-2\RISK ANALYSIS\[CD-2 Risk Register Mar 1 2019.xlsx]SelectionCriteria'!#REF!</xm:f>
            <x14:dxf>
              <font>
                <color theme="0"/>
              </font>
              <fill>
                <patternFill>
                  <bgColor rgb="FFFF0000"/>
                </patternFill>
              </fill>
            </x14:dxf>
          </x14:cfRule>
          <xm:sqref>L56</xm:sqref>
        </x14:conditionalFormatting>
        <x14:conditionalFormatting xmlns:xm="http://schemas.microsoft.com/office/excel/2006/main">
          <x14:cfRule type="cellIs" priority="802" operator="equal" id="{3120D095-C5FF-474E-B324-408BC0706960}">
            <xm:f>'\Users\isourikova\CD-2\RISK ANALYSIS\[CD-2 Risk Register Mar 1 2019.xlsx]SelectionCriteria'!#REF!</xm:f>
            <x14:dxf>
              <fill>
                <patternFill>
                  <bgColor rgb="FF00B050"/>
                </patternFill>
              </fill>
            </x14:dxf>
          </x14:cfRule>
          <x14:cfRule type="cellIs" priority="803" operator="equal" id="{2663B9EA-6A38-492F-B1DE-DB7DEB643D6A}">
            <xm:f>'\Users\isourikova\CD-2\RISK ANALYSIS\[CD-2 Risk Register Mar 1 2019.xlsx]SelectionCriteria'!#REF!</xm:f>
            <x14:dxf>
              <fill>
                <patternFill>
                  <bgColor rgb="FFFFFF00"/>
                </patternFill>
              </fill>
            </x14:dxf>
          </x14:cfRule>
          <x14:cfRule type="cellIs" priority="804" operator="equal" id="{CC38BF6C-65B9-4E8A-A887-ACCE28F92FCD}">
            <xm:f>'\Users\isourikova\CD-2\RISK ANALYSIS\[CD-2 Risk Register Mar 1 2019.xlsx]SelectionCriteria'!#REF!</xm:f>
            <x14:dxf>
              <fill>
                <patternFill>
                  <bgColor rgb="FFFFC000"/>
                </patternFill>
              </fill>
            </x14:dxf>
          </x14:cfRule>
          <x14:cfRule type="cellIs" priority="805" operator="equal" id="{A3641B9D-B2F5-4AFE-8098-8B6B99419376}">
            <xm:f>'\Users\isourikova\CD-2\RISK ANALYSIS\[CD-2 Risk Register Mar 1 2019.xlsx]SelectionCriteria'!#REF!</xm:f>
            <x14:dxf>
              <font>
                <color theme="0"/>
              </font>
              <fill>
                <patternFill>
                  <bgColor rgb="FFFF0000"/>
                </patternFill>
              </fill>
            </x14:dxf>
          </x14:cfRule>
          <xm:sqref>J56:K56</xm:sqref>
        </x14:conditionalFormatting>
        <x14:conditionalFormatting xmlns:xm="http://schemas.microsoft.com/office/excel/2006/main">
          <x14:cfRule type="cellIs" priority="778" operator="equal" id="{D2C29F17-2A30-4838-AA14-EE1B61EC2703}">
            <xm:f>'\Users\isourikova\CD-2\RISK ANALYSIS\[CD-2 Risk Register Mar 1 2019.xlsx]SelectionCriteria'!#REF!</xm:f>
            <x14:dxf>
              <fill>
                <patternFill>
                  <bgColor rgb="FF00B050"/>
                </patternFill>
              </fill>
            </x14:dxf>
          </x14:cfRule>
          <x14:cfRule type="cellIs" priority="779" operator="equal" id="{0B59BD0A-D791-4828-9556-7CB34449A99D}">
            <xm:f>'\Users\isourikova\CD-2\RISK ANALYSIS\[CD-2 Risk Register Mar 1 2019.xlsx]SelectionCriteria'!#REF!</xm:f>
            <x14:dxf>
              <fill>
                <patternFill>
                  <bgColor rgb="FFFFFF00"/>
                </patternFill>
              </fill>
            </x14:dxf>
          </x14:cfRule>
          <x14:cfRule type="cellIs" priority="780" operator="equal" id="{A25AB9B6-B343-4263-AEDE-DB51C1C86046}">
            <xm:f>'\Users\isourikova\CD-2\RISK ANALYSIS\[CD-2 Risk Register Mar 1 2019.xlsx]SelectionCriteria'!#REF!</xm:f>
            <x14:dxf>
              <fill>
                <patternFill>
                  <bgColor rgb="FFFFC000"/>
                </patternFill>
              </fill>
            </x14:dxf>
          </x14:cfRule>
          <x14:cfRule type="cellIs" priority="781" operator="equal" id="{56805DAF-73D8-4696-834C-63B36DDE771A}">
            <xm:f>'\Users\isourikova\CD-2\RISK ANALYSIS\[CD-2 Risk Register Mar 1 2019.xlsx]SelectionCriteria'!#REF!</xm:f>
            <x14:dxf>
              <font>
                <color theme="0"/>
              </font>
              <fill>
                <patternFill>
                  <bgColor rgb="FFFF0000"/>
                </patternFill>
              </fill>
            </x14:dxf>
          </x14:cfRule>
          <xm:sqref>Y55:Y56</xm:sqref>
        </x14:conditionalFormatting>
        <x14:conditionalFormatting xmlns:xm="http://schemas.microsoft.com/office/excel/2006/main">
          <x14:cfRule type="expression" priority="728" id="{B64F3801-1353-431A-8A5A-6281819396F9}">
            <xm:f>$L57&lt;='\Users\isourikova\AppData\Local\Packages\Microsoft.MicrosoftEdge_8wekyb3d8bbwe\TempState\Downloads\[CD-2 Risk Register Dec 15 (1).xlsx]SelectionCriteria'!#REF!</xm:f>
            <x14:dxf>
              <fill>
                <patternFill>
                  <bgColor rgb="FF00B050"/>
                </patternFill>
              </fill>
            </x14:dxf>
          </x14:cfRule>
          <x14:cfRule type="expression" priority="729" id="{97A8FB75-2332-4630-8FF5-9646BCEE7330}">
            <xm:f>$L57&lt;='\Users\isourikova\AppData\Local\Packages\Microsoft.MicrosoftEdge_8wekyb3d8bbwe\TempState\Downloads\[CD-2 Risk Register Dec 15 (1).xlsx]SelectionCriteria'!#REF!</xm:f>
            <x14:dxf>
              <fill>
                <patternFill>
                  <bgColor rgb="FFFFFF00"/>
                </patternFill>
              </fill>
            </x14:dxf>
          </x14:cfRule>
          <x14:cfRule type="expression" priority="730" id="{1C66070A-34CC-418B-A72C-C7A886FE1C06}">
            <xm:f>$L57&lt;='\Users\isourikova\AppData\Local\Packages\Microsoft.MicrosoftEdge_8wekyb3d8bbwe\TempState\Downloads\[CD-2 Risk Register Dec 15 (1).xlsx]SelectionCriteria'!#REF!</xm:f>
            <x14:dxf>
              <fill>
                <patternFill>
                  <bgColor rgb="FFFFC000"/>
                </patternFill>
              </fill>
            </x14:dxf>
          </x14:cfRule>
          <x14:cfRule type="expression" priority="731" id="{97A2ECB2-7AD2-4FF8-97B7-39EF6DBD208E}">
            <xm:f>$L57&gt;'\Users\isourikova\AppData\Local\Packages\Microsoft.MicrosoftEdge_8wekyb3d8bbwe\TempState\Downloads\[CD-2 Risk Register Dec 15 (1).xlsx]SelectionCriteria'!#REF!</xm:f>
            <x14:dxf>
              <font>
                <color theme="0"/>
              </font>
              <fill>
                <patternFill>
                  <bgColor rgb="FFFF0000"/>
                </patternFill>
              </fill>
            </x14:dxf>
          </x14:cfRule>
          <xm:sqref>L57:L58</xm:sqref>
        </x14:conditionalFormatting>
        <x14:conditionalFormatting xmlns:xm="http://schemas.microsoft.com/office/excel/2006/main">
          <x14:cfRule type="cellIs" priority="748" operator="equal" id="{71311991-DD97-4566-B237-6E59F6BC6B71}">
            <xm:f>'\Users\isourikova\AppData\Local\Packages\Microsoft.MicrosoftEdge_8wekyb3d8bbwe\TempState\Downloads\[CD-2 Risk Register Dec 15 (1).xlsx]SelectionCriteria'!#REF!</xm:f>
            <x14:dxf>
              <fill>
                <patternFill>
                  <bgColor rgb="FF00B050"/>
                </patternFill>
              </fill>
            </x14:dxf>
          </x14:cfRule>
          <x14:cfRule type="cellIs" priority="749" operator="equal" id="{3B9A0E1C-FA40-49DB-9788-C2F8FB678FFB}">
            <xm:f>'\Users\isourikova\AppData\Local\Packages\Microsoft.MicrosoftEdge_8wekyb3d8bbwe\TempState\Downloads\[CD-2 Risk Register Dec 15 (1).xlsx]SelectionCriteria'!#REF!</xm:f>
            <x14:dxf>
              <fill>
                <patternFill>
                  <bgColor rgb="FFFFFF00"/>
                </patternFill>
              </fill>
            </x14:dxf>
          </x14:cfRule>
          <x14:cfRule type="cellIs" priority="750" operator="equal" id="{29951DC1-301D-4B6C-8087-AC0F312BB609}">
            <xm:f>'\Users\isourikova\AppData\Local\Packages\Microsoft.MicrosoftEdge_8wekyb3d8bbwe\TempState\Downloads\[CD-2 Risk Register Dec 15 (1).xlsx]SelectionCriteria'!#REF!</xm:f>
            <x14:dxf>
              <fill>
                <patternFill>
                  <bgColor rgb="FFFFC000"/>
                </patternFill>
              </fill>
            </x14:dxf>
          </x14:cfRule>
          <x14:cfRule type="cellIs" priority="751" operator="equal" id="{CE639A4A-BEF2-4453-924D-98B3363A523C}">
            <xm:f>'\Users\isourikova\AppData\Local\Packages\Microsoft.MicrosoftEdge_8wekyb3d8bbwe\TempState\Downloads\[CD-2 Risk Register Dec 15 (1).xlsx]SelectionCriteria'!#REF!</xm:f>
            <x14:dxf>
              <font>
                <color theme="0"/>
              </font>
              <fill>
                <patternFill>
                  <bgColor rgb="FFFF0000"/>
                </patternFill>
              </fill>
            </x14:dxf>
          </x14:cfRule>
          <xm:sqref>J57:K58</xm:sqref>
        </x14:conditionalFormatting>
        <x14:conditionalFormatting xmlns:xm="http://schemas.microsoft.com/office/excel/2006/main">
          <x14:cfRule type="cellIs" priority="744" operator="equal" id="{6C5DF829-00F7-4623-9E25-9DF007EC0E6C}">
            <xm:f>'\Users\isourikova\AppData\Local\Packages\Microsoft.MicrosoftEdge_8wekyb3d8bbwe\TempState\Downloads\[CD-2 Risk Register Dec 15 (1).xlsx]SelectionCriteria'!#REF!</xm:f>
            <x14:dxf>
              <fill>
                <patternFill>
                  <bgColor rgb="FF00B050"/>
                </patternFill>
              </fill>
            </x14:dxf>
          </x14:cfRule>
          <x14:cfRule type="cellIs" priority="745" operator="equal" id="{8D6F2BD3-9C75-45FE-B474-B3CEF8CC39BB}">
            <xm:f>'\Users\isourikova\AppData\Local\Packages\Microsoft.MicrosoftEdge_8wekyb3d8bbwe\TempState\Downloads\[CD-2 Risk Register Dec 15 (1).xlsx]SelectionCriteria'!#REF!</xm:f>
            <x14:dxf>
              <fill>
                <patternFill>
                  <bgColor rgb="FFFFFF00"/>
                </patternFill>
              </fill>
            </x14:dxf>
          </x14:cfRule>
          <x14:cfRule type="cellIs" priority="746" operator="equal" id="{6DD9C643-6827-4AB5-A92E-F814DF0B7106}">
            <xm:f>'\Users\isourikova\AppData\Local\Packages\Microsoft.MicrosoftEdge_8wekyb3d8bbwe\TempState\Downloads\[CD-2 Risk Register Dec 15 (1).xlsx]SelectionCriteria'!#REF!</xm:f>
            <x14:dxf>
              <fill>
                <patternFill>
                  <bgColor rgb="FFFFC000"/>
                </patternFill>
              </fill>
            </x14:dxf>
          </x14:cfRule>
          <x14:cfRule type="cellIs" priority="747" operator="equal" id="{A1F61241-A845-440C-984A-0993E466C509}">
            <xm:f>'\Users\isourikova\AppData\Local\Packages\Microsoft.MicrosoftEdge_8wekyb3d8bbwe\TempState\Downloads\[CD-2 Risk Register Dec 15 (1).xlsx]SelectionCriteria'!#REF!</xm:f>
            <x14:dxf>
              <font>
                <color theme="0"/>
              </font>
              <fill>
                <patternFill>
                  <bgColor rgb="FFFF0000"/>
                </patternFill>
              </fill>
            </x14:dxf>
          </x14:cfRule>
          <xm:sqref>Y57:Y58</xm:sqref>
        </x14:conditionalFormatting>
        <x14:conditionalFormatting xmlns:xm="http://schemas.microsoft.com/office/excel/2006/main">
          <x14:cfRule type="expression" priority="640" id="{47ACC2F9-A647-40C1-AD2D-30270DF1789E}">
            <xm:f>$L61&lt;='\Users\isourikova\AppData\Local\Packages\Microsoft.MicrosoftEdge_8wekyb3d8bbwe\TempState\Downloads\[CD-2 Risk Register Dec 15 (1).xlsx]SelectionCriteria'!#REF!</xm:f>
            <x14:dxf>
              <fill>
                <patternFill>
                  <bgColor rgb="FF00B050"/>
                </patternFill>
              </fill>
            </x14:dxf>
          </x14:cfRule>
          <x14:cfRule type="expression" priority="641" id="{A4A755FA-28F9-4A6B-8844-6405032607D2}">
            <xm:f>$L61&lt;='\Users\isourikova\AppData\Local\Packages\Microsoft.MicrosoftEdge_8wekyb3d8bbwe\TempState\Downloads\[CD-2 Risk Register Dec 15 (1).xlsx]SelectionCriteria'!#REF!</xm:f>
            <x14:dxf>
              <fill>
                <patternFill>
                  <bgColor rgb="FFFFFF00"/>
                </patternFill>
              </fill>
            </x14:dxf>
          </x14:cfRule>
          <x14:cfRule type="expression" priority="642" id="{DBA4287C-725F-4E73-A2F6-2D08D7A0D8CA}">
            <xm:f>$L61&lt;='\Users\isourikova\AppData\Local\Packages\Microsoft.MicrosoftEdge_8wekyb3d8bbwe\TempState\Downloads\[CD-2 Risk Register Dec 15 (1).xlsx]SelectionCriteria'!#REF!</xm:f>
            <x14:dxf>
              <fill>
                <patternFill>
                  <bgColor rgb="FFFFC000"/>
                </patternFill>
              </fill>
            </x14:dxf>
          </x14:cfRule>
          <x14:cfRule type="expression" priority="643" id="{E0C3A373-FD8E-4FB5-A3B6-F232CC5AF0B3}">
            <xm:f>$L61&gt;'\Users\isourikova\AppData\Local\Packages\Microsoft.MicrosoftEdge_8wekyb3d8bbwe\TempState\Downloads\[CD-2 Risk Register Dec 15 (1).xlsx]SelectionCriteria'!#REF!</xm:f>
            <x14:dxf>
              <font>
                <color theme="0"/>
              </font>
              <fill>
                <patternFill>
                  <bgColor rgb="FFFF0000"/>
                </patternFill>
              </fill>
            </x14:dxf>
          </x14:cfRule>
          <xm:sqref>L61:L62</xm:sqref>
        </x14:conditionalFormatting>
        <x14:conditionalFormatting xmlns:xm="http://schemas.microsoft.com/office/excel/2006/main">
          <x14:cfRule type="cellIs" priority="660" operator="equal" id="{883CB8EE-1519-49D2-8544-69790B04D31E}">
            <xm:f>'\Users\isourikova\AppData\Local\Packages\Microsoft.MicrosoftEdge_8wekyb3d8bbwe\TempState\Downloads\[CD-2 Risk Register Dec 15 (1).xlsx]SelectionCriteria'!#REF!</xm:f>
            <x14:dxf>
              <fill>
                <patternFill>
                  <bgColor rgb="FF00B050"/>
                </patternFill>
              </fill>
            </x14:dxf>
          </x14:cfRule>
          <x14:cfRule type="cellIs" priority="661" operator="equal" id="{D110CED7-68A4-4A24-92A2-05E18606B4BD}">
            <xm:f>'\Users\isourikova\AppData\Local\Packages\Microsoft.MicrosoftEdge_8wekyb3d8bbwe\TempState\Downloads\[CD-2 Risk Register Dec 15 (1).xlsx]SelectionCriteria'!#REF!</xm:f>
            <x14:dxf>
              <fill>
                <patternFill>
                  <bgColor rgb="FFFFFF00"/>
                </patternFill>
              </fill>
            </x14:dxf>
          </x14:cfRule>
          <x14:cfRule type="cellIs" priority="662" operator="equal" id="{BDC2B8D5-EEC4-40AD-B15B-72C618EEDA61}">
            <xm:f>'\Users\isourikova\AppData\Local\Packages\Microsoft.MicrosoftEdge_8wekyb3d8bbwe\TempState\Downloads\[CD-2 Risk Register Dec 15 (1).xlsx]SelectionCriteria'!#REF!</xm:f>
            <x14:dxf>
              <fill>
                <patternFill>
                  <bgColor rgb="FFFFC000"/>
                </patternFill>
              </fill>
            </x14:dxf>
          </x14:cfRule>
          <x14:cfRule type="cellIs" priority="663" operator="equal" id="{54771FF7-346B-4970-A501-1063620D676A}">
            <xm:f>'\Users\isourikova\AppData\Local\Packages\Microsoft.MicrosoftEdge_8wekyb3d8bbwe\TempState\Downloads\[CD-2 Risk Register Dec 15 (1).xlsx]SelectionCriteria'!#REF!</xm:f>
            <x14:dxf>
              <font>
                <color theme="0"/>
              </font>
              <fill>
                <patternFill>
                  <bgColor rgb="FFFF0000"/>
                </patternFill>
              </fill>
            </x14:dxf>
          </x14:cfRule>
          <xm:sqref>K61:K62</xm:sqref>
        </x14:conditionalFormatting>
        <x14:conditionalFormatting xmlns:xm="http://schemas.microsoft.com/office/excel/2006/main">
          <x14:cfRule type="cellIs" priority="656" operator="equal" id="{71E67DD4-2ADE-4A4A-A353-335C0A102E61}">
            <xm:f>'\Users\isourikova\AppData\Local\Packages\Microsoft.MicrosoftEdge_8wekyb3d8bbwe\TempState\Downloads\[CD-2 Risk Register Dec 15 (1).xlsx]SelectionCriteria'!#REF!</xm:f>
            <x14:dxf>
              <fill>
                <patternFill>
                  <bgColor rgb="FF00B050"/>
                </patternFill>
              </fill>
            </x14:dxf>
          </x14:cfRule>
          <x14:cfRule type="cellIs" priority="657" operator="equal" id="{A9954CD5-30FF-40F7-9092-588BA4137170}">
            <xm:f>'\Users\isourikova\AppData\Local\Packages\Microsoft.MicrosoftEdge_8wekyb3d8bbwe\TempState\Downloads\[CD-2 Risk Register Dec 15 (1).xlsx]SelectionCriteria'!#REF!</xm:f>
            <x14:dxf>
              <fill>
                <patternFill>
                  <bgColor rgb="FFFFFF00"/>
                </patternFill>
              </fill>
            </x14:dxf>
          </x14:cfRule>
          <x14:cfRule type="cellIs" priority="658" operator="equal" id="{721B5C1A-9AD3-4DB0-9BF4-54871A970A6E}">
            <xm:f>'\Users\isourikova\AppData\Local\Packages\Microsoft.MicrosoftEdge_8wekyb3d8bbwe\TempState\Downloads\[CD-2 Risk Register Dec 15 (1).xlsx]SelectionCriteria'!#REF!</xm:f>
            <x14:dxf>
              <fill>
                <patternFill>
                  <bgColor rgb="FFFFC000"/>
                </patternFill>
              </fill>
            </x14:dxf>
          </x14:cfRule>
          <x14:cfRule type="cellIs" priority="659" operator="equal" id="{7CA29035-8648-4C52-B9AF-4A7498649B52}">
            <xm:f>'\Users\isourikova\AppData\Local\Packages\Microsoft.MicrosoftEdge_8wekyb3d8bbwe\TempState\Downloads\[CD-2 Risk Register Dec 15 (1).xlsx]SelectionCriteria'!#REF!</xm:f>
            <x14:dxf>
              <font>
                <color theme="0"/>
              </font>
              <fill>
                <patternFill>
                  <bgColor rgb="FFFF0000"/>
                </patternFill>
              </fill>
            </x14:dxf>
          </x14:cfRule>
          <xm:sqref>Y61:Y62</xm:sqref>
        </x14:conditionalFormatting>
        <x14:conditionalFormatting xmlns:xm="http://schemas.microsoft.com/office/excel/2006/main">
          <x14:cfRule type="cellIs" priority="628" operator="equal" id="{168D159F-6299-4DCE-ADD7-63AE015443CC}">
            <xm:f>'\Users\isourikova\Documents\[CD-2 Risk Register Mar 28 2019 Jim.xlsx]SelectionCriteria'!#REF!</xm:f>
            <x14:dxf>
              <fill>
                <patternFill>
                  <bgColor rgb="FF00B050"/>
                </patternFill>
              </fill>
            </x14:dxf>
          </x14:cfRule>
          <x14:cfRule type="cellIs" priority="629" operator="equal" id="{2C2FDA67-DA6F-4C04-9887-5DD9B4EF21D4}">
            <xm:f>'\Users\isourikova\Documents\[CD-2 Risk Register Mar 28 2019 Jim.xlsx]SelectionCriteria'!#REF!</xm:f>
            <x14:dxf>
              <fill>
                <patternFill>
                  <bgColor rgb="FFFFFF00"/>
                </patternFill>
              </fill>
            </x14:dxf>
          </x14:cfRule>
          <x14:cfRule type="cellIs" priority="630" operator="equal" id="{EE08DCED-CD53-4CFB-AFAA-37613A1C384C}">
            <xm:f>'\Users\isourikova\Documents\[CD-2 Risk Register Mar 28 2019 Jim.xlsx]SelectionCriteria'!#REF!</xm:f>
            <x14:dxf>
              <fill>
                <patternFill>
                  <bgColor rgb="FFFFC000"/>
                </patternFill>
              </fill>
            </x14:dxf>
          </x14:cfRule>
          <x14:cfRule type="cellIs" priority="631" operator="equal" id="{A9BFB011-089E-4641-9F2E-6AF53565D227}">
            <xm:f>'\Users\isourikova\Documents\[CD-2 Risk Register Mar 28 2019 Jim.xlsx]SelectionCriteria'!#REF!</xm:f>
            <x14:dxf>
              <font>
                <color theme="0"/>
              </font>
              <fill>
                <patternFill>
                  <bgColor rgb="FFFF0000"/>
                </patternFill>
              </fill>
            </x14:dxf>
          </x14:cfRule>
          <xm:sqref>J61:J62</xm:sqref>
        </x14:conditionalFormatting>
        <x14:conditionalFormatting xmlns:xm="http://schemas.microsoft.com/office/excel/2006/main">
          <x14:cfRule type="cellIs" priority="581" operator="equal" id="{DA08C536-2A9B-4508-B677-5817288D191F}">
            <xm:f>SelectionCriteria!$A$5</xm:f>
            <x14:dxf>
              <fill>
                <patternFill>
                  <bgColor rgb="FF00B050"/>
                </patternFill>
              </fill>
            </x14:dxf>
          </x14:cfRule>
          <x14:cfRule type="cellIs" priority="582" operator="equal" id="{12A1DB14-2B9A-42D3-9AAE-3B4B0BF0A593}">
            <xm:f>SelectionCriteria!$A$4</xm:f>
            <x14:dxf>
              <fill>
                <patternFill>
                  <bgColor rgb="FFFFFF00"/>
                </patternFill>
              </fill>
            </x14:dxf>
          </x14:cfRule>
          <x14:cfRule type="cellIs" priority="583" operator="equal" id="{5B356FFA-9FB5-4D06-B820-9991F0B9691B}">
            <xm:f>SelectionCriteria!$A$3</xm:f>
            <x14:dxf>
              <fill>
                <patternFill>
                  <bgColor rgb="FFFFC000"/>
                </patternFill>
              </fill>
            </x14:dxf>
          </x14:cfRule>
          <x14:cfRule type="cellIs" priority="584" operator="equal" id="{D29AE5C8-639F-43D8-BAF1-A685E9D15E01}">
            <xm:f>SelectionCriteria!$A$2</xm:f>
            <x14:dxf>
              <font>
                <color theme="0"/>
              </font>
              <fill>
                <patternFill>
                  <bgColor rgb="FFFF0000"/>
                </patternFill>
              </fill>
            </x14:dxf>
          </x14:cfRule>
          <xm:sqref>X37</xm:sqref>
        </x14:conditionalFormatting>
        <x14:conditionalFormatting xmlns:xm="http://schemas.microsoft.com/office/excel/2006/main">
          <x14:cfRule type="cellIs" priority="577" operator="equal" id="{9CBB1C81-8851-4D21-8E3C-F43D079B86D5}">
            <xm:f>SelectionCriteria!$A$5</xm:f>
            <x14:dxf>
              <fill>
                <patternFill>
                  <bgColor rgb="FF00B050"/>
                </patternFill>
              </fill>
            </x14:dxf>
          </x14:cfRule>
          <x14:cfRule type="cellIs" priority="578" operator="equal" id="{EE1AA43A-789C-4812-9B60-8229E985969C}">
            <xm:f>SelectionCriteria!$A$4</xm:f>
            <x14:dxf>
              <fill>
                <patternFill>
                  <bgColor rgb="FFFFFF00"/>
                </patternFill>
              </fill>
            </x14:dxf>
          </x14:cfRule>
          <x14:cfRule type="cellIs" priority="579" operator="equal" id="{37552D36-96AC-4293-BC5C-76A96D3D441A}">
            <xm:f>SelectionCriteria!$A$3</xm:f>
            <x14:dxf>
              <fill>
                <patternFill>
                  <bgColor rgb="FFFFC000"/>
                </patternFill>
              </fill>
            </x14:dxf>
          </x14:cfRule>
          <x14:cfRule type="cellIs" priority="580" operator="equal" id="{50D138D8-01E9-411E-BCAE-99BF33E753AB}">
            <xm:f>SelectionCriteria!$A$2</xm:f>
            <x14:dxf>
              <font>
                <color theme="0"/>
              </font>
              <fill>
                <patternFill>
                  <bgColor rgb="FFFF0000"/>
                </patternFill>
              </fill>
            </x14:dxf>
          </x14:cfRule>
          <xm:sqref>X39</xm:sqref>
        </x14:conditionalFormatting>
        <x14:conditionalFormatting xmlns:xm="http://schemas.microsoft.com/office/excel/2006/main">
          <x14:cfRule type="cellIs" priority="573" operator="equal" id="{79EEDECC-9089-4C3E-9F32-62C694139639}">
            <xm:f>SelectionCriteria!$A$5</xm:f>
            <x14:dxf>
              <fill>
                <patternFill>
                  <bgColor rgb="FF00B050"/>
                </patternFill>
              </fill>
            </x14:dxf>
          </x14:cfRule>
          <x14:cfRule type="cellIs" priority="574" operator="equal" id="{2B4B38D4-ACF4-4660-8C46-2705D5BB5F14}">
            <xm:f>SelectionCriteria!$A$4</xm:f>
            <x14:dxf>
              <fill>
                <patternFill>
                  <bgColor rgb="FFFFFF00"/>
                </patternFill>
              </fill>
            </x14:dxf>
          </x14:cfRule>
          <x14:cfRule type="cellIs" priority="575" operator="equal" id="{AACC997D-B6CE-4FBE-A041-59C092483AC6}">
            <xm:f>SelectionCriteria!$A$3</xm:f>
            <x14:dxf>
              <fill>
                <patternFill>
                  <bgColor rgb="FFFFC000"/>
                </patternFill>
              </fill>
            </x14:dxf>
          </x14:cfRule>
          <x14:cfRule type="cellIs" priority="576" operator="equal" id="{B96EA9EE-A1B4-40ED-BBAD-81E80738CACA}">
            <xm:f>SelectionCriteria!$A$2</xm:f>
            <x14:dxf>
              <font>
                <color theme="0"/>
              </font>
              <fill>
                <patternFill>
                  <bgColor rgb="FFFF0000"/>
                </patternFill>
              </fill>
            </x14:dxf>
          </x14:cfRule>
          <xm:sqref>X38</xm:sqref>
        </x14:conditionalFormatting>
        <x14:conditionalFormatting xmlns:xm="http://schemas.microsoft.com/office/excel/2006/main">
          <x14:cfRule type="cellIs" priority="557" operator="equal" id="{E598905D-0538-4013-A2FD-FA264FA2C51B}">
            <xm:f>SelectionCriteria!$A$5</xm:f>
            <x14:dxf>
              <fill>
                <patternFill>
                  <bgColor rgb="FF00B050"/>
                </patternFill>
              </fill>
            </x14:dxf>
          </x14:cfRule>
          <x14:cfRule type="cellIs" priority="558" operator="equal" id="{57D22629-3BF1-4559-9BCE-BB05D8FC465D}">
            <xm:f>SelectionCriteria!$A$4</xm:f>
            <x14:dxf>
              <fill>
                <patternFill>
                  <bgColor rgb="FFFFFF00"/>
                </patternFill>
              </fill>
            </x14:dxf>
          </x14:cfRule>
          <x14:cfRule type="cellIs" priority="559" operator="equal" id="{151BAC7A-0EC0-444E-8311-0A464516C72A}">
            <xm:f>SelectionCriteria!$A$3</xm:f>
            <x14:dxf>
              <fill>
                <patternFill>
                  <bgColor rgb="FFFFC000"/>
                </patternFill>
              </fill>
            </x14:dxf>
          </x14:cfRule>
          <x14:cfRule type="cellIs" priority="560" operator="equal" id="{98162F9E-257C-45EB-8F91-A6CF20235C5C}">
            <xm:f>SelectionCriteria!$A$2</xm:f>
            <x14:dxf>
              <font>
                <color theme="0"/>
              </font>
              <fill>
                <patternFill>
                  <bgColor rgb="FFFF0000"/>
                </patternFill>
              </fill>
            </x14:dxf>
          </x14:cfRule>
          <xm:sqref>J43:K43 X43:Y43</xm:sqref>
        </x14:conditionalFormatting>
        <x14:conditionalFormatting xmlns:xm="http://schemas.microsoft.com/office/excel/2006/main">
          <x14:cfRule type="cellIs" priority="532" operator="equal" id="{D959ECED-F085-4B9E-8B50-DADE50D5D3AC}">
            <xm:f>SelectionCriteria!$A$5</xm:f>
            <x14:dxf>
              <fill>
                <patternFill>
                  <bgColor rgb="FF00B050"/>
                </patternFill>
              </fill>
            </x14:dxf>
          </x14:cfRule>
          <x14:cfRule type="cellIs" priority="533" operator="equal" id="{6C3ACF5D-5D89-46B1-84F4-CD07DF400F0A}">
            <xm:f>SelectionCriteria!$A$4</xm:f>
            <x14:dxf>
              <fill>
                <patternFill>
                  <bgColor rgb="FFFFFF00"/>
                </patternFill>
              </fill>
            </x14:dxf>
          </x14:cfRule>
          <x14:cfRule type="cellIs" priority="534" operator="equal" id="{3A6D97CA-6C8A-4D98-9A7A-D8EFFB8B6695}">
            <xm:f>SelectionCriteria!$A$3</xm:f>
            <x14:dxf>
              <fill>
                <patternFill>
                  <bgColor rgb="FFFFC000"/>
                </patternFill>
              </fill>
            </x14:dxf>
          </x14:cfRule>
          <x14:cfRule type="cellIs" priority="535" operator="equal" id="{50EEA6F2-17FA-41D9-A0D6-0C368998FAF9}">
            <xm:f>SelectionCriteria!$A$2</xm:f>
            <x14:dxf>
              <font>
                <color theme="0"/>
              </font>
              <fill>
                <patternFill>
                  <bgColor rgb="FFFF0000"/>
                </patternFill>
              </fill>
            </x14:dxf>
          </x14:cfRule>
          <xm:sqref>I43</xm:sqref>
        </x14:conditionalFormatting>
        <x14:conditionalFormatting xmlns:xm="http://schemas.microsoft.com/office/excel/2006/main">
          <x14:cfRule type="cellIs" priority="527" operator="equal" id="{FC736930-D0BE-436F-8F51-E367CD1D2FCD}">
            <xm:f>SelectionCriteria!$A$5</xm:f>
            <x14:dxf>
              <fill>
                <patternFill>
                  <bgColor rgb="FF00B050"/>
                </patternFill>
              </fill>
            </x14:dxf>
          </x14:cfRule>
          <x14:cfRule type="cellIs" priority="528" operator="equal" id="{8989E3AD-3753-4EE0-8174-FA430D2A392F}">
            <xm:f>SelectionCriteria!$A$4</xm:f>
            <x14:dxf>
              <fill>
                <patternFill>
                  <bgColor rgb="FFFFFF00"/>
                </patternFill>
              </fill>
            </x14:dxf>
          </x14:cfRule>
          <x14:cfRule type="cellIs" priority="529" operator="equal" id="{A1DA1FF5-9D59-4616-ADEB-9407B56B7B5B}">
            <xm:f>SelectionCriteria!$A$3</xm:f>
            <x14:dxf>
              <fill>
                <patternFill>
                  <bgColor rgb="FFFFC000"/>
                </patternFill>
              </fill>
            </x14:dxf>
          </x14:cfRule>
          <x14:cfRule type="cellIs" priority="530" operator="equal" id="{039AD2E5-EA39-4763-B783-8DCAA0755460}">
            <xm:f>SelectionCriteria!$A$2</xm:f>
            <x14:dxf>
              <font>
                <color theme="0"/>
              </font>
              <fill>
                <patternFill>
                  <bgColor rgb="FFFF0000"/>
                </patternFill>
              </fill>
            </x14:dxf>
          </x14:cfRule>
          <xm:sqref>L43</xm:sqref>
        </x14:conditionalFormatting>
        <x14:conditionalFormatting xmlns:xm="http://schemas.microsoft.com/office/excel/2006/main">
          <x14:cfRule type="cellIs" priority="522" operator="equal" id="{B13FD84B-1B7F-4293-9281-9BECEBA2051D}">
            <xm:f>SelectionCriteria!$A$5</xm:f>
            <x14:dxf>
              <fill>
                <patternFill>
                  <bgColor rgb="FF00B050"/>
                </patternFill>
              </fill>
            </x14:dxf>
          </x14:cfRule>
          <x14:cfRule type="cellIs" priority="523" operator="equal" id="{FD3F6CBE-D642-45F7-AE3E-6FEC5FA55057}">
            <xm:f>SelectionCriteria!$A$4</xm:f>
            <x14:dxf>
              <fill>
                <patternFill>
                  <bgColor rgb="FFFFFF00"/>
                </patternFill>
              </fill>
            </x14:dxf>
          </x14:cfRule>
          <x14:cfRule type="cellIs" priority="524" operator="equal" id="{2979E133-AC99-44DD-B3F8-C267AB034205}">
            <xm:f>SelectionCriteria!$A$3</xm:f>
            <x14:dxf>
              <fill>
                <patternFill>
                  <bgColor rgb="FFFFC000"/>
                </patternFill>
              </fill>
            </x14:dxf>
          </x14:cfRule>
          <x14:cfRule type="cellIs" priority="525" operator="equal" id="{08D0C98B-3968-4591-8F8A-EF41991E0D98}">
            <xm:f>SelectionCriteria!$A$2</xm:f>
            <x14:dxf>
              <font>
                <color theme="0"/>
              </font>
              <fill>
                <patternFill>
                  <bgColor rgb="FFFF0000"/>
                </patternFill>
              </fill>
            </x14:dxf>
          </x14:cfRule>
          <xm:sqref>M43</xm:sqref>
        </x14:conditionalFormatting>
        <x14:conditionalFormatting xmlns:xm="http://schemas.microsoft.com/office/excel/2006/main">
          <x14:cfRule type="cellIs" priority="517" operator="equal" id="{147AFBFF-31DE-47FF-A9A5-4F0D40044D16}">
            <xm:f>SelectionCriteria!$A$5</xm:f>
            <x14:dxf>
              <fill>
                <patternFill>
                  <bgColor rgb="FF00B050"/>
                </patternFill>
              </fill>
            </x14:dxf>
          </x14:cfRule>
          <x14:cfRule type="cellIs" priority="518" operator="equal" id="{0B9BA1D7-F154-4A77-A60F-6D7DFB655390}">
            <xm:f>SelectionCriteria!$A$4</xm:f>
            <x14:dxf>
              <fill>
                <patternFill>
                  <bgColor rgb="FFFFFF00"/>
                </patternFill>
              </fill>
            </x14:dxf>
          </x14:cfRule>
          <x14:cfRule type="cellIs" priority="519" operator="equal" id="{42DB723B-5013-4325-94DC-4B6512E64A1B}">
            <xm:f>SelectionCriteria!$A$3</xm:f>
            <x14:dxf>
              <fill>
                <patternFill>
                  <bgColor rgb="FFFFC000"/>
                </patternFill>
              </fill>
            </x14:dxf>
          </x14:cfRule>
          <x14:cfRule type="cellIs" priority="520" operator="equal" id="{920FDFBC-0E35-4CE5-B40F-D2F7A42FD32E}">
            <xm:f>SelectionCriteria!$A$2</xm:f>
            <x14:dxf>
              <font>
                <color theme="0"/>
              </font>
              <fill>
                <patternFill>
                  <bgColor rgb="FFFF0000"/>
                </patternFill>
              </fill>
            </x14:dxf>
          </x14:cfRule>
          <xm:sqref>N43</xm:sqref>
        </x14:conditionalFormatting>
        <x14:conditionalFormatting xmlns:xm="http://schemas.microsoft.com/office/excel/2006/main">
          <x14:cfRule type="cellIs" priority="507" operator="equal" id="{AD1B9EC8-CFDC-43BD-A356-9B7F634C15A2}">
            <xm:f>SelectionCriteria!$A$5</xm:f>
            <x14:dxf>
              <fill>
                <patternFill>
                  <bgColor rgb="FF00B050"/>
                </patternFill>
              </fill>
            </x14:dxf>
          </x14:cfRule>
          <x14:cfRule type="cellIs" priority="508" operator="equal" id="{81C648CF-2DE0-4AD9-99F7-2FBC1474D222}">
            <xm:f>SelectionCriteria!$A$4</xm:f>
            <x14:dxf>
              <fill>
                <patternFill>
                  <bgColor rgb="FFFFFF00"/>
                </patternFill>
              </fill>
            </x14:dxf>
          </x14:cfRule>
          <x14:cfRule type="cellIs" priority="509" operator="equal" id="{B8702442-F255-4F6B-AAB2-696F52999871}">
            <xm:f>SelectionCriteria!$A$3</xm:f>
            <x14:dxf>
              <fill>
                <patternFill>
                  <bgColor rgb="FFFFC000"/>
                </patternFill>
              </fill>
            </x14:dxf>
          </x14:cfRule>
          <x14:cfRule type="cellIs" priority="510" operator="equal" id="{B1A7B8DA-AD30-43F8-BC7D-028BE98D4DEA}">
            <xm:f>SelectionCriteria!$A$2</xm:f>
            <x14:dxf>
              <font>
                <color theme="0"/>
              </font>
              <fill>
                <patternFill>
                  <bgColor rgb="FFFF0000"/>
                </patternFill>
              </fill>
            </x14:dxf>
          </x14:cfRule>
          <xm:sqref>O43:P43</xm:sqref>
        </x14:conditionalFormatting>
        <x14:conditionalFormatting xmlns:xm="http://schemas.microsoft.com/office/excel/2006/main">
          <x14:cfRule type="cellIs" priority="490" operator="equal" id="{CA80942B-16A4-47D4-8B98-40667DB28856}">
            <xm:f>SelectionCriteria!$A$5</xm:f>
            <x14:dxf>
              <fill>
                <patternFill>
                  <bgColor rgb="FF00B050"/>
                </patternFill>
              </fill>
            </x14:dxf>
          </x14:cfRule>
          <x14:cfRule type="cellIs" priority="491" operator="equal" id="{C417CA9A-DA1F-4B11-BFBF-8EC2CE82541A}">
            <xm:f>SelectionCriteria!$A$4</xm:f>
            <x14:dxf>
              <fill>
                <patternFill>
                  <bgColor rgb="FFFFFF00"/>
                </patternFill>
              </fill>
            </x14:dxf>
          </x14:cfRule>
          <x14:cfRule type="cellIs" priority="492" operator="equal" id="{EE379E58-2140-465E-B1F5-94AA7C0A50D1}">
            <xm:f>SelectionCriteria!$A$3</xm:f>
            <x14:dxf>
              <fill>
                <patternFill>
                  <bgColor rgb="FFFFC000"/>
                </patternFill>
              </fill>
            </x14:dxf>
          </x14:cfRule>
          <x14:cfRule type="cellIs" priority="493" operator="equal" id="{33B4AEDD-11C5-4145-B7F1-E1403BC996DB}">
            <xm:f>SelectionCriteria!$A$2</xm:f>
            <x14:dxf>
              <font>
                <color theme="0"/>
              </font>
              <fill>
                <patternFill>
                  <bgColor rgb="FFFF0000"/>
                </patternFill>
              </fill>
            </x14:dxf>
          </x14:cfRule>
          <xm:sqref>J45:K45 X45:Y45</xm:sqref>
        </x14:conditionalFormatting>
        <x14:conditionalFormatting xmlns:xm="http://schemas.microsoft.com/office/excel/2006/main">
          <x14:cfRule type="cellIs" priority="471" operator="equal" id="{E8815322-0D90-4447-9549-116868A6635C}">
            <xm:f>SelectionCriteria!$A$5</xm:f>
            <x14:dxf>
              <fill>
                <patternFill>
                  <bgColor rgb="FF00B050"/>
                </patternFill>
              </fill>
            </x14:dxf>
          </x14:cfRule>
          <x14:cfRule type="cellIs" priority="472" operator="equal" id="{DF8E7E72-4E26-43BE-9334-61439C0D8A38}">
            <xm:f>SelectionCriteria!$A$4</xm:f>
            <x14:dxf>
              <fill>
                <patternFill>
                  <bgColor rgb="FFFFFF00"/>
                </patternFill>
              </fill>
            </x14:dxf>
          </x14:cfRule>
          <x14:cfRule type="cellIs" priority="473" operator="equal" id="{D8BC7DDF-7267-40AB-BAB6-7317E62C19EC}">
            <xm:f>SelectionCriteria!$A$3</xm:f>
            <x14:dxf>
              <fill>
                <patternFill>
                  <bgColor rgb="FFFFC000"/>
                </patternFill>
              </fill>
            </x14:dxf>
          </x14:cfRule>
          <x14:cfRule type="cellIs" priority="474" operator="equal" id="{F68FE5D9-A480-41E9-A97B-D389270AAF1F}">
            <xm:f>SelectionCriteria!$A$2</xm:f>
            <x14:dxf>
              <font>
                <color theme="0"/>
              </font>
              <fill>
                <patternFill>
                  <bgColor rgb="FFFF0000"/>
                </patternFill>
              </fill>
            </x14:dxf>
          </x14:cfRule>
          <xm:sqref>I45</xm:sqref>
        </x14:conditionalFormatting>
        <x14:conditionalFormatting xmlns:xm="http://schemas.microsoft.com/office/excel/2006/main">
          <x14:cfRule type="cellIs" priority="466" operator="equal" id="{07DE1382-C9DD-4178-9808-1AE6220CC6C1}">
            <xm:f>SelectionCriteria!$A$5</xm:f>
            <x14:dxf>
              <fill>
                <patternFill>
                  <bgColor rgb="FF00B050"/>
                </patternFill>
              </fill>
            </x14:dxf>
          </x14:cfRule>
          <x14:cfRule type="cellIs" priority="467" operator="equal" id="{973A5D22-2A2B-4BA7-B66C-42020DA7FA50}">
            <xm:f>SelectionCriteria!$A$4</xm:f>
            <x14:dxf>
              <fill>
                <patternFill>
                  <bgColor rgb="FFFFFF00"/>
                </patternFill>
              </fill>
            </x14:dxf>
          </x14:cfRule>
          <x14:cfRule type="cellIs" priority="468" operator="equal" id="{0B74999D-E1D7-4E4E-B029-A4D5D3BA60A2}">
            <xm:f>SelectionCriteria!$A$3</xm:f>
            <x14:dxf>
              <fill>
                <patternFill>
                  <bgColor rgb="FFFFC000"/>
                </patternFill>
              </fill>
            </x14:dxf>
          </x14:cfRule>
          <x14:cfRule type="cellIs" priority="469" operator="equal" id="{239F3AA1-79F2-44ED-91B6-B4D4242FF108}">
            <xm:f>SelectionCriteria!$A$2</xm:f>
            <x14:dxf>
              <font>
                <color theme="0"/>
              </font>
              <fill>
                <patternFill>
                  <bgColor rgb="FFFF0000"/>
                </patternFill>
              </fill>
            </x14:dxf>
          </x14:cfRule>
          <xm:sqref>L45</xm:sqref>
        </x14:conditionalFormatting>
        <x14:conditionalFormatting xmlns:xm="http://schemas.microsoft.com/office/excel/2006/main">
          <x14:cfRule type="cellIs" priority="461" operator="equal" id="{9FB9C885-BBD3-456A-B6DD-626AB21C5B05}">
            <xm:f>SelectionCriteria!$A$5</xm:f>
            <x14:dxf>
              <fill>
                <patternFill>
                  <bgColor rgb="FF00B050"/>
                </patternFill>
              </fill>
            </x14:dxf>
          </x14:cfRule>
          <x14:cfRule type="cellIs" priority="462" operator="equal" id="{09245E03-9B5B-4F0B-AA5A-7CDF97ABD800}">
            <xm:f>SelectionCriteria!$A$4</xm:f>
            <x14:dxf>
              <fill>
                <patternFill>
                  <bgColor rgb="FFFFFF00"/>
                </patternFill>
              </fill>
            </x14:dxf>
          </x14:cfRule>
          <x14:cfRule type="cellIs" priority="463" operator="equal" id="{D27BBDFB-9965-4BB6-AB2B-8FA26DF002A3}">
            <xm:f>SelectionCriteria!$A$3</xm:f>
            <x14:dxf>
              <fill>
                <patternFill>
                  <bgColor rgb="FFFFC000"/>
                </patternFill>
              </fill>
            </x14:dxf>
          </x14:cfRule>
          <x14:cfRule type="cellIs" priority="464" operator="equal" id="{2A187603-D3C5-405C-A338-02537F6918FC}">
            <xm:f>SelectionCriteria!$A$2</xm:f>
            <x14:dxf>
              <font>
                <color theme="0"/>
              </font>
              <fill>
                <patternFill>
                  <bgColor rgb="FFFF0000"/>
                </patternFill>
              </fill>
            </x14:dxf>
          </x14:cfRule>
          <xm:sqref>M45</xm:sqref>
        </x14:conditionalFormatting>
        <x14:conditionalFormatting xmlns:xm="http://schemas.microsoft.com/office/excel/2006/main">
          <x14:cfRule type="cellIs" priority="456" operator="equal" id="{980FC8CF-6764-4C9B-B6CB-CFB3CCC63143}">
            <xm:f>SelectionCriteria!$A$5</xm:f>
            <x14:dxf>
              <fill>
                <patternFill>
                  <bgColor rgb="FF00B050"/>
                </patternFill>
              </fill>
            </x14:dxf>
          </x14:cfRule>
          <x14:cfRule type="cellIs" priority="457" operator="equal" id="{98CD929E-5D85-458A-8622-FE475A4B5041}">
            <xm:f>SelectionCriteria!$A$4</xm:f>
            <x14:dxf>
              <fill>
                <patternFill>
                  <bgColor rgb="FFFFFF00"/>
                </patternFill>
              </fill>
            </x14:dxf>
          </x14:cfRule>
          <x14:cfRule type="cellIs" priority="458" operator="equal" id="{CC10DAD0-44AE-493E-8017-746D655AF432}">
            <xm:f>SelectionCriteria!$A$3</xm:f>
            <x14:dxf>
              <fill>
                <patternFill>
                  <bgColor rgb="FFFFC000"/>
                </patternFill>
              </fill>
            </x14:dxf>
          </x14:cfRule>
          <x14:cfRule type="cellIs" priority="459" operator="equal" id="{7A9A7BA1-B10D-4C3B-91DD-F8A4779DC9F4}">
            <xm:f>SelectionCriteria!$A$2</xm:f>
            <x14:dxf>
              <font>
                <color theme="0"/>
              </font>
              <fill>
                <patternFill>
                  <bgColor rgb="FFFF0000"/>
                </patternFill>
              </fill>
            </x14:dxf>
          </x14:cfRule>
          <xm:sqref>N45</xm:sqref>
        </x14:conditionalFormatting>
        <x14:conditionalFormatting xmlns:xm="http://schemas.microsoft.com/office/excel/2006/main">
          <x14:cfRule type="cellIs" priority="451" operator="equal" id="{BB795B70-A899-43D2-9B86-0344235C88E5}">
            <xm:f>SelectionCriteria!$A$5</xm:f>
            <x14:dxf>
              <fill>
                <patternFill>
                  <bgColor rgb="FF00B050"/>
                </patternFill>
              </fill>
            </x14:dxf>
          </x14:cfRule>
          <x14:cfRule type="cellIs" priority="452" operator="equal" id="{15BB87D2-B120-436B-98D6-F3B8CAA94C6A}">
            <xm:f>SelectionCriteria!$A$4</xm:f>
            <x14:dxf>
              <fill>
                <patternFill>
                  <bgColor rgb="FFFFFF00"/>
                </patternFill>
              </fill>
            </x14:dxf>
          </x14:cfRule>
          <x14:cfRule type="cellIs" priority="453" operator="equal" id="{179EBA24-8964-4870-8C5C-B1C37CD7D9DA}">
            <xm:f>SelectionCriteria!$A$3</xm:f>
            <x14:dxf>
              <fill>
                <patternFill>
                  <bgColor rgb="FFFFC000"/>
                </patternFill>
              </fill>
            </x14:dxf>
          </x14:cfRule>
          <x14:cfRule type="cellIs" priority="454" operator="equal" id="{7F832A83-9B37-45C2-AC8B-E0030CEA0F7C}">
            <xm:f>SelectionCriteria!$A$2</xm:f>
            <x14:dxf>
              <font>
                <color theme="0"/>
              </font>
              <fill>
                <patternFill>
                  <bgColor rgb="FFFF0000"/>
                </patternFill>
              </fill>
            </x14:dxf>
          </x14:cfRule>
          <xm:sqref>O45:P45</xm:sqref>
        </x14:conditionalFormatting>
        <x14:conditionalFormatting xmlns:xm="http://schemas.microsoft.com/office/excel/2006/main">
          <x14:cfRule type="cellIs" priority="434" operator="equal" id="{7500B0BC-A7C6-454B-BB6C-0015F987CE5A}">
            <xm:f>SelectionCriteria!$A$5</xm:f>
            <x14:dxf>
              <fill>
                <patternFill>
                  <bgColor rgb="FF00B050"/>
                </patternFill>
              </fill>
            </x14:dxf>
          </x14:cfRule>
          <x14:cfRule type="cellIs" priority="435" operator="equal" id="{702E2FE1-CE94-43DF-A0DF-21AF0639B4D3}">
            <xm:f>SelectionCriteria!$A$4</xm:f>
            <x14:dxf>
              <fill>
                <patternFill>
                  <bgColor rgb="FFFFFF00"/>
                </patternFill>
              </fill>
            </x14:dxf>
          </x14:cfRule>
          <x14:cfRule type="cellIs" priority="436" operator="equal" id="{3BCCFAC6-D7FB-4AF3-B3B6-8CD57EA19E1B}">
            <xm:f>SelectionCriteria!$A$3</xm:f>
            <x14:dxf>
              <fill>
                <patternFill>
                  <bgColor rgb="FFFFC000"/>
                </patternFill>
              </fill>
            </x14:dxf>
          </x14:cfRule>
          <x14:cfRule type="cellIs" priority="437" operator="equal" id="{931F603F-2B41-409D-8872-E762B3085EBC}">
            <xm:f>SelectionCriteria!$A$2</xm:f>
            <x14:dxf>
              <font>
                <color theme="0"/>
              </font>
              <fill>
                <patternFill>
                  <bgColor rgb="FFFF0000"/>
                </patternFill>
              </fill>
            </x14:dxf>
          </x14:cfRule>
          <xm:sqref>J44:K44 X44:Y44</xm:sqref>
        </x14:conditionalFormatting>
        <x14:conditionalFormatting xmlns:xm="http://schemas.microsoft.com/office/excel/2006/main">
          <x14:cfRule type="cellIs" priority="415" operator="equal" id="{72E12139-3376-469B-AEC5-6A277C44C0D3}">
            <xm:f>SelectionCriteria!$A$5</xm:f>
            <x14:dxf>
              <fill>
                <patternFill>
                  <bgColor rgb="FF00B050"/>
                </patternFill>
              </fill>
            </x14:dxf>
          </x14:cfRule>
          <x14:cfRule type="cellIs" priority="416" operator="equal" id="{A54EDC9D-8785-48D5-98BD-AA8193C49F4B}">
            <xm:f>SelectionCriteria!$A$4</xm:f>
            <x14:dxf>
              <fill>
                <patternFill>
                  <bgColor rgb="FFFFFF00"/>
                </patternFill>
              </fill>
            </x14:dxf>
          </x14:cfRule>
          <x14:cfRule type="cellIs" priority="417" operator="equal" id="{DDBEC04E-DEFA-4048-9DE3-23D62F51B718}">
            <xm:f>SelectionCriteria!$A$3</xm:f>
            <x14:dxf>
              <fill>
                <patternFill>
                  <bgColor rgb="FFFFC000"/>
                </patternFill>
              </fill>
            </x14:dxf>
          </x14:cfRule>
          <x14:cfRule type="cellIs" priority="418" operator="equal" id="{6073FC0E-E4D6-41EF-AE0E-DE4D4EA36CAD}">
            <xm:f>SelectionCriteria!$A$2</xm:f>
            <x14:dxf>
              <font>
                <color theme="0"/>
              </font>
              <fill>
                <patternFill>
                  <bgColor rgb="FFFF0000"/>
                </patternFill>
              </fill>
            </x14:dxf>
          </x14:cfRule>
          <xm:sqref>I44</xm:sqref>
        </x14:conditionalFormatting>
        <x14:conditionalFormatting xmlns:xm="http://schemas.microsoft.com/office/excel/2006/main">
          <x14:cfRule type="cellIs" priority="410" operator="equal" id="{1AC70DA8-64C6-4993-81E4-2EAECA960612}">
            <xm:f>SelectionCriteria!$A$5</xm:f>
            <x14:dxf>
              <fill>
                <patternFill>
                  <bgColor rgb="FF00B050"/>
                </patternFill>
              </fill>
            </x14:dxf>
          </x14:cfRule>
          <x14:cfRule type="cellIs" priority="411" operator="equal" id="{18F3861B-E939-42C7-AEBF-0C49B5480BEA}">
            <xm:f>SelectionCriteria!$A$4</xm:f>
            <x14:dxf>
              <fill>
                <patternFill>
                  <bgColor rgb="FFFFFF00"/>
                </patternFill>
              </fill>
            </x14:dxf>
          </x14:cfRule>
          <x14:cfRule type="cellIs" priority="412" operator="equal" id="{79E1FC61-7DB9-419E-8D1B-91DA2C3224EF}">
            <xm:f>SelectionCriteria!$A$3</xm:f>
            <x14:dxf>
              <fill>
                <patternFill>
                  <bgColor rgb="FFFFC000"/>
                </patternFill>
              </fill>
            </x14:dxf>
          </x14:cfRule>
          <x14:cfRule type="cellIs" priority="413" operator="equal" id="{1C4E163A-D3E9-4C41-8CB7-B5DF0FECBE4A}">
            <xm:f>SelectionCriteria!$A$2</xm:f>
            <x14:dxf>
              <font>
                <color theme="0"/>
              </font>
              <fill>
                <patternFill>
                  <bgColor rgb="FFFF0000"/>
                </patternFill>
              </fill>
            </x14:dxf>
          </x14:cfRule>
          <xm:sqref>L44</xm:sqref>
        </x14:conditionalFormatting>
        <x14:conditionalFormatting xmlns:xm="http://schemas.microsoft.com/office/excel/2006/main">
          <x14:cfRule type="cellIs" priority="405" operator="equal" id="{A4B3FA12-13E5-4D12-8AFB-0B67038AE35F}">
            <xm:f>SelectionCriteria!$A$5</xm:f>
            <x14:dxf>
              <fill>
                <patternFill>
                  <bgColor rgb="FF00B050"/>
                </patternFill>
              </fill>
            </x14:dxf>
          </x14:cfRule>
          <x14:cfRule type="cellIs" priority="406" operator="equal" id="{1121E0DE-0EAA-4AAD-AB6C-1695DAC840E6}">
            <xm:f>SelectionCriteria!$A$4</xm:f>
            <x14:dxf>
              <fill>
                <patternFill>
                  <bgColor rgb="FFFFFF00"/>
                </patternFill>
              </fill>
            </x14:dxf>
          </x14:cfRule>
          <x14:cfRule type="cellIs" priority="407" operator="equal" id="{5F99CE61-CA47-4C9F-8552-3D74C204845D}">
            <xm:f>SelectionCriteria!$A$3</xm:f>
            <x14:dxf>
              <fill>
                <patternFill>
                  <bgColor rgb="FFFFC000"/>
                </patternFill>
              </fill>
            </x14:dxf>
          </x14:cfRule>
          <x14:cfRule type="cellIs" priority="408" operator="equal" id="{14C9A748-F083-421D-837A-199BA9222093}">
            <xm:f>SelectionCriteria!$A$2</xm:f>
            <x14:dxf>
              <font>
                <color theme="0"/>
              </font>
              <fill>
                <patternFill>
                  <bgColor rgb="FFFF0000"/>
                </patternFill>
              </fill>
            </x14:dxf>
          </x14:cfRule>
          <xm:sqref>M44</xm:sqref>
        </x14:conditionalFormatting>
        <x14:conditionalFormatting xmlns:xm="http://schemas.microsoft.com/office/excel/2006/main">
          <x14:cfRule type="cellIs" priority="400" operator="equal" id="{8F92D22D-27F9-43B0-8131-B9A2F7319595}">
            <xm:f>SelectionCriteria!$A$5</xm:f>
            <x14:dxf>
              <fill>
                <patternFill>
                  <bgColor rgb="FF00B050"/>
                </patternFill>
              </fill>
            </x14:dxf>
          </x14:cfRule>
          <x14:cfRule type="cellIs" priority="401" operator="equal" id="{4EE7A979-4DBE-4C03-B96D-35DE8E2FFE77}">
            <xm:f>SelectionCriteria!$A$4</xm:f>
            <x14:dxf>
              <fill>
                <patternFill>
                  <bgColor rgb="FFFFFF00"/>
                </patternFill>
              </fill>
            </x14:dxf>
          </x14:cfRule>
          <x14:cfRule type="cellIs" priority="402" operator="equal" id="{CC8FB181-0BD0-44AC-A65C-402817055478}">
            <xm:f>SelectionCriteria!$A$3</xm:f>
            <x14:dxf>
              <fill>
                <patternFill>
                  <bgColor rgb="FFFFC000"/>
                </patternFill>
              </fill>
            </x14:dxf>
          </x14:cfRule>
          <x14:cfRule type="cellIs" priority="403" operator="equal" id="{AAEF99BD-83B6-4E78-86AD-A897101681B2}">
            <xm:f>SelectionCriteria!$A$2</xm:f>
            <x14:dxf>
              <font>
                <color theme="0"/>
              </font>
              <fill>
                <patternFill>
                  <bgColor rgb="FFFF0000"/>
                </patternFill>
              </fill>
            </x14:dxf>
          </x14:cfRule>
          <xm:sqref>N44</xm:sqref>
        </x14:conditionalFormatting>
        <x14:conditionalFormatting xmlns:xm="http://schemas.microsoft.com/office/excel/2006/main">
          <x14:cfRule type="cellIs" priority="395" operator="equal" id="{4CA70B7E-EE1C-4EF3-B446-9148A88F93C3}">
            <xm:f>SelectionCriteria!$A$5</xm:f>
            <x14:dxf>
              <fill>
                <patternFill>
                  <bgColor rgb="FF00B050"/>
                </patternFill>
              </fill>
            </x14:dxf>
          </x14:cfRule>
          <x14:cfRule type="cellIs" priority="396" operator="equal" id="{51752A51-12EA-4027-978D-CC7014943B3E}">
            <xm:f>SelectionCriteria!$A$4</xm:f>
            <x14:dxf>
              <fill>
                <patternFill>
                  <bgColor rgb="FFFFFF00"/>
                </patternFill>
              </fill>
            </x14:dxf>
          </x14:cfRule>
          <x14:cfRule type="cellIs" priority="397" operator="equal" id="{C94306F1-16E6-47D4-9CEA-AC7C470444DE}">
            <xm:f>SelectionCriteria!$A$3</xm:f>
            <x14:dxf>
              <fill>
                <patternFill>
                  <bgColor rgb="FFFFC000"/>
                </patternFill>
              </fill>
            </x14:dxf>
          </x14:cfRule>
          <x14:cfRule type="cellIs" priority="398" operator="equal" id="{9092669E-4B3C-4B4E-967C-E2C1E9EB922E}">
            <xm:f>SelectionCriteria!$A$2</xm:f>
            <x14:dxf>
              <font>
                <color theme="0"/>
              </font>
              <fill>
                <patternFill>
                  <bgColor rgb="FFFF0000"/>
                </patternFill>
              </fill>
            </x14:dxf>
          </x14:cfRule>
          <xm:sqref>O44:P44</xm:sqref>
        </x14:conditionalFormatting>
        <x14:conditionalFormatting xmlns:xm="http://schemas.microsoft.com/office/excel/2006/main">
          <x14:cfRule type="cellIs" priority="378" operator="equal" id="{D7F1DD74-A97E-4FC8-AAFA-C5293725B89E}">
            <xm:f>SelectionCriteria!$A$5</xm:f>
            <x14:dxf>
              <fill>
                <patternFill>
                  <bgColor rgb="FF00B050"/>
                </patternFill>
              </fill>
            </x14:dxf>
          </x14:cfRule>
          <x14:cfRule type="cellIs" priority="379" operator="equal" id="{B95D2B5D-5B8F-4C46-8CB7-7A34A7398CFE}">
            <xm:f>SelectionCriteria!$A$4</xm:f>
            <x14:dxf>
              <fill>
                <patternFill>
                  <bgColor rgb="FFFFFF00"/>
                </patternFill>
              </fill>
            </x14:dxf>
          </x14:cfRule>
          <x14:cfRule type="cellIs" priority="380" operator="equal" id="{313BB856-6837-499A-A04E-FFBB87944A50}">
            <xm:f>SelectionCriteria!$A$3</xm:f>
            <x14:dxf>
              <fill>
                <patternFill>
                  <bgColor rgb="FFFFC000"/>
                </patternFill>
              </fill>
            </x14:dxf>
          </x14:cfRule>
          <x14:cfRule type="cellIs" priority="381" operator="equal" id="{B01F848A-6211-4235-9979-F5B8D17BFA63}">
            <xm:f>SelectionCriteria!$A$2</xm:f>
            <x14:dxf>
              <font>
                <color theme="0"/>
              </font>
              <fill>
                <patternFill>
                  <bgColor rgb="FFFF0000"/>
                </patternFill>
              </fill>
            </x14:dxf>
          </x14:cfRule>
          <xm:sqref>J46:K46 X46:Y46</xm:sqref>
        </x14:conditionalFormatting>
        <x14:conditionalFormatting xmlns:xm="http://schemas.microsoft.com/office/excel/2006/main">
          <x14:cfRule type="cellIs" priority="359" operator="equal" id="{379FCEF7-6949-46B8-8AA8-C2F2FF6BF9C0}">
            <xm:f>SelectionCriteria!$A$5</xm:f>
            <x14:dxf>
              <fill>
                <patternFill>
                  <bgColor rgb="FF00B050"/>
                </patternFill>
              </fill>
            </x14:dxf>
          </x14:cfRule>
          <x14:cfRule type="cellIs" priority="360" operator="equal" id="{7D7168D7-1505-46F1-BB81-D7BBE234800B}">
            <xm:f>SelectionCriteria!$A$4</xm:f>
            <x14:dxf>
              <fill>
                <patternFill>
                  <bgColor rgb="FFFFFF00"/>
                </patternFill>
              </fill>
            </x14:dxf>
          </x14:cfRule>
          <x14:cfRule type="cellIs" priority="361" operator="equal" id="{28C45288-F27C-46B0-B242-1C477F657394}">
            <xm:f>SelectionCriteria!$A$3</xm:f>
            <x14:dxf>
              <fill>
                <patternFill>
                  <bgColor rgb="FFFFC000"/>
                </patternFill>
              </fill>
            </x14:dxf>
          </x14:cfRule>
          <x14:cfRule type="cellIs" priority="362" operator="equal" id="{9406BA59-CF5C-4176-8DC7-42CE0F2AA7BD}">
            <xm:f>SelectionCriteria!$A$2</xm:f>
            <x14:dxf>
              <font>
                <color theme="0"/>
              </font>
              <fill>
                <patternFill>
                  <bgColor rgb="FFFF0000"/>
                </patternFill>
              </fill>
            </x14:dxf>
          </x14:cfRule>
          <xm:sqref>I46</xm:sqref>
        </x14:conditionalFormatting>
        <x14:conditionalFormatting xmlns:xm="http://schemas.microsoft.com/office/excel/2006/main">
          <x14:cfRule type="cellIs" priority="354" operator="equal" id="{A4C0B169-218E-4276-8F60-2789BB72F374}">
            <xm:f>SelectionCriteria!$A$5</xm:f>
            <x14:dxf>
              <fill>
                <patternFill>
                  <bgColor rgb="FF00B050"/>
                </patternFill>
              </fill>
            </x14:dxf>
          </x14:cfRule>
          <x14:cfRule type="cellIs" priority="355" operator="equal" id="{601C4AF0-1200-496E-9B55-8E7D4F1CB7F6}">
            <xm:f>SelectionCriteria!$A$4</xm:f>
            <x14:dxf>
              <fill>
                <patternFill>
                  <bgColor rgb="FFFFFF00"/>
                </patternFill>
              </fill>
            </x14:dxf>
          </x14:cfRule>
          <x14:cfRule type="cellIs" priority="356" operator="equal" id="{B734D4E9-23FE-494C-9F2F-842B2E8D49A5}">
            <xm:f>SelectionCriteria!$A$3</xm:f>
            <x14:dxf>
              <fill>
                <patternFill>
                  <bgColor rgb="FFFFC000"/>
                </patternFill>
              </fill>
            </x14:dxf>
          </x14:cfRule>
          <x14:cfRule type="cellIs" priority="357" operator="equal" id="{AC68A38A-1F65-472E-9603-1F7510082A94}">
            <xm:f>SelectionCriteria!$A$2</xm:f>
            <x14:dxf>
              <font>
                <color theme="0"/>
              </font>
              <fill>
                <patternFill>
                  <bgColor rgb="FFFF0000"/>
                </patternFill>
              </fill>
            </x14:dxf>
          </x14:cfRule>
          <xm:sqref>L46</xm:sqref>
        </x14:conditionalFormatting>
        <x14:conditionalFormatting xmlns:xm="http://schemas.microsoft.com/office/excel/2006/main">
          <x14:cfRule type="cellIs" priority="349" operator="equal" id="{25EBBA2E-015A-4D01-BB0A-F7530C637EFA}">
            <xm:f>SelectionCriteria!$A$5</xm:f>
            <x14:dxf>
              <fill>
                <patternFill>
                  <bgColor rgb="FF00B050"/>
                </patternFill>
              </fill>
            </x14:dxf>
          </x14:cfRule>
          <x14:cfRule type="cellIs" priority="350" operator="equal" id="{53DA69CF-EA4C-4980-9A64-E80C07B06330}">
            <xm:f>SelectionCriteria!$A$4</xm:f>
            <x14:dxf>
              <fill>
                <patternFill>
                  <bgColor rgb="FFFFFF00"/>
                </patternFill>
              </fill>
            </x14:dxf>
          </x14:cfRule>
          <x14:cfRule type="cellIs" priority="351" operator="equal" id="{D1A05B4D-B3DD-46DD-BBC3-F33EB34C53A5}">
            <xm:f>SelectionCriteria!$A$3</xm:f>
            <x14:dxf>
              <fill>
                <patternFill>
                  <bgColor rgb="FFFFC000"/>
                </patternFill>
              </fill>
            </x14:dxf>
          </x14:cfRule>
          <x14:cfRule type="cellIs" priority="352" operator="equal" id="{50DEF890-83FF-49B2-B43A-5F0F5ED46749}">
            <xm:f>SelectionCriteria!$A$2</xm:f>
            <x14:dxf>
              <font>
                <color theme="0"/>
              </font>
              <fill>
                <patternFill>
                  <bgColor rgb="FFFF0000"/>
                </patternFill>
              </fill>
            </x14:dxf>
          </x14:cfRule>
          <xm:sqref>M46</xm:sqref>
        </x14:conditionalFormatting>
        <x14:conditionalFormatting xmlns:xm="http://schemas.microsoft.com/office/excel/2006/main">
          <x14:cfRule type="cellIs" priority="344" operator="equal" id="{6891E9A4-1FDB-450D-956E-BA02AF37C0BA}">
            <xm:f>SelectionCriteria!$A$5</xm:f>
            <x14:dxf>
              <fill>
                <patternFill>
                  <bgColor rgb="FF00B050"/>
                </patternFill>
              </fill>
            </x14:dxf>
          </x14:cfRule>
          <x14:cfRule type="cellIs" priority="345" operator="equal" id="{18F0A31F-3925-44BA-A9DC-1536FDCFC240}">
            <xm:f>SelectionCriteria!$A$4</xm:f>
            <x14:dxf>
              <fill>
                <patternFill>
                  <bgColor rgb="FFFFFF00"/>
                </patternFill>
              </fill>
            </x14:dxf>
          </x14:cfRule>
          <x14:cfRule type="cellIs" priority="346" operator="equal" id="{CBA51644-7F05-47B9-A93F-348BFB7954F2}">
            <xm:f>SelectionCriteria!$A$3</xm:f>
            <x14:dxf>
              <fill>
                <patternFill>
                  <bgColor rgb="FFFFC000"/>
                </patternFill>
              </fill>
            </x14:dxf>
          </x14:cfRule>
          <x14:cfRule type="cellIs" priority="347" operator="equal" id="{4D254DC7-81D9-4E49-BD91-FB518EBF5515}">
            <xm:f>SelectionCriteria!$A$2</xm:f>
            <x14:dxf>
              <font>
                <color theme="0"/>
              </font>
              <fill>
                <patternFill>
                  <bgColor rgb="FFFF0000"/>
                </patternFill>
              </fill>
            </x14:dxf>
          </x14:cfRule>
          <xm:sqref>N46</xm:sqref>
        </x14:conditionalFormatting>
        <x14:conditionalFormatting xmlns:xm="http://schemas.microsoft.com/office/excel/2006/main">
          <x14:cfRule type="cellIs" priority="339" operator="equal" id="{D8AD7F4B-484B-4922-9834-1B17EE29704D}">
            <xm:f>SelectionCriteria!$A$5</xm:f>
            <x14:dxf>
              <fill>
                <patternFill>
                  <bgColor rgb="FF00B050"/>
                </patternFill>
              </fill>
            </x14:dxf>
          </x14:cfRule>
          <x14:cfRule type="cellIs" priority="340" operator="equal" id="{F279FD50-051E-4836-BD5C-A698C3E7B728}">
            <xm:f>SelectionCriteria!$A$4</xm:f>
            <x14:dxf>
              <fill>
                <patternFill>
                  <bgColor rgb="FFFFFF00"/>
                </patternFill>
              </fill>
            </x14:dxf>
          </x14:cfRule>
          <x14:cfRule type="cellIs" priority="341" operator="equal" id="{F4A18BAF-00A6-4FD6-89C8-1A56E5DBA05D}">
            <xm:f>SelectionCriteria!$A$3</xm:f>
            <x14:dxf>
              <fill>
                <patternFill>
                  <bgColor rgb="FFFFC000"/>
                </patternFill>
              </fill>
            </x14:dxf>
          </x14:cfRule>
          <x14:cfRule type="cellIs" priority="342" operator="equal" id="{8FD9F54E-6790-44D3-BD78-10FA75DE1E67}">
            <xm:f>SelectionCriteria!$A$2</xm:f>
            <x14:dxf>
              <font>
                <color theme="0"/>
              </font>
              <fill>
                <patternFill>
                  <bgColor rgb="FFFF0000"/>
                </patternFill>
              </fill>
            </x14:dxf>
          </x14:cfRule>
          <xm:sqref>O46:P46</xm:sqref>
        </x14:conditionalFormatting>
        <x14:conditionalFormatting xmlns:xm="http://schemas.microsoft.com/office/excel/2006/main">
          <x14:cfRule type="cellIs" priority="322" operator="equal" id="{2C8F6D26-3F42-442E-B657-B78981C43E50}">
            <xm:f>SelectionCriteria!$A$5</xm:f>
            <x14:dxf>
              <fill>
                <patternFill>
                  <bgColor rgb="FF00B050"/>
                </patternFill>
              </fill>
            </x14:dxf>
          </x14:cfRule>
          <x14:cfRule type="cellIs" priority="323" operator="equal" id="{787B1760-52DE-4640-913C-9E1A7E8EA283}">
            <xm:f>SelectionCriteria!$A$4</xm:f>
            <x14:dxf>
              <fill>
                <patternFill>
                  <bgColor rgb="FFFFFF00"/>
                </patternFill>
              </fill>
            </x14:dxf>
          </x14:cfRule>
          <x14:cfRule type="cellIs" priority="324" operator="equal" id="{AC62051B-30CA-41BD-A13D-5EB7E87AB87E}">
            <xm:f>SelectionCriteria!$A$3</xm:f>
            <x14:dxf>
              <fill>
                <patternFill>
                  <bgColor rgb="FFFFC000"/>
                </patternFill>
              </fill>
            </x14:dxf>
          </x14:cfRule>
          <x14:cfRule type="cellIs" priority="325" operator="equal" id="{BE15795A-F006-4930-AB79-05C6DF9628D2}">
            <xm:f>SelectionCriteria!$A$2</xm:f>
            <x14:dxf>
              <font>
                <color theme="0"/>
              </font>
              <fill>
                <patternFill>
                  <bgColor rgb="FFFF0000"/>
                </patternFill>
              </fill>
            </x14:dxf>
          </x14:cfRule>
          <xm:sqref>J47:K47 X47:Y47</xm:sqref>
        </x14:conditionalFormatting>
        <x14:conditionalFormatting xmlns:xm="http://schemas.microsoft.com/office/excel/2006/main">
          <x14:cfRule type="cellIs" priority="303" operator="equal" id="{3C8E6D79-8066-400D-8AA2-F27751933A79}">
            <xm:f>SelectionCriteria!$A$5</xm:f>
            <x14:dxf>
              <fill>
                <patternFill>
                  <bgColor rgb="FF00B050"/>
                </patternFill>
              </fill>
            </x14:dxf>
          </x14:cfRule>
          <x14:cfRule type="cellIs" priority="304" operator="equal" id="{DFF7CF4B-89DF-44E4-97C9-A481865DA977}">
            <xm:f>SelectionCriteria!$A$4</xm:f>
            <x14:dxf>
              <fill>
                <patternFill>
                  <bgColor rgb="FFFFFF00"/>
                </patternFill>
              </fill>
            </x14:dxf>
          </x14:cfRule>
          <x14:cfRule type="cellIs" priority="305" operator="equal" id="{849A011B-8D3B-46EF-91FF-B855C2C7C01E}">
            <xm:f>SelectionCriteria!$A$3</xm:f>
            <x14:dxf>
              <fill>
                <patternFill>
                  <bgColor rgb="FFFFC000"/>
                </patternFill>
              </fill>
            </x14:dxf>
          </x14:cfRule>
          <x14:cfRule type="cellIs" priority="306" operator="equal" id="{C1FEC815-A58C-4C19-82C3-144D7AA0540B}">
            <xm:f>SelectionCriteria!$A$2</xm:f>
            <x14:dxf>
              <font>
                <color theme="0"/>
              </font>
              <fill>
                <patternFill>
                  <bgColor rgb="FFFF0000"/>
                </patternFill>
              </fill>
            </x14:dxf>
          </x14:cfRule>
          <xm:sqref>I47</xm:sqref>
        </x14:conditionalFormatting>
        <x14:conditionalFormatting xmlns:xm="http://schemas.microsoft.com/office/excel/2006/main">
          <x14:cfRule type="cellIs" priority="298" operator="equal" id="{F410F7F0-D292-416A-9D39-E3478B4A4362}">
            <xm:f>SelectionCriteria!$A$5</xm:f>
            <x14:dxf>
              <fill>
                <patternFill>
                  <bgColor rgb="FF00B050"/>
                </patternFill>
              </fill>
            </x14:dxf>
          </x14:cfRule>
          <x14:cfRule type="cellIs" priority="299" operator="equal" id="{34E7BFCB-38CF-4CEF-94C8-0B86F06FA749}">
            <xm:f>SelectionCriteria!$A$4</xm:f>
            <x14:dxf>
              <fill>
                <patternFill>
                  <bgColor rgb="FFFFFF00"/>
                </patternFill>
              </fill>
            </x14:dxf>
          </x14:cfRule>
          <x14:cfRule type="cellIs" priority="300" operator="equal" id="{73880521-7881-4C78-B91B-AF977AD3E5F7}">
            <xm:f>SelectionCriteria!$A$3</xm:f>
            <x14:dxf>
              <fill>
                <patternFill>
                  <bgColor rgb="FFFFC000"/>
                </patternFill>
              </fill>
            </x14:dxf>
          </x14:cfRule>
          <x14:cfRule type="cellIs" priority="301" operator="equal" id="{9AF1B4C2-0C4A-4442-B017-D59F91163EE3}">
            <xm:f>SelectionCriteria!$A$2</xm:f>
            <x14:dxf>
              <font>
                <color theme="0"/>
              </font>
              <fill>
                <patternFill>
                  <bgColor rgb="FFFF0000"/>
                </patternFill>
              </fill>
            </x14:dxf>
          </x14:cfRule>
          <xm:sqref>L47</xm:sqref>
        </x14:conditionalFormatting>
        <x14:conditionalFormatting xmlns:xm="http://schemas.microsoft.com/office/excel/2006/main">
          <x14:cfRule type="cellIs" priority="293" operator="equal" id="{04CC17E5-9786-4217-BE88-B5A34498615F}">
            <xm:f>SelectionCriteria!$A$5</xm:f>
            <x14:dxf>
              <fill>
                <patternFill>
                  <bgColor rgb="FF00B050"/>
                </patternFill>
              </fill>
            </x14:dxf>
          </x14:cfRule>
          <x14:cfRule type="cellIs" priority="294" operator="equal" id="{6DDFCE96-9F79-4645-9BDA-A322710606E1}">
            <xm:f>SelectionCriteria!$A$4</xm:f>
            <x14:dxf>
              <fill>
                <patternFill>
                  <bgColor rgb="FFFFFF00"/>
                </patternFill>
              </fill>
            </x14:dxf>
          </x14:cfRule>
          <x14:cfRule type="cellIs" priority="295" operator="equal" id="{983E0D39-8613-412F-88D8-5434E3B377D1}">
            <xm:f>SelectionCriteria!$A$3</xm:f>
            <x14:dxf>
              <fill>
                <patternFill>
                  <bgColor rgb="FFFFC000"/>
                </patternFill>
              </fill>
            </x14:dxf>
          </x14:cfRule>
          <x14:cfRule type="cellIs" priority="296" operator="equal" id="{5A8A3E40-A5F3-4FDB-9C1B-E6FE242DA20E}">
            <xm:f>SelectionCriteria!$A$2</xm:f>
            <x14:dxf>
              <font>
                <color theme="0"/>
              </font>
              <fill>
                <patternFill>
                  <bgColor rgb="FFFF0000"/>
                </patternFill>
              </fill>
            </x14:dxf>
          </x14:cfRule>
          <xm:sqref>M47</xm:sqref>
        </x14:conditionalFormatting>
        <x14:conditionalFormatting xmlns:xm="http://schemas.microsoft.com/office/excel/2006/main">
          <x14:cfRule type="cellIs" priority="288" operator="equal" id="{B25EF2A5-4266-45BA-A59D-3949F55BB8EF}">
            <xm:f>SelectionCriteria!$A$5</xm:f>
            <x14:dxf>
              <fill>
                <patternFill>
                  <bgColor rgb="FF00B050"/>
                </patternFill>
              </fill>
            </x14:dxf>
          </x14:cfRule>
          <x14:cfRule type="cellIs" priority="289" operator="equal" id="{57A13CC3-46BE-4D3D-A066-69ADBC38B334}">
            <xm:f>SelectionCriteria!$A$4</xm:f>
            <x14:dxf>
              <fill>
                <patternFill>
                  <bgColor rgb="FFFFFF00"/>
                </patternFill>
              </fill>
            </x14:dxf>
          </x14:cfRule>
          <x14:cfRule type="cellIs" priority="290" operator="equal" id="{306F9EC0-F361-4764-A711-A4681C25F9D8}">
            <xm:f>SelectionCriteria!$A$3</xm:f>
            <x14:dxf>
              <fill>
                <patternFill>
                  <bgColor rgb="FFFFC000"/>
                </patternFill>
              </fill>
            </x14:dxf>
          </x14:cfRule>
          <x14:cfRule type="cellIs" priority="291" operator="equal" id="{0CCFA17E-465D-443A-B33B-0120513AB861}">
            <xm:f>SelectionCriteria!$A$2</xm:f>
            <x14:dxf>
              <font>
                <color theme="0"/>
              </font>
              <fill>
                <patternFill>
                  <bgColor rgb="FFFF0000"/>
                </patternFill>
              </fill>
            </x14:dxf>
          </x14:cfRule>
          <xm:sqref>N47</xm:sqref>
        </x14:conditionalFormatting>
        <x14:conditionalFormatting xmlns:xm="http://schemas.microsoft.com/office/excel/2006/main">
          <x14:cfRule type="cellIs" priority="283" operator="equal" id="{27758D7E-3BFC-4CF6-A914-767B0A096CDA}">
            <xm:f>SelectionCriteria!$A$5</xm:f>
            <x14:dxf>
              <fill>
                <patternFill>
                  <bgColor rgb="FF00B050"/>
                </patternFill>
              </fill>
            </x14:dxf>
          </x14:cfRule>
          <x14:cfRule type="cellIs" priority="284" operator="equal" id="{C8B1F250-4B60-4226-A1A9-D0C73874625B}">
            <xm:f>SelectionCriteria!$A$4</xm:f>
            <x14:dxf>
              <fill>
                <patternFill>
                  <bgColor rgb="FFFFFF00"/>
                </patternFill>
              </fill>
            </x14:dxf>
          </x14:cfRule>
          <x14:cfRule type="cellIs" priority="285" operator="equal" id="{38140C63-4602-4CF8-AA4E-8E5A10270946}">
            <xm:f>SelectionCriteria!$A$3</xm:f>
            <x14:dxf>
              <fill>
                <patternFill>
                  <bgColor rgb="FFFFC000"/>
                </patternFill>
              </fill>
            </x14:dxf>
          </x14:cfRule>
          <x14:cfRule type="cellIs" priority="286" operator="equal" id="{F66B1299-FCE9-4ADA-9A4A-AE617A4AFCBD}">
            <xm:f>SelectionCriteria!$A$2</xm:f>
            <x14:dxf>
              <font>
                <color theme="0"/>
              </font>
              <fill>
                <patternFill>
                  <bgColor rgb="FFFF0000"/>
                </patternFill>
              </fill>
            </x14:dxf>
          </x14:cfRule>
          <xm:sqref>O47:P47</xm:sqref>
        </x14:conditionalFormatting>
        <x14:conditionalFormatting xmlns:xm="http://schemas.microsoft.com/office/excel/2006/main">
          <x14:cfRule type="cellIs" priority="266" operator="equal" id="{8C70B187-4298-4A87-B89C-B0ED90763B75}">
            <xm:f>SelectionCriteria!$A$5</xm:f>
            <x14:dxf>
              <fill>
                <patternFill>
                  <bgColor rgb="FF00B050"/>
                </patternFill>
              </fill>
            </x14:dxf>
          </x14:cfRule>
          <x14:cfRule type="cellIs" priority="267" operator="equal" id="{67541258-987C-4618-BEC7-B288A26AD6C8}">
            <xm:f>SelectionCriteria!$A$4</xm:f>
            <x14:dxf>
              <fill>
                <patternFill>
                  <bgColor rgb="FFFFFF00"/>
                </patternFill>
              </fill>
            </x14:dxf>
          </x14:cfRule>
          <x14:cfRule type="cellIs" priority="268" operator="equal" id="{A27C18B9-C6BE-418A-BFB2-E3B324DED88F}">
            <xm:f>SelectionCriteria!$A$3</xm:f>
            <x14:dxf>
              <fill>
                <patternFill>
                  <bgColor rgb="FFFFC000"/>
                </patternFill>
              </fill>
            </x14:dxf>
          </x14:cfRule>
          <x14:cfRule type="cellIs" priority="269" operator="equal" id="{5D7E27EA-A826-427C-A360-D7104790D7B4}">
            <xm:f>SelectionCriteria!$A$2</xm:f>
            <x14:dxf>
              <font>
                <color theme="0"/>
              </font>
              <fill>
                <patternFill>
                  <bgColor rgb="FFFF0000"/>
                </patternFill>
              </fill>
            </x14:dxf>
          </x14:cfRule>
          <xm:sqref>J48:K48 X48:Y48</xm:sqref>
        </x14:conditionalFormatting>
        <x14:conditionalFormatting xmlns:xm="http://schemas.microsoft.com/office/excel/2006/main">
          <x14:cfRule type="cellIs" priority="247" operator="equal" id="{250568B8-CF6D-4ECE-83A4-D6EAC21A1B29}">
            <xm:f>SelectionCriteria!$A$5</xm:f>
            <x14:dxf>
              <fill>
                <patternFill>
                  <bgColor rgb="FF00B050"/>
                </patternFill>
              </fill>
            </x14:dxf>
          </x14:cfRule>
          <x14:cfRule type="cellIs" priority="248" operator="equal" id="{7464B913-E517-4C59-9C65-47DCC0D7419E}">
            <xm:f>SelectionCriteria!$A$4</xm:f>
            <x14:dxf>
              <fill>
                <patternFill>
                  <bgColor rgb="FFFFFF00"/>
                </patternFill>
              </fill>
            </x14:dxf>
          </x14:cfRule>
          <x14:cfRule type="cellIs" priority="249" operator="equal" id="{CA830EE1-A2D2-4542-9783-CAE6D6A09122}">
            <xm:f>SelectionCriteria!$A$3</xm:f>
            <x14:dxf>
              <fill>
                <patternFill>
                  <bgColor rgb="FFFFC000"/>
                </patternFill>
              </fill>
            </x14:dxf>
          </x14:cfRule>
          <x14:cfRule type="cellIs" priority="250" operator="equal" id="{627F9DF3-4C43-4A1D-8DD8-8CA7DAC52245}">
            <xm:f>SelectionCriteria!$A$2</xm:f>
            <x14:dxf>
              <font>
                <color theme="0"/>
              </font>
              <fill>
                <patternFill>
                  <bgColor rgb="FFFF0000"/>
                </patternFill>
              </fill>
            </x14:dxf>
          </x14:cfRule>
          <xm:sqref>I48</xm:sqref>
        </x14:conditionalFormatting>
        <x14:conditionalFormatting xmlns:xm="http://schemas.microsoft.com/office/excel/2006/main">
          <x14:cfRule type="cellIs" priority="242" operator="equal" id="{A09B55BA-BC33-46B9-9778-CB9814A40463}">
            <xm:f>SelectionCriteria!$A$5</xm:f>
            <x14:dxf>
              <fill>
                <patternFill>
                  <bgColor rgb="FF00B050"/>
                </patternFill>
              </fill>
            </x14:dxf>
          </x14:cfRule>
          <x14:cfRule type="cellIs" priority="243" operator="equal" id="{F9091A0E-345B-4D9A-BE5E-E7144EE6272E}">
            <xm:f>SelectionCriteria!$A$4</xm:f>
            <x14:dxf>
              <fill>
                <patternFill>
                  <bgColor rgb="FFFFFF00"/>
                </patternFill>
              </fill>
            </x14:dxf>
          </x14:cfRule>
          <x14:cfRule type="cellIs" priority="244" operator="equal" id="{45B0C796-A533-4018-A6C2-4123D3C1193E}">
            <xm:f>SelectionCriteria!$A$3</xm:f>
            <x14:dxf>
              <fill>
                <patternFill>
                  <bgColor rgb="FFFFC000"/>
                </patternFill>
              </fill>
            </x14:dxf>
          </x14:cfRule>
          <x14:cfRule type="cellIs" priority="245" operator="equal" id="{8FFE36F9-5800-4B4B-8C07-0F6AF9D55374}">
            <xm:f>SelectionCriteria!$A$2</xm:f>
            <x14:dxf>
              <font>
                <color theme="0"/>
              </font>
              <fill>
                <patternFill>
                  <bgColor rgb="FFFF0000"/>
                </patternFill>
              </fill>
            </x14:dxf>
          </x14:cfRule>
          <xm:sqref>L48</xm:sqref>
        </x14:conditionalFormatting>
        <x14:conditionalFormatting xmlns:xm="http://schemas.microsoft.com/office/excel/2006/main">
          <x14:cfRule type="cellIs" priority="237" operator="equal" id="{BF2FA003-7547-48D4-B5B2-7C83FF83ADD3}">
            <xm:f>SelectionCriteria!$A$5</xm:f>
            <x14:dxf>
              <fill>
                <patternFill>
                  <bgColor rgb="FF00B050"/>
                </patternFill>
              </fill>
            </x14:dxf>
          </x14:cfRule>
          <x14:cfRule type="cellIs" priority="238" operator="equal" id="{C8409ED7-AE1C-4FAD-A837-85E0C2414FE1}">
            <xm:f>SelectionCriteria!$A$4</xm:f>
            <x14:dxf>
              <fill>
                <patternFill>
                  <bgColor rgb="FFFFFF00"/>
                </patternFill>
              </fill>
            </x14:dxf>
          </x14:cfRule>
          <x14:cfRule type="cellIs" priority="239" operator="equal" id="{8EF615E7-1E94-4691-8A3C-C360256C0F55}">
            <xm:f>SelectionCriteria!$A$3</xm:f>
            <x14:dxf>
              <fill>
                <patternFill>
                  <bgColor rgb="FFFFC000"/>
                </patternFill>
              </fill>
            </x14:dxf>
          </x14:cfRule>
          <x14:cfRule type="cellIs" priority="240" operator="equal" id="{BBF25798-2555-44D0-9A6D-7F73B04C0B07}">
            <xm:f>SelectionCriteria!$A$2</xm:f>
            <x14:dxf>
              <font>
                <color theme="0"/>
              </font>
              <fill>
                <patternFill>
                  <bgColor rgb="FFFF0000"/>
                </patternFill>
              </fill>
            </x14:dxf>
          </x14:cfRule>
          <xm:sqref>M48</xm:sqref>
        </x14:conditionalFormatting>
        <x14:conditionalFormatting xmlns:xm="http://schemas.microsoft.com/office/excel/2006/main">
          <x14:cfRule type="cellIs" priority="232" operator="equal" id="{358B6AD8-81C2-4C9B-ABA6-BA83BED90148}">
            <xm:f>SelectionCriteria!$A$5</xm:f>
            <x14:dxf>
              <fill>
                <patternFill>
                  <bgColor rgb="FF00B050"/>
                </patternFill>
              </fill>
            </x14:dxf>
          </x14:cfRule>
          <x14:cfRule type="cellIs" priority="233" operator="equal" id="{CABB2D4F-0C19-42F2-8506-080E53D906F6}">
            <xm:f>SelectionCriteria!$A$4</xm:f>
            <x14:dxf>
              <fill>
                <patternFill>
                  <bgColor rgb="FFFFFF00"/>
                </patternFill>
              </fill>
            </x14:dxf>
          </x14:cfRule>
          <x14:cfRule type="cellIs" priority="234" operator="equal" id="{00D0786E-77D3-448E-8971-29C304B6130F}">
            <xm:f>SelectionCriteria!$A$3</xm:f>
            <x14:dxf>
              <fill>
                <patternFill>
                  <bgColor rgb="FFFFC000"/>
                </patternFill>
              </fill>
            </x14:dxf>
          </x14:cfRule>
          <x14:cfRule type="cellIs" priority="235" operator="equal" id="{4924F91A-54D9-40B4-8C6D-F8FBFEAE3881}">
            <xm:f>SelectionCriteria!$A$2</xm:f>
            <x14:dxf>
              <font>
                <color theme="0"/>
              </font>
              <fill>
                <patternFill>
                  <bgColor rgb="FFFF0000"/>
                </patternFill>
              </fill>
            </x14:dxf>
          </x14:cfRule>
          <xm:sqref>N48</xm:sqref>
        </x14:conditionalFormatting>
        <x14:conditionalFormatting xmlns:xm="http://schemas.microsoft.com/office/excel/2006/main">
          <x14:cfRule type="cellIs" priority="227" operator="equal" id="{2827F243-1602-40F9-A399-D2F7B8FAB7DB}">
            <xm:f>SelectionCriteria!$A$5</xm:f>
            <x14:dxf>
              <fill>
                <patternFill>
                  <bgColor rgb="FF00B050"/>
                </patternFill>
              </fill>
            </x14:dxf>
          </x14:cfRule>
          <x14:cfRule type="cellIs" priority="228" operator="equal" id="{A3141CF3-5F0B-4B31-A2E6-2202AEC3634B}">
            <xm:f>SelectionCriteria!$A$4</xm:f>
            <x14:dxf>
              <fill>
                <patternFill>
                  <bgColor rgb="FFFFFF00"/>
                </patternFill>
              </fill>
            </x14:dxf>
          </x14:cfRule>
          <x14:cfRule type="cellIs" priority="229" operator="equal" id="{9FC8DA40-6EA1-45D0-B69D-0614326E7406}">
            <xm:f>SelectionCriteria!$A$3</xm:f>
            <x14:dxf>
              <fill>
                <patternFill>
                  <bgColor rgb="FFFFC000"/>
                </patternFill>
              </fill>
            </x14:dxf>
          </x14:cfRule>
          <x14:cfRule type="cellIs" priority="230" operator="equal" id="{2A24A0AF-C430-4F80-A3A6-9C9B0C4748CF}">
            <xm:f>SelectionCriteria!$A$2</xm:f>
            <x14:dxf>
              <font>
                <color theme="0"/>
              </font>
              <fill>
                <patternFill>
                  <bgColor rgb="FFFF0000"/>
                </patternFill>
              </fill>
            </x14:dxf>
          </x14:cfRule>
          <xm:sqref>O48:P48</xm:sqref>
        </x14:conditionalFormatting>
        <x14:conditionalFormatting xmlns:xm="http://schemas.microsoft.com/office/excel/2006/main">
          <x14:cfRule type="expression" priority="185" id="{E7EC9AE2-DEE0-4C89-8C4A-DAD7D7408F22}">
            <xm:f>$L59&lt;='\Users\isourikova\AppData\Local\Packages\Microsoft.MicrosoftEdge_8wekyb3d8bbwe\TempState\Downloads\[CD-2 Risk Register Dec 15 (1).xlsx]SelectionCriteria'!#REF!</xm:f>
            <x14:dxf>
              <fill>
                <patternFill>
                  <bgColor rgb="FF00B050"/>
                </patternFill>
              </fill>
            </x14:dxf>
          </x14:cfRule>
          <x14:cfRule type="expression" priority="186" id="{EAF78EA3-9FE9-478B-A8D4-9D1623ACF6F3}">
            <xm:f>$L59&lt;='\Users\isourikova\AppData\Local\Packages\Microsoft.MicrosoftEdge_8wekyb3d8bbwe\TempState\Downloads\[CD-2 Risk Register Dec 15 (1).xlsx]SelectionCriteria'!#REF!</xm:f>
            <x14:dxf>
              <fill>
                <patternFill>
                  <bgColor rgb="FFFFFF00"/>
                </patternFill>
              </fill>
            </x14:dxf>
          </x14:cfRule>
          <x14:cfRule type="expression" priority="187" id="{EDA353D6-D9EC-456B-85B8-2EE021984A66}">
            <xm:f>$L59&lt;='\Users\isourikova\AppData\Local\Packages\Microsoft.MicrosoftEdge_8wekyb3d8bbwe\TempState\Downloads\[CD-2 Risk Register Dec 15 (1).xlsx]SelectionCriteria'!#REF!</xm:f>
            <x14:dxf>
              <fill>
                <patternFill>
                  <bgColor rgb="FFFFC000"/>
                </patternFill>
              </fill>
            </x14:dxf>
          </x14:cfRule>
          <x14:cfRule type="expression" priority="188" id="{6A16DC2A-0386-45F0-B01F-DE56D62137C7}">
            <xm:f>$L59&gt;'\Users\isourikova\AppData\Local\Packages\Microsoft.MicrosoftEdge_8wekyb3d8bbwe\TempState\Downloads\[CD-2 Risk Register Dec 15 (1).xlsx]SelectionCriteria'!#REF!</xm:f>
            <x14:dxf>
              <font>
                <color theme="0"/>
              </font>
              <fill>
                <patternFill>
                  <bgColor rgb="FFFF0000"/>
                </patternFill>
              </fill>
            </x14:dxf>
          </x14:cfRule>
          <xm:sqref>L59:L60</xm:sqref>
        </x14:conditionalFormatting>
        <x14:conditionalFormatting xmlns:xm="http://schemas.microsoft.com/office/excel/2006/main">
          <x14:cfRule type="cellIs" priority="205" operator="equal" id="{1E522741-45F7-42CF-9B9A-7B1D74DBEC66}">
            <xm:f>'\Users\isourikova\AppData\Local\Packages\Microsoft.MicrosoftEdge_8wekyb3d8bbwe\TempState\Downloads\[CD-2 Risk Register Dec 15 (1).xlsx]SelectionCriteria'!#REF!</xm:f>
            <x14:dxf>
              <fill>
                <patternFill>
                  <bgColor rgb="FF00B050"/>
                </patternFill>
              </fill>
            </x14:dxf>
          </x14:cfRule>
          <x14:cfRule type="cellIs" priority="206" operator="equal" id="{463F2B59-1913-4887-8A11-180B1F4406D2}">
            <xm:f>'\Users\isourikova\AppData\Local\Packages\Microsoft.MicrosoftEdge_8wekyb3d8bbwe\TempState\Downloads\[CD-2 Risk Register Dec 15 (1).xlsx]SelectionCriteria'!#REF!</xm:f>
            <x14:dxf>
              <fill>
                <patternFill>
                  <bgColor rgb="FFFFFF00"/>
                </patternFill>
              </fill>
            </x14:dxf>
          </x14:cfRule>
          <x14:cfRule type="cellIs" priority="207" operator="equal" id="{930CDA4E-F128-4115-B30A-023DE00FF523}">
            <xm:f>'\Users\isourikova\AppData\Local\Packages\Microsoft.MicrosoftEdge_8wekyb3d8bbwe\TempState\Downloads\[CD-2 Risk Register Dec 15 (1).xlsx]SelectionCriteria'!#REF!</xm:f>
            <x14:dxf>
              <fill>
                <patternFill>
                  <bgColor rgb="FFFFC000"/>
                </patternFill>
              </fill>
            </x14:dxf>
          </x14:cfRule>
          <x14:cfRule type="cellIs" priority="208" operator="equal" id="{9489F1F4-EC26-45C4-B268-0A0DE7D58F8C}">
            <xm:f>'\Users\isourikova\AppData\Local\Packages\Microsoft.MicrosoftEdge_8wekyb3d8bbwe\TempState\Downloads\[CD-2 Risk Register Dec 15 (1).xlsx]SelectionCriteria'!#REF!</xm:f>
            <x14:dxf>
              <font>
                <color theme="0"/>
              </font>
              <fill>
                <patternFill>
                  <bgColor rgb="FFFF0000"/>
                </patternFill>
              </fill>
            </x14:dxf>
          </x14:cfRule>
          <xm:sqref>J59:K60</xm:sqref>
        </x14:conditionalFormatting>
        <x14:conditionalFormatting xmlns:xm="http://schemas.microsoft.com/office/excel/2006/main">
          <x14:cfRule type="cellIs" priority="201" operator="equal" id="{17466A48-B961-445A-AEBA-9BEA6F997B3E}">
            <xm:f>'\Users\isourikova\AppData\Local\Packages\Microsoft.MicrosoftEdge_8wekyb3d8bbwe\TempState\Downloads\[CD-2 Risk Register Dec 15 (1).xlsx]SelectionCriteria'!#REF!</xm:f>
            <x14:dxf>
              <fill>
                <patternFill>
                  <bgColor rgb="FF00B050"/>
                </patternFill>
              </fill>
            </x14:dxf>
          </x14:cfRule>
          <x14:cfRule type="cellIs" priority="202" operator="equal" id="{F6D716F9-380E-452E-8375-A505FBAA772D}">
            <xm:f>'\Users\isourikova\AppData\Local\Packages\Microsoft.MicrosoftEdge_8wekyb3d8bbwe\TempState\Downloads\[CD-2 Risk Register Dec 15 (1).xlsx]SelectionCriteria'!#REF!</xm:f>
            <x14:dxf>
              <fill>
                <patternFill>
                  <bgColor rgb="FFFFFF00"/>
                </patternFill>
              </fill>
            </x14:dxf>
          </x14:cfRule>
          <x14:cfRule type="cellIs" priority="203" operator="equal" id="{10E5B291-2F7B-4286-9A0E-720A6F4DFE53}">
            <xm:f>'\Users\isourikova\AppData\Local\Packages\Microsoft.MicrosoftEdge_8wekyb3d8bbwe\TempState\Downloads\[CD-2 Risk Register Dec 15 (1).xlsx]SelectionCriteria'!#REF!</xm:f>
            <x14:dxf>
              <fill>
                <patternFill>
                  <bgColor rgb="FFFFC000"/>
                </patternFill>
              </fill>
            </x14:dxf>
          </x14:cfRule>
          <x14:cfRule type="cellIs" priority="204" operator="equal" id="{66420D43-18BF-433F-9E31-7B1499339DC6}">
            <xm:f>'\Users\isourikova\AppData\Local\Packages\Microsoft.MicrosoftEdge_8wekyb3d8bbwe\TempState\Downloads\[CD-2 Risk Register Dec 15 (1).xlsx]SelectionCriteria'!#REF!</xm:f>
            <x14:dxf>
              <font>
                <color theme="0"/>
              </font>
              <fill>
                <patternFill>
                  <bgColor rgb="FFFF0000"/>
                </patternFill>
              </fill>
            </x14:dxf>
          </x14:cfRule>
          <xm:sqref>Y59:Y60</xm:sqref>
        </x14:conditionalFormatting>
        <x14:conditionalFormatting xmlns:xm="http://schemas.microsoft.com/office/excel/2006/main">
          <x14:cfRule type="cellIs" priority="172" operator="equal" id="{14479DFC-7E53-439E-9B0C-EDEE0F6B1901}">
            <xm:f>SelectionCriteria!$A$5</xm:f>
            <x14:dxf>
              <fill>
                <patternFill>
                  <bgColor rgb="FF00B050"/>
                </patternFill>
              </fill>
            </x14:dxf>
          </x14:cfRule>
          <x14:cfRule type="cellIs" priority="173" operator="equal" id="{B87DAAE5-481A-4A31-BBC3-BF8A6A456182}">
            <xm:f>SelectionCriteria!$A$4</xm:f>
            <x14:dxf>
              <fill>
                <patternFill>
                  <bgColor rgb="FFFFFF00"/>
                </patternFill>
              </fill>
            </x14:dxf>
          </x14:cfRule>
          <x14:cfRule type="cellIs" priority="174" operator="equal" id="{C1896761-F6E8-48CD-874D-68BB126EB1B4}">
            <xm:f>SelectionCriteria!$A$3</xm:f>
            <x14:dxf>
              <fill>
                <patternFill>
                  <bgColor rgb="FFFFC000"/>
                </patternFill>
              </fill>
            </x14:dxf>
          </x14:cfRule>
          <x14:cfRule type="cellIs" priority="175" operator="equal" id="{1D6487CB-A13F-4E42-923A-0F87D4054751}">
            <xm:f>SelectionCriteria!$A$2</xm:f>
            <x14:dxf>
              <font>
                <color theme="0"/>
              </font>
              <fill>
                <patternFill>
                  <bgColor rgb="FFFF0000"/>
                </patternFill>
              </fill>
            </x14:dxf>
          </x14:cfRule>
          <xm:sqref>X53:X62 X64:X66</xm:sqref>
        </x14:conditionalFormatting>
        <x14:conditionalFormatting xmlns:xm="http://schemas.microsoft.com/office/excel/2006/main">
          <x14:cfRule type="expression" priority="139" id="{60330B04-9D19-4C26-AD46-FFCF7E70AC57}">
            <xm:f>$L9&lt;=SelectionCriteria!$G$5</xm:f>
            <x14:dxf>
              <fill>
                <patternFill>
                  <bgColor rgb="FF00B050"/>
                </patternFill>
              </fill>
            </x14:dxf>
          </x14:cfRule>
          <x14:cfRule type="expression" priority="140" id="{E632317E-24F2-4321-939F-D8C28E9B0271}">
            <xm:f>$L9&lt;=SelectionCriteria!$G$4</xm:f>
            <x14:dxf>
              <fill>
                <patternFill>
                  <bgColor rgb="FFFFFF00"/>
                </patternFill>
              </fill>
            </x14:dxf>
          </x14:cfRule>
          <x14:cfRule type="expression" priority="141" id="{0272D274-1718-4B5E-B673-8441AB223DA0}">
            <xm:f>$L9&lt;=SelectionCriteria!$G$3</xm:f>
            <x14:dxf>
              <fill>
                <patternFill>
                  <bgColor rgb="FFFFC000"/>
                </patternFill>
              </fill>
            </x14:dxf>
          </x14:cfRule>
          <x14:cfRule type="expression" priority="142" id="{088FADCC-244F-4190-869B-12DCC5E32220}">
            <xm:f>$L9&gt;SelectionCriteria!$G$3</xm:f>
            <x14:dxf>
              <font>
                <color theme="0"/>
              </font>
              <fill>
                <patternFill>
                  <bgColor rgb="FFFF0000"/>
                </patternFill>
              </fill>
            </x14:dxf>
          </x14:cfRule>
          <xm:sqref>L9</xm:sqref>
        </x14:conditionalFormatting>
        <x14:conditionalFormatting xmlns:xm="http://schemas.microsoft.com/office/excel/2006/main">
          <x14:cfRule type="cellIs" priority="155" operator="equal" id="{15087AA2-6265-4934-B765-569FDA07BB12}">
            <xm:f>SelectionCriteria!$A$5</xm:f>
            <x14:dxf>
              <fill>
                <patternFill>
                  <bgColor rgb="FF00B050"/>
                </patternFill>
              </fill>
            </x14:dxf>
          </x14:cfRule>
          <x14:cfRule type="cellIs" priority="156" operator="equal" id="{6CE9D935-8B95-41D0-8B80-B7F3AA25378F}">
            <xm:f>SelectionCriteria!$A$4</xm:f>
            <x14:dxf>
              <fill>
                <patternFill>
                  <bgColor rgb="FFFFFF00"/>
                </patternFill>
              </fill>
            </x14:dxf>
          </x14:cfRule>
          <x14:cfRule type="cellIs" priority="157" operator="equal" id="{D9C63EF9-DF60-4377-A6A8-0EAC7228F1F1}">
            <xm:f>SelectionCriteria!$A$3</xm:f>
            <x14:dxf>
              <fill>
                <patternFill>
                  <bgColor rgb="FFFFC000"/>
                </patternFill>
              </fill>
            </x14:dxf>
          </x14:cfRule>
          <x14:cfRule type="cellIs" priority="158" operator="equal" id="{306F85C9-7AA9-4627-BCD7-CE44CB934246}">
            <xm:f>SelectionCriteria!$A$2</xm:f>
            <x14:dxf>
              <font>
                <color theme="0"/>
              </font>
              <fill>
                <patternFill>
                  <bgColor rgb="FFFF0000"/>
                </patternFill>
              </fill>
            </x14:dxf>
          </x14:cfRule>
          <xm:sqref>X9:Y9 J9:K9</xm:sqref>
        </x14:conditionalFormatting>
        <x14:conditionalFormatting xmlns:xm="http://schemas.microsoft.com/office/excel/2006/main">
          <x14:cfRule type="cellIs" priority="129" operator="equal" id="{3DEE825D-63F7-4147-8D93-5A7F85F50B11}">
            <xm:f>SelectionCriteria!$A$5</xm:f>
            <x14:dxf>
              <fill>
                <patternFill>
                  <bgColor rgb="FF00B050"/>
                </patternFill>
              </fill>
            </x14:dxf>
          </x14:cfRule>
          <x14:cfRule type="cellIs" priority="130" operator="equal" id="{57E20478-D444-44B1-B500-4DC31E155374}">
            <xm:f>SelectionCriteria!$A$4</xm:f>
            <x14:dxf>
              <fill>
                <patternFill>
                  <bgColor rgb="FFFFFF00"/>
                </patternFill>
              </fill>
            </x14:dxf>
          </x14:cfRule>
          <x14:cfRule type="cellIs" priority="131" operator="equal" id="{D7AA18B4-BB4B-465B-9D40-B71CCCF0B5AF}">
            <xm:f>SelectionCriteria!$A$3</xm:f>
            <x14:dxf>
              <fill>
                <patternFill>
                  <bgColor rgb="FFFFC000"/>
                </patternFill>
              </fill>
            </x14:dxf>
          </x14:cfRule>
          <x14:cfRule type="cellIs" priority="132" operator="equal" id="{8997FBA6-46E0-4898-92C3-5B310211A26F}">
            <xm:f>SelectionCriteria!$A$2</xm:f>
            <x14:dxf>
              <font>
                <color theme="0"/>
              </font>
              <fill>
                <patternFill>
                  <bgColor rgb="FFFF0000"/>
                </patternFill>
              </fill>
            </x14:dxf>
          </x14:cfRule>
          <xm:sqref>Z22</xm:sqref>
        </x14:conditionalFormatting>
        <x14:conditionalFormatting xmlns:xm="http://schemas.microsoft.com/office/excel/2006/main">
          <x14:cfRule type="cellIs" priority="125" operator="equal" id="{199037EF-63DC-412F-B9E7-E53EA01D33EF}">
            <xm:f>SelectionCriteria!$A$5</xm:f>
            <x14:dxf>
              <fill>
                <patternFill>
                  <bgColor rgb="FF00B050"/>
                </patternFill>
              </fill>
            </x14:dxf>
          </x14:cfRule>
          <x14:cfRule type="cellIs" priority="126" operator="equal" id="{94E340D0-32DB-420C-9656-7EFCDB5EFD9B}">
            <xm:f>SelectionCriteria!$A$4</xm:f>
            <x14:dxf>
              <fill>
                <patternFill>
                  <bgColor rgb="FFFFFF00"/>
                </patternFill>
              </fill>
            </x14:dxf>
          </x14:cfRule>
          <x14:cfRule type="cellIs" priority="127" operator="equal" id="{20B85973-52FB-4BA0-B58F-5868843E9207}">
            <xm:f>SelectionCriteria!$A$3</xm:f>
            <x14:dxf>
              <fill>
                <patternFill>
                  <bgColor rgb="FFFFC000"/>
                </patternFill>
              </fill>
            </x14:dxf>
          </x14:cfRule>
          <x14:cfRule type="cellIs" priority="128" operator="equal" id="{58126DA9-6342-4CA2-B6AE-CF36EEF2D4A0}">
            <xm:f>SelectionCriteria!$A$2</xm:f>
            <x14:dxf>
              <font>
                <color theme="0"/>
              </font>
              <fill>
                <patternFill>
                  <bgColor rgb="FFFF0000"/>
                </patternFill>
              </fill>
            </x14:dxf>
          </x14:cfRule>
          <xm:sqref>AA22</xm:sqref>
        </x14:conditionalFormatting>
        <x14:conditionalFormatting xmlns:xm="http://schemas.microsoft.com/office/excel/2006/main">
          <x14:cfRule type="cellIs" priority="121" operator="equal" id="{AC68C797-9450-4380-8183-324C50A9F9D7}">
            <xm:f>SelectionCriteria!$A$5</xm:f>
            <x14:dxf>
              <fill>
                <patternFill>
                  <bgColor rgb="FF00B050"/>
                </patternFill>
              </fill>
            </x14:dxf>
          </x14:cfRule>
          <x14:cfRule type="cellIs" priority="122" operator="equal" id="{C26A4AFE-9927-40C9-AA02-37CF1443C921}">
            <xm:f>SelectionCriteria!$A$4</xm:f>
            <x14:dxf>
              <fill>
                <patternFill>
                  <bgColor rgb="FFFFFF00"/>
                </patternFill>
              </fill>
            </x14:dxf>
          </x14:cfRule>
          <x14:cfRule type="cellIs" priority="123" operator="equal" id="{7C9885E5-7668-49F3-9B3B-4D8849E7E56C}">
            <xm:f>SelectionCriteria!$A$3</xm:f>
            <x14:dxf>
              <fill>
                <patternFill>
                  <bgColor rgb="FFFFC000"/>
                </patternFill>
              </fill>
            </x14:dxf>
          </x14:cfRule>
          <x14:cfRule type="cellIs" priority="124" operator="equal" id="{46D4CA0D-56B5-4336-ABB5-65919ACA92E6}">
            <xm:f>SelectionCriteria!$A$2</xm:f>
            <x14:dxf>
              <font>
                <color theme="0"/>
              </font>
              <fill>
                <patternFill>
                  <bgColor rgb="FFFF0000"/>
                </patternFill>
              </fill>
            </x14:dxf>
          </x14:cfRule>
          <xm:sqref>AB22</xm:sqref>
        </x14:conditionalFormatting>
        <x14:conditionalFormatting xmlns:xm="http://schemas.microsoft.com/office/excel/2006/main">
          <x14:cfRule type="cellIs" priority="117" operator="equal" id="{93F80BC1-4714-4B6B-8670-335DF8878FB5}">
            <xm:f>SelectionCriteria!$A$5</xm:f>
            <x14:dxf>
              <fill>
                <patternFill>
                  <bgColor rgb="FF00B050"/>
                </patternFill>
              </fill>
            </x14:dxf>
          </x14:cfRule>
          <x14:cfRule type="cellIs" priority="118" operator="equal" id="{E6BE5BC7-E84A-472F-A6C5-113AA6F84C2A}">
            <xm:f>SelectionCriteria!$A$4</xm:f>
            <x14:dxf>
              <fill>
                <patternFill>
                  <bgColor rgb="FFFFFF00"/>
                </patternFill>
              </fill>
            </x14:dxf>
          </x14:cfRule>
          <x14:cfRule type="cellIs" priority="119" operator="equal" id="{B69C28C1-A9E5-4537-BE5E-3A1E54AC3B76}">
            <xm:f>SelectionCriteria!$A$3</xm:f>
            <x14:dxf>
              <fill>
                <patternFill>
                  <bgColor rgb="FFFFC000"/>
                </patternFill>
              </fill>
            </x14:dxf>
          </x14:cfRule>
          <x14:cfRule type="cellIs" priority="120" operator="equal" id="{2AD87D54-ECEE-49B2-BCF7-826737DF4232}">
            <xm:f>SelectionCriteria!$A$2</xm:f>
            <x14:dxf>
              <font>
                <color theme="0"/>
              </font>
              <fill>
                <patternFill>
                  <bgColor rgb="FFFF0000"/>
                </patternFill>
              </fill>
            </x14:dxf>
          </x14:cfRule>
          <xm:sqref>AC22</xm:sqref>
        </x14:conditionalFormatting>
        <x14:conditionalFormatting xmlns:xm="http://schemas.microsoft.com/office/excel/2006/main">
          <x14:cfRule type="cellIs" priority="113" operator="equal" id="{8D1A5F8A-1A79-4B24-867F-CB18473E5E56}">
            <xm:f>SelectionCriteria!$A$5</xm:f>
            <x14:dxf>
              <fill>
                <patternFill>
                  <bgColor rgb="FF00B050"/>
                </patternFill>
              </fill>
            </x14:dxf>
          </x14:cfRule>
          <x14:cfRule type="cellIs" priority="114" operator="equal" id="{2997F7FD-7108-47E5-9452-C91FC1930D6D}">
            <xm:f>SelectionCriteria!$A$4</xm:f>
            <x14:dxf>
              <fill>
                <patternFill>
                  <bgColor rgb="FFFFFF00"/>
                </patternFill>
              </fill>
            </x14:dxf>
          </x14:cfRule>
          <x14:cfRule type="cellIs" priority="115" operator="equal" id="{90DAE04A-E286-4AE7-BBEE-AEFD61961AA9}">
            <xm:f>SelectionCriteria!$A$3</xm:f>
            <x14:dxf>
              <fill>
                <patternFill>
                  <bgColor rgb="FFFFC000"/>
                </patternFill>
              </fill>
            </x14:dxf>
          </x14:cfRule>
          <x14:cfRule type="cellIs" priority="116" operator="equal" id="{C449600E-614F-4F97-95F5-B2F3399E01C3}">
            <xm:f>SelectionCriteria!$A$2</xm:f>
            <x14:dxf>
              <font>
                <color theme="0"/>
              </font>
              <fill>
                <patternFill>
                  <bgColor rgb="FFFF0000"/>
                </patternFill>
              </fill>
            </x14:dxf>
          </x14:cfRule>
          <xm:sqref>AD22</xm:sqref>
        </x14:conditionalFormatting>
        <x14:conditionalFormatting xmlns:xm="http://schemas.microsoft.com/office/excel/2006/main">
          <x14:cfRule type="cellIs" priority="109" operator="equal" id="{AE84908D-EAAF-4240-8590-B64549DC5A88}">
            <xm:f>SelectionCriteria!$A$5</xm:f>
            <x14:dxf>
              <fill>
                <patternFill>
                  <bgColor rgb="FF00B050"/>
                </patternFill>
              </fill>
            </x14:dxf>
          </x14:cfRule>
          <x14:cfRule type="cellIs" priority="110" operator="equal" id="{1E346B6C-897B-4F72-BBBA-95C4AA13FB6C}">
            <xm:f>SelectionCriteria!$A$4</xm:f>
            <x14:dxf>
              <fill>
                <patternFill>
                  <bgColor rgb="FFFFFF00"/>
                </patternFill>
              </fill>
            </x14:dxf>
          </x14:cfRule>
          <x14:cfRule type="cellIs" priority="111" operator="equal" id="{3CD9C829-D87F-4E44-A826-D315818209B3}">
            <xm:f>SelectionCriteria!$A$3</xm:f>
            <x14:dxf>
              <fill>
                <patternFill>
                  <bgColor rgb="FFFFC000"/>
                </patternFill>
              </fill>
            </x14:dxf>
          </x14:cfRule>
          <x14:cfRule type="cellIs" priority="112" operator="equal" id="{B724BB5F-DEEB-460C-B5F5-BB84C8935058}">
            <xm:f>SelectionCriteria!$A$2</xm:f>
            <x14:dxf>
              <font>
                <color theme="0"/>
              </font>
              <fill>
                <patternFill>
                  <bgColor rgb="FFFF0000"/>
                </patternFill>
              </fill>
            </x14:dxf>
          </x14:cfRule>
          <xm:sqref>AE22</xm:sqref>
        </x14:conditionalFormatting>
        <x14:conditionalFormatting xmlns:xm="http://schemas.microsoft.com/office/excel/2006/main">
          <x14:cfRule type="cellIs" priority="104" operator="equal" id="{D8CE797D-60F4-492A-80DD-32E052E53D48}">
            <xm:f>SelectionCriteria!$A$5</xm:f>
            <x14:dxf>
              <fill>
                <patternFill>
                  <bgColor rgb="FF00B050"/>
                </patternFill>
              </fill>
            </x14:dxf>
          </x14:cfRule>
          <x14:cfRule type="cellIs" priority="105" operator="equal" id="{53A77659-4583-423B-9734-58FDC313237B}">
            <xm:f>SelectionCriteria!$A$4</xm:f>
            <x14:dxf>
              <fill>
                <patternFill>
                  <bgColor rgb="FFFFFF00"/>
                </patternFill>
              </fill>
            </x14:dxf>
          </x14:cfRule>
          <x14:cfRule type="cellIs" priority="106" operator="equal" id="{33768C0E-3894-492C-B3FD-B33BF052FA17}">
            <xm:f>SelectionCriteria!$A$3</xm:f>
            <x14:dxf>
              <fill>
                <patternFill>
                  <bgColor rgb="FFFFC000"/>
                </patternFill>
              </fill>
            </x14:dxf>
          </x14:cfRule>
          <x14:cfRule type="cellIs" priority="107" operator="equal" id="{002D6487-869D-45D6-AFBB-B2E66499F9F1}">
            <xm:f>SelectionCriteria!$A$2</xm:f>
            <x14:dxf>
              <font>
                <color theme="0"/>
              </font>
              <fill>
                <patternFill>
                  <bgColor rgb="FFFF0000"/>
                </patternFill>
              </fill>
            </x14:dxf>
          </x14:cfRule>
          <xm:sqref>Z12:AE12</xm:sqref>
        </x14:conditionalFormatting>
        <x14:conditionalFormatting xmlns:xm="http://schemas.microsoft.com/office/excel/2006/main">
          <x14:cfRule type="expression" priority="72" id="{C128E263-2A7D-4BBA-A80C-B6DADD2AF56D}">
            <xm:f>$L63&lt;='\Users\isourikova\AppData\Local\Microsoft\Windows\INetCache\Content.Outlook\PEMHR5UC\[Infrastructure_Risk_Registry.xlsx]SelectionCriteria'!#REF!</xm:f>
            <x14:dxf>
              <fill>
                <patternFill>
                  <bgColor rgb="FF00B050"/>
                </patternFill>
              </fill>
            </x14:dxf>
          </x14:cfRule>
          <x14:cfRule type="expression" priority="73" id="{A791AB44-41EC-4DB3-83CE-A3376D7FB0D3}">
            <xm:f>$L63&lt;='\Users\isourikova\AppData\Local\Microsoft\Windows\INetCache\Content.Outlook\PEMHR5UC\[Infrastructure_Risk_Registry.xlsx]SelectionCriteria'!#REF!</xm:f>
            <x14:dxf>
              <fill>
                <patternFill>
                  <bgColor rgb="FFFFFF00"/>
                </patternFill>
              </fill>
            </x14:dxf>
          </x14:cfRule>
          <x14:cfRule type="expression" priority="74" id="{E22B844E-09EE-4307-A2FA-00CE702D5265}">
            <xm:f>$L63&lt;='\Users\isourikova\AppData\Local\Microsoft\Windows\INetCache\Content.Outlook\PEMHR5UC\[Infrastructure_Risk_Registry.xlsx]SelectionCriteria'!#REF!</xm:f>
            <x14:dxf>
              <fill>
                <patternFill>
                  <bgColor rgb="FFFFC000"/>
                </patternFill>
              </fill>
            </x14:dxf>
          </x14:cfRule>
          <x14:cfRule type="expression" priority="75" id="{04D354E3-C5D9-4836-A577-E2130DD17086}">
            <xm:f>$L63&gt;'\Users\isourikova\AppData\Local\Microsoft\Windows\INetCache\Content.Outlook\PEMHR5UC\[Infrastructure_Risk_Registry.xlsx]SelectionCriteria'!#REF!</xm:f>
            <x14:dxf>
              <font>
                <color theme="0"/>
              </font>
              <fill>
                <patternFill>
                  <bgColor rgb="FFFF0000"/>
                </patternFill>
              </fill>
            </x14:dxf>
          </x14:cfRule>
          <xm:sqref>L63</xm:sqref>
        </x14:conditionalFormatting>
        <x14:conditionalFormatting xmlns:xm="http://schemas.microsoft.com/office/excel/2006/main">
          <x14:cfRule type="cellIs" priority="88" operator="equal" id="{6A831D78-F2CE-4169-9377-D58D2D9CAB08}">
            <xm:f>'\Users\isourikova\AppData\Local\Microsoft\Windows\INetCache\Content.Outlook\PEMHR5UC\[Infrastructure_Risk_Registry.xlsx]SelectionCriteria'!#REF!</xm:f>
            <x14:dxf>
              <fill>
                <patternFill>
                  <bgColor rgb="FF00B050"/>
                </patternFill>
              </fill>
            </x14:dxf>
          </x14:cfRule>
          <x14:cfRule type="cellIs" priority="89" operator="equal" id="{8AAAE7AD-B68E-45B2-ADD5-96693C7E4FA5}">
            <xm:f>'\Users\isourikova\AppData\Local\Microsoft\Windows\INetCache\Content.Outlook\PEMHR5UC\[Infrastructure_Risk_Registry.xlsx]SelectionCriteria'!#REF!</xm:f>
            <x14:dxf>
              <fill>
                <patternFill>
                  <bgColor rgb="FFFFFF00"/>
                </patternFill>
              </fill>
            </x14:dxf>
          </x14:cfRule>
          <x14:cfRule type="cellIs" priority="90" operator="equal" id="{18A47C31-C3EF-4954-B6CD-A324CFDD08EE}">
            <xm:f>'\Users\isourikova\AppData\Local\Microsoft\Windows\INetCache\Content.Outlook\PEMHR5UC\[Infrastructure_Risk_Registry.xlsx]SelectionCriteria'!#REF!</xm:f>
            <x14:dxf>
              <fill>
                <patternFill>
                  <bgColor rgb="FFFFC000"/>
                </patternFill>
              </fill>
            </x14:dxf>
          </x14:cfRule>
          <x14:cfRule type="cellIs" priority="91" operator="equal" id="{C9809A37-3B38-4FC2-939B-244B9086DADB}">
            <xm:f>'\Users\isourikova\AppData\Local\Microsoft\Windows\INetCache\Content.Outlook\PEMHR5UC\[Infrastructure_Risk_Registry.xlsx]SelectionCriteria'!#REF!</xm:f>
            <x14:dxf>
              <font>
                <color theme="0"/>
              </font>
              <fill>
                <patternFill>
                  <bgColor rgb="FFFF0000"/>
                </patternFill>
              </fill>
            </x14:dxf>
          </x14:cfRule>
          <xm:sqref>Y63 J63:K63</xm:sqref>
        </x14:conditionalFormatting>
        <x14:conditionalFormatting xmlns:xm="http://schemas.microsoft.com/office/excel/2006/main">
          <x14:cfRule type="cellIs" priority="57" operator="equal" id="{604684E8-2E9F-4C3C-8C54-091BA0DA5E12}">
            <xm:f>SelectionCriteria!$A$5</xm:f>
            <x14:dxf>
              <fill>
                <patternFill>
                  <bgColor rgb="FF00B050"/>
                </patternFill>
              </fill>
            </x14:dxf>
          </x14:cfRule>
          <x14:cfRule type="cellIs" priority="58" operator="equal" id="{EB25AB92-0848-4027-8667-108855BD0589}">
            <xm:f>SelectionCriteria!$A$4</xm:f>
            <x14:dxf>
              <fill>
                <patternFill>
                  <bgColor rgb="FFFFFF00"/>
                </patternFill>
              </fill>
            </x14:dxf>
          </x14:cfRule>
          <x14:cfRule type="cellIs" priority="59" operator="equal" id="{FE18F4F8-D2F5-41CD-84CA-56A314C5E755}">
            <xm:f>SelectionCriteria!$A$3</xm:f>
            <x14:dxf>
              <fill>
                <patternFill>
                  <bgColor rgb="FFFFC000"/>
                </patternFill>
              </fill>
            </x14:dxf>
          </x14:cfRule>
          <x14:cfRule type="cellIs" priority="60" operator="equal" id="{5C57E3E6-93A5-4F41-8793-807D9C03FABA}">
            <xm:f>SelectionCriteria!$A$2</xm:f>
            <x14:dxf>
              <font>
                <color theme="0"/>
              </font>
              <fill>
                <patternFill>
                  <bgColor rgb="FFFF0000"/>
                </patternFill>
              </fill>
            </x14:dxf>
          </x14:cfRule>
          <xm:sqref>X63</xm:sqref>
        </x14:conditionalFormatting>
        <x14:conditionalFormatting xmlns:xm="http://schemas.microsoft.com/office/excel/2006/main">
          <x14:cfRule type="cellIs" priority="52" operator="equal" id="{C917BF24-6190-4C13-B1D8-8D6E8264695B}">
            <xm:f>SelectionCriteria!$A$5</xm:f>
            <x14:dxf>
              <fill>
                <patternFill>
                  <bgColor rgb="FF00B050"/>
                </patternFill>
              </fill>
            </x14:dxf>
          </x14:cfRule>
          <x14:cfRule type="cellIs" priority="53" operator="equal" id="{427B89A1-00BB-4E4F-B5F9-3B694918C22A}">
            <xm:f>SelectionCriteria!$A$4</xm:f>
            <x14:dxf>
              <fill>
                <patternFill>
                  <bgColor rgb="FFFFFF00"/>
                </patternFill>
              </fill>
            </x14:dxf>
          </x14:cfRule>
          <x14:cfRule type="cellIs" priority="54" operator="equal" id="{85C42B66-B644-4E5F-B9CC-26ABA9D1DEAB}">
            <xm:f>SelectionCriteria!$A$3</xm:f>
            <x14:dxf>
              <fill>
                <patternFill>
                  <bgColor rgb="FFFFC000"/>
                </patternFill>
              </fill>
            </x14:dxf>
          </x14:cfRule>
          <x14:cfRule type="cellIs" priority="55" operator="equal" id="{F8FCDA30-C5D6-4893-B8C8-957CDA4F4B51}">
            <xm:f>SelectionCriteria!$A$2</xm:f>
            <x14:dxf>
              <font>
                <color theme="0"/>
              </font>
              <fill>
                <patternFill>
                  <bgColor rgb="FFFF0000"/>
                </patternFill>
              </fill>
            </x14:dxf>
          </x14:cfRule>
          <xm:sqref>Z57:AE58</xm:sqref>
        </x14:conditionalFormatting>
      </x14:conditionalFormattings>
    </ext>
    <ext xmlns:x14="http://schemas.microsoft.com/office/spreadsheetml/2009/9/main" uri="{CCE6A557-97BC-4b89-ADB6-D9C93CAAB3DF}">
      <x14:dataValidations xmlns:xm="http://schemas.microsoft.com/office/excel/2006/main" count="6">
        <x14:dataValidation type="list" allowBlank="1" showInputMessage="1" showErrorMessage="1" xr:uid="{00000000-0002-0000-0000-000000000000}">
          <x14:formula1>
            <xm:f>SelectionCriteria!$A$2:$A$5</xm:f>
          </x14:formula1>
          <xm:sqref>Z10:AE10 AL64:AL67 J64:K67 I43:I48 L43:P48 Y9:Y54 AL3:AL56 X3:Y8 J3:K54 Z12:AE12 Z22:AE22 X9:X63 X64:Y67 Z57:AE58</xm:sqref>
        </x14:dataValidation>
        <x14:dataValidation type="list" allowBlank="1" showInputMessage="1" showErrorMessage="1" xr:uid="{00000000-0002-0000-0000-000001000000}">
          <x14:formula1>
            <xm:f>SelectionCriteria!$A$8:$A$11</xm:f>
          </x14:formula1>
          <xm:sqref>U64:U67 U3:U54</xm:sqref>
        </x14:dataValidation>
        <x14:dataValidation type="list" allowBlank="1" showInputMessage="1" showErrorMessage="1" xr:uid="{7B3F94AA-ECC4-47CF-AFE5-112192A71FF7}">
          <x14:formula1>
            <xm:f>'C:\Users\isourikova\CD-2\RISK ANALYSIS\[CD-2 Risk Register Mar 1 2019.xlsx]SelectionCriteria'!#REF!</xm:f>
          </x14:formula1>
          <xm:sqref>J55:K56 U55:U56 Y55:Y56</xm:sqref>
        </x14:dataValidation>
        <x14:dataValidation type="list" allowBlank="1" showInputMessage="1" showErrorMessage="1" xr:uid="{E5151209-3E4D-4E6F-A0FE-44B23233138E}">
          <x14:formula1>
            <xm:f>'C:\Users\isourikova\AppData\Local\Packages\Microsoft.MicrosoftEdge_8wekyb3d8bbwe\TempState\Downloads\[CD-2 Risk Register Dec 15 (1).xlsx]SelectionCriteria'!#REF!</xm:f>
          </x14:formula1>
          <xm:sqref>AL57:AL62 J57:K60 U57:U62 Y57:Y62 K61:K62</xm:sqref>
        </x14:dataValidation>
        <x14:dataValidation type="list" allowBlank="1" showInputMessage="1" showErrorMessage="1" xr:uid="{106A22CC-E6B3-4512-8224-0D8D9365B6D6}">
          <x14:formula1>
            <xm:f>'C:\Users\isourikova\Documents\[CD-2 Risk Register Mar 28 2019 Jim.xlsx]SelectionCriteria'!#REF!</xm:f>
          </x14:formula1>
          <xm:sqref>J61:J62</xm:sqref>
        </x14:dataValidation>
        <x14:dataValidation type="list" allowBlank="1" showInputMessage="1" showErrorMessage="1" xr:uid="{6EA70810-4D55-4287-8089-556EF8A15ABF}">
          <x14:formula1>
            <xm:f>'C:\Users\isourikova\AppData\Local\Microsoft\Windows\INetCache\Content.Outlook\PEMHR5UC\[Infrastructure_Risk_Registry.xlsx]SelectionCriteria'!#REF!</xm:f>
          </x14:formula1>
          <xm:sqref>U63 J63:K63 AL63 Y63</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P2"/>
  <sheetViews>
    <sheetView workbookViewId="0"/>
  </sheetViews>
  <sheetFormatPr defaultRowHeight="14.4" x14ac:dyDescent="0.3"/>
  <sheetData>
    <row r="2" spans="16:16" x14ac:dyDescent="0.3">
      <c r="P2" t="e">
        <f ca="1">_xll.CB.RecalcCounterFN()</f>
        <v>#NAME?</v>
      </c>
    </row>
  </sheetData>
  <pageMargins left="0.7" right="0.7" top="0.75" bottom="0.75" header="0.3" footer="0.3"/>
  <legacy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32"/>
  <sheetViews>
    <sheetView workbookViewId="0">
      <selection activeCell="G9" sqref="G9"/>
    </sheetView>
  </sheetViews>
  <sheetFormatPr defaultRowHeight="14.4" x14ac:dyDescent="0.3"/>
  <cols>
    <col min="1" max="1" width="17.33203125" customWidth="1"/>
    <col min="2" max="2" width="14" customWidth="1"/>
    <col min="3" max="3" width="20.44140625" customWidth="1"/>
    <col min="5" max="5" width="21.5546875" customWidth="1"/>
    <col min="6" max="6" width="10" customWidth="1"/>
    <col min="7" max="7" width="9" customWidth="1"/>
  </cols>
  <sheetData>
    <row r="1" spans="1:7" ht="15" thickTop="1" x14ac:dyDescent="0.3">
      <c r="A1" s="48" t="s">
        <v>43</v>
      </c>
      <c r="B1" s="49" t="s">
        <v>44</v>
      </c>
      <c r="C1" s="50" t="s">
        <v>43</v>
      </c>
      <c r="D1" s="51" t="s">
        <v>44</v>
      </c>
      <c r="E1" s="48" t="s">
        <v>46</v>
      </c>
      <c r="F1" s="49" t="s">
        <v>47</v>
      </c>
      <c r="G1" s="52" t="s">
        <v>44</v>
      </c>
    </row>
    <row r="2" spans="1:7" x14ac:dyDescent="0.3">
      <c r="A2" s="44" t="s">
        <v>5</v>
      </c>
      <c r="B2" s="75">
        <v>4</v>
      </c>
      <c r="C2" s="44" t="s">
        <v>13</v>
      </c>
      <c r="D2" s="77">
        <v>4</v>
      </c>
      <c r="E2" s="46" t="s">
        <v>5</v>
      </c>
      <c r="F2" s="75" t="s">
        <v>49</v>
      </c>
      <c r="G2" s="56">
        <v>225</v>
      </c>
    </row>
    <row r="3" spans="1:7" x14ac:dyDescent="0.3">
      <c r="A3" s="44" t="s">
        <v>3</v>
      </c>
      <c r="B3" s="75">
        <v>3</v>
      </c>
      <c r="C3" s="44" t="s">
        <v>12</v>
      </c>
      <c r="D3" s="77">
        <v>3</v>
      </c>
      <c r="E3" s="46" t="s">
        <v>3</v>
      </c>
      <c r="F3" s="75" t="s">
        <v>48</v>
      </c>
      <c r="G3" s="56">
        <v>225</v>
      </c>
    </row>
    <row r="4" spans="1:7" x14ac:dyDescent="0.3">
      <c r="A4" s="44" t="s">
        <v>2</v>
      </c>
      <c r="B4" s="75">
        <v>2</v>
      </c>
      <c r="C4" s="44" t="s">
        <v>11</v>
      </c>
      <c r="D4" s="77">
        <v>2</v>
      </c>
      <c r="E4" s="46" t="s">
        <v>2</v>
      </c>
      <c r="F4" s="75" t="s">
        <v>48</v>
      </c>
      <c r="G4" s="56">
        <v>100</v>
      </c>
    </row>
    <row r="5" spans="1:7" ht="15" thickBot="1" x14ac:dyDescent="0.35">
      <c r="A5" s="45" t="s">
        <v>1</v>
      </c>
      <c r="B5" s="76">
        <v>1</v>
      </c>
      <c r="C5" s="45" t="s">
        <v>10</v>
      </c>
      <c r="D5" s="78">
        <v>1</v>
      </c>
      <c r="E5" s="47" t="s">
        <v>1</v>
      </c>
      <c r="F5" s="76" t="s">
        <v>48</v>
      </c>
      <c r="G5" s="57">
        <v>25</v>
      </c>
    </row>
    <row r="6" spans="1:7" ht="15.6" thickTop="1" thickBot="1" x14ac:dyDescent="0.35"/>
    <row r="7" spans="1:7" ht="15" thickTop="1" x14ac:dyDescent="0.3">
      <c r="A7" s="55" t="s">
        <v>50</v>
      </c>
      <c r="B7" s="80" t="s">
        <v>74</v>
      </c>
      <c r="C7" s="82"/>
      <c r="D7" s="82"/>
      <c r="E7" s="81"/>
    </row>
    <row r="8" spans="1:7" x14ac:dyDescent="0.3">
      <c r="A8" s="53" t="s">
        <v>53</v>
      </c>
      <c r="B8" s="235" t="s">
        <v>75</v>
      </c>
      <c r="C8" s="236"/>
      <c r="D8" s="236"/>
      <c r="E8" s="237"/>
    </row>
    <row r="9" spans="1:7" x14ac:dyDescent="0.3">
      <c r="A9" s="53" t="s">
        <v>52</v>
      </c>
      <c r="B9" s="238" t="s">
        <v>78</v>
      </c>
      <c r="C9" s="239"/>
      <c r="D9" s="239"/>
      <c r="E9" s="240"/>
    </row>
    <row r="10" spans="1:7" x14ac:dyDescent="0.3">
      <c r="A10" s="53" t="s">
        <v>51</v>
      </c>
      <c r="B10" s="238" t="s">
        <v>76</v>
      </c>
      <c r="C10" s="239"/>
      <c r="D10" s="239"/>
      <c r="E10" s="240"/>
    </row>
    <row r="11" spans="1:7" ht="15" thickBot="1" x14ac:dyDescent="0.35">
      <c r="A11" s="54" t="s">
        <v>54</v>
      </c>
      <c r="B11" s="241" t="s">
        <v>77</v>
      </c>
      <c r="C11" s="242"/>
      <c r="D11" s="242"/>
      <c r="E11" s="243"/>
    </row>
    <row r="12" spans="1:7" ht="15" thickTop="1" x14ac:dyDescent="0.3"/>
    <row r="32" spans="1:2" ht="28.8" x14ac:dyDescent="0.3">
      <c r="A32" s="126" t="s">
        <v>94</v>
      </c>
      <c r="B32" s="28">
        <v>19</v>
      </c>
    </row>
  </sheetData>
  <mergeCells count="4">
    <mergeCell ref="B8:E8"/>
    <mergeCell ref="B9:E9"/>
    <mergeCell ref="B11:E11"/>
    <mergeCell ref="B10:E10"/>
  </mergeCells>
  <pageMargins left="0.7" right="0.7" top="0.75" bottom="0.75" header="0.3" footer="0.3"/>
  <pageSetup orientation="portrait"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filterMode="1">
    <pageSetUpPr fitToPage="1"/>
  </sheetPr>
  <dimension ref="A1:EI133"/>
  <sheetViews>
    <sheetView showGridLines="0" zoomScale="80" zoomScaleNormal="80" workbookViewId="0">
      <selection activeCell="AS6" sqref="AS6"/>
    </sheetView>
  </sheetViews>
  <sheetFormatPr defaultColWidth="9.109375" defaultRowHeight="14.4" x14ac:dyDescent="0.3"/>
  <cols>
    <col min="1" max="1" width="20.109375" style="19" customWidth="1"/>
    <col min="2" max="2" width="18.6640625" style="19" hidden="1" customWidth="1"/>
    <col min="3" max="3" width="7" style="19" hidden="1" customWidth="1"/>
    <col min="4" max="4" width="15.6640625" style="19" hidden="1" customWidth="1"/>
    <col min="5" max="5" width="9.5546875" style="19" hidden="1" customWidth="1"/>
    <col min="6" max="6" width="22" style="19" customWidth="1"/>
    <col min="7" max="7" width="39.88671875" style="19" customWidth="1"/>
    <col min="8" max="8" width="51.88671875" style="19" hidden="1" customWidth="1"/>
    <col min="9" max="9" width="10.109375" style="19" hidden="1" customWidth="1"/>
    <col min="10" max="10" width="13" style="19" hidden="1" customWidth="1"/>
    <col min="11" max="11" width="11.44140625" style="19" hidden="1" customWidth="1"/>
    <col min="12" max="12" width="15.33203125" style="19" hidden="1" customWidth="1"/>
    <col min="13" max="16" width="15.6640625" style="19" hidden="1" customWidth="1"/>
    <col min="17" max="17" width="8.6640625" style="19" hidden="1" customWidth="1"/>
    <col min="18" max="18" width="13.44140625" style="19" hidden="1" customWidth="1"/>
    <col min="19" max="19" width="68.109375" style="19" hidden="1" customWidth="1"/>
    <col min="20" max="20" width="44.5546875" style="19" hidden="1" customWidth="1"/>
    <col min="21" max="21" width="13.5546875" style="19" hidden="1" customWidth="1"/>
    <col min="22" max="22" width="18.6640625" style="19" hidden="1" customWidth="1"/>
    <col min="23" max="23" width="13.88671875" style="19" hidden="1" customWidth="1"/>
    <col min="24" max="24" width="12.109375" style="19" hidden="1" customWidth="1"/>
    <col min="25" max="25" width="11.5546875" style="19" hidden="1" customWidth="1"/>
    <col min="26" max="26" width="9" style="19" hidden="1" customWidth="1"/>
    <col min="27" max="27" width="9.6640625" style="19" hidden="1" customWidth="1"/>
    <col min="28" max="28" width="9" style="19" hidden="1" customWidth="1"/>
    <col min="29" max="29" width="11.109375" style="19" hidden="1" customWidth="1"/>
    <col min="30" max="30" width="14.6640625" style="19" hidden="1" customWidth="1"/>
    <col min="31" max="31" width="11.88671875" style="19" hidden="1" customWidth="1"/>
    <col min="32" max="32" width="14.6640625" style="19" hidden="1" customWidth="1"/>
    <col min="33" max="33" width="11" style="19" hidden="1" customWidth="1"/>
    <col min="34" max="35" width="14.6640625" style="19" hidden="1" customWidth="1"/>
    <col min="36" max="36" width="7.88671875" style="19" hidden="1" customWidth="1"/>
    <col min="37" max="37" width="12" style="19" hidden="1" customWidth="1"/>
    <col min="38" max="38" width="18.88671875" style="19" hidden="1" customWidth="1"/>
    <col min="39" max="40" width="16.44140625" style="19" hidden="1" customWidth="1"/>
    <col min="41" max="44" width="41.33203125" style="19" hidden="1" customWidth="1"/>
    <col min="45" max="45" width="150.109375" style="19" customWidth="1"/>
    <col min="46" max="46" width="35.88671875" style="19" hidden="1" customWidth="1"/>
    <col min="47" max="48" width="9.109375" style="23" customWidth="1"/>
    <col min="49" max="49" width="14.88671875" style="23" customWidth="1"/>
    <col min="50" max="50" width="17.5546875" style="23" customWidth="1"/>
    <col min="51" max="51" width="18.88671875" style="23" customWidth="1"/>
    <col min="52" max="52" width="16" style="23" customWidth="1"/>
    <col min="53" max="59" width="9.109375" style="23" customWidth="1"/>
    <col min="60" max="139" width="9.109375" style="23"/>
    <col min="140" max="16384" width="9.109375" style="19"/>
  </cols>
  <sheetData>
    <row r="1" spans="1:139" s="2" customFormat="1" ht="15" customHeight="1" thickBot="1" x14ac:dyDescent="0.35">
      <c r="A1" s="232" t="s">
        <v>95</v>
      </c>
      <c r="B1" s="233"/>
      <c r="C1" s="233"/>
      <c r="D1" s="233"/>
      <c r="E1" s="233"/>
      <c r="F1" s="233"/>
      <c r="G1" s="233"/>
      <c r="H1" s="233"/>
      <c r="I1" s="233"/>
      <c r="J1" s="233"/>
      <c r="K1" s="233"/>
      <c r="L1" s="233"/>
      <c r="M1" s="233"/>
      <c r="N1" s="233"/>
      <c r="O1" s="233"/>
      <c r="P1" s="233"/>
      <c r="Q1" s="233"/>
      <c r="R1" s="233"/>
      <c r="S1" s="233"/>
      <c r="T1" s="233"/>
      <c r="U1" s="233"/>
      <c r="V1" s="233"/>
      <c r="W1" s="233"/>
      <c r="X1" s="233"/>
      <c r="Y1" s="233"/>
      <c r="Z1" s="233"/>
      <c r="AA1" s="233"/>
      <c r="AB1" s="233"/>
      <c r="AC1" s="233"/>
      <c r="AD1" s="233"/>
      <c r="AE1" s="233"/>
      <c r="AF1" s="233"/>
      <c r="AG1" s="233"/>
      <c r="AH1" s="233"/>
      <c r="AI1" s="233"/>
      <c r="AJ1" s="233"/>
      <c r="AK1" s="233"/>
      <c r="AL1" s="233"/>
      <c r="AM1" s="233"/>
      <c r="AN1" s="233"/>
      <c r="AO1" s="233"/>
      <c r="AP1" s="233"/>
      <c r="AQ1" s="233"/>
      <c r="AR1" s="233"/>
      <c r="AS1" s="233"/>
      <c r="AT1" s="23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3"/>
      <c r="DK1" s="3"/>
      <c r="DL1" s="3"/>
      <c r="DM1" s="3"/>
      <c r="DN1" s="3"/>
      <c r="DO1" s="3"/>
      <c r="DP1" s="3"/>
      <c r="DQ1" s="3"/>
      <c r="DR1" s="3"/>
      <c r="DS1" s="3"/>
      <c r="DT1" s="3"/>
      <c r="DU1" s="3"/>
      <c r="DV1" s="3"/>
      <c r="DW1" s="3"/>
      <c r="DX1" s="3"/>
      <c r="DY1" s="3"/>
      <c r="DZ1" s="3"/>
      <c r="EA1" s="3"/>
      <c r="EB1" s="3"/>
      <c r="EC1" s="3"/>
      <c r="ED1" s="3"/>
      <c r="EE1" s="3"/>
      <c r="EF1" s="3"/>
      <c r="EG1" s="3"/>
      <c r="EH1" s="3"/>
      <c r="EI1" s="3"/>
    </row>
    <row r="2" spans="1:139" s="2" customFormat="1" ht="61.5" customHeight="1" thickBot="1" x14ac:dyDescent="0.35">
      <c r="A2" s="37" t="s">
        <v>20</v>
      </c>
      <c r="B2" s="37" t="s">
        <v>71</v>
      </c>
      <c r="C2" s="37" t="s">
        <v>15</v>
      </c>
      <c r="D2" s="37" t="s">
        <v>19</v>
      </c>
      <c r="E2" s="110" t="s">
        <v>16</v>
      </c>
      <c r="F2" s="37" t="s">
        <v>21</v>
      </c>
      <c r="G2" s="37" t="s">
        <v>0</v>
      </c>
      <c r="H2" s="38" t="s">
        <v>37</v>
      </c>
      <c r="I2" s="39" t="s">
        <v>45</v>
      </c>
      <c r="J2" s="39" t="s">
        <v>41</v>
      </c>
      <c r="K2" s="39" t="s">
        <v>42</v>
      </c>
      <c r="L2" s="39" t="s">
        <v>23</v>
      </c>
      <c r="M2" s="111" t="s">
        <v>31</v>
      </c>
      <c r="N2" s="111" t="s">
        <v>32</v>
      </c>
      <c r="O2" s="111" t="s">
        <v>33</v>
      </c>
      <c r="P2" s="111" t="s">
        <v>34</v>
      </c>
      <c r="Q2" s="111" t="s">
        <v>17</v>
      </c>
      <c r="R2" s="39" t="s">
        <v>17</v>
      </c>
      <c r="S2" s="37" t="s">
        <v>6</v>
      </c>
      <c r="T2" s="125" t="s">
        <v>30</v>
      </c>
      <c r="U2" s="112" t="s">
        <v>73</v>
      </c>
      <c r="V2" s="125" t="s">
        <v>39</v>
      </c>
      <c r="W2" s="123" t="s">
        <v>40</v>
      </c>
      <c r="X2" s="40" t="s">
        <v>8</v>
      </c>
      <c r="Y2" s="124" t="s">
        <v>4</v>
      </c>
      <c r="Z2" s="124" t="s">
        <v>27</v>
      </c>
      <c r="AA2" s="124" t="s">
        <v>28</v>
      </c>
      <c r="AB2" s="124" t="s">
        <v>29</v>
      </c>
      <c r="AC2" s="124" t="s">
        <v>24</v>
      </c>
      <c r="AD2" s="124" t="s">
        <v>25</v>
      </c>
      <c r="AE2" s="124" t="s">
        <v>26</v>
      </c>
      <c r="AF2" s="113" t="s">
        <v>31</v>
      </c>
      <c r="AG2" s="113" t="s">
        <v>32</v>
      </c>
      <c r="AH2" s="113" t="s">
        <v>33</v>
      </c>
      <c r="AI2" s="113" t="s">
        <v>34</v>
      </c>
      <c r="AJ2" s="114" t="s">
        <v>35</v>
      </c>
      <c r="AK2" s="41" t="s">
        <v>36</v>
      </c>
      <c r="AL2" s="41" t="s">
        <v>18</v>
      </c>
      <c r="AM2" s="115" t="s">
        <v>91</v>
      </c>
      <c r="AN2" s="115" t="s">
        <v>92</v>
      </c>
      <c r="AO2" s="41" t="s">
        <v>84</v>
      </c>
      <c r="AP2" s="109" t="s">
        <v>93</v>
      </c>
      <c r="AQ2" s="109" t="s">
        <v>86</v>
      </c>
      <c r="AR2" s="109" t="s">
        <v>85</v>
      </c>
      <c r="AS2" s="109" t="s">
        <v>87</v>
      </c>
      <c r="AT2" s="41" t="s">
        <v>22</v>
      </c>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row>
    <row r="3" spans="1:139" s="24" customFormat="1" ht="31.95" hidden="1" customHeight="1" x14ac:dyDescent="0.3">
      <c r="A3" s="6" t="str">
        <f>Risks!A3</f>
        <v>sPH_Mgmt_001</v>
      </c>
      <c r="B3" s="42"/>
      <c r="C3" s="21"/>
      <c r="D3" s="31"/>
      <c r="E3" s="9"/>
      <c r="F3" s="26" t="str">
        <f>Risks!F3</f>
        <v>Ed O'Brien</v>
      </c>
      <c r="G3" s="27" t="str">
        <f>Risks!G3</f>
        <v>Departure of Key Personnel</v>
      </c>
      <c r="H3" s="27"/>
      <c r="I3" s="7"/>
      <c r="J3" s="33"/>
      <c r="K3" s="33"/>
      <c r="L3" s="15"/>
      <c r="M3" s="29">
        <f>IF(I3=0,0,IF(I3&lt;=0.01,1, IF(I3&lt;=0.1,2, IF(I3&lt;=0.5,3,4))))</f>
        <v>0</v>
      </c>
      <c r="N3" s="9">
        <f>IF(L3="",0,IF(L3&lt;=SelectionCriteria!$G$5,1, IF(L3&lt;=SelectionCriteria!$G$4,2, IF(L3&lt;=SelectionCriteria!$G$3,3,4))))</f>
        <v>0</v>
      </c>
      <c r="O3" s="9">
        <f t="shared" ref="O3:P3" si="0">IF(J3="",0,IF(J3="Negligible",1,IF(J3="Low",2,IF(J3="Moderate",3,4))))</f>
        <v>0</v>
      </c>
      <c r="P3" s="9">
        <f t="shared" si="0"/>
        <v>0</v>
      </c>
      <c r="Q3" s="6">
        <f>M3*((N3+O3+P3)/3)</f>
        <v>0</v>
      </c>
      <c r="R3" s="7" t="str">
        <f>IF(Q3&lt;=3,"Negligible",IF(Q3&lt;=6,"Low",IF(Q3&lt;=9,"Moderate","High")))</f>
        <v>Negligible</v>
      </c>
      <c r="S3" s="27"/>
      <c r="T3" s="11"/>
      <c r="U3" s="31"/>
      <c r="V3" s="11"/>
      <c r="W3" s="7"/>
      <c r="X3" s="33"/>
      <c r="Y3" s="33"/>
      <c r="Z3" s="9"/>
      <c r="AA3" s="9"/>
      <c r="AB3" s="9"/>
      <c r="AC3" s="71"/>
      <c r="AD3" s="71"/>
      <c r="AE3" s="71"/>
      <c r="AF3" s="9">
        <f>IF(W3=0,0,IF(W3&lt;=0.01,1, IF(W3&lt;=0.1,2, IF(W3&lt;=0.5,3,4))))</f>
        <v>0</v>
      </c>
      <c r="AG3" s="9">
        <f>IF(AA3="",0,IF(AA3&lt;=SelectionCriteria!$G$5,1, IF(AA3&lt;=SelectionCriteria!$G$4,2, IF(AA3&lt;=SelectionCriteria!$G$3,3,4))))</f>
        <v>0</v>
      </c>
      <c r="AH3" s="9">
        <f t="shared" ref="AH3:AI3" si="1">IF(X3="",0,IF(X3="Negligible",1,IF(X3="Low",2,IF(X3="Moderate",3,4))))</f>
        <v>0</v>
      </c>
      <c r="AI3" s="9">
        <f t="shared" si="1"/>
        <v>0</v>
      </c>
      <c r="AJ3" s="6">
        <f>AF3*((AG3+AH3+AI3)/3)</f>
        <v>0</v>
      </c>
      <c r="AK3" s="7" t="str">
        <f>IF(AJ3&lt;=3,"Negligible",IF(AJ3&lt;=6,"Low",IF(AJ3&lt;=9,"Moderate","High")))</f>
        <v>Negligible</v>
      </c>
      <c r="AL3" s="33"/>
      <c r="AM3" s="6">
        <f>W3*AA3</f>
        <v>0</v>
      </c>
      <c r="AN3" s="6">
        <f>W3*(SUM(Z3:AB3)/3)</f>
        <v>0</v>
      </c>
      <c r="AO3" s="108"/>
      <c r="AP3" s="108"/>
      <c r="AQ3" s="108"/>
      <c r="AR3" s="108"/>
      <c r="AS3" s="108">
        <f>Risks!AU3</f>
        <v>0</v>
      </c>
      <c r="AT3" s="11"/>
      <c r="AU3" s="23"/>
      <c r="AV3" s="23"/>
      <c r="AW3" s="23"/>
      <c r="AX3" s="23"/>
      <c r="AY3" s="23"/>
      <c r="AZ3" s="23"/>
      <c r="BA3" s="23"/>
      <c r="BB3" s="23"/>
      <c r="BC3" s="23"/>
      <c r="BD3" s="23"/>
      <c r="BE3" s="23"/>
      <c r="BF3" s="23"/>
      <c r="BG3" s="23"/>
      <c r="BH3" s="23"/>
      <c r="BI3" s="23"/>
      <c r="BJ3" s="23"/>
      <c r="BK3" s="23"/>
      <c r="BL3" s="23"/>
      <c r="BM3" s="23"/>
      <c r="BN3" s="23"/>
      <c r="BO3" s="23"/>
      <c r="BP3" s="23"/>
      <c r="BQ3" s="23"/>
      <c r="BR3" s="23"/>
      <c r="BS3" s="23"/>
      <c r="BT3" s="23"/>
      <c r="BU3" s="23"/>
      <c r="BV3" s="23"/>
      <c r="BW3" s="23"/>
      <c r="BX3" s="23"/>
      <c r="BY3" s="23"/>
      <c r="BZ3" s="23"/>
      <c r="CA3" s="23"/>
      <c r="CB3" s="23"/>
      <c r="CC3" s="23"/>
      <c r="CD3" s="23"/>
      <c r="CE3" s="23"/>
      <c r="CF3" s="23"/>
      <c r="CG3" s="23"/>
      <c r="CH3" s="23"/>
      <c r="CI3" s="23"/>
      <c r="CJ3" s="23"/>
      <c r="CK3" s="23"/>
      <c r="CL3" s="23"/>
      <c r="CM3" s="23"/>
      <c r="CN3" s="23"/>
      <c r="CO3" s="23"/>
      <c r="CP3" s="23"/>
      <c r="CQ3" s="23"/>
      <c r="CR3" s="23"/>
      <c r="CS3" s="23"/>
      <c r="CT3" s="23"/>
      <c r="CU3" s="23"/>
      <c r="CV3" s="23"/>
      <c r="CW3" s="23"/>
      <c r="CX3" s="23"/>
      <c r="CY3" s="23"/>
      <c r="CZ3" s="23"/>
      <c r="DA3" s="23"/>
      <c r="DB3" s="23"/>
      <c r="DC3" s="23"/>
      <c r="DD3" s="23"/>
      <c r="DE3" s="23"/>
      <c r="DF3" s="23"/>
      <c r="DG3" s="23"/>
      <c r="DH3" s="23"/>
      <c r="DI3" s="23"/>
      <c r="DJ3" s="23"/>
      <c r="DK3" s="23"/>
      <c r="DL3" s="23"/>
      <c r="DM3" s="23"/>
      <c r="DN3" s="23"/>
      <c r="DO3" s="23"/>
      <c r="DP3" s="23"/>
      <c r="DQ3" s="23"/>
      <c r="DR3" s="23"/>
      <c r="DS3" s="23"/>
      <c r="DT3" s="23"/>
      <c r="DU3" s="23"/>
      <c r="DV3" s="23"/>
      <c r="DW3" s="23"/>
      <c r="DX3" s="23"/>
      <c r="DY3" s="23"/>
      <c r="DZ3" s="23"/>
      <c r="EA3" s="23"/>
      <c r="EB3" s="23"/>
      <c r="EC3" s="23"/>
      <c r="ED3" s="23"/>
      <c r="EE3" s="23"/>
      <c r="EF3" s="23"/>
      <c r="EG3" s="23"/>
      <c r="EH3" s="23"/>
      <c r="EI3" s="23"/>
    </row>
    <row r="4" spans="1:139" s="24" customFormat="1" ht="31.95" hidden="1" customHeight="1" x14ac:dyDescent="0.3">
      <c r="A4" s="6" t="str">
        <f>Risks!A4</f>
        <v>sPH_Mgmt_002</v>
      </c>
      <c r="B4" s="42"/>
      <c r="C4" s="21"/>
      <c r="D4" s="31"/>
      <c r="E4" s="26"/>
      <c r="F4" s="26" t="str">
        <f>Risks!F4</f>
        <v>Ed O'Brien</v>
      </c>
      <c r="G4" s="27" t="str">
        <f>Risks!G4</f>
        <v>Safety incident</v>
      </c>
      <c r="H4" s="27"/>
      <c r="I4" s="7"/>
      <c r="J4" s="33"/>
      <c r="K4" s="33"/>
      <c r="L4" s="15"/>
      <c r="M4" s="29">
        <f t="shared" ref="M4:M11" si="2">IF(I4=0,0,IF(I4&lt;=0.01,1, IF(I4&lt;=0.1,2, IF(I4&lt;=0.5,3,4))))</f>
        <v>0</v>
      </c>
      <c r="N4" s="9">
        <f>IF(L4="",0,IF(L4&lt;=SelectionCriteria!$G$5,1, IF(L4&lt;=SelectionCriteria!$G$4,2, IF(L4&lt;=SelectionCriteria!$G$3,3,4))))</f>
        <v>0</v>
      </c>
      <c r="O4" s="9">
        <f t="shared" ref="O4:O11" si="3">IF(J4="",0,IF(J4="Negligible",1,IF(J4="Low",2,IF(J4="Moderate",3,4))))</f>
        <v>0</v>
      </c>
      <c r="P4" s="9">
        <f t="shared" ref="P4:P11" si="4">IF(K4="",0,IF(K4="Negligible",1,IF(K4="Low",2,IF(K4="Moderate",3,4))))</f>
        <v>0</v>
      </c>
      <c r="Q4" s="6">
        <f t="shared" ref="Q4:Q11" si="5">M4*((N4+O4+P4)/3)</f>
        <v>0</v>
      </c>
      <c r="R4" s="7" t="str">
        <f t="shared" ref="R4:R59" si="6">IF(Q4&lt;=3,"Negligible",IF(Q4&lt;=6,"Low",IF(Q4&lt;=9,"Moderate","High")))</f>
        <v>Negligible</v>
      </c>
      <c r="S4" s="27"/>
      <c r="T4" s="11"/>
      <c r="U4" s="31"/>
      <c r="V4" s="11"/>
      <c r="W4" s="7"/>
      <c r="X4" s="33"/>
      <c r="Y4" s="33"/>
      <c r="Z4" s="9"/>
      <c r="AA4" s="9"/>
      <c r="AB4" s="9"/>
      <c r="AC4" s="71"/>
      <c r="AD4" s="71"/>
      <c r="AE4" s="71"/>
      <c r="AF4" s="9">
        <f t="shared" ref="AF4:AF11" si="7">IF(W4=0,0,IF(W4&lt;=0.01,1, IF(W4&lt;=0.1,2, IF(W4&lt;=0.5,3,4))))</f>
        <v>0</v>
      </c>
      <c r="AG4" s="9">
        <f>IF(AA4="",0,IF(AA4&lt;=SelectionCriteria!$G$5,1, IF(AA4&lt;=SelectionCriteria!$G$4,2, IF(AA4&lt;=SelectionCriteria!$G$3,3,4))))</f>
        <v>0</v>
      </c>
      <c r="AH4" s="9">
        <f t="shared" ref="AH4:AH11" si="8">IF(X4="",0,IF(X4="Negligible",1,IF(X4="Low",2,IF(X4="Moderate",3,4))))</f>
        <v>0</v>
      </c>
      <c r="AI4" s="9">
        <f t="shared" ref="AI4:AI11" si="9">IF(Y4="",0,IF(Y4="Negligible",1,IF(Y4="Low",2,IF(Y4="Moderate",3,4))))</f>
        <v>0</v>
      </c>
      <c r="AJ4" s="6">
        <f t="shared" ref="AJ4:AJ11" si="10">AF4*((AG4+AH4+AI4)/3)</f>
        <v>0</v>
      </c>
      <c r="AK4" s="7" t="str">
        <f t="shared" ref="AK4:AK59" si="11">IF(AJ4&lt;=3,"Negligible",IF(AJ4&lt;=6,"Low",IF(AJ4&lt;=9,"Moderate","High")))</f>
        <v>Negligible</v>
      </c>
      <c r="AL4" s="33"/>
      <c r="AM4" s="6">
        <f t="shared" ref="AM4:AM11" si="12">W4*AA4</f>
        <v>0</v>
      </c>
      <c r="AN4" s="6">
        <f t="shared" ref="AN4:AN11" si="13">W4*(SUM(Z4:AB4)/3)</f>
        <v>0</v>
      </c>
      <c r="AO4" s="108"/>
      <c r="AP4" s="108"/>
      <c r="AQ4" s="108"/>
      <c r="AR4" s="108"/>
      <c r="AS4" s="108">
        <f>Risks!AU4</f>
        <v>0</v>
      </c>
      <c r="AT4" s="11"/>
      <c r="AU4" s="23"/>
      <c r="AV4" s="23"/>
      <c r="AW4" s="23"/>
      <c r="AX4" s="23"/>
      <c r="AY4" s="23"/>
      <c r="AZ4" s="23"/>
      <c r="BA4" s="23"/>
      <c r="BB4" s="23"/>
      <c r="BC4" s="23"/>
      <c r="BD4" s="23"/>
      <c r="BE4" s="23"/>
      <c r="BF4" s="23"/>
      <c r="BG4" s="23"/>
      <c r="BH4" s="23"/>
      <c r="BI4" s="23"/>
      <c r="BJ4" s="23"/>
      <c r="BK4" s="23"/>
      <c r="BL4" s="23"/>
      <c r="BM4" s="23"/>
      <c r="BN4" s="23"/>
      <c r="BO4" s="23"/>
      <c r="BP4" s="23"/>
      <c r="BQ4" s="23"/>
      <c r="BR4" s="23"/>
      <c r="BS4" s="23"/>
      <c r="BT4" s="23"/>
      <c r="BU4" s="23"/>
      <c r="BV4" s="23"/>
      <c r="BW4" s="23"/>
      <c r="BX4" s="23"/>
      <c r="BY4" s="23"/>
      <c r="BZ4" s="23"/>
      <c r="CA4" s="23"/>
      <c r="CB4" s="23"/>
      <c r="CC4" s="23"/>
      <c r="CD4" s="23"/>
      <c r="CE4" s="23"/>
      <c r="CF4" s="23"/>
      <c r="CG4" s="23"/>
      <c r="CH4" s="23"/>
      <c r="CI4" s="23"/>
      <c r="CJ4" s="23"/>
      <c r="CK4" s="23"/>
      <c r="CL4" s="23"/>
      <c r="CM4" s="23"/>
      <c r="CN4" s="23"/>
      <c r="CO4" s="23"/>
      <c r="CP4" s="23"/>
      <c r="CQ4" s="23"/>
      <c r="CR4" s="23"/>
      <c r="CS4" s="23"/>
      <c r="CT4" s="23"/>
      <c r="CU4" s="23"/>
      <c r="CV4" s="23"/>
      <c r="CW4" s="23"/>
      <c r="CX4" s="23"/>
      <c r="CY4" s="23"/>
      <c r="CZ4" s="23"/>
      <c r="DA4" s="23"/>
      <c r="DB4" s="23"/>
      <c r="DC4" s="23"/>
      <c r="DD4" s="23"/>
      <c r="DE4" s="23"/>
      <c r="DF4" s="23"/>
      <c r="DG4" s="23"/>
      <c r="DH4" s="23"/>
      <c r="DI4" s="23"/>
      <c r="DJ4" s="23"/>
      <c r="DK4" s="23"/>
      <c r="DL4" s="23"/>
      <c r="DM4" s="23"/>
      <c r="DN4" s="23"/>
      <c r="DO4" s="23"/>
      <c r="DP4" s="23"/>
      <c r="DQ4" s="23"/>
      <c r="DR4" s="23"/>
      <c r="DS4" s="23"/>
      <c r="DT4" s="23"/>
      <c r="DU4" s="23"/>
      <c r="DV4" s="23"/>
      <c r="DW4" s="23"/>
      <c r="DX4" s="23"/>
      <c r="DY4" s="23"/>
      <c r="DZ4" s="23"/>
      <c r="EA4" s="23"/>
      <c r="EB4" s="23"/>
      <c r="EC4" s="23"/>
      <c r="ED4" s="23"/>
      <c r="EE4" s="23"/>
      <c r="EF4" s="23"/>
      <c r="EG4" s="23"/>
      <c r="EH4" s="23"/>
      <c r="EI4" s="23"/>
    </row>
    <row r="5" spans="1:139" s="24" customFormat="1" ht="31.95" hidden="1" customHeight="1" x14ac:dyDescent="0.3">
      <c r="A5" s="6" t="str">
        <f>Risks!A5</f>
        <v>sPH_Mgmt_003</v>
      </c>
      <c r="B5" s="42"/>
      <c r="C5" s="21"/>
      <c r="D5" s="31"/>
      <c r="E5" s="9"/>
      <c r="F5" s="26" t="str">
        <f>Risks!F5</f>
        <v>Ed O'Brien</v>
      </c>
      <c r="G5" s="27" t="str">
        <f>Risks!G5</f>
        <v>Funding profile stretches</v>
      </c>
      <c r="H5" s="27"/>
      <c r="I5" s="7"/>
      <c r="J5" s="33"/>
      <c r="K5" s="33"/>
      <c r="L5" s="15"/>
      <c r="M5" s="29">
        <f t="shared" si="2"/>
        <v>0</v>
      </c>
      <c r="N5" s="9">
        <f>IF(L5="",0,IF(L5&lt;=SelectionCriteria!$G$5,1, IF(L5&lt;=SelectionCriteria!$G$4,2, IF(L5&lt;=SelectionCriteria!$G$3,3,4))))</f>
        <v>0</v>
      </c>
      <c r="O5" s="9">
        <f t="shared" si="3"/>
        <v>0</v>
      </c>
      <c r="P5" s="9">
        <f t="shared" si="4"/>
        <v>0</v>
      </c>
      <c r="Q5" s="6">
        <f t="shared" si="5"/>
        <v>0</v>
      </c>
      <c r="R5" s="7" t="str">
        <f t="shared" si="6"/>
        <v>Negligible</v>
      </c>
      <c r="S5" s="27"/>
      <c r="T5" s="11"/>
      <c r="U5" s="31"/>
      <c r="V5" s="11"/>
      <c r="W5" s="7"/>
      <c r="X5" s="33"/>
      <c r="Y5" s="33"/>
      <c r="Z5" s="9"/>
      <c r="AA5" s="9"/>
      <c r="AB5" s="9"/>
      <c r="AC5" s="71"/>
      <c r="AD5" s="71"/>
      <c r="AE5" s="71"/>
      <c r="AF5" s="9">
        <f t="shared" si="7"/>
        <v>0</v>
      </c>
      <c r="AG5" s="9">
        <f>IF(AA5="",0,IF(AA5&lt;=SelectionCriteria!$G$5,1, IF(AA5&lt;=SelectionCriteria!$G$4,2, IF(AA5&lt;=SelectionCriteria!$G$3,3,4))))</f>
        <v>0</v>
      </c>
      <c r="AH5" s="9">
        <f t="shared" si="8"/>
        <v>0</v>
      </c>
      <c r="AI5" s="9">
        <f t="shared" si="9"/>
        <v>0</v>
      </c>
      <c r="AJ5" s="6">
        <f t="shared" si="10"/>
        <v>0</v>
      </c>
      <c r="AK5" s="7" t="str">
        <f t="shared" si="11"/>
        <v>Negligible</v>
      </c>
      <c r="AL5" s="33"/>
      <c r="AM5" s="6">
        <f t="shared" si="12"/>
        <v>0</v>
      </c>
      <c r="AN5" s="6">
        <f t="shared" si="13"/>
        <v>0</v>
      </c>
      <c r="AO5" s="108"/>
      <c r="AP5" s="108"/>
      <c r="AQ5" s="108"/>
      <c r="AR5" s="108"/>
      <c r="AS5" s="108">
        <f>Risks!AU5</f>
        <v>0</v>
      </c>
      <c r="AT5" s="11"/>
      <c r="AU5" s="23"/>
      <c r="AV5" s="23"/>
      <c r="AW5" s="23"/>
      <c r="AX5" s="23"/>
      <c r="AY5" s="23"/>
      <c r="AZ5" s="23"/>
      <c r="BA5" s="23"/>
      <c r="BB5" s="23"/>
      <c r="BC5" s="23"/>
      <c r="BD5" s="23"/>
      <c r="BE5" s="23"/>
      <c r="BF5" s="23"/>
      <c r="BG5" s="23"/>
      <c r="BH5" s="23"/>
      <c r="BI5" s="23"/>
      <c r="BJ5" s="23"/>
      <c r="BK5" s="23"/>
      <c r="BL5" s="23"/>
      <c r="BM5" s="23"/>
      <c r="BN5" s="23"/>
      <c r="BO5" s="23"/>
      <c r="BP5" s="23"/>
      <c r="BQ5" s="23"/>
      <c r="BR5" s="23"/>
      <c r="BS5" s="23"/>
      <c r="BT5" s="23"/>
      <c r="BU5" s="23"/>
      <c r="BV5" s="23"/>
      <c r="BW5" s="23"/>
      <c r="BX5" s="23"/>
      <c r="BY5" s="23"/>
      <c r="BZ5" s="23"/>
      <c r="CA5" s="23"/>
      <c r="CB5" s="23"/>
      <c r="CC5" s="23"/>
      <c r="CD5" s="23"/>
      <c r="CE5" s="23"/>
      <c r="CF5" s="23"/>
      <c r="CG5" s="23"/>
      <c r="CH5" s="23"/>
      <c r="CI5" s="23"/>
      <c r="CJ5" s="23"/>
      <c r="CK5" s="23"/>
      <c r="CL5" s="23"/>
      <c r="CM5" s="23"/>
      <c r="CN5" s="23"/>
      <c r="CO5" s="23"/>
      <c r="CP5" s="23"/>
      <c r="CQ5" s="23"/>
      <c r="CR5" s="23"/>
      <c r="CS5" s="23"/>
      <c r="CT5" s="23"/>
      <c r="CU5" s="23"/>
      <c r="CV5" s="23"/>
      <c r="CW5" s="23"/>
      <c r="CX5" s="23"/>
      <c r="CY5" s="23"/>
      <c r="CZ5" s="23"/>
      <c r="DA5" s="23"/>
      <c r="DB5" s="23"/>
      <c r="DC5" s="23"/>
      <c r="DD5" s="23"/>
      <c r="DE5" s="23"/>
      <c r="DF5" s="23"/>
      <c r="DG5" s="23"/>
      <c r="DH5" s="23"/>
      <c r="DI5" s="23"/>
      <c r="DJ5" s="23"/>
      <c r="DK5" s="23"/>
      <c r="DL5" s="23"/>
      <c r="DM5" s="23"/>
      <c r="DN5" s="23"/>
      <c r="DO5" s="23"/>
      <c r="DP5" s="23"/>
      <c r="DQ5" s="23"/>
      <c r="DR5" s="23"/>
      <c r="DS5" s="23"/>
      <c r="DT5" s="23"/>
      <c r="DU5" s="23"/>
      <c r="DV5" s="23"/>
      <c r="DW5" s="23"/>
      <c r="DX5" s="23"/>
      <c r="DY5" s="23"/>
      <c r="DZ5" s="23"/>
      <c r="EA5" s="23"/>
      <c r="EB5" s="23"/>
      <c r="EC5" s="23"/>
      <c r="ED5" s="23"/>
      <c r="EE5" s="23"/>
      <c r="EF5" s="23"/>
      <c r="EG5" s="23"/>
      <c r="EH5" s="23"/>
      <c r="EI5" s="23"/>
    </row>
    <row r="6" spans="1:139" s="24" customFormat="1" ht="31.95" customHeight="1" x14ac:dyDescent="0.3">
      <c r="A6" s="6" t="str">
        <f>Risks!A6</f>
        <v>sPH_Mgmt_004</v>
      </c>
      <c r="B6" s="42"/>
      <c r="C6" s="21"/>
      <c r="D6" s="31"/>
      <c r="E6" s="9"/>
      <c r="F6" s="26" t="str">
        <f>Risks!F6</f>
        <v>Ed O'Brien</v>
      </c>
      <c r="G6" s="27" t="str">
        <f>Risks!G6</f>
        <v>University Contributed Labor for sPHENIX</v>
      </c>
      <c r="H6" s="27"/>
      <c r="I6" s="7"/>
      <c r="J6" s="33"/>
      <c r="K6" s="33"/>
      <c r="L6" s="15"/>
      <c r="M6" s="29">
        <f t="shared" si="2"/>
        <v>0</v>
      </c>
      <c r="N6" s="9">
        <f>IF(L6="",0,IF(L6&lt;=SelectionCriteria!$G$5,1, IF(L6&lt;=SelectionCriteria!$G$4,2, IF(L6&lt;=SelectionCriteria!$G$3,3,4))))</f>
        <v>0</v>
      </c>
      <c r="O6" s="9">
        <f t="shared" si="3"/>
        <v>0</v>
      </c>
      <c r="P6" s="9">
        <f t="shared" si="4"/>
        <v>0</v>
      </c>
      <c r="Q6" s="6">
        <f t="shared" si="5"/>
        <v>0</v>
      </c>
      <c r="R6" s="7" t="str">
        <f t="shared" si="6"/>
        <v>Negligible</v>
      </c>
      <c r="S6" s="27"/>
      <c r="T6" s="11"/>
      <c r="U6" s="31"/>
      <c r="V6" s="11"/>
      <c r="W6" s="7"/>
      <c r="X6" s="33"/>
      <c r="Y6" s="33"/>
      <c r="Z6" s="9"/>
      <c r="AA6" s="9"/>
      <c r="AB6" s="9"/>
      <c r="AC6" s="71"/>
      <c r="AD6" s="71"/>
      <c r="AE6" s="71"/>
      <c r="AF6" s="9">
        <f t="shared" si="7"/>
        <v>0</v>
      </c>
      <c r="AG6" s="9">
        <f>IF(AA6="",0,IF(AA6&lt;=SelectionCriteria!$G$5,1, IF(AA6&lt;=SelectionCriteria!$G$4,2, IF(AA6&lt;=SelectionCriteria!$G$3,3,4))))</f>
        <v>0</v>
      </c>
      <c r="AH6" s="9">
        <f t="shared" si="8"/>
        <v>0</v>
      </c>
      <c r="AI6" s="9">
        <f t="shared" si="9"/>
        <v>0</v>
      </c>
      <c r="AJ6" s="6">
        <f t="shared" si="10"/>
        <v>0</v>
      </c>
      <c r="AK6" s="7" t="str">
        <f t="shared" si="11"/>
        <v>Negligible</v>
      </c>
      <c r="AL6" s="33"/>
      <c r="AM6" s="6">
        <f t="shared" si="12"/>
        <v>0</v>
      </c>
      <c r="AN6" s="6">
        <f t="shared" si="13"/>
        <v>0</v>
      </c>
      <c r="AO6" s="108"/>
      <c r="AP6" s="108"/>
      <c r="AQ6" s="108"/>
      <c r="AR6" s="108"/>
      <c r="AS6" s="108" t="str">
        <f>Risks!AU6</f>
        <v>Retired Jan 31 2019. Nine new risks (one per each participating University) replace this one.
CAMs will own the respective University labor related risks.</v>
      </c>
      <c r="AT6" s="11"/>
      <c r="AU6" s="23"/>
      <c r="AV6" s="23"/>
      <c r="AW6" s="23"/>
      <c r="AX6" s="23"/>
      <c r="AY6" s="23"/>
      <c r="AZ6" s="23"/>
      <c r="BA6" s="23"/>
      <c r="BB6" s="23"/>
      <c r="BC6" s="23"/>
      <c r="BD6" s="23"/>
      <c r="BE6" s="23"/>
      <c r="BF6" s="23"/>
      <c r="BG6" s="23"/>
      <c r="BH6" s="23"/>
      <c r="BI6" s="23"/>
      <c r="BJ6" s="23"/>
      <c r="BK6" s="23"/>
      <c r="BL6" s="23"/>
      <c r="BM6" s="23"/>
      <c r="BN6" s="23"/>
      <c r="BO6" s="23"/>
      <c r="BP6" s="23"/>
      <c r="BQ6" s="23"/>
      <c r="BR6" s="23"/>
      <c r="BS6" s="23"/>
      <c r="BT6" s="23"/>
      <c r="BU6" s="23"/>
      <c r="BV6" s="23"/>
      <c r="BW6" s="23"/>
      <c r="BX6" s="23"/>
      <c r="BY6" s="23"/>
      <c r="BZ6" s="23"/>
      <c r="CA6" s="23"/>
      <c r="CB6" s="23"/>
      <c r="CC6" s="23"/>
      <c r="CD6" s="23"/>
      <c r="CE6" s="23"/>
      <c r="CF6" s="23"/>
      <c r="CG6" s="23"/>
      <c r="CH6" s="23"/>
      <c r="CI6" s="23"/>
      <c r="CJ6" s="23"/>
      <c r="CK6" s="23"/>
      <c r="CL6" s="23"/>
      <c r="CM6" s="23"/>
      <c r="CN6" s="23"/>
      <c r="CO6" s="23"/>
      <c r="CP6" s="23"/>
      <c r="CQ6" s="23"/>
      <c r="CR6" s="23"/>
      <c r="CS6" s="23"/>
      <c r="CT6" s="23"/>
      <c r="CU6" s="23"/>
      <c r="CV6" s="23"/>
      <c r="CW6" s="23"/>
      <c r="CX6" s="23"/>
      <c r="CY6" s="23"/>
      <c r="CZ6" s="23"/>
      <c r="DA6" s="23"/>
      <c r="DB6" s="23"/>
      <c r="DC6" s="23"/>
      <c r="DD6" s="23"/>
      <c r="DE6" s="23"/>
      <c r="DF6" s="23"/>
      <c r="DG6" s="23"/>
      <c r="DH6" s="23"/>
      <c r="DI6" s="23"/>
      <c r="DJ6" s="23"/>
      <c r="DK6" s="23"/>
      <c r="DL6" s="23"/>
      <c r="DM6" s="23"/>
      <c r="DN6" s="23"/>
      <c r="DO6" s="23"/>
      <c r="DP6" s="23"/>
      <c r="DQ6" s="23"/>
      <c r="DR6" s="23"/>
      <c r="DS6" s="23"/>
      <c r="DT6" s="23"/>
      <c r="DU6" s="23"/>
      <c r="DV6" s="23"/>
      <c r="DW6" s="23"/>
      <c r="DX6" s="23"/>
      <c r="DY6" s="23"/>
      <c r="DZ6" s="23"/>
      <c r="EA6" s="23"/>
      <c r="EB6" s="23"/>
      <c r="EC6" s="23"/>
      <c r="ED6" s="23"/>
      <c r="EE6" s="23"/>
      <c r="EF6" s="23"/>
      <c r="EG6" s="23"/>
      <c r="EH6" s="23"/>
      <c r="EI6" s="23"/>
    </row>
    <row r="7" spans="1:139" s="24" customFormat="1" ht="31.95" hidden="1" customHeight="1" x14ac:dyDescent="0.3">
      <c r="A7" s="6" t="str">
        <f>Risks!A7</f>
        <v>sPH_Mgmt_005</v>
      </c>
      <c r="B7" s="42"/>
      <c r="C7" s="21"/>
      <c r="D7" s="31"/>
      <c r="E7" s="9"/>
      <c r="F7" s="26" t="str">
        <f>Risks!F7</f>
        <v>Ed O'Brien</v>
      </c>
      <c r="G7" s="27" t="str">
        <f>Risks!G7</f>
        <v>Schedule Delay</v>
      </c>
      <c r="H7" s="27"/>
      <c r="I7" s="7"/>
      <c r="J7" s="33"/>
      <c r="K7" s="33"/>
      <c r="L7" s="15"/>
      <c r="M7" s="29">
        <f t="shared" si="2"/>
        <v>0</v>
      </c>
      <c r="N7" s="9">
        <f>IF(L7="",0,IF(L7&lt;=SelectionCriteria!$G$5,1, IF(L7&lt;=SelectionCriteria!$G$4,2, IF(L7&lt;=SelectionCriteria!$G$3,3,4))))</f>
        <v>0</v>
      </c>
      <c r="O7" s="9">
        <f t="shared" si="3"/>
        <v>0</v>
      </c>
      <c r="P7" s="9">
        <f t="shared" si="4"/>
        <v>0</v>
      </c>
      <c r="Q7" s="6">
        <f t="shared" si="5"/>
        <v>0</v>
      </c>
      <c r="R7" s="7" t="str">
        <f t="shared" si="6"/>
        <v>Negligible</v>
      </c>
      <c r="S7" s="27"/>
      <c r="T7" s="11"/>
      <c r="U7" s="31"/>
      <c r="V7" s="11"/>
      <c r="W7" s="7"/>
      <c r="X7" s="33"/>
      <c r="Y7" s="33"/>
      <c r="Z7" s="9"/>
      <c r="AA7" s="9"/>
      <c r="AB7" s="9"/>
      <c r="AC7" s="71"/>
      <c r="AD7" s="71"/>
      <c r="AE7" s="71"/>
      <c r="AF7" s="9">
        <f t="shared" si="7"/>
        <v>0</v>
      </c>
      <c r="AG7" s="9">
        <f>IF(AA7="",0,IF(AA7&lt;=SelectionCriteria!$G$5,1, IF(AA7&lt;=SelectionCriteria!$G$4,2, IF(AA7&lt;=SelectionCriteria!$G$3,3,4))))</f>
        <v>0</v>
      </c>
      <c r="AH7" s="9">
        <f t="shared" si="8"/>
        <v>0</v>
      </c>
      <c r="AI7" s="9">
        <f t="shared" si="9"/>
        <v>0</v>
      </c>
      <c r="AJ7" s="6">
        <f t="shared" si="10"/>
        <v>0</v>
      </c>
      <c r="AK7" s="7" t="str">
        <f t="shared" si="11"/>
        <v>Negligible</v>
      </c>
      <c r="AL7" s="33"/>
      <c r="AM7" s="6">
        <f t="shared" si="12"/>
        <v>0</v>
      </c>
      <c r="AN7" s="6">
        <f t="shared" si="13"/>
        <v>0</v>
      </c>
      <c r="AO7" s="108"/>
      <c r="AP7" s="108"/>
      <c r="AQ7" s="108"/>
      <c r="AR7" s="108"/>
      <c r="AS7" s="108">
        <f>Risks!AU7</f>
        <v>0</v>
      </c>
      <c r="AT7" s="11"/>
      <c r="AU7" s="23"/>
      <c r="AV7" s="23"/>
      <c r="AW7" s="23"/>
      <c r="AX7" s="23"/>
      <c r="AY7" s="23"/>
      <c r="AZ7" s="23"/>
      <c r="BA7" s="23"/>
      <c r="BB7" s="23"/>
      <c r="BC7" s="23"/>
      <c r="BD7" s="23"/>
      <c r="BE7" s="23"/>
      <c r="BF7" s="23"/>
      <c r="BG7" s="23"/>
      <c r="BH7" s="23"/>
      <c r="BI7" s="23"/>
      <c r="BJ7" s="23"/>
      <c r="BK7" s="23"/>
      <c r="BL7" s="23"/>
      <c r="BM7" s="23"/>
      <c r="BN7" s="23"/>
      <c r="BO7" s="23"/>
      <c r="BP7" s="23"/>
      <c r="BQ7" s="23"/>
      <c r="BR7" s="23"/>
      <c r="BS7" s="23"/>
      <c r="BT7" s="23"/>
      <c r="BU7" s="23"/>
      <c r="BV7" s="23"/>
      <c r="BW7" s="23"/>
      <c r="BX7" s="23"/>
      <c r="BY7" s="23"/>
      <c r="BZ7" s="23"/>
      <c r="CA7" s="23"/>
      <c r="CB7" s="23"/>
      <c r="CC7" s="23"/>
      <c r="CD7" s="23"/>
      <c r="CE7" s="23"/>
      <c r="CF7" s="23"/>
      <c r="CG7" s="23"/>
      <c r="CH7" s="23"/>
      <c r="CI7" s="23"/>
      <c r="CJ7" s="23"/>
      <c r="CK7" s="23"/>
      <c r="CL7" s="23"/>
      <c r="CM7" s="23"/>
      <c r="CN7" s="23"/>
      <c r="CO7" s="23"/>
      <c r="CP7" s="23"/>
      <c r="CQ7" s="23"/>
      <c r="CR7" s="23"/>
      <c r="CS7" s="23"/>
      <c r="CT7" s="23"/>
      <c r="CU7" s="23"/>
      <c r="CV7" s="23"/>
      <c r="CW7" s="23"/>
      <c r="CX7" s="23"/>
      <c r="CY7" s="23"/>
      <c r="CZ7" s="23"/>
      <c r="DA7" s="23"/>
      <c r="DB7" s="23"/>
      <c r="DC7" s="23"/>
      <c r="DD7" s="23"/>
      <c r="DE7" s="23"/>
      <c r="DF7" s="23"/>
      <c r="DG7" s="23"/>
      <c r="DH7" s="23"/>
      <c r="DI7" s="23"/>
      <c r="DJ7" s="23"/>
      <c r="DK7" s="23"/>
      <c r="DL7" s="23"/>
      <c r="DM7" s="23"/>
      <c r="DN7" s="23"/>
      <c r="DO7" s="23"/>
      <c r="DP7" s="23"/>
      <c r="DQ7" s="23"/>
      <c r="DR7" s="23"/>
      <c r="DS7" s="23"/>
      <c r="DT7" s="23"/>
      <c r="DU7" s="23"/>
      <c r="DV7" s="23"/>
      <c r="DW7" s="23"/>
      <c r="DX7" s="23"/>
      <c r="DY7" s="23"/>
      <c r="DZ7" s="23"/>
      <c r="EA7" s="23"/>
      <c r="EB7" s="23"/>
      <c r="EC7" s="23"/>
      <c r="ED7" s="23"/>
      <c r="EE7" s="23"/>
      <c r="EF7" s="23"/>
      <c r="EG7" s="23"/>
      <c r="EH7" s="23"/>
      <c r="EI7" s="23"/>
    </row>
    <row r="8" spans="1:139" s="24" customFormat="1" ht="31.95" customHeight="1" x14ac:dyDescent="0.3">
      <c r="A8" s="6" t="str">
        <f>Risks!A8</f>
        <v>sPH_Mgmt_006</v>
      </c>
      <c r="B8" s="42"/>
      <c r="C8" s="21"/>
      <c r="D8" s="31"/>
      <c r="E8" s="9"/>
      <c r="F8" s="26" t="str">
        <f>Risks!F8</f>
        <v>Ed O'Brien</v>
      </c>
      <c r="G8" s="27" t="str">
        <f>Risks!G8</f>
        <v>Infrastructure support delayed</v>
      </c>
      <c r="H8" s="27"/>
      <c r="I8" s="7"/>
      <c r="J8" s="33"/>
      <c r="K8" s="33"/>
      <c r="L8" s="15"/>
      <c r="M8" s="29">
        <f t="shared" si="2"/>
        <v>0</v>
      </c>
      <c r="N8" s="9">
        <f>IF(L8="",0,IF(L8&lt;=SelectionCriteria!$G$5,1, IF(L8&lt;=SelectionCriteria!$G$4,2, IF(L8&lt;=SelectionCriteria!$G$3,3,4))))</f>
        <v>0</v>
      </c>
      <c r="O8" s="9">
        <f t="shared" si="3"/>
        <v>0</v>
      </c>
      <c r="P8" s="9">
        <f t="shared" si="4"/>
        <v>0</v>
      </c>
      <c r="Q8" s="6">
        <f t="shared" si="5"/>
        <v>0</v>
      </c>
      <c r="R8" s="7" t="str">
        <f t="shared" si="6"/>
        <v>Negligible</v>
      </c>
      <c r="S8" s="27"/>
      <c r="T8" s="11"/>
      <c r="U8" s="31"/>
      <c r="V8" s="11"/>
      <c r="W8" s="7"/>
      <c r="X8" s="33"/>
      <c r="Y8" s="33"/>
      <c r="Z8" s="9"/>
      <c r="AA8" s="9"/>
      <c r="AB8" s="9"/>
      <c r="AC8" s="71"/>
      <c r="AD8" s="71"/>
      <c r="AE8" s="71"/>
      <c r="AF8" s="9">
        <f t="shared" si="7"/>
        <v>0</v>
      </c>
      <c r="AG8" s="9">
        <f>IF(AA8="",0,IF(AA8&lt;=SelectionCriteria!$G$5,1, IF(AA8&lt;=SelectionCriteria!$G$4,2, IF(AA8&lt;=SelectionCriteria!$G$3,3,4))))</f>
        <v>0</v>
      </c>
      <c r="AH8" s="9">
        <f t="shared" si="8"/>
        <v>0</v>
      </c>
      <c r="AI8" s="9">
        <f t="shared" si="9"/>
        <v>0</v>
      </c>
      <c r="AJ8" s="6">
        <f t="shared" si="10"/>
        <v>0</v>
      </c>
      <c r="AK8" s="7" t="str">
        <f t="shared" si="11"/>
        <v>Negligible</v>
      </c>
      <c r="AL8" s="33"/>
      <c r="AM8" s="6">
        <f t="shared" si="12"/>
        <v>0</v>
      </c>
      <c r="AN8" s="6">
        <f t="shared" si="13"/>
        <v>0</v>
      </c>
      <c r="AO8" s="108"/>
      <c r="AP8" s="108"/>
      <c r="AQ8" s="108"/>
      <c r="AR8" s="108"/>
      <c r="AS8" s="108" t="str">
        <f>Risks!AU8</f>
        <v>Retired Jan 31 2019. sPHENIX MIE does not include installation, so the installation-related risks will be tracked in sPHENIX Support.</v>
      </c>
      <c r="AT8" s="11"/>
      <c r="AU8" s="23"/>
      <c r="AV8" s="23"/>
      <c r="AW8" s="23"/>
      <c r="AX8" s="23"/>
      <c r="AY8" s="23"/>
      <c r="AZ8" s="23"/>
      <c r="BA8" s="23"/>
      <c r="BB8" s="23"/>
      <c r="BC8" s="23"/>
      <c r="BD8" s="23"/>
      <c r="BE8" s="23"/>
      <c r="BF8" s="23"/>
      <c r="BG8" s="23"/>
      <c r="BH8" s="23"/>
      <c r="BI8" s="23"/>
      <c r="BJ8" s="23"/>
      <c r="BK8" s="23"/>
      <c r="BL8" s="23"/>
      <c r="BM8" s="23"/>
      <c r="BN8" s="23"/>
      <c r="BO8" s="23"/>
      <c r="BP8" s="23"/>
      <c r="BQ8" s="23"/>
      <c r="BR8" s="23"/>
      <c r="BS8" s="23"/>
      <c r="BT8" s="23"/>
      <c r="BU8" s="23"/>
      <c r="BV8" s="23"/>
      <c r="BW8" s="23"/>
      <c r="BX8" s="23"/>
      <c r="BY8" s="23"/>
      <c r="BZ8" s="23"/>
      <c r="CA8" s="23"/>
      <c r="CB8" s="23"/>
      <c r="CC8" s="23"/>
      <c r="CD8" s="23"/>
      <c r="CE8" s="23"/>
      <c r="CF8" s="23"/>
      <c r="CG8" s="23"/>
      <c r="CH8" s="23"/>
      <c r="CI8" s="23"/>
      <c r="CJ8" s="23"/>
      <c r="CK8" s="23"/>
      <c r="CL8" s="23"/>
      <c r="CM8" s="23"/>
      <c r="CN8" s="23"/>
      <c r="CO8" s="23"/>
      <c r="CP8" s="23"/>
      <c r="CQ8" s="23"/>
      <c r="CR8" s="23"/>
      <c r="CS8" s="23"/>
      <c r="CT8" s="23"/>
      <c r="CU8" s="23"/>
      <c r="CV8" s="23"/>
      <c r="CW8" s="23"/>
      <c r="CX8" s="23"/>
      <c r="CY8" s="23"/>
      <c r="CZ8" s="23"/>
      <c r="DA8" s="23"/>
      <c r="DB8" s="23"/>
      <c r="DC8" s="23"/>
      <c r="DD8" s="23"/>
      <c r="DE8" s="23"/>
      <c r="DF8" s="23"/>
      <c r="DG8" s="23"/>
      <c r="DH8" s="23"/>
      <c r="DI8" s="23"/>
      <c r="DJ8" s="23"/>
      <c r="DK8" s="23"/>
      <c r="DL8" s="23"/>
      <c r="DM8" s="23"/>
      <c r="DN8" s="23"/>
      <c r="DO8" s="23"/>
      <c r="DP8" s="23"/>
      <c r="DQ8" s="23"/>
      <c r="DR8" s="23"/>
      <c r="DS8" s="23"/>
      <c r="DT8" s="23"/>
      <c r="DU8" s="23"/>
      <c r="DV8" s="23"/>
      <c r="DW8" s="23"/>
      <c r="DX8" s="23"/>
      <c r="DY8" s="23"/>
      <c r="DZ8" s="23"/>
      <c r="EA8" s="23"/>
      <c r="EB8" s="23"/>
      <c r="EC8" s="23"/>
      <c r="ED8" s="23"/>
      <c r="EE8" s="23"/>
      <c r="EF8" s="23"/>
      <c r="EG8" s="23"/>
      <c r="EH8" s="23"/>
      <c r="EI8" s="23"/>
    </row>
    <row r="9" spans="1:139" s="24" customFormat="1" ht="31.95" customHeight="1" x14ac:dyDescent="0.3">
      <c r="A9" s="6" t="str">
        <f>Risks!A10</f>
        <v>sPH_TPC_001</v>
      </c>
      <c r="B9" s="42"/>
      <c r="C9" s="21"/>
      <c r="D9" s="31"/>
      <c r="E9" s="9"/>
      <c r="F9" s="26" t="str">
        <f>Risks!F10</f>
        <v>Tom Hemmick</v>
      </c>
      <c r="G9" s="27" t="str">
        <f>Risks!G10</f>
        <v>Performance failure of v2 prototype</v>
      </c>
      <c r="H9" s="27"/>
      <c r="I9" s="7"/>
      <c r="J9" s="33"/>
      <c r="K9" s="33"/>
      <c r="L9" s="15"/>
      <c r="M9" s="29">
        <f t="shared" si="2"/>
        <v>0</v>
      </c>
      <c r="N9" s="9">
        <f>IF(L9="",0,IF(L9&lt;=SelectionCriteria!$G$5,1, IF(L9&lt;=SelectionCriteria!$G$4,2, IF(L9&lt;=SelectionCriteria!$G$3,3,4))))</f>
        <v>0</v>
      </c>
      <c r="O9" s="9">
        <f t="shared" si="3"/>
        <v>0</v>
      </c>
      <c r="P9" s="9">
        <f t="shared" si="4"/>
        <v>0</v>
      </c>
      <c r="Q9" s="6">
        <f t="shared" si="5"/>
        <v>0</v>
      </c>
      <c r="R9" s="7" t="str">
        <f t="shared" si="6"/>
        <v>Negligible</v>
      </c>
      <c r="S9" s="27"/>
      <c r="T9" s="11"/>
      <c r="U9" s="31"/>
      <c r="V9" s="11"/>
      <c r="W9" s="7"/>
      <c r="X9" s="33"/>
      <c r="Y9" s="33"/>
      <c r="Z9" s="9"/>
      <c r="AA9" s="9"/>
      <c r="AB9" s="9"/>
      <c r="AC9" s="71"/>
      <c r="AD9" s="71"/>
      <c r="AE9" s="71"/>
      <c r="AF9" s="9">
        <f t="shared" si="7"/>
        <v>0</v>
      </c>
      <c r="AG9" s="9">
        <f>IF(AA9="",0,IF(AA9&lt;=SelectionCriteria!$G$5,1, IF(AA9&lt;=SelectionCriteria!$G$4,2, IF(AA9&lt;=SelectionCriteria!$G$3,3,4))))</f>
        <v>0</v>
      </c>
      <c r="AH9" s="9">
        <f t="shared" si="8"/>
        <v>0</v>
      </c>
      <c r="AI9" s="9">
        <f t="shared" si="9"/>
        <v>0</v>
      </c>
      <c r="AJ9" s="6">
        <f t="shared" si="10"/>
        <v>0</v>
      </c>
      <c r="AK9" s="7" t="str">
        <f t="shared" si="11"/>
        <v>Negligible</v>
      </c>
      <c r="AL9" s="33"/>
      <c r="AM9" s="6">
        <f t="shared" si="12"/>
        <v>0</v>
      </c>
      <c r="AN9" s="6">
        <f t="shared" si="13"/>
        <v>0</v>
      </c>
      <c r="AO9" s="108"/>
      <c r="AP9" s="108"/>
      <c r="AQ9" s="108"/>
      <c r="AR9" s="108"/>
      <c r="AS9" s="108" t="str">
        <f>Risks!AU10</f>
        <v xml:space="preserve">Retired Jan 31 2019. This risk is retired since Field Cage v2 prototype production is in the RLS. </v>
      </c>
      <c r="AT9" s="11"/>
      <c r="AU9" s="23"/>
      <c r="AV9" s="23"/>
      <c r="AW9" s="23"/>
      <c r="AX9" s="23"/>
      <c r="AY9" s="23"/>
      <c r="AZ9" s="23"/>
      <c r="BA9" s="23"/>
      <c r="BB9" s="23"/>
      <c r="BC9" s="23"/>
      <c r="BD9" s="23"/>
      <c r="BE9" s="23"/>
      <c r="BF9" s="23"/>
      <c r="BG9" s="23"/>
      <c r="BH9" s="23"/>
      <c r="BI9" s="23"/>
      <c r="BJ9" s="23"/>
      <c r="BK9" s="23"/>
      <c r="BL9" s="23"/>
      <c r="BM9" s="23"/>
      <c r="BN9" s="23"/>
      <c r="BO9" s="23"/>
      <c r="BP9" s="23"/>
      <c r="BQ9" s="23"/>
      <c r="BR9" s="23"/>
      <c r="BS9" s="23"/>
      <c r="BT9" s="23"/>
      <c r="BU9" s="23"/>
      <c r="BV9" s="23"/>
      <c r="BW9" s="23"/>
      <c r="BX9" s="23"/>
      <c r="BY9" s="23"/>
      <c r="BZ9" s="23"/>
      <c r="CA9" s="23"/>
      <c r="CB9" s="23"/>
      <c r="CC9" s="23"/>
      <c r="CD9" s="23"/>
      <c r="CE9" s="23"/>
      <c r="CF9" s="23"/>
      <c r="CG9" s="23"/>
      <c r="CH9" s="23"/>
      <c r="CI9" s="23"/>
      <c r="CJ9" s="23"/>
      <c r="CK9" s="23"/>
      <c r="CL9" s="23"/>
      <c r="CM9" s="23"/>
      <c r="CN9" s="23"/>
      <c r="CO9" s="23"/>
      <c r="CP9" s="23"/>
      <c r="CQ9" s="23"/>
      <c r="CR9" s="23"/>
      <c r="CS9" s="23"/>
      <c r="CT9" s="23"/>
      <c r="CU9" s="23"/>
      <c r="CV9" s="23"/>
      <c r="CW9" s="23"/>
      <c r="CX9" s="23"/>
      <c r="CY9" s="23"/>
      <c r="CZ9" s="23"/>
      <c r="DA9" s="23"/>
      <c r="DB9" s="23"/>
      <c r="DC9" s="23"/>
      <c r="DD9" s="23"/>
      <c r="DE9" s="23"/>
      <c r="DF9" s="23"/>
      <c r="DG9" s="23"/>
      <c r="DH9" s="23"/>
      <c r="DI9" s="23"/>
      <c r="DJ9" s="23"/>
      <c r="DK9" s="23"/>
      <c r="DL9" s="23"/>
      <c r="DM9" s="23"/>
      <c r="DN9" s="23"/>
      <c r="DO9" s="23"/>
      <c r="DP9" s="23"/>
      <c r="DQ9" s="23"/>
      <c r="DR9" s="23"/>
      <c r="DS9" s="23"/>
      <c r="DT9" s="23"/>
      <c r="DU9" s="23"/>
      <c r="DV9" s="23"/>
      <c r="DW9" s="23"/>
      <c r="DX9" s="23"/>
      <c r="DY9" s="23"/>
      <c r="DZ9" s="23"/>
      <c r="EA9" s="23"/>
      <c r="EB9" s="23"/>
      <c r="EC9" s="23"/>
      <c r="ED9" s="23"/>
      <c r="EE9" s="23"/>
      <c r="EF9" s="23"/>
      <c r="EG9" s="23"/>
      <c r="EH9" s="23"/>
      <c r="EI9" s="23"/>
    </row>
    <row r="10" spans="1:139" s="24" customFormat="1" ht="31.95" hidden="1" customHeight="1" x14ac:dyDescent="0.3">
      <c r="A10" s="6" t="str">
        <f>Risks!A11</f>
        <v>sPH_TPC_002</v>
      </c>
      <c r="B10" s="42"/>
      <c r="C10" s="21"/>
      <c r="D10" s="31"/>
      <c r="E10" s="9"/>
      <c r="F10" s="26" t="str">
        <f>Risks!F11</f>
        <v>Tom Hemmick</v>
      </c>
      <c r="G10" s="27" t="str">
        <f>Risks!G11</f>
        <v>Success of v1 field cage prototype</v>
      </c>
      <c r="H10" s="27"/>
      <c r="I10" s="7"/>
      <c r="J10" s="33"/>
      <c r="K10" s="33"/>
      <c r="L10" s="15"/>
      <c r="M10" s="29">
        <f t="shared" si="2"/>
        <v>0</v>
      </c>
      <c r="N10" s="9">
        <f>IF(L10="",0,IF(L10&lt;=SelectionCriteria!$G$5,1, IF(L10&lt;=SelectionCriteria!$G$4,2, IF(L10&lt;=SelectionCriteria!$G$3,3,4))))</f>
        <v>0</v>
      </c>
      <c r="O10" s="9">
        <f t="shared" si="3"/>
        <v>0</v>
      </c>
      <c r="P10" s="9">
        <f t="shared" si="4"/>
        <v>0</v>
      </c>
      <c r="Q10" s="6">
        <f t="shared" si="5"/>
        <v>0</v>
      </c>
      <c r="R10" s="7" t="str">
        <f t="shared" si="6"/>
        <v>Negligible</v>
      </c>
      <c r="S10" s="27"/>
      <c r="T10" s="11"/>
      <c r="U10" s="31"/>
      <c r="V10" s="11"/>
      <c r="W10" s="7"/>
      <c r="X10" s="33"/>
      <c r="Y10" s="33"/>
      <c r="Z10" s="9"/>
      <c r="AA10" s="9"/>
      <c r="AB10" s="9"/>
      <c r="AC10" s="71"/>
      <c r="AD10" s="71"/>
      <c r="AE10" s="71"/>
      <c r="AF10" s="9">
        <f t="shared" si="7"/>
        <v>0</v>
      </c>
      <c r="AG10" s="9">
        <f>IF(AA10="",0,IF(AA10&lt;=SelectionCriteria!$G$5,1, IF(AA10&lt;=SelectionCriteria!$G$4,2, IF(AA10&lt;=SelectionCriteria!$G$3,3,4))))</f>
        <v>0</v>
      </c>
      <c r="AH10" s="9">
        <f t="shared" si="8"/>
        <v>0</v>
      </c>
      <c r="AI10" s="9">
        <f t="shared" si="9"/>
        <v>0</v>
      </c>
      <c r="AJ10" s="6">
        <f t="shared" si="10"/>
        <v>0</v>
      </c>
      <c r="AK10" s="7" t="str">
        <f t="shared" si="11"/>
        <v>Negligible</v>
      </c>
      <c r="AL10" s="33"/>
      <c r="AM10" s="6">
        <f t="shared" si="12"/>
        <v>0</v>
      </c>
      <c r="AN10" s="6">
        <f t="shared" si="13"/>
        <v>0</v>
      </c>
      <c r="AO10" s="108"/>
      <c r="AP10" s="108"/>
      <c r="AQ10" s="108"/>
      <c r="AR10" s="108"/>
      <c r="AS10" s="108">
        <f>Risks!AU11</f>
        <v>0</v>
      </c>
      <c r="AT10" s="11"/>
      <c r="AU10" s="23"/>
      <c r="AV10" s="23"/>
      <c r="AW10" s="23"/>
      <c r="AX10" s="23"/>
      <c r="AY10" s="23"/>
      <c r="AZ10" s="23"/>
      <c r="BA10" s="23"/>
      <c r="BB10" s="23"/>
      <c r="BC10" s="23"/>
      <c r="BD10" s="23"/>
      <c r="BE10" s="23"/>
      <c r="BF10" s="23"/>
      <c r="BG10" s="23"/>
      <c r="BH10" s="23"/>
      <c r="BI10" s="23"/>
      <c r="BJ10" s="23"/>
      <c r="BK10" s="23"/>
      <c r="BL10" s="23"/>
      <c r="BM10" s="23"/>
      <c r="BN10" s="23"/>
      <c r="BO10" s="23"/>
      <c r="BP10" s="23"/>
      <c r="BQ10" s="23"/>
      <c r="BR10" s="23"/>
      <c r="BS10" s="23"/>
      <c r="BT10" s="23"/>
      <c r="BU10" s="23"/>
      <c r="BV10" s="23"/>
      <c r="BW10" s="23"/>
      <c r="BX10" s="23"/>
      <c r="BY10" s="23"/>
      <c r="BZ10" s="23"/>
      <c r="CA10" s="23"/>
      <c r="CB10" s="23"/>
      <c r="CC10" s="23"/>
      <c r="CD10" s="23"/>
      <c r="CE10" s="23"/>
      <c r="CF10" s="23"/>
      <c r="CG10" s="23"/>
      <c r="CH10" s="23"/>
      <c r="CI10" s="23"/>
      <c r="CJ10" s="23"/>
      <c r="CK10" s="23"/>
      <c r="CL10" s="23"/>
      <c r="CM10" s="23"/>
      <c r="CN10" s="23"/>
      <c r="CO10" s="23"/>
      <c r="CP10" s="23"/>
      <c r="CQ10" s="23"/>
      <c r="CR10" s="23"/>
      <c r="CS10" s="23"/>
      <c r="CT10" s="23"/>
      <c r="CU10" s="23"/>
      <c r="CV10" s="23"/>
      <c r="CW10" s="23"/>
      <c r="CX10" s="23"/>
      <c r="CY10" s="23"/>
      <c r="CZ10" s="23"/>
      <c r="DA10" s="23"/>
      <c r="DB10" s="23"/>
      <c r="DC10" s="23"/>
      <c r="DD10" s="23"/>
      <c r="DE10" s="23"/>
      <c r="DF10" s="23"/>
      <c r="DG10" s="23"/>
      <c r="DH10" s="23"/>
      <c r="DI10" s="23"/>
      <c r="DJ10" s="23"/>
      <c r="DK10" s="23"/>
      <c r="DL10" s="23"/>
      <c r="DM10" s="23"/>
      <c r="DN10" s="23"/>
      <c r="DO10" s="23"/>
      <c r="DP10" s="23"/>
      <c r="DQ10" s="23"/>
      <c r="DR10" s="23"/>
      <c r="DS10" s="23"/>
      <c r="DT10" s="23"/>
      <c r="DU10" s="23"/>
      <c r="DV10" s="23"/>
      <c r="DW10" s="23"/>
      <c r="DX10" s="23"/>
      <c r="DY10" s="23"/>
      <c r="DZ10" s="23"/>
      <c r="EA10" s="23"/>
      <c r="EB10" s="23"/>
      <c r="EC10" s="23"/>
      <c r="ED10" s="23"/>
      <c r="EE10" s="23"/>
      <c r="EF10" s="23"/>
      <c r="EG10" s="23"/>
      <c r="EH10" s="23"/>
      <c r="EI10" s="23"/>
    </row>
    <row r="11" spans="1:139" s="24" customFormat="1" ht="31.95" hidden="1" customHeight="1" x14ac:dyDescent="0.3">
      <c r="A11" s="6" t="str">
        <f>Risks!A12</f>
        <v>sPH_TPC_003</v>
      </c>
      <c r="B11" s="42"/>
      <c r="C11" s="21"/>
      <c r="D11" s="31"/>
      <c r="E11" s="9"/>
      <c r="F11" s="26" t="str">
        <f>Risks!F12</f>
        <v>Tom Hemmick</v>
      </c>
      <c r="G11" s="27" t="str">
        <f>Risks!G12</f>
        <v>Failure or delay of CERN production</v>
      </c>
      <c r="H11" s="27"/>
      <c r="I11" s="7"/>
      <c r="J11" s="33"/>
      <c r="K11" s="33"/>
      <c r="L11" s="15"/>
      <c r="M11" s="29">
        <f t="shared" si="2"/>
        <v>0</v>
      </c>
      <c r="N11" s="9">
        <f>IF(L11="",0,IF(L11&lt;=SelectionCriteria!$G$5,1, IF(L11&lt;=SelectionCriteria!$G$4,2, IF(L11&lt;=SelectionCriteria!$G$3,3,4))))</f>
        <v>0</v>
      </c>
      <c r="O11" s="9">
        <f t="shared" si="3"/>
        <v>0</v>
      </c>
      <c r="P11" s="9">
        <f t="shared" si="4"/>
        <v>0</v>
      </c>
      <c r="Q11" s="6">
        <f t="shared" si="5"/>
        <v>0</v>
      </c>
      <c r="R11" s="7" t="str">
        <f t="shared" si="6"/>
        <v>Negligible</v>
      </c>
      <c r="S11" s="27"/>
      <c r="T11" s="11"/>
      <c r="U11" s="31"/>
      <c r="V11" s="11"/>
      <c r="W11" s="7"/>
      <c r="X11" s="33"/>
      <c r="Y11" s="33"/>
      <c r="Z11" s="9"/>
      <c r="AA11" s="9"/>
      <c r="AB11" s="9"/>
      <c r="AC11" s="71"/>
      <c r="AD11" s="71"/>
      <c r="AE11" s="71"/>
      <c r="AF11" s="9">
        <f t="shared" si="7"/>
        <v>0</v>
      </c>
      <c r="AG11" s="9">
        <f>IF(AA11="",0,IF(AA11&lt;=SelectionCriteria!$G$5,1, IF(AA11&lt;=SelectionCriteria!$G$4,2, IF(AA11&lt;=SelectionCriteria!$G$3,3,4))))</f>
        <v>0</v>
      </c>
      <c r="AH11" s="9">
        <f t="shared" si="8"/>
        <v>0</v>
      </c>
      <c r="AI11" s="9">
        <f t="shared" si="9"/>
        <v>0</v>
      </c>
      <c r="AJ11" s="6">
        <f t="shared" si="10"/>
        <v>0</v>
      </c>
      <c r="AK11" s="7" t="str">
        <f t="shared" si="11"/>
        <v>Negligible</v>
      </c>
      <c r="AL11" s="33"/>
      <c r="AM11" s="6">
        <f t="shared" si="12"/>
        <v>0</v>
      </c>
      <c r="AN11" s="6">
        <f t="shared" si="13"/>
        <v>0</v>
      </c>
      <c r="AO11" s="108"/>
      <c r="AP11" s="108"/>
      <c r="AQ11" s="108"/>
      <c r="AR11" s="108"/>
      <c r="AS11" s="108">
        <f>Risks!AU12</f>
        <v>0</v>
      </c>
      <c r="AT11" s="11"/>
      <c r="AU11" s="23"/>
      <c r="AV11" s="23"/>
      <c r="AW11" s="23"/>
      <c r="AX11" s="23"/>
      <c r="AY11" s="23"/>
      <c r="AZ11" s="23"/>
      <c r="BA11" s="23"/>
      <c r="BB11" s="23"/>
      <c r="BC11" s="23"/>
      <c r="BD11" s="23"/>
      <c r="BE11" s="23"/>
      <c r="BF11" s="23"/>
      <c r="BG11" s="23"/>
      <c r="BH11" s="23"/>
      <c r="BI11" s="23"/>
      <c r="BJ11" s="23"/>
      <c r="BK11" s="23"/>
      <c r="BL11" s="23"/>
      <c r="BM11" s="23"/>
      <c r="BN11" s="23"/>
      <c r="BO11" s="23"/>
      <c r="BP11" s="23"/>
      <c r="BQ11" s="23"/>
      <c r="BR11" s="23"/>
      <c r="BS11" s="23"/>
      <c r="BT11" s="23"/>
      <c r="BU11" s="23"/>
      <c r="BV11" s="23"/>
      <c r="BW11" s="23"/>
      <c r="BX11" s="23"/>
      <c r="BY11" s="23"/>
      <c r="BZ11" s="23"/>
      <c r="CA11" s="23"/>
      <c r="CB11" s="23"/>
      <c r="CC11" s="23"/>
      <c r="CD11" s="23"/>
      <c r="CE11" s="23"/>
      <c r="CF11" s="23"/>
      <c r="CG11" s="23"/>
      <c r="CH11" s="23"/>
      <c r="CI11" s="23"/>
      <c r="CJ11" s="23"/>
      <c r="CK11" s="23"/>
      <c r="CL11" s="23"/>
      <c r="CM11" s="23"/>
      <c r="CN11" s="23"/>
      <c r="CO11" s="23"/>
      <c r="CP11" s="23"/>
      <c r="CQ11" s="23"/>
      <c r="CR11" s="23"/>
      <c r="CS11" s="23"/>
      <c r="CT11" s="23"/>
      <c r="CU11" s="23"/>
      <c r="CV11" s="23"/>
      <c r="CW11" s="23"/>
      <c r="CX11" s="23"/>
      <c r="CY11" s="23"/>
      <c r="CZ11" s="23"/>
      <c r="DA11" s="23"/>
      <c r="DB11" s="23"/>
      <c r="DC11" s="23"/>
      <c r="DD11" s="23"/>
      <c r="DE11" s="23"/>
      <c r="DF11" s="23"/>
      <c r="DG11" s="23"/>
      <c r="DH11" s="23"/>
      <c r="DI11" s="23"/>
      <c r="DJ11" s="23"/>
      <c r="DK11" s="23"/>
      <c r="DL11" s="23"/>
      <c r="DM11" s="23"/>
      <c r="DN11" s="23"/>
      <c r="DO11" s="23"/>
      <c r="DP11" s="23"/>
      <c r="DQ11" s="23"/>
      <c r="DR11" s="23"/>
      <c r="DS11" s="23"/>
      <c r="DT11" s="23"/>
      <c r="DU11" s="23"/>
      <c r="DV11" s="23"/>
      <c r="DW11" s="23"/>
      <c r="DX11" s="23"/>
      <c r="DY11" s="23"/>
      <c r="DZ11" s="23"/>
      <c r="EA11" s="23"/>
      <c r="EB11" s="23"/>
      <c r="EC11" s="23"/>
      <c r="ED11" s="23"/>
      <c r="EE11" s="23"/>
      <c r="EF11" s="23"/>
      <c r="EG11" s="23"/>
      <c r="EH11" s="23"/>
      <c r="EI11" s="23"/>
    </row>
    <row r="12" spans="1:139" s="24" customFormat="1" ht="31.95" hidden="1" customHeight="1" x14ac:dyDescent="0.3">
      <c r="A12" s="6" t="str">
        <f>Risks!A13</f>
        <v>sPH_TPC_004</v>
      </c>
      <c r="B12" s="42"/>
      <c r="C12" s="21"/>
      <c r="D12" s="31"/>
      <c r="E12" s="9"/>
      <c r="F12" s="26" t="str">
        <f>Risks!F13</f>
        <v>Tom Hemmick</v>
      </c>
      <c r="G12" s="27" t="str">
        <f>Risks!G13</f>
        <v>SAMPA Chip 80 nsec development</v>
      </c>
      <c r="H12" s="27"/>
      <c r="I12" s="7"/>
      <c r="J12" s="33"/>
      <c r="K12" s="33"/>
      <c r="L12" s="15"/>
      <c r="M12" s="29">
        <f t="shared" ref="M12:M59" si="14">IF(I12=0,0,IF(I12&lt;=0.01,1, IF(I12&lt;=0.1,2, IF(I12&lt;=0.5,3,4))))</f>
        <v>0</v>
      </c>
      <c r="N12" s="9">
        <f>IF(L12="",0,IF(L12&lt;=SelectionCriteria!$G$5,1, IF(L12&lt;=SelectionCriteria!$G$4,2, IF(L12&lt;=SelectionCriteria!$G$3,3,4))))</f>
        <v>0</v>
      </c>
      <c r="O12" s="9">
        <f t="shared" ref="O12:O59" si="15">IF(J12="",0,IF(J12="Negligible",1,IF(J12="Low",2,IF(J12="Moderate",3,4))))</f>
        <v>0</v>
      </c>
      <c r="P12" s="9">
        <f t="shared" ref="P12:P59" si="16">IF(K12="",0,IF(K12="Negligible",1,IF(K12="Low",2,IF(K12="Moderate",3,4))))</f>
        <v>0</v>
      </c>
      <c r="Q12" s="6">
        <f t="shared" ref="Q12:Q59" si="17">M12*((N12+O12+P12)/3)</f>
        <v>0</v>
      </c>
      <c r="R12" s="7" t="str">
        <f t="shared" si="6"/>
        <v>Negligible</v>
      </c>
      <c r="S12" s="27"/>
      <c r="T12" s="11"/>
      <c r="U12" s="31"/>
      <c r="V12" s="11"/>
      <c r="W12" s="7"/>
      <c r="X12" s="33"/>
      <c r="Y12" s="33"/>
      <c r="Z12" s="9"/>
      <c r="AA12" s="9"/>
      <c r="AB12" s="9"/>
      <c r="AC12" s="71"/>
      <c r="AD12" s="71"/>
      <c r="AE12" s="71"/>
      <c r="AF12" s="9">
        <f t="shared" ref="AF12:AF59" si="18">IF(W12=0,0,IF(W12&lt;=0.01,1, IF(W12&lt;=0.1,2, IF(W12&lt;=0.5,3,4))))</f>
        <v>0</v>
      </c>
      <c r="AG12" s="9">
        <f>IF(AA12="",0,IF(AA12&lt;=SelectionCriteria!$G$5,1, IF(AA12&lt;=SelectionCriteria!$G$4,2, IF(AA12&lt;=SelectionCriteria!$G$3,3,4))))</f>
        <v>0</v>
      </c>
      <c r="AH12" s="9">
        <f t="shared" ref="AH12:AH59" si="19">IF(X12="",0,IF(X12="Negligible",1,IF(X12="Low",2,IF(X12="Moderate",3,4))))</f>
        <v>0</v>
      </c>
      <c r="AI12" s="9">
        <f t="shared" ref="AI12:AI59" si="20">IF(Y12="",0,IF(Y12="Negligible",1,IF(Y12="Low",2,IF(Y12="Moderate",3,4))))</f>
        <v>0</v>
      </c>
      <c r="AJ12" s="6">
        <f t="shared" ref="AJ12:AJ59" si="21">AF12*((AG12+AH12+AI12)/3)</f>
        <v>0</v>
      </c>
      <c r="AK12" s="7" t="str">
        <f t="shared" si="11"/>
        <v>Negligible</v>
      </c>
      <c r="AL12" s="33"/>
      <c r="AM12" s="6">
        <f t="shared" ref="AM12:AM59" si="22">W12*AA12</f>
        <v>0</v>
      </c>
      <c r="AN12" s="6">
        <f t="shared" ref="AN12:AN59" si="23">W12*(SUM(Z12:AB12)/3)</f>
        <v>0</v>
      </c>
      <c r="AO12" s="108"/>
      <c r="AP12" s="108"/>
      <c r="AQ12" s="108"/>
      <c r="AR12" s="108"/>
      <c r="AS12" s="108">
        <f>Risks!AU13</f>
        <v>0</v>
      </c>
      <c r="AT12" s="11"/>
      <c r="AU12" s="23"/>
      <c r="AV12" s="23"/>
      <c r="AW12" s="23"/>
      <c r="AX12" s="23"/>
      <c r="AY12" s="23"/>
      <c r="AZ12" s="23"/>
      <c r="BA12" s="23"/>
      <c r="BB12" s="23"/>
      <c r="BC12" s="23"/>
      <c r="BD12" s="23"/>
      <c r="BE12" s="23"/>
      <c r="BF12" s="23"/>
      <c r="BG12" s="23"/>
      <c r="BH12" s="23"/>
      <c r="BI12" s="23"/>
      <c r="BJ12" s="23"/>
      <c r="BK12" s="23"/>
      <c r="BL12" s="23"/>
      <c r="BM12" s="23"/>
      <c r="BN12" s="23"/>
      <c r="BO12" s="23"/>
      <c r="BP12" s="23"/>
      <c r="BQ12" s="23"/>
      <c r="BR12" s="23"/>
      <c r="BS12" s="23"/>
      <c r="BT12" s="23"/>
      <c r="BU12" s="23"/>
      <c r="BV12" s="23"/>
      <c r="BW12" s="23"/>
      <c r="BX12" s="23"/>
      <c r="BY12" s="23"/>
      <c r="BZ12" s="23"/>
      <c r="CA12" s="23"/>
      <c r="CB12" s="23"/>
      <c r="CC12" s="23"/>
      <c r="CD12" s="23"/>
      <c r="CE12" s="23"/>
      <c r="CF12" s="23"/>
      <c r="CG12" s="23"/>
      <c r="CH12" s="23"/>
      <c r="CI12" s="23"/>
      <c r="CJ12" s="23"/>
      <c r="CK12" s="23"/>
      <c r="CL12" s="23"/>
      <c r="CM12" s="23"/>
      <c r="CN12" s="23"/>
      <c r="CO12" s="23"/>
      <c r="CP12" s="23"/>
      <c r="CQ12" s="23"/>
      <c r="CR12" s="23"/>
      <c r="CS12" s="23"/>
      <c r="CT12" s="23"/>
      <c r="CU12" s="23"/>
      <c r="CV12" s="23"/>
      <c r="CW12" s="23"/>
      <c r="CX12" s="23"/>
      <c r="CY12" s="23"/>
      <c r="CZ12" s="23"/>
      <c r="DA12" s="23"/>
      <c r="DB12" s="23"/>
      <c r="DC12" s="23"/>
      <c r="DD12" s="23"/>
      <c r="DE12" s="23"/>
      <c r="DF12" s="23"/>
      <c r="DG12" s="23"/>
      <c r="DH12" s="23"/>
      <c r="DI12" s="23"/>
      <c r="DJ12" s="23"/>
      <c r="DK12" s="23"/>
      <c r="DL12" s="23"/>
      <c r="DM12" s="23"/>
      <c r="DN12" s="23"/>
      <c r="DO12" s="23"/>
      <c r="DP12" s="23"/>
      <c r="DQ12" s="23"/>
      <c r="DR12" s="23"/>
      <c r="DS12" s="23"/>
      <c r="DT12" s="23"/>
      <c r="DU12" s="23"/>
      <c r="DV12" s="23"/>
      <c r="DW12" s="23"/>
      <c r="DX12" s="23"/>
      <c r="DY12" s="23"/>
      <c r="DZ12" s="23"/>
      <c r="EA12" s="23"/>
      <c r="EB12" s="23"/>
      <c r="EC12" s="23"/>
      <c r="ED12" s="23"/>
      <c r="EE12" s="23"/>
      <c r="EF12" s="23"/>
      <c r="EG12" s="23"/>
      <c r="EH12" s="23"/>
      <c r="EI12" s="23"/>
    </row>
    <row r="13" spans="1:139" s="24" customFormat="1" ht="31.95" customHeight="1" x14ac:dyDescent="0.3">
      <c r="A13" s="6" t="str">
        <f>Risks!A14</f>
        <v>sPH_TPC_005</v>
      </c>
      <c r="B13" s="42"/>
      <c r="C13" s="21"/>
      <c r="D13" s="31"/>
      <c r="E13" s="9"/>
      <c r="F13" s="26" t="str">
        <f>Risks!F14</f>
        <v>Tom Hemmick</v>
      </c>
      <c r="G13" s="27" t="str">
        <f>Risks!G14</f>
        <v>Currency fluctuation on TPC GEMs contract with CERN</v>
      </c>
      <c r="H13" s="27"/>
      <c r="I13" s="7"/>
      <c r="J13" s="33"/>
      <c r="K13" s="33"/>
      <c r="L13" s="15"/>
      <c r="M13" s="29">
        <f t="shared" si="14"/>
        <v>0</v>
      </c>
      <c r="N13" s="9">
        <f>IF(L13="",0,IF(L13&lt;=SelectionCriteria!$G$5,1, IF(L13&lt;=SelectionCriteria!$G$4,2, IF(L13&lt;=SelectionCriteria!$G$3,3,4))))</f>
        <v>0</v>
      </c>
      <c r="O13" s="9">
        <f t="shared" si="15"/>
        <v>0</v>
      </c>
      <c r="P13" s="9">
        <f t="shared" si="16"/>
        <v>0</v>
      </c>
      <c r="Q13" s="6">
        <f t="shared" si="17"/>
        <v>0</v>
      </c>
      <c r="R13" s="7" t="str">
        <f t="shared" si="6"/>
        <v>Negligible</v>
      </c>
      <c r="S13" s="27"/>
      <c r="T13" s="11"/>
      <c r="U13" s="31"/>
      <c r="V13" s="11"/>
      <c r="W13" s="7"/>
      <c r="X13" s="33"/>
      <c r="Y13" s="33"/>
      <c r="Z13" s="9"/>
      <c r="AA13" s="9"/>
      <c r="AB13" s="9"/>
      <c r="AC13" s="71"/>
      <c r="AD13" s="71"/>
      <c r="AE13" s="71"/>
      <c r="AF13" s="9">
        <f t="shared" si="18"/>
        <v>0</v>
      </c>
      <c r="AG13" s="9">
        <f>IF(AA13="",0,IF(AA13&lt;=SelectionCriteria!$G$5,1, IF(AA13&lt;=SelectionCriteria!$G$4,2, IF(AA13&lt;=SelectionCriteria!$G$3,3,4))))</f>
        <v>0</v>
      </c>
      <c r="AH13" s="9">
        <f t="shared" si="19"/>
        <v>0</v>
      </c>
      <c r="AI13" s="9">
        <f t="shared" si="20"/>
        <v>0</v>
      </c>
      <c r="AJ13" s="6">
        <f t="shared" si="21"/>
        <v>0</v>
      </c>
      <c r="AK13" s="7" t="str">
        <f t="shared" si="11"/>
        <v>Negligible</v>
      </c>
      <c r="AL13" s="33"/>
      <c r="AM13" s="6">
        <f t="shared" si="22"/>
        <v>0</v>
      </c>
      <c r="AN13" s="6">
        <f t="shared" si="23"/>
        <v>0</v>
      </c>
      <c r="AO13" s="108"/>
      <c r="AP13" s="108"/>
      <c r="AQ13" s="108"/>
      <c r="AR13" s="108"/>
      <c r="AS13" s="108" t="str">
        <f>Risks!AU14</f>
        <v>Retired on Jan 31 2019. Currency fluctuations can go both ways and there is no reason to expect that Swiss franc will go up agaisnt the US dollar in near future.</v>
      </c>
      <c r="AT13" s="11"/>
      <c r="AU13" s="23"/>
      <c r="AV13" s="23"/>
      <c r="AW13" s="23"/>
      <c r="AX13" s="23"/>
      <c r="AY13" s="23"/>
      <c r="AZ13" s="23"/>
      <c r="BA13" s="23"/>
      <c r="BB13" s="23"/>
      <c r="BC13" s="23"/>
      <c r="BD13" s="23"/>
      <c r="BE13" s="23"/>
      <c r="BF13" s="23"/>
      <c r="BG13" s="23"/>
      <c r="BH13" s="23"/>
      <c r="BI13" s="23"/>
      <c r="BJ13" s="23"/>
      <c r="BK13" s="23"/>
      <c r="BL13" s="23"/>
      <c r="BM13" s="23"/>
      <c r="BN13" s="23"/>
      <c r="BO13" s="23"/>
      <c r="BP13" s="23"/>
      <c r="BQ13" s="23"/>
      <c r="BR13" s="23"/>
      <c r="BS13" s="23"/>
      <c r="BT13" s="23"/>
      <c r="BU13" s="23"/>
      <c r="BV13" s="23"/>
      <c r="BW13" s="23"/>
      <c r="BX13" s="23"/>
      <c r="BY13" s="23"/>
      <c r="BZ13" s="23"/>
      <c r="CA13" s="23"/>
      <c r="CB13" s="23"/>
      <c r="CC13" s="23"/>
      <c r="CD13" s="23"/>
      <c r="CE13" s="23"/>
      <c r="CF13" s="23"/>
      <c r="CG13" s="23"/>
      <c r="CH13" s="23"/>
      <c r="CI13" s="23"/>
      <c r="CJ13" s="23"/>
      <c r="CK13" s="23"/>
      <c r="CL13" s="23"/>
      <c r="CM13" s="23"/>
      <c r="CN13" s="23"/>
      <c r="CO13" s="23"/>
      <c r="CP13" s="23"/>
      <c r="CQ13" s="23"/>
      <c r="CR13" s="23"/>
      <c r="CS13" s="23"/>
      <c r="CT13" s="23"/>
      <c r="CU13" s="23"/>
      <c r="CV13" s="23"/>
      <c r="CW13" s="23"/>
      <c r="CX13" s="23"/>
      <c r="CY13" s="23"/>
      <c r="CZ13" s="23"/>
      <c r="DA13" s="23"/>
      <c r="DB13" s="23"/>
      <c r="DC13" s="23"/>
      <c r="DD13" s="23"/>
      <c r="DE13" s="23"/>
      <c r="DF13" s="23"/>
      <c r="DG13" s="23"/>
      <c r="DH13" s="23"/>
      <c r="DI13" s="23"/>
      <c r="DJ13" s="23"/>
      <c r="DK13" s="23"/>
      <c r="DL13" s="23"/>
      <c r="DM13" s="23"/>
      <c r="DN13" s="23"/>
      <c r="DO13" s="23"/>
      <c r="DP13" s="23"/>
      <c r="DQ13" s="23"/>
      <c r="DR13" s="23"/>
      <c r="DS13" s="23"/>
      <c r="DT13" s="23"/>
      <c r="DU13" s="23"/>
      <c r="DV13" s="23"/>
      <c r="DW13" s="23"/>
      <c r="DX13" s="23"/>
      <c r="DY13" s="23"/>
      <c r="DZ13" s="23"/>
      <c r="EA13" s="23"/>
      <c r="EB13" s="23"/>
      <c r="EC13" s="23"/>
      <c r="ED13" s="23"/>
      <c r="EE13" s="23"/>
      <c r="EF13" s="23"/>
      <c r="EG13" s="23"/>
      <c r="EH13" s="23"/>
      <c r="EI13" s="23"/>
    </row>
    <row r="14" spans="1:139" s="24" customFormat="1" ht="31.95" hidden="1" customHeight="1" x14ac:dyDescent="0.3">
      <c r="A14" s="6" t="str">
        <f>Risks!A15</f>
        <v>sPH_TPC_006</v>
      </c>
      <c r="B14" s="42"/>
      <c r="C14" s="21"/>
      <c r="D14" s="31"/>
      <c r="E14" s="9"/>
      <c r="F14" s="26" t="str">
        <f>Risks!F15</f>
        <v>Tom Hemmick</v>
      </c>
      <c r="G14" s="27" t="str">
        <f>Risks!G15</f>
        <v>Wayne State Students Unavailable (R1 Modules)</v>
      </c>
      <c r="H14" s="27"/>
      <c r="I14" s="7"/>
      <c r="J14" s="33"/>
      <c r="K14" s="33"/>
      <c r="L14" s="15"/>
      <c r="M14" s="29">
        <f t="shared" si="14"/>
        <v>0</v>
      </c>
      <c r="N14" s="9">
        <f>IF(L14="",0,IF(L14&lt;=SelectionCriteria!$G$5,1, IF(L14&lt;=SelectionCriteria!$G$4,2, IF(L14&lt;=SelectionCriteria!$G$3,3,4))))</f>
        <v>0</v>
      </c>
      <c r="O14" s="9">
        <f t="shared" si="15"/>
        <v>0</v>
      </c>
      <c r="P14" s="9">
        <f t="shared" si="16"/>
        <v>0</v>
      </c>
      <c r="Q14" s="6">
        <f t="shared" si="17"/>
        <v>0</v>
      </c>
      <c r="R14" s="7" t="str">
        <f t="shared" si="6"/>
        <v>Negligible</v>
      </c>
      <c r="S14" s="27"/>
      <c r="T14" s="11"/>
      <c r="U14" s="31"/>
      <c r="V14" s="11"/>
      <c r="W14" s="7"/>
      <c r="X14" s="33"/>
      <c r="Y14" s="33"/>
      <c r="Z14" s="9"/>
      <c r="AA14" s="9"/>
      <c r="AB14" s="9"/>
      <c r="AC14" s="71"/>
      <c r="AD14" s="71"/>
      <c r="AE14" s="71"/>
      <c r="AF14" s="9">
        <f t="shared" si="18"/>
        <v>0</v>
      </c>
      <c r="AG14" s="9">
        <f>IF(AA14="",0,IF(AA14&lt;=SelectionCriteria!$G$5,1, IF(AA14&lt;=SelectionCriteria!$G$4,2, IF(AA14&lt;=SelectionCriteria!$G$3,3,4))))</f>
        <v>0</v>
      </c>
      <c r="AH14" s="9">
        <f t="shared" si="19"/>
        <v>0</v>
      </c>
      <c r="AI14" s="9">
        <f t="shared" si="20"/>
        <v>0</v>
      </c>
      <c r="AJ14" s="6">
        <f t="shared" si="21"/>
        <v>0</v>
      </c>
      <c r="AK14" s="7" t="str">
        <f t="shared" si="11"/>
        <v>Negligible</v>
      </c>
      <c r="AL14" s="33"/>
      <c r="AM14" s="6">
        <f t="shared" si="22"/>
        <v>0</v>
      </c>
      <c r="AN14" s="6">
        <f t="shared" si="23"/>
        <v>0</v>
      </c>
      <c r="AO14" s="108"/>
      <c r="AP14" s="108"/>
      <c r="AQ14" s="108"/>
      <c r="AR14" s="108"/>
      <c r="AS14" s="108">
        <f>Risks!AU15</f>
        <v>0</v>
      </c>
      <c r="AT14" s="11"/>
      <c r="AU14" s="23"/>
      <c r="AV14" s="23"/>
      <c r="AW14" s="23"/>
      <c r="AX14" s="23"/>
      <c r="AY14" s="23"/>
      <c r="AZ14" s="23"/>
      <c r="BA14" s="23"/>
      <c r="BB14" s="23"/>
      <c r="BC14" s="23"/>
      <c r="BD14" s="23"/>
      <c r="BE14" s="23"/>
      <c r="BF14" s="23"/>
      <c r="BG14" s="23"/>
      <c r="BH14" s="23"/>
      <c r="BI14" s="23"/>
      <c r="BJ14" s="23"/>
      <c r="BK14" s="23"/>
      <c r="BL14" s="23"/>
      <c r="BM14" s="23"/>
      <c r="BN14" s="23"/>
      <c r="BO14" s="23"/>
      <c r="BP14" s="23"/>
      <c r="BQ14" s="23"/>
      <c r="BR14" s="23"/>
      <c r="BS14" s="23"/>
      <c r="BT14" s="23"/>
      <c r="BU14" s="23"/>
      <c r="BV14" s="23"/>
      <c r="BW14" s="23"/>
      <c r="BX14" s="23"/>
      <c r="BY14" s="23"/>
      <c r="BZ14" s="23"/>
      <c r="CA14" s="23"/>
      <c r="CB14" s="23"/>
      <c r="CC14" s="23"/>
      <c r="CD14" s="23"/>
      <c r="CE14" s="23"/>
      <c r="CF14" s="23"/>
      <c r="CG14" s="23"/>
      <c r="CH14" s="23"/>
      <c r="CI14" s="23"/>
      <c r="CJ14" s="23"/>
      <c r="CK14" s="23"/>
      <c r="CL14" s="23"/>
      <c r="CM14" s="23"/>
      <c r="CN14" s="23"/>
      <c r="CO14" s="23"/>
      <c r="CP14" s="23"/>
      <c r="CQ14" s="23"/>
      <c r="CR14" s="23"/>
      <c r="CS14" s="23"/>
      <c r="CT14" s="23"/>
      <c r="CU14" s="23"/>
      <c r="CV14" s="23"/>
      <c r="CW14" s="23"/>
      <c r="CX14" s="23"/>
      <c r="CY14" s="23"/>
      <c r="CZ14" s="23"/>
      <c r="DA14" s="23"/>
      <c r="DB14" s="23"/>
      <c r="DC14" s="23"/>
      <c r="DD14" s="23"/>
      <c r="DE14" s="23"/>
      <c r="DF14" s="23"/>
      <c r="DG14" s="23"/>
      <c r="DH14" s="23"/>
      <c r="DI14" s="23"/>
      <c r="DJ14" s="23"/>
      <c r="DK14" s="23"/>
      <c r="DL14" s="23"/>
      <c r="DM14" s="23"/>
      <c r="DN14" s="23"/>
      <c r="DO14" s="23"/>
      <c r="DP14" s="23"/>
      <c r="DQ14" s="23"/>
      <c r="DR14" s="23"/>
      <c r="DS14" s="23"/>
      <c r="DT14" s="23"/>
      <c r="DU14" s="23"/>
      <c r="DV14" s="23"/>
      <c r="DW14" s="23"/>
      <c r="DX14" s="23"/>
      <c r="DY14" s="23"/>
      <c r="DZ14" s="23"/>
      <c r="EA14" s="23"/>
      <c r="EB14" s="23"/>
      <c r="EC14" s="23"/>
      <c r="ED14" s="23"/>
      <c r="EE14" s="23"/>
      <c r="EF14" s="23"/>
      <c r="EG14" s="23"/>
      <c r="EH14" s="23"/>
      <c r="EI14" s="23"/>
    </row>
    <row r="15" spans="1:139" s="24" customFormat="1" ht="31.95" hidden="1" customHeight="1" x14ac:dyDescent="0.3">
      <c r="A15" s="6" t="str">
        <f>Risks!A16</f>
        <v>sPH_TPC_007</v>
      </c>
      <c r="B15" s="42"/>
      <c r="C15" s="21"/>
      <c r="D15" s="31"/>
      <c r="E15" s="9"/>
      <c r="F15" s="26" t="str">
        <f>Risks!F16</f>
        <v>Tom Hemmick</v>
      </c>
      <c r="G15" s="27" t="str">
        <f>Risks!G16</f>
        <v>Vanderbilt Students Unavailable (R2 Modules)</v>
      </c>
      <c r="H15" s="27"/>
      <c r="I15" s="7"/>
      <c r="J15" s="33"/>
      <c r="K15" s="33"/>
      <c r="L15" s="15"/>
      <c r="M15" s="29">
        <f t="shared" si="14"/>
        <v>0</v>
      </c>
      <c r="N15" s="9">
        <f>IF(L15="",0,IF(L15&lt;=SelectionCriteria!$G$5,1, IF(L15&lt;=SelectionCriteria!$G$4,2, IF(L15&lt;=SelectionCriteria!$G$3,3,4))))</f>
        <v>0</v>
      </c>
      <c r="O15" s="9">
        <f t="shared" si="15"/>
        <v>0</v>
      </c>
      <c r="P15" s="9">
        <f t="shared" si="16"/>
        <v>0</v>
      </c>
      <c r="Q15" s="6">
        <f t="shared" si="17"/>
        <v>0</v>
      </c>
      <c r="R15" s="7" t="str">
        <f t="shared" si="6"/>
        <v>Negligible</v>
      </c>
      <c r="S15" s="27"/>
      <c r="T15" s="11"/>
      <c r="U15" s="31"/>
      <c r="V15" s="11"/>
      <c r="W15" s="7"/>
      <c r="X15" s="33"/>
      <c r="Y15" s="33"/>
      <c r="Z15" s="9"/>
      <c r="AA15" s="9"/>
      <c r="AB15" s="9"/>
      <c r="AC15" s="71"/>
      <c r="AD15" s="71"/>
      <c r="AE15" s="71"/>
      <c r="AF15" s="9">
        <f t="shared" si="18"/>
        <v>0</v>
      </c>
      <c r="AG15" s="9">
        <f>IF(AA15="",0,IF(AA15&lt;=SelectionCriteria!$G$5,1, IF(AA15&lt;=SelectionCriteria!$G$4,2, IF(AA15&lt;=SelectionCriteria!$G$3,3,4))))</f>
        <v>0</v>
      </c>
      <c r="AH15" s="9">
        <f t="shared" si="19"/>
        <v>0</v>
      </c>
      <c r="AI15" s="9">
        <f t="shared" si="20"/>
        <v>0</v>
      </c>
      <c r="AJ15" s="6">
        <f t="shared" si="21"/>
        <v>0</v>
      </c>
      <c r="AK15" s="7" t="str">
        <f t="shared" si="11"/>
        <v>Negligible</v>
      </c>
      <c r="AL15" s="33"/>
      <c r="AM15" s="6">
        <f t="shared" si="22"/>
        <v>0</v>
      </c>
      <c r="AN15" s="6">
        <f t="shared" si="23"/>
        <v>0</v>
      </c>
      <c r="AO15" s="108"/>
      <c r="AP15" s="108"/>
      <c r="AQ15" s="108"/>
      <c r="AR15" s="108"/>
      <c r="AS15" s="108">
        <f>Risks!AU16</f>
        <v>0</v>
      </c>
      <c r="AT15" s="11"/>
      <c r="AU15" s="23"/>
      <c r="AV15" s="23"/>
      <c r="AW15" s="23"/>
      <c r="AX15" s="23"/>
      <c r="AY15" s="23"/>
      <c r="AZ15" s="23"/>
      <c r="BA15" s="23"/>
      <c r="BB15" s="23"/>
      <c r="BC15" s="23"/>
      <c r="BD15" s="23"/>
      <c r="BE15" s="23"/>
      <c r="BF15" s="23"/>
      <c r="BG15" s="23"/>
      <c r="BH15" s="23"/>
      <c r="BI15" s="23"/>
      <c r="BJ15" s="23"/>
      <c r="BK15" s="23"/>
      <c r="BL15" s="23"/>
      <c r="BM15" s="23"/>
      <c r="BN15" s="23"/>
      <c r="BO15" s="23"/>
      <c r="BP15" s="23"/>
      <c r="BQ15" s="23"/>
      <c r="BR15" s="23"/>
      <c r="BS15" s="23"/>
      <c r="BT15" s="23"/>
      <c r="BU15" s="23"/>
      <c r="BV15" s="23"/>
      <c r="BW15" s="23"/>
      <c r="BX15" s="23"/>
      <c r="BY15" s="23"/>
      <c r="BZ15" s="23"/>
      <c r="CA15" s="23"/>
      <c r="CB15" s="23"/>
      <c r="CC15" s="23"/>
      <c r="CD15" s="23"/>
      <c r="CE15" s="23"/>
      <c r="CF15" s="23"/>
      <c r="CG15" s="23"/>
      <c r="CH15" s="23"/>
      <c r="CI15" s="23"/>
      <c r="CJ15" s="23"/>
      <c r="CK15" s="23"/>
      <c r="CL15" s="23"/>
      <c r="CM15" s="23"/>
      <c r="CN15" s="23"/>
      <c r="CO15" s="23"/>
      <c r="CP15" s="23"/>
      <c r="CQ15" s="23"/>
      <c r="CR15" s="23"/>
      <c r="CS15" s="23"/>
      <c r="CT15" s="23"/>
      <c r="CU15" s="23"/>
      <c r="CV15" s="23"/>
      <c r="CW15" s="23"/>
      <c r="CX15" s="23"/>
      <c r="CY15" s="23"/>
      <c r="CZ15" s="23"/>
      <c r="DA15" s="23"/>
      <c r="DB15" s="23"/>
      <c r="DC15" s="23"/>
      <c r="DD15" s="23"/>
      <c r="DE15" s="23"/>
      <c r="DF15" s="23"/>
      <c r="DG15" s="23"/>
      <c r="DH15" s="23"/>
      <c r="DI15" s="23"/>
      <c r="DJ15" s="23"/>
      <c r="DK15" s="23"/>
      <c r="DL15" s="23"/>
      <c r="DM15" s="23"/>
      <c r="DN15" s="23"/>
      <c r="DO15" s="23"/>
      <c r="DP15" s="23"/>
      <c r="DQ15" s="23"/>
      <c r="DR15" s="23"/>
      <c r="DS15" s="23"/>
      <c r="DT15" s="23"/>
      <c r="DU15" s="23"/>
      <c r="DV15" s="23"/>
      <c r="DW15" s="23"/>
      <c r="DX15" s="23"/>
      <c r="DY15" s="23"/>
      <c r="DZ15" s="23"/>
      <c r="EA15" s="23"/>
      <c r="EB15" s="23"/>
      <c r="EC15" s="23"/>
      <c r="ED15" s="23"/>
      <c r="EE15" s="23"/>
      <c r="EF15" s="23"/>
      <c r="EG15" s="23"/>
      <c r="EH15" s="23"/>
      <c r="EI15" s="23"/>
    </row>
    <row r="16" spans="1:139" s="24" customFormat="1" ht="31.95" hidden="1" customHeight="1" x14ac:dyDescent="0.3">
      <c r="A16" s="6" t="str">
        <f>Risks!A17</f>
        <v>sPH_TPC_008</v>
      </c>
      <c r="B16" s="42"/>
      <c r="C16" s="21"/>
      <c r="D16" s="31"/>
      <c r="E16" s="9"/>
      <c r="F16" s="26" t="str">
        <f>Risks!F17</f>
        <v>Tom Hemmick</v>
      </c>
      <c r="G16" s="27" t="str">
        <f>Risks!G17</f>
        <v>Temple Students Unavailable (R3a Modules)</v>
      </c>
      <c r="H16" s="27"/>
      <c r="I16" s="7"/>
      <c r="J16" s="33"/>
      <c r="K16" s="33"/>
      <c r="L16" s="15"/>
      <c r="M16" s="29">
        <f t="shared" si="14"/>
        <v>0</v>
      </c>
      <c r="N16" s="9">
        <f>IF(L16="",0,IF(L16&lt;=SelectionCriteria!$G$5,1, IF(L16&lt;=SelectionCriteria!$G$4,2, IF(L16&lt;=SelectionCriteria!$G$3,3,4))))</f>
        <v>0</v>
      </c>
      <c r="O16" s="9">
        <f t="shared" si="15"/>
        <v>0</v>
      </c>
      <c r="P16" s="9">
        <f t="shared" si="16"/>
        <v>0</v>
      </c>
      <c r="Q16" s="6">
        <f t="shared" si="17"/>
        <v>0</v>
      </c>
      <c r="R16" s="7" t="str">
        <f t="shared" si="6"/>
        <v>Negligible</v>
      </c>
      <c r="S16" s="27"/>
      <c r="T16" s="11"/>
      <c r="U16" s="31"/>
      <c r="V16" s="11"/>
      <c r="W16" s="7"/>
      <c r="X16" s="33"/>
      <c r="Y16" s="33"/>
      <c r="Z16" s="9"/>
      <c r="AA16" s="9"/>
      <c r="AB16" s="9"/>
      <c r="AC16" s="71"/>
      <c r="AD16" s="71"/>
      <c r="AE16" s="71"/>
      <c r="AF16" s="9">
        <f t="shared" si="18"/>
        <v>0</v>
      </c>
      <c r="AG16" s="9">
        <f>IF(AA16="",0,IF(AA16&lt;=SelectionCriteria!$G$5,1, IF(AA16&lt;=SelectionCriteria!$G$4,2, IF(AA16&lt;=SelectionCriteria!$G$3,3,4))))</f>
        <v>0</v>
      </c>
      <c r="AH16" s="9">
        <f t="shared" si="19"/>
        <v>0</v>
      </c>
      <c r="AI16" s="9">
        <f t="shared" si="20"/>
        <v>0</v>
      </c>
      <c r="AJ16" s="6">
        <f t="shared" si="21"/>
        <v>0</v>
      </c>
      <c r="AK16" s="7" t="str">
        <f t="shared" si="11"/>
        <v>Negligible</v>
      </c>
      <c r="AL16" s="33"/>
      <c r="AM16" s="6">
        <f t="shared" si="22"/>
        <v>0</v>
      </c>
      <c r="AN16" s="6">
        <f t="shared" si="23"/>
        <v>0</v>
      </c>
      <c r="AO16" s="108"/>
      <c r="AP16" s="108"/>
      <c r="AQ16" s="108"/>
      <c r="AR16" s="108"/>
      <c r="AS16" s="108">
        <f>Risks!AU17</f>
        <v>0</v>
      </c>
      <c r="AT16" s="11"/>
      <c r="AU16" s="23"/>
      <c r="AV16" s="23"/>
      <c r="AW16" s="23"/>
      <c r="AX16" s="23"/>
      <c r="AY16" s="23"/>
      <c r="AZ16" s="23"/>
      <c r="BA16" s="23"/>
      <c r="BB16" s="23"/>
      <c r="BC16" s="23"/>
      <c r="BD16" s="23"/>
      <c r="BE16" s="23"/>
      <c r="BF16" s="23"/>
      <c r="BG16" s="23"/>
      <c r="BH16" s="23"/>
      <c r="BI16" s="23"/>
      <c r="BJ16" s="23"/>
      <c r="BK16" s="23"/>
      <c r="BL16" s="23"/>
      <c r="BM16" s="23"/>
      <c r="BN16" s="23"/>
      <c r="BO16" s="23"/>
      <c r="BP16" s="23"/>
      <c r="BQ16" s="23"/>
      <c r="BR16" s="23"/>
      <c r="BS16" s="23"/>
      <c r="BT16" s="23"/>
      <c r="BU16" s="23"/>
      <c r="BV16" s="23"/>
      <c r="BW16" s="23"/>
      <c r="BX16" s="23"/>
      <c r="BY16" s="23"/>
      <c r="BZ16" s="23"/>
      <c r="CA16" s="23"/>
      <c r="CB16" s="23"/>
      <c r="CC16" s="23"/>
      <c r="CD16" s="23"/>
      <c r="CE16" s="23"/>
      <c r="CF16" s="23"/>
      <c r="CG16" s="23"/>
      <c r="CH16" s="23"/>
      <c r="CI16" s="23"/>
      <c r="CJ16" s="23"/>
      <c r="CK16" s="23"/>
      <c r="CL16" s="23"/>
      <c r="CM16" s="23"/>
      <c r="CN16" s="23"/>
      <c r="CO16" s="23"/>
      <c r="CP16" s="23"/>
      <c r="CQ16" s="23"/>
      <c r="CR16" s="23"/>
      <c r="CS16" s="23"/>
      <c r="CT16" s="23"/>
      <c r="CU16" s="23"/>
      <c r="CV16" s="23"/>
      <c r="CW16" s="23"/>
      <c r="CX16" s="23"/>
      <c r="CY16" s="23"/>
      <c r="CZ16" s="23"/>
      <c r="DA16" s="23"/>
      <c r="DB16" s="23"/>
      <c r="DC16" s="23"/>
      <c r="DD16" s="23"/>
      <c r="DE16" s="23"/>
      <c r="DF16" s="23"/>
      <c r="DG16" s="23"/>
      <c r="DH16" s="23"/>
      <c r="DI16" s="23"/>
      <c r="DJ16" s="23"/>
      <c r="DK16" s="23"/>
      <c r="DL16" s="23"/>
      <c r="DM16" s="23"/>
      <c r="DN16" s="23"/>
      <c r="DO16" s="23"/>
      <c r="DP16" s="23"/>
      <c r="DQ16" s="23"/>
      <c r="DR16" s="23"/>
      <c r="DS16" s="23"/>
      <c r="DT16" s="23"/>
      <c r="DU16" s="23"/>
      <c r="DV16" s="23"/>
      <c r="DW16" s="23"/>
      <c r="DX16" s="23"/>
      <c r="DY16" s="23"/>
      <c r="DZ16" s="23"/>
      <c r="EA16" s="23"/>
      <c r="EB16" s="23"/>
      <c r="EC16" s="23"/>
      <c r="ED16" s="23"/>
      <c r="EE16" s="23"/>
      <c r="EF16" s="23"/>
      <c r="EG16" s="23"/>
      <c r="EH16" s="23"/>
      <c r="EI16" s="23"/>
    </row>
    <row r="17" spans="1:139" s="24" customFormat="1" ht="31.95" hidden="1" customHeight="1" x14ac:dyDescent="0.3">
      <c r="A17" s="6" t="str">
        <f>Risks!A18</f>
        <v>sPH_TPC_009</v>
      </c>
      <c r="B17" s="42"/>
      <c r="C17" s="21"/>
      <c r="D17" s="31"/>
      <c r="E17" s="9"/>
      <c r="F17" s="26" t="str">
        <f>Risks!F18</f>
        <v>Tom Hemmick</v>
      </c>
      <c r="G17" s="27" t="str">
        <f>Risks!G18</f>
        <v>Weizmann Students Unavailable (R3b Modules)</v>
      </c>
      <c r="H17" s="27"/>
      <c r="I17" s="7"/>
      <c r="J17" s="33"/>
      <c r="K17" s="33"/>
      <c r="L17" s="15"/>
      <c r="M17" s="29">
        <f t="shared" si="14"/>
        <v>0</v>
      </c>
      <c r="N17" s="9">
        <f>IF(L17="",0,IF(L17&lt;=SelectionCriteria!$G$5,1, IF(L17&lt;=SelectionCriteria!$G$4,2, IF(L17&lt;=SelectionCriteria!$G$3,3,4))))</f>
        <v>0</v>
      </c>
      <c r="O17" s="9">
        <f t="shared" si="15"/>
        <v>0</v>
      </c>
      <c r="P17" s="9">
        <f t="shared" si="16"/>
        <v>0</v>
      </c>
      <c r="Q17" s="6">
        <f t="shared" si="17"/>
        <v>0</v>
      </c>
      <c r="R17" s="7" t="str">
        <f t="shared" si="6"/>
        <v>Negligible</v>
      </c>
      <c r="S17" s="27"/>
      <c r="T17" s="11"/>
      <c r="U17" s="31"/>
      <c r="V17" s="11"/>
      <c r="W17" s="7"/>
      <c r="X17" s="33"/>
      <c r="Y17" s="33"/>
      <c r="Z17" s="9"/>
      <c r="AA17" s="9"/>
      <c r="AB17" s="9"/>
      <c r="AC17" s="71"/>
      <c r="AD17" s="71"/>
      <c r="AE17" s="71"/>
      <c r="AF17" s="9">
        <f t="shared" si="18"/>
        <v>0</v>
      </c>
      <c r="AG17" s="9">
        <f>IF(AA17="",0,IF(AA17&lt;=SelectionCriteria!$G$5,1, IF(AA17&lt;=SelectionCriteria!$G$4,2, IF(AA17&lt;=SelectionCriteria!$G$3,3,4))))</f>
        <v>0</v>
      </c>
      <c r="AH17" s="9">
        <f t="shared" si="19"/>
        <v>0</v>
      </c>
      <c r="AI17" s="9">
        <f t="shared" si="20"/>
        <v>0</v>
      </c>
      <c r="AJ17" s="6">
        <f t="shared" si="21"/>
        <v>0</v>
      </c>
      <c r="AK17" s="7" t="str">
        <f t="shared" si="11"/>
        <v>Negligible</v>
      </c>
      <c r="AL17" s="33"/>
      <c r="AM17" s="6">
        <f t="shared" si="22"/>
        <v>0</v>
      </c>
      <c r="AN17" s="6">
        <f t="shared" si="23"/>
        <v>0</v>
      </c>
      <c r="AO17" s="108"/>
      <c r="AP17" s="108"/>
      <c r="AQ17" s="108"/>
      <c r="AR17" s="108"/>
      <c r="AS17" s="108">
        <f>Risks!AU18</f>
        <v>0</v>
      </c>
      <c r="AT17" s="11"/>
      <c r="AU17" s="23"/>
      <c r="AV17" s="23"/>
      <c r="AW17" s="23"/>
      <c r="AX17" s="23"/>
      <c r="AY17" s="23"/>
      <c r="AZ17" s="23"/>
      <c r="BA17" s="23"/>
      <c r="BB17" s="23"/>
      <c r="BC17" s="23"/>
      <c r="BD17" s="23"/>
      <c r="BE17" s="23"/>
      <c r="BF17" s="23"/>
      <c r="BG17" s="23"/>
      <c r="BH17" s="23"/>
      <c r="BI17" s="23"/>
      <c r="BJ17" s="23"/>
      <c r="BK17" s="23"/>
      <c r="BL17" s="23"/>
      <c r="BM17" s="23"/>
      <c r="BN17" s="23"/>
      <c r="BO17" s="23"/>
      <c r="BP17" s="23"/>
      <c r="BQ17" s="23"/>
      <c r="BR17" s="23"/>
      <c r="BS17" s="23"/>
      <c r="BT17" s="23"/>
      <c r="BU17" s="23"/>
      <c r="BV17" s="23"/>
      <c r="BW17" s="23"/>
      <c r="BX17" s="23"/>
      <c r="BY17" s="23"/>
      <c r="BZ17" s="23"/>
      <c r="CA17" s="23"/>
      <c r="CB17" s="23"/>
      <c r="CC17" s="23"/>
      <c r="CD17" s="23"/>
      <c r="CE17" s="23"/>
      <c r="CF17" s="23"/>
      <c r="CG17" s="23"/>
      <c r="CH17" s="23"/>
      <c r="CI17" s="23"/>
      <c r="CJ17" s="23"/>
      <c r="CK17" s="23"/>
      <c r="CL17" s="23"/>
      <c r="CM17" s="23"/>
      <c r="CN17" s="23"/>
      <c r="CO17" s="23"/>
      <c r="CP17" s="23"/>
      <c r="CQ17" s="23"/>
      <c r="CR17" s="23"/>
      <c r="CS17" s="23"/>
      <c r="CT17" s="23"/>
      <c r="CU17" s="23"/>
      <c r="CV17" s="23"/>
      <c r="CW17" s="23"/>
      <c r="CX17" s="23"/>
      <c r="CY17" s="23"/>
      <c r="CZ17" s="23"/>
      <c r="DA17" s="23"/>
      <c r="DB17" s="23"/>
      <c r="DC17" s="23"/>
      <c r="DD17" s="23"/>
      <c r="DE17" s="23"/>
      <c r="DF17" s="23"/>
      <c r="DG17" s="23"/>
      <c r="DH17" s="23"/>
      <c r="DI17" s="23"/>
      <c r="DJ17" s="23"/>
      <c r="DK17" s="23"/>
      <c r="DL17" s="23"/>
      <c r="DM17" s="23"/>
      <c r="DN17" s="23"/>
      <c r="DO17" s="23"/>
      <c r="DP17" s="23"/>
      <c r="DQ17" s="23"/>
      <c r="DR17" s="23"/>
      <c r="DS17" s="23"/>
      <c r="DT17" s="23"/>
      <c r="DU17" s="23"/>
      <c r="DV17" s="23"/>
      <c r="DW17" s="23"/>
      <c r="DX17" s="23"/>
      <c r="DY17" s="23"/>
      <c r="DZ17" s="23"/>
      <c r="EA17" s="23"/>
      <c r="EB17" s="23"/>
      <c r="EC17" s="23"/>
      <c r="ED17" s="23"/>
      <c r="EE17" s="23"/>
      <c r="EF17" s="23"/>
      <c r="EG17" s="23"/>
      <c r="EH17" s="23"/>
      <c r="EI17" s="23"/>
    </row>
    <row r="18" spans="1:139" s="24" customFormat="1" ht="31.95" hidden="1" customHeight="1" x14ac:dyDescent="0.3">
      <c r="A18" s="6" t="str">
        <f>Risks!A19</f>
        <v>sPH_TPC_010</v>
      </c>
      <c r="B18" s="42"/>
      <c r="C18" s="21"/>
      <c r="D18" s="31"/>
      <c r="E18" s="9"/>
      <c r="F18" s="26" t="str">
        <f>Risks!F19</f>
        <v>Tom Hemmick</v>
      </c>
      <c r="G18" s="27" t="str">
        <f>Risks!G19</f>
        <v>SUNY Stony Brook Staff and/or Students Not Available (TPC)</v>
      </c>
      <c r="H18" s="27"/>
      <c r="I18" s="7"/>
      <c r="J18" s="33"/>
      <c r="K18" s="33"/>
      <c r="L18" s="15"/>
      <c r="M18" s="29">
        <f t="shared" si="14"/>
        <v>0</v>
      </c>
      <c r="N18" s="9">
        <f>IF(L18="",0,IF(L18&lt;=SelectionCriteria!$G$5,1, IF(L18&lt;=SelectionCriteria!$G$4,2, IF(L18&lt;=SelectionCriteria!$G$3,3,4))))</f>
        <v>0</v>
      </c>
      <c r="O18" s="9">
        <f t="shared" si="15"/>
        <v>0</v>
      </c>
      <c r="P18" s="9">
        <f t="shared" si="16"/>
        <v>0</v>
      </c>
      <c r="Q18" s="6">
        <f t="shared" si="17"/>
        <v>0</v>
      </c>
      <c r="R18" s="7" t="str">
        <f t="shared" si="6"/>
        <v>Negligible</v>
      </c>
      <c r="S18" s="27"/>
      <c r="T18" s="11"/>
      <c r="U18" s="31"/>
      <c r="V18" s="11"/>
      <c r="W18" s="7"/>
      <c r="X18" s="33"/>
      <c r="Y18" s="33"/>
      <c r="Z18" s="9"/>
      <c r="AA18" s="9"/>
      <c r="AB18" s="9"/>
      <c r="AC18" s="71"/>
      <c r="AD18" s="71"/>
      <c r="AE18" s="71"/>
      <c r="AF18" s="9">
        <f t="shared" si="18"/>
        <v>0</v>
      </c>
      <c r="AG18" s="9">
        <f>IF(AA18="",0,IF(AA18&lt;=SelectionCriteria!$G$5,1, IF(AA18&lt;=SelectionCriteria!$G$4,2, IF(AA18&lt;=SelectionCriteria!$G$3,3,4))))</f>
        <v>0</v>
      </c>
      <c r="AH18" s="9">
        <f t="shared" si="19"/>
        <v>0</v>
      </c>
      <c r="AI18" s="9">
        <f t="shared" si="20"/>
        <v>0</v>
      </c>
      <c r="AJ18" s="6">
        <f t="shared" si="21"/>
        <v>0</v>
      </c>
      <c r="AK18" s="7" t="str">
        <f t="shared" si="11"/>
        <v>Negligible</v>
      </c>
      <c r="AL18" s="33"/>
      <c r="AM18" s="6">
        <f t="shared" si="22"/>
        <v>0</v>
      </c>
      <c r="AN18" s="6">
        <f t="shared" si="23"/>
        <v>0</v>
      </c>
      <c r="AO18" s="108"/>
      <c r="AP18" s="108"/>
      <c r="AQ18" s="108"/>
      <c r="AR18" s="108"/>
      <c r="AS18" s="108">
        <f>Risks!AU19</f>
        <v>0</v>
      </c>
      <c r="AT18" s="11"/>
      <c r="AU18" s="23"/>
      <c r="AV18" s="23"/>
      <c r="AW18" s="23"/>
      <c r="AX18" s="23"/>
      <c r="AY18" s="23"/>
      <c r="AZ18" s="23"/>
      <c r="BA18" s="23"/>
      <c r="BB18" s="23"/>
      <c r="BC18" s="23"/>
      <c r="BD18" s="23"/>
      <c r="BE18" s="23"/>
      <c r="BF18" s="23"/>
      <c r="BG18" s="23"/>
      <c r="BH18" s="23"/>
      <c r="BI18" s="23"/>
      <c r="BJ18" s="23"/>
      <c r="BK18" s="23"/>
      <c r="BL18" s="23"/>
      <c r="BM18" s="23"/>
      <c r="BN18" s="23"/>
      <c r="BO18" s="23"/>
      <c r="BP18" s="23"/>
      <c r="BQ18" s="23"/>
      <c r="BR18" s="23"/>
      <c r="BS18" s="23"/>
      <c r="BT18" s="23"/>
      <c r="BU18" s="23"/>
      <c r="BV18" s="23"/>
      <c r="BW18" s="23"/>
      <c r="BX18" s="23"/>
      <c r="BY18" s="23"/>
      <c r="BZ18" s="23"/>
      <c r="CA18" s="23"/>
      <c r="CB18" s="23"/>
      <c r="CC18" s="23"/>
      <c r="CD18" s="23"/>
      <c r="CE18" s="23"/>
      <c r="CF18" s="23"/>
      <c r="CG18" s="23"/>
      <c r="CH18" s="23"/>
      <c r="CI18" s="23"/>
      <c r="CJ18" s="23"/>
      <c r="CK18" s="23"/>
      <c r="CL18" s="23"/>
      <c r="CM18" s="23"/>
      <c r="CN18" s="23"/>
      <c r="CO18" s="23"/>
      <c r="CP18" s="23"/>
      <c r="CQ18" s="23"/>
      <c r="CR18" s="23"/>
      <c r="CS18" s="23"/>
      <c r="CT18" s="23"/>
      <c r="CU18" s="23"/>
      <c r="CV18" s="23"/>
      <c r="CW18" s="23"/>
      <c r="CX18" s="23"/>
      <c r="CY18" s="23"/>
      <c r="CZ18" s="23"/>
      <c r="DA18" s="23"/>
      <c r="DB18" s="23"/>
      <c r="DC18" s="23"/>
      <c r="DD18" s="23"/>
      <c r="DE18" s="23"/>
      <c r="DF18" s="23"/>
      <c r="DG18" s="23"/>
      <c r="DH18" s="23"/>
      <c r="DI18" s="23"/>
      <c r="DJ18" s="23"/>
      <c r="DK18" s="23"/>
      <c r="DL18" s="23"/>
      <c r="DM18" s="23"/>
      <c r="DN18" s="23"/>
      <c r="DO18" s="23"/>
      <c r="DP18" s="23"/>
      <c r="DQ18" s="23"/>
      <c r="DR18" s="23"/>
      <c r="DS18" s="23"/>
      <c r="DT18" s="23"/>
      <c r="DU18" s="23"/>
      <c r="DV18" s="23"/>
      <c r="DW18" s="23"/>
      <c r="DX18" s="23"/>
      <c r="DY18" s="23"/>
      <c r="DZ18" s="23"/>
      <c r="EA18" s="23"/>
      <c r="EB18" s="23"/>
      <c r="EC18" s="23"/>
      <c r="ED18" s="23"/>
      <c r="EE18" s="23"/>
      <c r="EF18" s="23"/>
      <c r="EG18" s="23"/>
      <c r="EH18" s="23"/>
      <c r="EI18" s="23"/>
    </row>
    <row r="19" spans="1:139" s="24" customFormat="1" ht="31.95" customHeight="1" x14ac:dyDescent="0.3">
      <c r="A19" s="6" t="str">
        <f>Risks!A20</f>
        <v>sPH_EMCal_001</v>
      </c>
      <c r="B19" s="42"/>
      <c r="C19" s="21"/>
      <c r="D19" s="31"/>
      <c r="E19" s="9"/>
      <c r="F19" s="26" t="str">
        <f>Risks!F20</f>
        <v>Craig Woody</v>
      </c>
      <c r="G19" s="27" t="str">
        <f>Risks!G20</f>
        <v>Loss of W powder supplier</v>
      </c>
      <c r="H19" s="27"/>
      <c r="I19" s="7"/>
      <c r="J19" s="33"/>
      <c r="K19" s="33"/>
      <c r="L19" s="15"/>
      <c r="M19" s="29">
        <f t="shared" si="14"/>
        <v>0</v>
      </c>
      <c r="N19" s="9">
        <f>IF(L19="",0,IF(L19&lt;=SelectionCriteria!$G$5,1, IF(L19&lt;=SelectionCriteria!$G$4,2, IF(L19&lt;=SelectionCriteria!$G$3,3,4))))</f>
        <v>0</v>
      </c>
      <c r="O19" s="9">
        <f t="shared" si="15"/>
        <v>0</v>
      </c>
      <c r="P19" s="9">
        <f t="shared" si="16"/>
        <v>0</v>
      </c>
      <c r="Q19" s="6">
        <f t="shared" si="17"/>
        <v>0</v>
      </c>
      <c r="R19" s="7" t="str">
        <f t="shared" si="6"/>
        <v>Negligible</v>
      </c>
      <c r="S19" s="27"/>
      <c r="T19" s="11"/>
      <c r="U19" s="31"/>
      <c r="V19" s="11"/>
      <c r="W19" s="7"/>
      <c r="X19" s="33"/>
      <c r="Y19" s="33"/>
      <c r="Z19" s="9"/>
      <c r="AA19" s="9"/>
      <c r="AB19" s="9"/>
      <c r="AC19" s="71"/>
      <c r="AD19" s="71"/>
      <c r="AE19" s="71"/>
      <c r="AF19" s="9">
        <f t="shared" si="18"/>
        <v>0</v>
      </c>
      <c r="AG19" s="9">
        <f>IF(AA19="",0,IF(AA19&lt;=SelectionCriteria!$G$5,1, IF(AA19&lt;=SelectionCriteria!$G$4,2, IF(AA19&lt;=SelectionCriteria!$G$3,3,4))))</f>
        <v>0</v>
      </c>
      <c r="AH19" s="9">
        <f t="shared" si="19"/>
        <v>0</v>
      </c>
      <c r="AI19" s="9">
        <f t="shared" si="20"/>
        <v>0</v>
      </c>
      <c r="AJ19" s="6">
        <f t="shared" si="21"/>
        <v>0</v>
      </c>
      <c r="AK19" s="7" t="str">
        <f t="shared" si="11"/>
        <v>Negligible</v>
      </c>
      <c r="AL19" s="33"/>
      <c r="AM19" s="6">
        <f t="shared" si="22"/>
        <v>0</v>
      </c>
      <c r="AN19" s="6">
        <f t="shared" si="23"/>
        <v>0</v>
      </c>
      <c r="AO19" s="108"/>
      <c r="AP19" s="108"/>
      <c r="AQ19" s="108"/>
      <c r="AR19" s="108"/>
      <c r="AS19" s="108" t="str">
        <f>Risks!AU20</f>
        <v>Retired on Jan 31 2019
Risk did not realize.
UIUC placed 2 contracts with Starck in April 2018 and Oct 2019, got both delivered.</v>
      </c>
      <c r="AT19" s="11"/>
      <c r="AU19" s="23"/>
      <c r="AV19" s="23"/>
      <c r="AW19" s="23"/>
      <c r="AX19" s="23"/>
      <c r="AY19" s="23"/>
      <c r="AZ19" s="23"/>
      <c r="BA19" s="23"/>
      <c r="BB19" s="23"/>
      <c r="BC19" s="23"/>
      <c r="BD19" s="23"/>
      <c r="BE19" s="23"/>
      <c r="BF19" s="23"/>
      <c r="BG19" s="23"/>
      <c r="BH19" s="23"/>
      <c r="BI19" s="23"/>
      <c r="BJ19" s="23"/>
      <c r="BK19" s="23"/>
      <c r="BL19" s="23"/>
      <c r="BM19" s="23"/>
      <c r="BN19" s="23"/>
      <c r="BO19" s="23"/>
      <c r="BP19" s="23"/>
      <c r="BQ19" s="23"/>
      <c r="BR19" s="23"/>
      <c r="BS19" s="23"/>
      <c r="BT19" s="23"/>
      <c r="BU19" s="23"/>
      <c r="BV19" s="23"/>
      <c r="BW19" s="23"/>
      <c r="BX19" s="23"/>
      <c r="BY19" s="23"/>
      <c r="BZ19" s="23"/>
      <c r="CA19" s="23"/>
      <c r="CB19" s="23"/>
      <c r="CC19" s="23"/>
      <c r="CD19" s="23"/>
      <c r="CE19" s="23"/>
      <c r="CF19" s="23"/>
      <c r="CG19" s="23"/>
      <c r="CH19" s="23"/>
      <c r="CI19" s="23"/>
      <c r="CJ19" s="23"/>
      <c r="CK19" s="23"/>
      <c r="CL19" s="23"/>
      <c r="CM19" s="23"/>
      <c r="CN19" s="23"/>
      <c r="CO19" s="23"/>
      <c r="CP19" s="23"/>
      <c r="CQ19" s="23"/>
      <c r="CR19" s="23"/>
      <c r="CS19" s="23"/>
      <c r="CT19" s="23"/>
      <c r="CU19" s="23"/>
      <c r="CV19" s="23"/>
      <c r="CW19" s="23"/>
      <c r="CX19" s="23"/>
      <c r="CY19" s="23"/>
      <c r="CZ19" s="23"/>
      <c r="DA19" s="23"/>
      <c r="DB19" s="23"/>
      <c r="DC19" s="23"/>
      <c r="DD19" s="23"/>
      <c r="DE19" s="23"/>
      <c r="DF19" s="23"/>
      <c r="DG19" s="23"/>
      <c r="DH19" s="23"/>
      <c r="DI19" s="23"/>
      <c r="DJ19" s="23"/>
      <c r="DK19" s="23"/>
      <c r="DL19" s="23"/>
      <c r="DM19" s="23"/>
      <c r="DN19" s="23"/>
      <c r="DO19" s="23"/>
      <c r="DP19" s="23"/>
      <c r="DQ19" s="23"/>
      <c r="DR19" s="23"/>
      <c r="DS19" s="23"/>
      <c r="DT19" s="23"/>
      <c r="DU19" s="23"/>
      <c r="DV19" s="23"/>
      <c r="DW19" s="23"/>
      <c r="DX19" s="23"/>
      <c r="DY19" s="23"/>
      <c r="DZ19" s="23"/>
      <c r="EA19" s="23"/>
      <c r="EB19" s="23"/>
      <c r="EC19" s="23"/>
      <c r="ED19" s="23"/>
      <c r="EE19" s="23"/>
      <c r="EF19" s="23"/>
      <c r="EG19" s="23"/>
      <c r="EH19" s="23"/>
      <c r="EI19" s="23"/>
    </row>
    <row r="20" spans="1:139" s="24" customFormat="1" ht="31.95" customHeight="1" x14ac:dyDescent="0.3">
      <c r="A20" s="6" t="str">
        <f>Risks!A21</f>
        <v>sPH_EMCal_002</v>
      </c>
      <c r="B20" s="42"/>
      <c r="C20" s="21"/>
      <c r="D20" s="31"/>
      <c r="E20" s="9"/>
      <c r="F20" s="26" t="str">
        <f>Risks!F21</f>
        <v>Craig Woody</v>
      </c>
      <c r="G20" s="27" t="str">
        <f>Risks!G21</f>
        <v>Loss of SciFi supplier</v>
      </c>
      <c r="H20" s="27"/>
      <c r="I20" s="7"/>
      <c r="J20" s="33"/>
      <c r="K20" s="33"/>
      <c r="L20" s="15"/>
      <c r="M20" s="29">
        <f t="shared" si="14"/>
        <v>0</v>
      </c>
      <c r="N20" s="9">
        <f>IF(L20="",0,IF(L20&lt;=SelectionCriteria!$G$5,1, IF(L20&lt;=SelectionCriteria!$G$4,2, IF(L20&lt;=SelectionCriteria!$G$3,3,4))))</f>
        <v>0</v>
      </c>
      <c r="O20" s="9">
        <f t="shared" si="15"/>
        <v>0</v>
      </c>
      <c r="P20" s="9">
        <f t="shared" si="16"/>
        <v>0</v>
      </c>
      <c r="Q20" s="6">
        <f t="shared" si="17"/>
        <v>0</v>
      </c>
      <c r="R20" s="7" t="str">
        <f t="shared" si="6"/>
        <v>Negligible</v>
      </c>
      <c r="S20" s="27"/>
      <c r="T20" s="11"/>
      <c r="U20" s="31"/>
      <c r="V20" s="11"/>
      <c r="W20" s="7"/>
      <c r="X20" s="33"/>
      <c r="Y20" s="33"/>
      <c r="Z20" s="9"/>
      <c r="AA20" s="9"/>
      <c r="AB20" s="9"/>
      <c r="AC20" s="71"/>
      <c r="AD20" s="71"/>
      <c r="AE20" s="71"/>
      <c r="AF20" s="9">
        <f t="shared" si="18"/>
        <v>0</v>
      </c>
      <c r="AG20" s="9">
        <f>IF(AA20="",0,IF(AA20&lt;=SelectionCriteria!$G$5,1, IF(AA20&lt;=SelectionCriteria!$G$4,2, IF(AA20&lt;=SelectionCriteria!$G$3,3,4))))</f>
        <v>0</v>
      </c>
      <c r="AH20" s="9">
        <f t="shared" si="19"/>
        <v>0</v>
      </c>
      <c r="AI20" s="9">
        <f t="shared" si="20"/>
        <v>0</v>
      </c>
      <c r="AJ20" s="6">
        <f t="shared" si="21"/>
        <v>0</v>
      </c>
      <c r="AK20" s="7" t="str">
        <f t="shared" si="11"/>
        <v>Negligible</v>
      </c>
      <c r="AL20" s="33"/>
      <c r="AM20" s="6">
        <f t="shared" si="22"/>
        <v>0</v>
      </c>
      <c r="AN20" s="6">
        <f t="shared" si="23"/>
        <v>0</v>
      </c>
      <c r="AO20" s="108"/>
      <c r="AP20" s="108"/>
      <c r="AQ20" s="108"/>
      <c r="AR20" s="108"/>
      <c r="AS20" s="108" t="str">
        <f>Risks!AU21</f>
        <v>Retired on Jan 31 2019
Risk did not realize.
Contract placed Jan 22 2019 (PO 359217)</v>
      </c>
      <c r="AT20" s="11"/>
      <c r="AU20" s="23"/>
      <c r="AV20" s="23"/>
      <c r="AW20" s="23"/>
      <c r="AX20" s="23"/>
      <c r="AY20" s="23"/>
      <c r="AZ20" s="23"/>
      <c r="BA20" s="23"/>
      <c r="BB20" s="23"/>
      <c r="BC20" s="23"/>
      <c r="BD20" s="23"/>
      <c r="BE20" s="23"/>
      <c r="BF20" s="23"/>
      <c r="BG20" s="23"/>
      <c r="BH20" s="23"/>
      <c r="BI20" s="23"/>
      <c r="BJ20" s="23"/>
      <c r="BK20" s="23"/>
      <c r="BL20" s="23"/>
      <c r="BM20" s="23"/>
      <c r="BN20" s="23"/>
      <c r="BO20" s="23"/>
      <c r="BP20" s="23"/>
      <c r="BQ20" s="23"/>
      <c r="BR20" s="23"/>
      <c r="BS20" s="23"/>
      <c r="BT20" s="23"/>
      <c r="BU20" s="23"/>
      <c r="BV20" s="23"/>
      <c r="BW20" s="23"/>
      <c r="BX20" s="23"/>
      <c r="BY20" s="23"/>
      <c r="BZ20" s="23"/>
      <c r="CA20" s="23"/>
      <c r="CB20" s="23"/>
      <c r="CC20" s="23"/>
      <c r="CD20" s="23"/>
      <c r="CE20" s="23"/>
      <c r="CF20" s="23"/>
      <c r="CG20" s="23"/>
      <c r="CH20" s="23"/>
      <c r="CI20" s="23"/>
      <c r="CJ20" s="23"/>
      <c r="CK20" s="23"/>
      <c r="CL20" s="23"/>
      <c r="CM20" s="23"/>
      <c r="CN20" s="23"/>
      <c r="CO20" s="23"/>
      <c r="CP20" s="23"/>
      <c r="CQ20" s="23"/>
      <c r="CR20" s="23"/>
      <c r="CS20" s="23"/>
      <c r="CT20" s="23"/>
      <c r="CU20" s="23"/>
      <c r="CV20" s="23"/>
      <c r="CW20" s="23"/>
      <c r="CX20" s="23"/>
      <c r="CY20" s="23"/>
      <c r="CZ20" s="23"/>
      <c r="DA20" s="23"/>
      <c r="DB20" s="23"/>
      <c r="DC20" s="23"/>
      <c r="DD20" s="23"/>
      <c r="DE20" s="23"/>
      <c r="DF20" s="23"/>
      <c r="DG20" s="23"/>
      <c r="DH20" s="23"/>
      <c r="DI20" s="23"/>
      <c r="DJ20" s="23"/>
      <c r="DK20" s="23"/>
      <c r="DL20" s="23"/>
      <c r="DM20" s="23"/>
      <c r="DN20" s="23"/>
      <c r="DO20" s="23"/>
      <c r="DP20" s="23"/>
      <c r="DQ20" s="23"/>
      <c r="DR20" s="23"/>
      <c r="DS20" s="23"/>
      <c r="DT20" s="23"/>
      <c r="DU20" s="23"/>
      <c r="DV20" s="23"/>
      <c r="DW20" s="23"/>
      <c r="DX20" s="23"/>
      <c r="DY20" s="23"/>
      <c r="DZ20" s="23"/>
      <c r="EA20" s="23"/>
      <c r="EB20" s="23"/>
      <c r="EC20" s="23"/>
      <c r="ED20" s="23"/>
      <c r="EE20" s="23"/>
      <c r="EF20" s="23"/>
      <c r="EG20" s="23"/>
      <c r="EH20" s="23"/>
      <c r="EI20" s="23"/>
    </row>
    <row r="21" spans="1:139" s="24" customFormat="1" ht="31.95" hidden="1" customHeight="1" x14ac:dyDescent="0.3">
      <c r="A21" s="6" t="str">
        <f>Risks!A22</f>
        <v>sPH_EMCal_003</v>
      </c>
      <c r="B21" s="42"/>
      <c r="C21" s="21"/>
      <c r="D21" s="31"/>
      <c r="E21" s="9"/>
      <c r="F21" s="26" t="str">
        <f>Risks!F22</f>
        <v>Craig Woody</v>
      </c>
      <c r="G21" s="27" t="str">
        <f>Risks!G22</f>
        <v>Loss of primary production site for blocks (University of Illinois Urbana Champaign)</v>
      </c>
      <c r="H21" s="27"/>
      <c r="I21" s="7"/>
      <c r="J21" s="33"/>
      <c r="K21" s="33"/>
      <c r="L21" s="15"/>
      <c r="M21" s="29">
        <f t="shared" si="14"/>
        <v>0</v>
      </c>
      <c r="N21" s="9">
        <f>IF(L21="",0,IF(L21&lt;=SelectionCriteria!$G$5,1, IF(L21&lt;=SelectionCriteria!$G$4,2, IF(L21&lt;=SelectionCriteria!$G$3,3,4))))</f>
        <v>0</v>
      </c>
      <c r="O21" s="9">
        <f t="shared" si="15"/>
        <v>0</v>
      </c>
      <c r="P21" s="9">
        <f t="shared" si="16"/>
        <v>0</v>
      </c>
      <c r="Q21" s="6">
        <f t="shared" si="17"/>
        <v>0</v>
      </c>
      <c r="R21" s="7" t="str">
        <f t="shared" si="6"/>
        <v>Negligible</v>
      </c>
      <c r="S21" s="27"/>
      <c r="T21" s="11"/>
      <c r="U21" s="31"/>
      <c r="V21" s="11"/>
      <c r="W21" s="7"/>
      <c r="X21" s="33"/>
      <c r="Y21" s="33"/>
      <c r="Z21" s="9"/>
      <c r="AA21" s="9"/>
      <c r="AB21" s="9"/>
      <c r="AC21" s="71"/>
      <c r="AD21" s="71"/>
      <c r="AE21" s="71"/>
      <c r="AF21" s="9">
        <f t="shared" si="18"/>
        <v>0</v>
      </c>
      <c r="AG21" s="9">
        <f>IF(AA21="",0,IF(AA21&lt;=SelectionCriteria!$G$5,1, IF(AA21&lt;=SelectionCriteria!$G$4,2, IF(AA21&lt;=SelectionCriteria!$G$3,3,4))))</f>
        <v>0</v>
      </c>
      <c r="AH21" s="9">
        <f t="shared" si="19"/>
        <v>0</v>
      </c>
      <c r="AI21" s="9">
        <f t="shared" si="20"/>
        <v>0</v>
      </c>
      <c r="AJ21" s="6">
        <f t="shared" si="21"/>
        <v>0</v>
      </c>
      <c r="AK21" s="7" t="str">
        <f t="shared" si="11"/>
        <v>Negligible</v>
      </c>
      <c r="AL21" s="33"/>
      <c r="AM21" s="6">
        <f t="shared" si="22"/>
        <v>0</v>
      </c>
      <c r="AN21" s="6">
        <f t="shared" si="23"/>
        <v>0</v>
      </c>
      <c r="AO21" s="108"/>
      <c r="AP21" s="108"/>
      <c r="AQ21" s="108"/>
      <c r="AR21" s="108"/>
      <c r="AS21" s="108">
        <f>Risks!AU22</f>
        <v>0</v>
      </c>
      <c r="AT21" s="11"/>
      <c r="AU21" s="23"/>
      <c r="AV21" s="23"/>
      <c r="AW21" s="23"/>
      <c r="AX21" s="23"/>
      <c r="AY21" s="23"/>
      <c r="AZ21" s="23"/>
      <c r="BA21" s="23"/>
      <c r="BB21" s="23"/>
      <c r="BC21" s="23"/>
      <c r="BD21" s="23"/>
      <c r="BE21" s="23"/>
      <c r="BF21" s="23"/>
      <c r="BG21" s="23"/>
      <c r="BH21" s="23"/>
      <c r="BI21" s="23"/>
      <c r="BJ21" s="23"/>
      <c r="BK21" s="23"/>
      <c r="BL21" s="23"/>
      <c r="BM21" s="23"/>
      <c r="BN21" s="23"/>
      <c r="BO21" s="23"/>
      <c r="BP21" s="23"/>
      <c r="BQ21" s="23"/>
      <c r="BR21" s="23"/>
      <c r="BS21" s="23"/>
      <c r="BT21" s="23"/>
      <c r="BU21" s="23"/>
      <c r="BV21" s="23"/>
      <c r="BW21" s="23"/>
      <c r="BX21" s="23"/>
      <c r="BY21" s="23"/>
      <c r="BZ21" s="23"/>
      <c r="CA21" s="23"/>
      <c r="CB21" s="23"/>
      <c r="CC21" s="23"/>
      <c r="CD21" s="23"/>
      <c r="CE21" s="23"/>
      <c r="CF21" s="23"/>
      <c r="CG21" s="23"/>
      <c r="CH21" s="23"/>
      <c r="CI21" s="23"/>
      <c r="CJ21" s="23"/>
      <c r="CK21" s="23"/>
      <c r="CL21" s="23"/>
      <c r="CM21" s="23"/>
      <c r="CN21" s="23"/>
      <c r="CO21" s="23"/>
      <c r="CP21" s="23"/>
      <c r="CQ21" s="23"/>
      <c r="CR21" s="23"/>
      <c r="CS21" s="23"/>
      <c r="CT21" s="23"/>
      <c r="CU21" s="23"/>
      <c r="CV21" s="23"/>
      <c r="CW21" s="23"/>
      <c r="CX21" s="23"/>
      <c r="CY21" s="23"/>
      <c r="CZ21" s="23"/>
      <c r="DA21" s="23"/>
      <c r="DB21" s="23"/>
      <c r="DC21" s="23"/>
      <c r="DD21" s="23"/>
      <c r="DE21" s="23"/>
      <c r="DF21" s="23"/>
      <c r="DG21" s="23"/>
      <c r="DH21" s="23"/>
      <c r="DI21" s="23"/>
      <c r="DJ21" s="23"/>
      <c r="DK21" s="23"/>
      <c r="DL21" s="23"/>
      <c r="DM21" s="23"/>
      <c r="DN21" s="23"/>
      <c r="DO21" s="23"/>
      <c r="DP21" s="23"/>
      <c r="DQ21" s="23"/>
      <c r="DR21" s="23"/>
      <c r="DS21" s="23"/>
      <c r="DT21" s="23"/>
      <c r="DU21" s="23"/>
      <c r="DV21" s="23"/>
      <c r="DW21" s="23"/>
      <c r="DX21" s="23"/>
      <c r="DY21" s="23"/>
      <c r="DZ21" s="23"/>
      <c r="EA21" s="23"/>
      <c r="EB21" s="23"/>
      <c r="EC21" s="23"/>
      <c r="ED21" s="23"/>
      <c r="EE21" s="23"/>
      <c r="EF21" s="23"/>
      <c r="EG21" s="23"/>
      <c r="EH21" s="23"/>
      <c r="EI21" s="23"/>
    </row>
    <row r="22" spans="1:139" s="24" customFormat="1" ht="31.95" hidden="1" customHeight="1" x14ac:dyDescent="0.3">
      <c r="A22" s="6" t="str">
        <f>Risks!A23</f>
        <v>sPH_EMCal_004</v>
      </c>
      <c r="B22" s="42"/>
      <c r="C22" s="21"/>
      <c r="D22" s="31"/>
      <c r="E22" s="9"/>
      <c r="F22" s="26" t="str">
        <f>Risks!F23</f>
        <v>Craig Woody</v>
      </c>
      <c r="G22" s="27" t="str">
        <f>Risks!G23</f>
        <v>Delay of EMCal block production at UIUC due to component supplies or technical issues</v>
      </c>
      <c r="H22" s="27"/>
      <c r="I22" s="7"/>
      <c r="J22" s="33"/>
      <c r="K22" s="33"/>
      <c r="L22" s="15"/>
      <c r="M22" s="29">
        <f t="shared" si="14"/>
        <v>0</v>
      </c>
      <c r="N22" s="9">
        <f>IF(L22="",0,IF(L22&lt;=SelectionCriteria!$G$5,1, IF(L22&lt;=SelectionCriteria!$G$4,2, IF(L22&lt;=SelectionCriteria!$G$3,3,4))))</f>
        <v>0</v>
      </c>
      <c r="O22" s="9">
        <f t="shared" si="15"/>
        <v>0</v>
      </c>
      <c r="P22" s="9">
        <f t="shared" si="16"/>
        <v>0</v>
      </c>
      <c r="Q22" s="6">
        <f t="shared" si="17"/>
        <v>0</v>
      </c>
      <c r="R22" s="7" t="str">
        <f t="shared" si="6"/>
        <v>Negligible</v>
      </c>
      <c r="S22" s="27"/>
      <c r="T22" s="11"/>
      <c r="U22" s="31"/>
      <c r="V22" s="11"/>
      <c r="W22" s="7"/>
      <c r="X22" s="33"/>
      <c r="Y22" s="33"/>
      <c r="Z22" s="9"/>
      <c r="AA22" s="9"/>
      <c r="AB22" s="9"/>
      <c r="AC22" s="71"/>
      <c r="AD22" s="71"/>
      <c r="AE22" s="71"/>
      <c r="AF22" s="9">
        <f t="shared" si="18"/>
        <v>0</v>
      </c>
      <c r="AG22" s="9">
        <f>IF(AA22="",0,IF(AA22&lt;=SelectionCriteria!$G$5,1, IF(AA22&lt;=SelectionCriteria!$G$4,2, IF(AA22&lt;=SelectionCriteria!$G$3,3,4))))</f>
        <v>0</v>
      </c>
      <c r="AH22" s="9">
        <f t="shared" si="19"/>
        <v>0</v>
      </c>
      <c r="AI22" s="9">
        <f t="shared" si="20"/>
        <v>0</v>
      </c>
      <c r="AJ22" s="6">
        <f t="shared" si="21"/>
        <v>0</v>
      </c>
      <c r="AK22" s="7" t="str">
        <f t="shared" si="11"/>
        <v>Negligible</v>
      </c>
      <c r="AL22" s="33"/>
      <c r="AM22" s="6">
        <f t="shared" si="22"/>
        <v>0</v>
      </c>
      <c r="AN22" s="6">
        <f t="shared" si="23"/>
        <v>0</v>
      </c>
      <c r="AO22" s="108"/>
      <c r="AP22" s="108"/>
      <c r="AQ22" s="108"/>
      <c r="AR22" s="108"/>
      <c r="AS22" s="108">
        <f>Risks!AU23</f>
        <v>0</v>
      </c>
      <c r="AT22" s="11"/>
      <c r="AU22" s="23"/>
      <c r="AV22" s="23"/>
      <c r="AW22" s="23"/>
      <c r="AX22" s="23"/>
      <c r="AY22" s="23"/>
      <c r="AZ22" s="23"/>
      <c r="BA22" s="23"/>
      <c r="BB22" s="23"/>
      <c r="BC22" s="23"/>
      <c r="BD22" s="23"/>
      <c r="BE22" s="23"/>
      <c r="BF22" s="23"/>
      <c r="BG22" s="23"/>
      <c r="BH22" s="23"/>
      <c r="BI22" s="23"/>
      <c r="BJ22" s="23"/>
      <c r="BK22" s="23"/>
      <c r="BL22" s="23"/>
      <c r="BM22" s="23"/>
      <c r="BN22" s="23"/>
      <c r="BO22" s="23"/>
      <c r="BP22" s="23"/>
      <c r="BQ22" s="23"/>
      <c r="BR22" s="23"/>
      <c r="BS22" s="23"/>
      <c r="BT22" s="23"/>
      <c r="BU22" s="23"/>
      <c r="BV22" s="23"/>
      <c r="BW22" s="23"/>
      <c r="BX22" s="23"/>
      <c r="BY22" s="23"/>
      <c r="BZ22" s="23"/>
      <c r="CA22" s="23"/>
      <c r="CB22" s="23"/>
      <c r="CC22" s="23"/>
      <c r="CD22" s="23"/>
      <c r="CE22" s="23"/>
      <c r="CF22" s="23"/>
      <c r="CG22" s="23"/>
      <c r="CH22" s="23"/>
      <c r="CI22" s="23"/>
      <c r="CJ22" s="23"/>
      <c r="CK22" s="23"/>
      <c r="CL22" s="23"/>
      <c r="CM22" s="23"/>
      <c r="CN22" s="23"/>
      <c r="CO22" s="23"/>
      <c r="CP22" s="23"/>
      <c r="CQ22" s="23"/>
      <c r="CR22" s="23"/>
      <c r="CS22" s="23"/>
      <c r="CT22" s="23"/>
      <c r="CU22" s="23"/>
      <c r="CV22" s="23"/>
      <c r="CW22" s="23"/>
      <c r="CX22" s="23"/>
      <c r="CY22" s="23"/>
      <c r="CZ22" s="23"/>
      <c r="DA22" s="23"/>
      <c r="DB22" s="23"/>
      <c r="DC22" s="23"/>
      <c r="DD22" s="23"/>
      <c r="DE22" s="23"/>
      <c r="DF22" s="23"/>
      <c r="DG22" s="23"/>
      <c r="DH22" s="23"/>
      <c r="DI22" s="23"/>
      <c r="DJ22" s="23"/>
      <c r="DK22" s="23"/>
      <c r="DL22" s="23"/>
      <c r="DM22" s="23"/>
      <c r="DN22" s="23"/>
      <c r="DO22" s="23"/>
      <c r="DP22" s="23"/>
      <c r="DQ22" s="23"/>
      <c r="DR22" s="23"/>
      <c r="DS22" s="23"/>
      <c r="DT22" s="23"/>
      <c r="DU22" s="23"/>
      <c r="DV22" s="23"/>
      <c r="DW22" s="23"/>
      <c r="DX22" s="23"/>
      <c r="DY22" s="23"/>
      <c r="DZ22" s="23"/>
      <c r="EA22" s="23"/>
      <c r="EB22" s="23"/>
      <c r="EC22" s="23"/>
      <c r="ED22" s="23"/>
      <c r="EE22" s="23"/>
      <c r="EF22" s="23"/>
      <c r="EG22" s="23"/>
      <c r="EH22" s="23"/>
      <c r="EI22" s="23"/>
    </row>
    <row r="23" spans="1:139" s="24" customFormat="1" ht="31.95" hidden="1" customHeight="1" x14ac:dyDescent="0.3">
      <c r="A23" s="6" t="str">
        <f>Risks!A24</f>
        <v>sPH_EMCal_005</v>
      </c>
      <c r="B23" s="42"/>
      <c r="C23" s="21"/>
      <c r="D23" s="31"/>
      <c r="E23" s="9"/>
      <c r="F23" s="26" t="str">
        <f>Risks!F24</f>
        <v>Craig Woody</v>
      </c>
      <c r="G23" s="27" t="str">
        <f>Risks!G24</f>
        <v>Delay of EMCal module production or sector assembly rate due to component supplies or technical issues</v>
      </c>
      <c r="H23" s="27"/>
      <c r="I23" s="7"/>
      <c r="J23" s="33"/>
      <c r="K23" s="33"/>
      <c r="L23" s="15"/>
      <c r="M23" s="29">
        <f t="shared" si="14"/>
        <v>0</v>
      </c>
      <c r="N23" s="9">
        <f>IF(L23="",0,IF(L23&lt;=SelectionCriteria!$G$5,1, IF(L23&lt;=SelectionCriteria!$G$4,2, IF(L23&lt;=SelectionCriteria!$G$3,3,4))))</f>
        <v>0</v>
      </c>
      <c r="O23" s="9">
        <f t="shared" si="15"/>
        <v>0</v>
      </c>
      <c r="P23" s="9">
        <f t="shared" si="16"/>
        <v>0</v>
      </c>
      <c r="Q23" s="6">
        <f t="shared" si="17"/>
        <v>0</v>
      </c>
      <c r="R23" s="7" t="str">
        <f t="shared" si="6"/>
        <v>Negligible</v>
      </c>
      <c r="S23" s="27"/>
      <c r="T23" s="11"/>
      <c r="U23" s="31"/>
      <c r="V23" s="11"/>
      <c r="W23" s="7"/>
      <c r="X23" s="33"/>
      <c r="Y23" s="33"/>
      <c r="Z23" s="9"/>
      <c r="AA23" s="9"/>
      <c r="AB23" s="9"/>
      <c r="AC23" s="71"/>
      <c r="AD23" s="71"/>
      <c r="AE23" s="71"/>
      <c r="AF23" s="9">
        <f t="shared" si="18"/>
        <v>0</v>
      </c>
      <c r="AG23" s="9">
        <f>IF(AA23="",0,IF(AA23&lt;=SelectionCriteria!$G$5,1, IF(AA23&lt;=SelectionCriteria!$G$4,2, IF(AA23&lt;=SelectionCriteria!$G$3,3,4))))</f>
        <v>0</v>
      </c>
      <c r="AH23" s="9">
        <f t="shared" si="19"/>
        <v>0</v>
      </c>
      <c r="AI23" s="9">
        <f t="shared" si="20"/>
        <v>0</v>
      </c>
      <c r="AJ23" s="6">
        <f t="shared" si="21"/>
        <v>0</v>
      </c>
      <c r="AK23" s="7" t="str">
        <f t="shared" si="11"/>
        <v>Negligible</v>
      </c>
      <c r="AL23" s="33"/>
      <c r="AM23" s="6">
        <f t="shared" si="22"/>
        <v>0</v>
      </c>
      <c r="AN23" s="6">
        <f t="shared" si="23"/>
        <v>0</v>
      </c>
      <c r="AO23" s="108"/>
      <c r="AP23" s="108"/>
      <c r="AQ23" s="108"/>
      <c r="AR23" s="108"/>
      <c r="AS23" s="108">
        <f>Risks!AU24</f>
        <v>0</v>
      </c>
      <c r="AT23" s="11"/>
      <c r="AU23" s="23"/>
      <c r="AV23" s="23"/>
      <c r="AW23" s="23"/>
      <c r="AX23" s="23"/>
      <c r="AY23" s="23"/>
      <c r="AZ23" s="23"/>
      <c r="BA23" s="23"/>
      <c r="BB23" s="23"/>
      <c r="BC23" s="23"/>
      <c r="BD23" s="23"/>
      <c r="BE23" s="23"/>
      <c r="BF23" s="23"/>
      <c r="BG23" s="23"/>
      <c r="BH23" s="23"/>
      <c r="BI23" s="23"/>
      <c r="BJ23" s="23"/>
      <c r="BK23" s="23"/>
      <c r="BL23" s="23"/>
      <c r="BM23" s="23"/>
      <c r="BN23" s="23"/>
      <c r="BO23" s="23"/>
      <c r="BP23" s="23"/>
      <c r="BQ23" s="23"/>
      <c r="BR23" s="23"/>
      <c r="BS23" s="23"/>
      <c r="BT23" s="23"/>
      <c r="BU23" s="23"/>
      <c r="BV23" s="23"/>
      <c r="BW23" s="23"/>
      <c r="BX23" s="23"/>
      <c r="BY23" s="23"/>
      <c r="BZ23" s="23"/>
      <c r="CA23" s="23"/>
      <c r="CB23" s="23"/>
      <c r="CC23" s="23"/>
      <c r="CD23" s="23"/>
      <c r="CE23" s="23"/>
      <c r="CF23" s="23"/>
      <c r="CG23" s="23"/>
      <c r="CH23" s="23"/>
      <c r="CI23" s="23"/>
      <c r="CJ23" s="23"/>
      <c r="CK23" s="23"/>
      <c r="CL23" s="23"/>
      <c r="CM23" s="23"/>
      <c r="CN23" s="23"/>
      <c r="CO23" s="23"/>
      <c r="CP23" s="23"/>
      <c r="CQ23" s="23"/>
      <c r="CR23" s="23"/>
      <c r="CS23" s="23"/>
      <c r="CT23" s="23"/>
      <c r="CU23" s="23"/>
      <c r="CV23" s="23"/>
      <c r="CW23" s="23"/>
      <c r="CX23" s="23"/>
      <c r="CY23" s="23"/>
      <c r="CZ23" s="23"/>
      <c r="DA23" s="23"/>
      <c r="DB23" s="23"/>
      <c r="DC23" s="23"/>
      <c r="DD23" s="23"/>
      <c r="DE23" s="23"/>
      <c r="DF23" s="23"/>
      <c r="DG23" s="23"/>
      <c r="DH23" s="23"/>
      <c r="DI23" s="23"/>
      <c r="DJ23" s="23"/>
      <c r="DK23" s="23"/>
      <c r="DL23" s="23"/>
      <c r="DM23" s="23"/>
      <c r="DN23" s="23"/>
      <c r="DO23" s="23"/>
      <c r="DP23" s="23"/>
      <c r="DQ23" s="23"/>
      <c r="DR23" s="23"/>
      <c r="DS23" s="23"/>
      <c r="DT23" s="23"/>
      <c r="DU23" s="23"/>
      <c r="DV23" s="23"/>
      <c r="DW23" s="23"/>
      <c r="DX23" s="23"/>
      <c r="DY23" s="23"/>
      <c r="DZ23" s="23"/>
      <c r="EA23" s="23"/>
      <c r="EB23" s="23"/>
      <c r="EC23" s="23"/>
      <c r="ED23" s="23"/>
      <c r="EE23" s="23"/>
      <c r="EF23" s="23"/>
      <c r="EG23" s="23"/>
      <c r="EH23" s="23"/>
      <c r="EI23" s="23"/>
    </row>
    <row r="24" spans="1:139" s="24" customFormat="1" ht="31.95" customHeight="1" x14ac:dyDescent="0.3">
      <c r="A24" s="6" t="str">
        <f>Risks!A25</f>
        <v>sPH_EMCal_006</v>
      </c>
      <c r="B24" s="42"/>
      <c r="C24" s="21"/>
      <c r="D24" s="31"/>
      <c r="E24" s="9"/>
      <c r="F24" s="26" t="str">
        <f>Risks!F25</f>
        <v>Craig Woody</v>
      </c>
      <c r="G24" s="27" t="str">
        <f>Risks!G25</f>
        <v>EMCal Preproduction sectors do not meet production specs</v>
      </c>
      <c r="H24" s="27"/>
      <c r="I24" s="7"/>
      <c r="J24" s="33"/>
      <c r="K24" s="33"/>
      <c r="L24" s="15"/>
      <c r="M24" s="29">
        <f t="shared" si="14"/>
        <v>0</v>
      </c>
      <c r="N24" s="9">
        <f>IF(L24="",0,IF(L24&lt;=SelectionCriteria!$G$5,1, IF(L24&lt;=SelectionCriteria!$G$4,2, IF(L24&lt;=SelectionCriteria!$G$3,3,4))))</f>
        <v>0</v>
      </c>
      <c r="O24" s="9">
        <f t="shared" si="15"/>
        <v>0</v>
      </c>
      <c r="P24" s="9">
        <f t="shared" si="16"/>
        <v>0</v>
      </c>
      <c r="Q24" s="6">
        <f t="shared" si="17"/>
        <v>0</v>
      </c>
      <c r="R24" s="7" t="str">
        <f t="shared" si="6"/>
        <v>Negligible</v>
      </c>
      <c r="S24" s="27"/>
      <c r="T24" s="11"/>
      <c r="U24" s="31"/>
      <c r="V24" s="11"/>
      <c r="W24" s="7"/>
      <c r="X24" s="33"/>
      <c r="Y24" s="33"/>
      <c r="Z24" s="9"/>
      <c r="AA24" s="9"/>
      <c r="AB24" s="9"/>
      <c r="AC24" s="71"/>
      <c r="AD24" s="71"/>
      <c r="AE24" s="71"/>
      <c r="AF24" s="9">
        <f t="shared" si="18"/>
        <v>0</v>
      </c>
      <c r="AG24" s="9">
        <f>IF(AA24="",0,IF(AA24&lt;=SelectionCriteria!$G$5,1, IF(AA24&lt;=SelectionCriteria!$G$4,2, IF(AA24&lt;=SelectionCriteria!$G$3,3,4))))</f>
        <v>0</v>
      </c>
      <c r="AH24" s="9">
        <f t="shared" si="19"/>
        <v>0</v>
      </c>
      <c r="AI24" s="9">
        <f t="shared" si="20"/>
        <v>0</v>
      </c>
      <c r="AJ24" s="6">
        <f t="shared" si="21"/>
        <v>0</v>
      </c>
      <c r="AK24" s="7" t="str">
        <f t="shared" si="11"/>
        <v>Negligible</v>
      </c>
      <c r="AL24" s="33"/>
      <c r="AM24" s="6">
        <f t="shared" si="22"/>
        <v>0</v>
      </c>
      <c r="AN24" s="6">
        <f t="shared" si="23"/>
        <v>0</v>
      </c>
      <c r="AO24" s="108"/>
      <c r="AP24" s="108"/>
      <c r="AQ24" s="108"/>
      <c r="AR24" s="108"/>
      <c r="AS24" s="108" t="str">
        <f>Risks!AU25</f>
        <v>Retired on Mar 22 2019.</v>
      </c>
      <c r="AT24" s="11"/>
      <c r="AU24" s="23"/>
      <c r="AV24" s="23"/>
      <c r="AW24" s="23"/>
      <c r="AX24" s="23"/>
      <c r="AY24" s="23"/>
      <c r="AZ24" s="23"/>
      <c r="BA24" s="23"/>
      <c r="BB24" s="23"/>
      <c r="BC24" s="23"/>
      <c r="BD24" s="23"/>
      <c r="BE24" s="23"/>
      <c r="BF24" s="23"/>
      <c r="BG24" s="23"/>
      <c r="BH24" s="23"/>
      <c r="BI24" s="23"/>
      <c r="BJ24" s="23"/>
      <c r="BK24" s="23"/>
      <c r="BL24" s="23"/>
      <c r="BM24" s="23"/>
      <c r="BN24" s="23"/>
      <c r="BO24" s="23"/>
      <c r="BP24" s="23"/>
      <c r="BQ24" s="23"/>
      <c r="BR24" s="23"/>
      <c r="BS24" s="23"/>
      <c r="BT24" s="23"/>
      <c r="BU24" s="23"/>
      <c r="BV24" s="23"/>
      <c r="BW24" s="23"/>
      <c r="BX24" s="23"/>
      <c r="BY24" s="23"/>
      <c r="BZ24" s="23"/>
      <c r="CA24" s="23"/>
      <c r="CB24" s="23"/>
      <c r="CC24" s="23"/>
      <c r="CD24" s="23"/>
      <c r="CE24" s="23"/>
      <c r="CF24" s="23"/>
      <c r="CG24" s="23"/>
      <c r="CH24" s="23"/>
      <c r="CI24" s="23"/>
      <c r="CJ24" s="23"/>
      <c r="CK24" s="23"/>
      <c r="CL24" s="23"/>
      <c r="CM24" s="23"/>
      <c r="CN24" s="23"/>
      <c r="CO24" s="23"/>
      <c r="CP24" s="23"/>
      <c r="CQ24" s="23"/>
      <c r="CR24" s="23"/>
      <c r="CS24" s="23"/>
      <c r="CT24" s="23"/>
      <c r="CU24" s="23"/>
      <c r="CV24" s="23"/>
      <c r="CW24" s="23"/>
      <c r="CX24" s="23"/>
      <c r="CY24" s="23"/>
      <c r="CZ24" s="23"/>
      <c r="DA24" s="23"/>
      <c r="DB24" s="23"/>
      <c r="DC24" s="23"/>
      <c r="DD24" s="23"/>
      <c r="DE24" s="23"/>
      <c r="DF24" s="23"/>
      <c r="DG24" s="23"/>
      <c r="DH24" s="23"/>
      <c r="DI24" s="23"/>
      <c r="DJ24" s="23"/>
      <c r="DK24" s="23"/>
      <c r="DL24" s="23"/>
      <c r="DM24" s="23"/>
      <c r="DN24" s="23"/>
      <c r="DO24" s="23"/>
      <c r="DP24" s="23"/>
      <c r="DQ24" s="23"/>
      <c r="DR24" s="23"/>
      <c r="DS24" s="23"/>
      <c r="DT24" s="23"/>
      <c r="DU24" s="23"/>
      <c r="DV24" s="23"/>
      <c r="DW24" s="23"/>
      <c r="DX24" s="23"/>
      <c r="DY24" s="23"/>
      <c r="DZ24" s="23"/>
      <c r="EA24" s="23"/>
      <c r="EB24" s="23"/>
      <c r="EC24" s="23"/>
      <c r="ED24" s="23"/>
      <c r="EE24" s="23"/>
      <c r="EF24" s="23"/>
      <c r="EG24" s="23"/>
      <c r="EH24" s="23"/>
      <c r="EI24" s="23"/>
    </row>
    <row r="25" spans="1:139" s="24" customFormat="1" ht="31.95" hidden="1" customHeight="1" x14ac:dyDescent="0.3">
      <c r="A25" s="6" t="str">
        <f>Risks!A26</f>
        <v>sPH_EMCal_007</v>
      </c>
      <c r="B25" s="42"/>
      <c r="C25" s="21"/>
      <c r="D25" s="31"/>
      <c r="E25" s="9"/>
      <c r="F25" s="26" t="str">
        <f>Risks!F26</f>
        <v>Craig Woody</v>
      </c>
      <c r="G25" s="27" t="str">
        <f>Risks!G26</f>
        <v>Student Labor Productivity</v>
      </c>
      <c r="H25" s="27"/>
      <c r="I25" s="7"/>
      <c r="J25" s="33"/>
      <c r="K25" s="33"/>
      <c r="L25" s="15"/>
      <c r="M25" s="29">
        <f t="shared" si="14"/>
        <v>0</v>
      </c>
      <c r="N25" s="9">
        <f>IF(L25="",0,IF(L25&lt;=SelectionCriteria!$G$5,1, IF(L25&lt;=SelectionCriteria!$G$4,2, IF(L25&lt;=SelectionCriteria!$G$3,3,4))))</f>
        <v>0</v>
      </c>
      <c r="O25" s="9">
        <f t="shared" si="15"/>
        <v>0</v>
      </c>
      <c r="P25" s="9">
        <f t="shared" si="16"/>
        <v>0</v>
      </c>
      <c r="Q25" s="6">
        <f t="shared" si="17"/>
        <v>0</v>
      </c>
      <c r="R25" s="7" t="str">
        <f t="shared" si="6"/>
        <v>Negligible</v>
      </c>
      <c r="S25" s="27"/>
      <c r="T25" s="11"/>
      <c r="U25" s="31"/>
      <c r="V25" s="11"/>
      <c r="W25" s="7"/>
      <c r="X25" s="33"/>
      <c r="Y25" s="33"/>
      <c r="Z25" s="9"/>
      <c r="AA25" s="9"/>
      <c r="AB25" s="9"/>
      <c r="AC25" s="71"/>
      <c r="AD25" s="71"/>
      <c r="AE25" s="71"/>
      <c r="AF25" s="9">
        <f t="shared" si="18"/>
        <v>0</v>
      </c>
      <c r="AG25" s="9">
        <f>IF(AA25="",0,IF(AA25&lt;=SelectionCriteria!$G$5,1, IF(AA25&lt;=SelectionCriteria!$G$4,2, IF(AA25&lt;=SelectionCriteria!$G$3,3,4))))</f>
        <v>0</v>
      </c>
      <c r="AH25" s="9">
        <f t="shared" si="19"/>
        <v>0</v>
      </c>
      <c r="AI25" s="9">
        <f t="shared" si="20"/>
        <v>0</v>
      </c>
      <c r="AJ25" s="6">
        <f t="shared" si="21"/>
        <v>0</v>
      </c>
      <c r="AK25" s="7" t="str">
        <f t="shared" si="11"/>
        <v>Negligible</v>
      </c>
      <c r="AL25" s="33"/>
      <c r="AM25" s="6">
        <f t="shared" si="22"/>
        <v>0</v>
      </c>
      <c r="AN25" s="6">
        <f t="shared" si="23"/>
        <v>0</v>
      </c>
      <c r="AO25" s="108"/>
      <c r="AP25" s="108"/>
      <c r="AQ25" s="108"/>
      <c r="AR25" s="108"/>
      <c r="AS25" s="108">
        <f>Risks!AU26</f>
        <v>0</v>
      </c>
      <c r="AT25" s="11"/>
      <c r="AU25" s="23"/>
      <c r="AV25" s="23"/>
      <c r="AW25" s="23"/>
      <c r="AX25" s="23"/>
      <c r="AY25" s="23"/>
      <c r="AZ25" s="23"/>
      <c r="BA25" s="23"/>
      <c r="BB25" s="23"/>
      <c r="BC25" s="23"/>
      <c r="BD25" s="23"/>
      <c r="BE25" s="23"/>
      <c r="BF25" s="23"/>
      <c r="BG25" s="23"/>
      <c r="BH25" s="23"/>
      <c r="BI25" s="23"/>
      <c r="BJ25" s="23"/>
      <c r="BK25" s="23"/>
      <c r="BL25" s="23"/>
      <c r="BM25" s="23"/>
      <c r="BN25" s="23"/>
      <c r="BO25" s="23"/>
      <c r="BP25" s="23"/>
      <c r="BQ25" s="23"/>
      <c r="BR25" s="23"/>
      <c r="BS25" s="23"/>
      <c r="BT25" s="23"/>
      <c r="BU25" s="23"/>
      <c r="BV25" s="23"/>
      <c r="BW25" s="23"/>
      <c r="BX25" s="23"/>
      <c r="BY25" s="23"/>
      <c r="BZ25" s="23"/>
      <c r="CA25" s="23"/>
      <c r="CB25" s="23"/>
      <c r="CC25" s="23"/>
      <c r="CD25" s="23"/>
      <c r="CE25" s="23"/>
      <c r="CF25" s="23"/>
      <c r="CG25" s="23"/>
      <c r="CH25" s="23"/>
      <c r="CI25" s="23"/>
      <c r="CJ25" s="23"/>
      <c r="CK25" s="23"/>
      <c r="CL25" s="23"/>
      <c r="CM25" s="23"/>
      <c r="CN25" s="23"/>
      <c r="CO25" s="23"/>
      <c r="CP25" s="23"/>
      <c r="CQ25" s="23"/>
      <c r="CR25" s="23"/>
      <c r="CS25" s="23"/>
      <c r="CT25" s="23"/>
      <c r="CU25" s="23"/>
      <c r="CV25" s="23"/>
      <c r="CW25" s="23"/>
      <c r="CX25" s="23"/>
      <c r="CY25" s="23"/>
      <c r="CZ25" s="23"/>
      <c r="DA25" s="23"/>
      <c r="DB25" s="23"/>
      <c r="DC25" s="23"/>
      <c r="DD25" s="23"/>
      <c r="DE25" s="23"/>
      <c r="DF25" s="23"/>
      <c r="DG25" s="23"/>
      <c r="DH25" s="23"/>
      <c r="DI25" s="23"/>
      <c r="DJ25" s="23"/>
      <c r="DK25" s="23"/>
      <c r="DL25" s="23"/>
      <c r="DM25" s="23"/>
      <c r="DN25" s="23"/>
      <c r="DO25" s="23"/>
      <c r="DP25" s="23"/>
      <c r="DQ25" s="23"/>
      <c r="DR25" s="23"/>
      <c r="DS25" s="23"/>
      <c r="DT25" s="23"/>
      <c r="DU25" s="23"/>
      <c r="DV25" s="23"/>
      <c r="DW25" s="23"/>
      <c r="DX25" s="23"/>
      <c r="DY25" s="23"/>
      <c r="DZ25" s="23"/>
      <c r="EA25" s="23"/>
      <c r="EB25" s="23"/>
      <c r="EC25" s="23"/>
      <c r="ED25" s="23"/>
      <c r="EE25" s="23"/>
      <c r="EF25" s="23"/>
      <c r="EG25" s="23"/>
      <c r="EH25" s="23"/>
      <c r="EI25" s="23"/>
    </row>
    <row r="26" spans="1:139" s="24" customFormat="1" ht="31.95" customHeight="1" x14ac:dyDescent="0.3">
      <c r="A26" s="6" t="str">
        <f>Risks!A27</f>
        <v>sPH_EMCal_008</v>
      </c>
      <c r="B26" s="42"/>
      <c r="C26" s="21"/>
      <c r="D26" s="31"/>
      <c r="E26" s="9"/>
      <c r="F26" s="26" t="str">
        <f>Risks!F27</f>
        <v>Craig Woody</v>
      </c>
      <c r="G26" s="27" t="str">
        <f>Risks!G27</f>
        <v>Loss of Epoxy supplier</v>
      </c>
      <c r="H26" s="27"/>
      <c r="I26" s="7"/>
      <c r="J26" s="33"/>
      <c r="K26" s="33"/>
      <c r="L26" s="15"/>
      <c r="M26" s="29">
        <f t="shared" si="14"/>
        <v>0</v>
      </c>
      <c r="N26" s="9">
        <f>IF(L26="",0,IF(L26&lt;=SelectionCriteria!$G$5,1, IF(L26&lt;=SelectionCriteria!$G$4,2, IF(L26&lt;=SelectionCriteria!$G$3,3,4))))</f>
        <v>0</v>
      </c>
      <c r="O26" s="9">
        <f t="shared" si="15"/>
        <v>0</v>
      </c>
      <c r="P26" s="9">
        <f t="shared" si="16"/>
        <v>0</v>
      </c>
      <c r="Q26" s="6">
        <f t="shared" si="17"/>
        <v>0</v>
      </c>
      <c r="R26" s="7" t="str">
        <f t="shared" si="6"/>
        <v>Negligible</v>
      </c>
      <c r="S26" s="27"/>
      <c r="T26" s="11"/>
      <c r="U26" s="31"/>
      <c r="V26" s="11"/>
      <c r="W26" s="7"/>
      <c r="X26" s="33"/>
      <c r="Y26" s="33"/>
      <c r="Z26" s="9"/>
      <c r="AA26" s="9"/>
      <c r="AB26" s="9"/>
      <c r="AC26" s="71"/>
      <c r="AD26" s="71"/>
      <c r="AE26" s="71"/>
      <c r="AF26" s="9">
        <f t="shared" si="18"/>
        <v>0</v>
      </c>
      <c r="AG26" s="9">
        <f>IF(AA26="",0,IF(AA26&lt;=SelectionCriteria!$G$5,1, IF(AA26&lt;=SelectionCriteria!$G$4,2, IF(AA26&lt;=SelectionCriteria!$G$3,3,4))))</f>
        <v>0</v>
      </c>
      <c r="AH26" s="9">
        <f t="shared" si="19"/>
        <v>0</v>
      </c>
      <c r="AI26" s="9">
        <f t="shared" si="20"/>
        <v>0</v>
      </c>
      <c r="AJ26" s="6">
        <f t="shared" si="21"/>
        <v>0</v>
      </c>
      <c r="AK26" s="7" t="str">
        <f t="shared" si="11"/>
        <v>Negligible</v>
      </c>
      <c r="AL26" s="33"/>
      <c r="AM26" s="6">
        <f t="shared" si="22"/>
        <v>0</v>
      </c>
      <c r="AN26" s="6">
        <f t="shared" si="23"/>
        <v>0</v>
      </c>
      <c r="AO26" s="108"/>
      <c r="AP26" s="108"/>
      <c r="AQ26" s="108"/>
      <c r="AR26" s="108"/>
      <c r="AS26" s="108" t="str">
        <f>Risks!AU27</f>
        <v xml:space="preserve">Retired on Feb 20 2019. Successful preproduction contract and more than one supplier identified. </v>
      </c>
      <c r="AT26" s="11"/>
      <c r="AU26" s="23"/>
      <c r="AV26" s="23"/>
      <c r="AW26" s="23"/>
      <c r="AX26" s="23"/>
      <c r="AY26" s="23"/>
      <c r="AZ26" s="23"/>
      <c r="BA26" s="23"/>
      <c r="BB26" s="23"/>
      <c r="BC26" s="23"/>
      <c r="BD26" s="23"/>
      <c r="BE26" s="23"/>
      <c r="BF26" s="23"/>
      <c r="BG26" s="23"/>
      <c r="BH26" s="23"/>
      <c r="BI26" s="23"/>
      <c r="BJ26" s="23"/>
      <c r="BK26" s="23"/>
      <c r="BL26" s="23"/>
      <c r="BM26" s="23"/>
      <c r="BN26" s="23"/>
      <c r="BO26" s="23"/>
      <c r="BP26" s="23"/>
      <c r="BQ26" s="23"/>
      <c r="BR26" s="23"/>
      <c r="BS26" s="23"/>
      <c r="BT26" s="23"/>
      <c r="BU26" s="23"/>
      <c r="BV26" s="23"/>
      <c r="BW26" s="23"/>
      <c r="BX26" s="23"/>
      <c r="BY26" s="23"/>
      <c r="BZ26" s="23"/>
      <c r="CA26" s="23"/>
      <c r="CB26" s="23"/>
      <c r="CC26" s="23"/>
      <c r="CD26" s="23"/>
      <c r="CE26" s="23"/>
      <c r="CF26" s="23"/>
      <c r="CG26" s="23"/>
      <c r="CH26" s="23"/>
      <c r="CI26" s="23"/>
      <c r="CJ26" s="23"/>
      <c r="CK26" s="23"/>
      <c r="CL26" s="23"/>
      <c r="CM26" s="23"/>
      <c r="CN26" s="23"/>
      <c r="CO26" s="23"/>
      <c r="CP26" s="23"/>
      <c r="CQ26" s="23"/>
      <c r="CR26" s="23"/>
      <c r="CS26" s="23"/>
      <c r="CT26" s="23"/>
      <c r="CU26" s="23"/>
      <c r="CV26" s="23"/>
      <c r="CW26" s="23"/>
      <c r="CX26" s="23"/>
      <c r="CY26" s="23"/>
      <c r="CZ26" s="23"/>
      <c r="DA26" s="23"/>
      <c r="DB26" s="23"/>
      <c r="DC26" s="23"/>
      <c r="DD26" s="23"/>
      <c r="DE26" s="23"/>
      <c r="DF26" s="23"/>
      <c r="DG26" s="23"/>
      <c r="DH26" s="23"/>
      <c r="DI26" s="23"/>
      <c r="DJ26" s="23"/>
      <c r="DK26" s="23"/>
      <c r="DL26" s="23"/>
      <c r="DM26" s="23"/>
      <c r="DN26" s="23"/>
      <c r="DO26" s="23"/>
      <c r="DP26" s="23"/>
      <c r="DQ26" s="23"/>
      <c r="DR26" s="23"/>
      <c r="DS26" s="23"/>
      <c r="DT26" s="23"/>
      <c r="DU26" s="23"/>
      <c r="DV26" s="23"/>
      <c r="DW26" s="23"/>
      <c r="DX26" s="23"/>
      <c r="DY26" s="23"/>
      <c r="DZ26" s="23"/>
      <c r="EA26" s="23"/>
      <c r="EB26" s="23"/>
      <c r="EC26" s="23"/>
      <c r="ED26" s="23"/>
      <c r="EE26" s="23"/>
      <c r="EF26" s="23"/>
      <c r="EG26" s="23"/>
      <c r="EH26" s="23"/>
      <c r="EI26" s="23"/>
    </row>
    <row r="27" spans="1:139" s="24" customFormat="1" ht="31.95" hidden="1" customHeight="1" x14ac:dyDescent="0.3">
      <c r="A27" s="6" t="str">
        <f>Risks!A28</f>
        <v>sPH_EMCal_009</v>
      </c>
      <c r="B27" s="42"/>
      <c r="C27" s="21"/>
      <c r="D27" s="31"/>
      <c r="E27" s="9"/>
      <c r="F27" s="26" t="str">
        <f>Risks!F28</f>
        <v>Craig Woody</v>
      </c>
      <c r="G27" s="27" t="str">
        <f>Risks!G28</f>
        <v xml:space="preserve">UIUC students not available for EMCal Fiber Assemblies
</v>
      </c>
      <c r="H27" s="27"/>
      <c r="I27" s="7"/>
      <c r="J27" s="33"/>
      <c r="K27" s="33"/>
      <c r="L27" s="15"/>
      <c r="M27" s="29">
        <f t="shared" si="14"/>
        <v>0</v>
      </c>
      <c r="N27" s="9">
        <f>IF(L27="",0,IF(L27&lt;=SelectionCriteria!$G$5,1, IF(L27&lt;=SelectionCriteria!$G$4,2, IF(L27&lt;=SelectionCriteria!$G$3,3,4))))</f>
        <v>0</v>
      </c>
      <c r="O27" s="9">
        <f t="shared" si="15"/>
        <v>0</v>
      </c>
      <c r="P27" s="9">
        <f t="shared" si="16"/>
        <v>0</v>
      </c>
      <c r="Q27" s="6">
        <f t="shared" si="17"/>
        <v>0</v>
      </c>
      <c r="R27" s="7" t="str">
        <f t="shared" si="6"/>
        <v>Negligible</v>
      </c>
      <c r="S27" s="27"/>
      <c r="T27" s="11"/>
      <c r="U27" s="31"/>
      <c r="V27" s="11"/>
      <c r="W27" s="7"/>
      <c r="X27" s="33"/>
      <c r="Y27" s="33"/>
      <c r="Z27" s="9"/>
      <c r="AA27" s="9"/>
      <c r="AB27" s="9"/>
      <c r="AC27" s="71"/>
      <c r="AD27" s="71"/>
      <c r="AE27" s="71"/>
      <c r="AF27" s="9">
        <f t="shared" si="18"/>
        <v>0</v>
      </c>
      <c r="AG27" s="9">
        <f>IF(AA27="",0,IF(AA27&lt;=SelectionCriteria!$G$5,1, IF(AA27&lt;=SelectionCriteria!$G$4,2, IF(AA27&lt;=SelectionCriteria!$G$3,3,4))))</f>
        <v>0</v>
      </c>
      <c r="AH27" s="9">
        <f t="shared" si="19"/>
        <v>0</v>
      </c>
      <c r="AI27" s="9">
        <f t="shared" si="20"/>
        <v>0</v>
      </c>
      <c r="AJ27" s="6">
        <f t="shared" si="21"/>
        <v>0</v>
      </c>
      <c r="AK27" s="7" t="str">
        <f t="shared" si="11"/>
        <v>Negligible</v>
      </c>
      <c r="AL27" s="33"/>
      <c r="AM27" s="6">
        <f t="shared" si="22"/>
        <v>0</v>
      </c>
      <c r="AN27" s="6">
        <f t="shared" si="23"/>
        <v>0</v>
      </c>
      <c r="AO27" s="108"/>
      <c r="AP27" s="108"/>
      <c r="AQ27" s="108"/>
      <c r="AR27" s="108"/>
      <c r="AS27" s="108">
        <f>Risks!AU28</f>
        <v>0</v>
      </c>
      <c r="AT27" s="11"/>
      <c r="AU27" s="23"/>
      <c r="AV27" s="23"/>
      <c r="AW27" s="23"/>
      <c r="AX27" s="23"/>
      <c r="AY27" s="23"/>
      <c r="AZ27" s="23"/>
      <c r="BA27" s="23"/>
      <c r="BB27" s="23"/>
      <c r="BC27" s="23"/>
      <c r="BD27" s="23"/>
      <c r="BE27" s="23"/>
      <c r="BF27" s="23"/>
      <c r="BG27" s="23"/>
      <c r="BH27" s="23"/>
      <c r="BI27" s="23"/>
      <c r="BJ27" s="23"/>
      <c r="BK27" s="23"/>
      <c r="BL27" s="23"/>
      <c r="BM27" s="23"/>
      <c r="BN27" s="23"/>
      <c r="BO27" s="23"/>
      <c r="BP27" s="23"/>
      <c r="BQ27" s="23"/>
      <c r="BR27" s="23"/>
      <c r="BS27" s="23"/>
      <c r="BT27" s="23"/>
      <c r="BU27" s="23"/>
      <c r="BV27" s="23"/>
      <c r="BW27" s="23"/>
      <c r="BX27" s="23"/>
      <c r="BY27" s="23"/>
      <c r="BZ27" s="23"/>
      <c r="CA27" s="23"/>
      <c r="CB27" s="23"/>
      <c r="CC27" s="23"/>
      <c r="CD27" s="23"/>
      <c r="CE27" s="23"/>
      <c r="CF27" s="23"/>
      <c r="CG27" s="23"/>
      <c r="CH27" s="23"/>
      <c r="CI27" s="23"/>
      <c r="CJ27" s="23"/>
      <c r="CK27" s="23"/>
      <c r="CL27" s="23"/>
      <c r="CM27" s="23"/>
      <c r="CN27" s="23"/>
      <c r="CO27" s="23"/>
      <c r="CP27" s="23"/>
      <c r="CQ27" s="23"/>
      <c r="CR27" s="23"/>
      <c r="CS27" s="23"/>
      <c r="CT27" s="23"/>
      <c r="CU27" s="23"/>
      <c r="CV27" s="23"/>
      <c r="CW27" s="23"/>
      <c r="CX27" s="23"/>
      <c r="CY27" s="23"/>
      <c r="CZ27" s="23"/>
      <c r="DA27" s="23"/>
      <c r="DB27" s="23"/>
      <c r="DC27" s="23"/>
      <c r="DD27" s="23"/>
      <c r="DE27" s="23"/>
      <c r="DF27" s="23"/>
      <c r="DG27" s="23"/>
      <c r="DH27" s="23"/>
      <c r="DI27" s="23"/>
      <c r="DJ27" s="23"/>
      <c r="DK27" s="23"/>
      <c r="DL27" s="23"/>
      <c r="DM27" s="23"/>
      <c r="DN27" s="23"/>
      <c r="DO27" s="23"/>
      <c r="DP27" s="23"/>
      <c r="DQ27" s="23"/>
      <c r="DR27" s="23"/>
      <c r="DS27" s="23"/>
      <c r="DT27" s="23"/>
      <c r="DU27" s="23"/>
      <c r="DV27" s="23"/>
      <c r="DW27" s="23"/>
      <c r="DX27" s="23"/>
      <c r="DY27" s="23"/>
      <c r="DZ27" s="23"/>
      <c r="EA27" s="23"/>
      <c r="EB27" s="23"/>
      <c r="EC27" s="23"/>
      <c r="ED27" s="23"/>
      <c r="EE27" s="23"/>
      <c r="EF27" s="23"/>
      <c r="EG27" s="23"/>
      <c r="EH27" s="23"/>
      <c r="EI27" s="23"/>
    </row>
    <row r="28" spans="1:139" s="24" customFormat="1" ht="31.95" hidden="1" customHeight="1" x14ac:dyDescent="0.3">
      <c r="A28" s="6" t="str">
        <f>Risks!A29</f>
        <v>sPH_EMCal_010</v>
      </c>
      <c r="B28" s="42"/>
      <c r="C28" s="21"/>
      <c r="D28" s="31"/>
      <c r="E28" s="9"/>
      <c r="F28" s="26" t="str">
        <f>Risks!F29</f>
        <v>Craig Woody</v>
      </c>
      <c r="G28" s="27" t="str">
        <f>Risks!G29</f>
        <v xml:space="preserve">UIUC students not available for EMCal Final Block Fabrication 
</v>
      </c>
      <c r="H28" s="27"/>
      <c r="I28" s="7"/>
      <c r="J28" s="33"/>
      <c r="K28" s="33"/>
      <c r="L28" s="15"/>
      <c r="M28" s="29">
        <f t="shared" si="14"/>
        <v>0</v>
      </c>
      <c r="N28" s="9">
        <f>IF(L28="",0,IF(L28&lt;=SelectionCriteria!$G$5,1, IF(L28&lt;=SelectionCriteria!$G$4,2, IF(L28&lt;=SelectionCriteria!$G$3,3,4))))</f>
        <v>0</v>
      </c>
      <c r="O28" s="9">
        <f t="shared" si="15"/>
        <v>0</v>
      </c>
      <c r="P28" s="9">
        <f t="shared" si="16"/>
        <v>0</v>
      </c>
      <c r="Q28" s="6">
        <f t="shared" si="17"/>
        <v>0</v>
      </c>
      <c r="R28" s="7" t="str">
        <f t="shared" si="6"/>
        <v>Negligible</v>
      </c>
      <c r="S28" s="27"/>
      <c r="T28" s="11"/>
      <c r="U28" s="31"/>
      <c r="V28" s="11"/>
      <c r="W28" s="7"/>
      <c r="X28" s="33"/>
      <c r="Y28" s="33"/>
      <c r="Z28" s="9"/>
      <c r="AA28" s="9"/>
      <c r="AB28" s="9"/>
      <c r="AC28" s="71"/>
      <c r="AD28" s="71"/>
      <c r="AE28" s="71"/>
      <c r="AF28" s="9">
        <f t="shared" si="18"/>
        <v>0</v>
      </c>
      <c r="AG28" s="9">
        <f>IF(AA28="",0,IF(AA28&lt;=SelectionCriteria!$G$5,1, IF(AA28&lt;=SelectionCriteria!$G$4,2, IF(AA28&lt;=SelectionCriteria!$G$3,3,4))))</f>
        <v>0</v>
      </c>
      <c r="AH28" s="9">
        <f t="shared" si="19"/>
        <v>0</v>
      </c>
      <c r="AI28" s="9">
        <f t="shared" si="20"/>
        <v>0</v>
      </c>
      <c r="AJ28" s="6">
        <f t="shared" si="21"/>
        <v>0</v>
      </c>
      <c r="AK28" s="7" t="str">
        <f t="shared" si="11"/>
        <v>Negligible</v>
      </c>
      <c r="AL28" s="33"/>
      <c r="AM28" s="6">
        <f t="shared" si="22"/>
        <v>0</v>
      </c>
      <c r="AN28" s="6">
        <f t="shared" si="23"/>
        <v>0</v>
      </c>
      <c r="AO28" s="108"/>
      <c r="AP28" s="108"/>
      <c r="AQ28" s="108"/>
      <c r="AR28" s="108"/>
      <c r="AS28" s="108">
        <f>Risks!AU29</f>
        <v>0</v>
      </c>
      <c r="AT28" s="11"/>
      <c r="AU28" s="23"/>
      <c r="AV28" s="23"/>
      <c r="AW28" s="23"/>
      <c r="AX28" s="23"/>
      <c r="AY28" s="23"/>
      <c r="AZ28" s="23"/>
      <c r="BA28" s="23"/>
      <c r="BB28" s="23"/>
      <c r="BC28" s="23"/>
      <c r="BD28" s="23"/>
      <c r="BE28" s="23"/>
      <c r="BF28" s="23"/>
      <c r="BG28" s="23"/>
      <c r="BH28" s="23"/>
      <c r="BI28" s="23"/>
      <c r="BJ28" s="23"/>
      <c r="BK28" s="23"/>
      <c r="BL28" s="23"/>
      <c r="BM28" s="23"/>
      <c r="BN28" s="23"/>
      <c r="BO28" s="23"/>
      <c r="BP28" s="23"/>
      <c r="BQ28" s="23"/>
      <c r="BR28" s="23"/>
      <c r="BS28" s="23"/>
      <c r="BT28" s="23"/>
      <c r="BU28" s="23"/>
      <c r="BV28" s="23"/>
      <c r="BW28" s="23"/>
      <c r="BX28" s="23"/>
      <c r="BY28" s="23"/>
      <c r="BZ28" s="23"/>
      <c r="CA28" s="23"/>
      <c r="CB28" s="23"/>
      <c r="CC28" s="23"/>
      <c r="CD28" s="23"/>
      <c r="CE28" s="23"/>
      <c r="CF28" s="23"/>
      <c r="CG28" s="23"/>
      <c r="CH28" s="23"/>
      <c r="CI28" s="23"/>
      <c r="CJ28" s="23"/>
      <c r="CK28" s="23"/>
      <c r="CL28" s="23"/>
      <c r="CM28" s="23"/>
      <c r="CN28" s="23"/>
      <c r="CO28" s="23"/>
      <c r="CP28" s="23"/>
      <c r="CQ28" s="23"/>
      <c r="CR28" s="23"/>
      <c r="CS28" s="23"/>
      <c r="CT28" s="23"/>
      <c r="CU28" s="23"/>
      <c r="CV28" s="23"/>
      <c r="CW28" s="23"/>
      <c r="CX28" s="23"/>
      <c r="CY28" s="23"/>
      <c r="CZ28" s="23"/>
      <c r="DA28" s="23"/>
      <c r="DB28" s="23"/>
      <c r="DC28" s="23"/>
      <c r="DD28" s="23"/>
      <c r="DE28" s="23"/>
      <c r="DF28" s="23"/>
      <c r="DG28" s="23"/>
      <c r="DH28" s="23"/>
      <c r="DI28" s="23"/>
      <c r="DJ28" s="23"/>
      <c r="DK28" s="23"/>
      <c r="DL28" s="23"/>
      <c r="DM28" s="23"/>
      <c r="DN28" s="23"/>
      <c r="DO28" s="23"/>
      <c r="DP28" s="23"/>
      <c r="DQ28" s="23"/>
      <c r="DR28" s="23"/>
      <c r="DS28" s="23"/>
      <c r="DT28" s="23"/>
      <c r="DU28" s="23"/>
      <c r="DV28" s="23"/>
      <c r="DW28" s="23"/>
      <c r="DX28" s="23"/>
      <c r="DY28" s="23"/>
      <c r="DZ28" s="23"/>
      <c r="EA28" s="23"/>
      <c r="EB28" s="23"/>
      <c r="EC28" s="23"/>
      <c r="ED28" s="23"/>
      <c r="EE28" s="23"/>
      <c r="EF28" s="23"/>
      <c r="EG28" s="23"/>
      <c r="EH28" s="23"/>
      <c r="EI28" s="23"/>
    </row>
    <row r="29" spans="1:139" s="24" customFormat="1" ht="31.95" hidden="1" customHeight="1" x14ac:dyDescent="0.3">
      <c r="A29" s="6" t="str">
        <f>Risks!A30</f>
        <v>sPH_EMCal_011</v>
      </c>
      <c r="B29" s="42"/>
      <c r="C29" s="21"/>
      <c r="D29" s="31"/>
      <c r="E29" s="9"/>
      <c r="F29" s="26" t="str">
        <f>Risks!F30</f>
        <v>Craig Woody</v>
      </c>
      <c r="G29" s="27" t="str">
        <f>Risks!G30</f>
        <v>Loss of Students for Sector testing</v>
      </c>
      <c r="H29" s="27"/>
      <c r="I29" s="7"/>
      <c r="J29" s="33"/>
      <c r="K29" s="33"/>
      <c r="L29" s="15"/>
      <c r="M29" s="29">
        <f t="shared" si="14"/>
        <v>0</v>
      </c>
      <c r="N29" s="9">
        <f>IF(L29="",0,IF(L29&lt;=SelectionCriteria!$G$5,1, IF(L29&lt;=SelectionCriteria!$G$4,2, IF(L29&lt;=SelectionCriteria!$G$3,3,4))))</f>
        <v>0</v>
      </c>
      <c r="O29" s="9">
        <f t="shared" si="15"/>
        <v>0</v>
      </c>
      <c r="P29" s="9">
        <f t="shared" si="16"/>
        <v>0</v>
      </c>
      <c r="Q29" s="6">
        <f t="shared" si="17"/>
        <v>0</v>
      </c>
      <c r="R29" s="7" t="str">
        <f t="shared" si="6"/>
        <v>Negligible</v>
      </c>
      <c r="S29" s="27"/>
      <c r="T29" s="11"/>
      <c r="U29" s="31"/>
      <c r="V29" s="11"/>
      <c r="W29" s="7"/>
      <c r="X29" s="33"/>
      <c r="Y29" s="33"/>
      <c r="Z29" s="9"/>
      <c r="AA29" s="9"/>
      <c r="AB29" s="9"/>
      <c r="AC29" s="71"/>
      <c r="AD29" s="71"/>
      <c r="AE29" s="71"/>
      <c r="AF29" s="9">
        <f t="shared" si="18"/>
        <v>0</v>
      </c>
      <c r="AG29" s="9">
        <f>IF(AA29="",0,IF(AA29&lt;=SelectionCriteria!$G$5,1, IF(AA29&lt;=SelectionCriteria!$G$4,2, IF(AA29&lt;=SelectionCriteria!$G$3,3,4))))</f>
        <v>0</v>
      </c>
      <c r="AH29" s="9">
        <f t="shared" si="19"/>
        <v>0</v>
      </c>
      <c r="AI29" s="9">
        <f t="shared" si="20"/>
        <v>0</v>
      </c>
      <c r="AJ29" s="6">
        <f t="shared" si="21"/>
        <v>0</v>
      </c>
      <c r="AK29" s="7" t="str">
        <f t="shared" si="11"/>
        <v>Negligible</v>
      </c>
      <c r="AL29" s="33"/>
      <c r="AM29" s="6">
        <f t="shared" si="22"/>
        <v>0</v>
      </c>
      <c r="AN29" s="6">
        <f t="shared" si="23"/>
        <v>0</v>
      </c>
      <c r="AO29" s="108"/>
      <c r="AP29" s="108"/>
      <c r="AQ29" s="108"/>
      <c r="AR29" s="108"/>
      <c r="AS29" s="108">
        <f>Risks!AU30</f>
        <v>0</v>
      </c>
      <c r="AT29" s="11"/>
      <c r="AU29" s="23"/>
      <c r="AV29" s="23"/>
      <c r="AW29" s="23"/>
      <c r="AX29" s="23"/>
      <c r="AY29" s="23"/>
      <c r="AZ29" s="23"/>
      <c r="BA29" s="23"/>
      <c r="BB29" s="23"/>
      <c r="BC29" s="23"/>
      <c r="BD29" s="23"/>
      <c r="BE29" s="23"/>
      <c r="BF29" s="23"/>
      <c r="BG29" s="23"/>
      <c r="BH29" s="23"/>
      <c r="BI29" s="23"/>
      <c r="BJ29" s="23"/>
      <c r="BK29" s="23"/>
      <c r="BL29" s="23"/>
      <c r="BM29" s="23"/>
      <c r="BN29" s="23"/>
      <c r="BO29" s="23"/>
      <c r="BP29" s="23"/>
      <c r="BQ29" s="23"/>
      <c r="BR29" s="23"/>
      <c r="BS29" s="23"/>
      <c r="BT29" s="23"/>
      <c r="BU29" s="23"/>
      <c r="BV29" s="23"/>
      <c r="BW29" s="23"/>
      <c r="BX29" s="23"/>
      <c r="BY29" s="23"/>
      <c r="BZ29" s="23"/>
      <c r="CA29" s="23"/>
      <c r="CB29" s="23"/>
      <c r="CC29" s="23"/>
      <c r="CD29" s="23"/>
      <c r="CE29" s="23"/>
      <c r="CF29" s="23"/>
      <c r="CG29" s="23"/>
      <c r="CH29" s="23"/>
      <c r="CI29" s="23"/>
      <c r="CJ29" s="23"/>
      <c r="CK29" s="23"/>
      <c r="CL29" s="23"/>
      <c r="CM29" s="23"/>
      <c r="CN29" s="23"/>
      <c r="CO29" s="23"/>
      <c r="CP29" s="23"/>
      <c r="CQ29" s="23"/>
      <c r="CR29" s="23"/>
      <c r="CS29" s="23"/>
      <c r="CT29" s="23"/>
      <c r="CU29" s="23"/>
      <c r="CV29" s="23"/>
      <c r="CW29" s="23"/>
      <c r="CX29" s="23"/>
      <c r="CY29" s="23"/>
      <c r="CZ29" s="23"/>
      <c r="DA29" s="23"/>
      <c r="DB29" s="23"/>
      <c r="DC29" s="23"/>
      <c r="DD29" s="23"/>
      <c r="DE29" s="23"/>
      <c r="DF29" s="23"/>
      <c r="DG29" s="23"/>
      <c r="DH29" s="23"/>
      <c r="DI29" s="23"/>
      <c r="DJ29" s="23"/>
      <c r="DK29" s="23"/>
      <c r="DL29" s="23"/>
      <c r="DM29" s="23"/>
      <c r="DN29" s="23"/>
      <c r="DO29" s="23"/>
      <c r="DP29" s="23"/>
      <c r="DQ29" s="23"/>
      <c r="DR29" s="23"/>
      <c r="DS29" s="23"/>
      <c r="DT29" s="23"/>
      <c r="DU29" s="23"/>
      <c r="DV29" s="23"/>
      <c r="DW29" s="23"/>
      <c r="DX29" s="23"/>
      <c r="DY29" s="23"/>
      <c r="DZ29" s="23"/>
      <c r="EA29" s="23"/>
      <c r="EB29" s="23"/>
      <c r="EC29" s="23"/>
      <c r="ED29" s="23"/>
      <c r="EE29" s="23"/>
      <c r="EF29" s="23"/>
      <c r="EG29" s="23"/>
      <c r="EH29" s="23"/>
      <c r="EI29" s="23"/>
    </row>
    <row r="30" spans="1:139" s="24" customFormat="1" ht="31.95" hidden="1" customHeight="1" x14ac:dyDescent="0.3">
      <c r="A30" s="6" t="str">
        <f>Risks!A31</f>
        <v>sPH_HCal_001</v>
      </c>
      <c r="B30" s="42"/>
      <c r="C30" s="21"/>
      <c r="D30" s="31"/>
      <c r="E30" s="9"/>
      <c r="F30" s="26" t="str">
        <f>Risks!F31</f>
        <v>John Lajoie</v>
      </c>
      <c r="G30" s="27" t="str">
        <f>Risks!G31</f>
        <v>Loss of scintillating tile provider (Uniplast)</v>
      </c>
      <c r="H30" s="27"/>
      <c r="I30" s="7"/>
      <c r="J30" s="33"/>
      <c r="K30" s="33"/>
      <c r="L30" s="15"/>
      <c r="M30" s="29">
        <f t="shared" si="14"/>
        <v>0</v>
      </c>
      <c r="N30" s="9">
        <f>IF(L30="",0,IF(L30&lt;=SelectionCriteria!$G$5,1, IF(L30&lt;=SelectionCriteria!$G$4,2, IF(L30&lt;=SelectionCriteria!$G$3,3,4))))</f>
        <v>0</v>
      </c>
      <c r="O30" s="9">
        <f t="shared" si="15"/>
        <v>0</v>
      </c>
      <c r="P30" s="9">
        <f t="shared" si="16"/>
        <v>0</v>
      </c>
      <c r="Q30" s="6">
        <f t="shared" si="17"/>
        <v>0</v>
      </c>
      <c r="R30" s="7" t="str">
        <f t="shared" si="6"/>
        <v>Negligible</v>
      </c>
      <c r="S30" s="27"/>
      <c r="T30" s="11"/>
      <c r="U30" s="31"/>
      <c r="V30" s="11"/>
      <c r="W30" s="7"/>
      <c r="X30" s="33"/>
      <c r="Y30" s="33"/>
      <c r="Z30" s="9"/>
      <c r="AA30" s="9"/>
      <c r="AB30" s="9"/>
      <c r="AC30" s="71"/>
      <c r="AD30" s="71"/>
      <c r="AE30" s="71"/>
      <c r="AF30" s="9">
        <f t="shared" si="18"/>
        <v>0</v>
      </c>
      <c r="AG30" s="9">
        <f>IF(AA30="",0,IF(AA30&lt;=SelectionCriteria!$G$5,1, IF(AA30&lt;=SelectionCriteria!$G$4,2, IF(AA30&lt;=SelectionCriteria!$G$3,3,4))))</f>
        <v>0</v>
      </c>
      <c r="AH30" s="9">
        <f t="shared" si="19"/>
        <v>0</v>
      </c>
      <c r="AI30" s="9">
        <f t="shared" si="20"/>
        <v>0</v>
      </c>
      <c r="AJ30" s="6">
        <f t="shared" si="21"/>
        <v>0</v>
      </c>
      <c r="AK30" s="7" t="str">
        <f t="shared" si="11"/>
        <v>Negligible</v>
      </c>
      <c r="AL30" s="33"/>
      <c r="AM30" s="6">
        <f t="shared" si="22"/>
        <v>0</v>
      </c>
      <c r="AN30" s="6">
        <f t="shared" si="23"/>
        <v>0</v>
      </c>
      <c r="AO30" s="108"/>
      <c r="AP30" s="108"/>
      <c r="AQ30" s="108"/>
      <c r="AR30" s="108"/>
      <c r="AS30" s="108">
        <f>Risks!AU31</f>
        <v>0</v>
      </c>
      <c r="AT30" s="11"/>
      <c r="AU30" s="23"/>
      <c r="AV30" s="23"/>
      <c r="AW30" s="23"/>
      <c r="AX30" s="23"/>
      <c r="AY30" s="23"/>
      <c r="AZ30" s="23"/>
      <c r="BA30" s="23"/>
      <c r="BB30" s="23"/>
      <c r="BC30" s="23"/>
      <c r="BD30" s="23"/>
      <c r="BE30" s="23"/>
      <c r="BF30" s="23"/>
      <c r="BG30" s="23"/>
      <c r="BH30" s="23"/>
      <c r="BI30" s="23"/>
      <c r="BJ30" s="23"/>
      <c r="BK30" s="23"/>
      <c r="BL30" s="23"/>
      <c r="BM30" s="23"/>
      <c r="BN30" s="23"/>
      <c r="BO30" s="23"/>
      <c r="BP30" s="23"/>
      <c r="BQ30" s="23"/>
      <c r="BR30" s="23"/>
      <c r="BS30" s="23"/>
      <c r="BT30" s="23"/>
      <c r="BU30" s="23"/>
      <c r="BV30" s="23"/>
      <c r="BW30" s="23"/>
      <c r="BX30" s="23"/>
      <c r="BY30" s="23"/>
      <c r="BZ30" s="23"/>
      <c r="CA30" s="23"/>
      <c r="CB30" s="23"/>
      <c r="CC30" s="23"/>
      <c r="CD30" s="23"/>
      <c r="CE30" s="23"/>
      <c r="CF30" s="23"/>
      <c r="CG30" s="23"/>
      <c r="CH30" s="23"/>
      <c r="CI30" s="23"/>
      <c r="CJ30" s="23"/>
      <c r="CK30" s="23"/>
      <c r="CL30" s="23"/>
      <c r="CM30" s="23"/>
      <c r="CN30" s="23"/>
      <c r="CO30" s="23"/>
      <c r="CP30" s="23"/>
      <c r="CQ30" s="23"/>
      <c r="CR30" s="23"/>
      <c r="CS30" s="23"/>
      <c r="CT30" s="23"/>
      <c r="CU30" s="23"/>
      <c r="CV30" s="23"/>
      <c r="CW30" s="23"/>
      <c r="CX30" s="23"/>
      <c r="CY30" s="23"/>
      <c r="CZ30" s="23"/>
      <c r="DA30" s="23"/>
      <c r="DB30" s="23"/>
      <c r="DC30" s="23"/>
      <c r="DD30" s="23"/>
      <c r="DE30" s="23"/>
      <c r="DF30" s="23"/>
      <c r="DG30" s="23"/>
      <c r="DH30" s="23"/>
      <c r="DI30" s="23"/>
      <c r="DJ30" s="23"/>
      <c r="DK30" s="23"/>
      <c r="DL30" s="23"/>
      <c r="DM30" s="23"/>
      <c r="DN30" s="23"/>
      <c r="DO30" s="23"/>
      <c r="DP30" s="23"/>
      <c r="DQ30" s="23"/>
      <c r="DR30" s="23"/>
      <c r="DS30" s="23"/>
      <c r="DT30" s="23"/>
      <c r="DU30" s="23"/>
      <c r="DV30" s="23"/>
      <c r="DW30" s="23"/>
      <c r="DX30" s="23"/>
      <c r="DY30" s="23"/>
      <c r="DZ30" s="23"/>
      <c r="EA30" s="23"/>
      <c r="EB30" s="23"/>
      <c r="EC30" s="23"/>
      <c r="ED30" s="23"/>
      <c r="EE30" s="23"/>
      <c r="EF30" s="23"/>
      <c r="EG30" s="23"/>
      <c r="EH30" s="23"/>
      <c r="EI30" s="23"/>
    </row>
    <row r="31" spans="1:139" s="24" customFormat="1" ht="31.95" customHeight="1" x14ac:dyDescent="0.3">
      <c r="A31" s="6" t="str">
        <f>Risks!A32</f>
        <v>sPH_HCal_002</v>
      </c>
      <c r="B31" s="42"/>
      <c r="C31" s="21"/>
      <c r="D31" s="31"/>
      <c r="E31" s="9"/>
      <c r="F31" s="26" t="str">
        <f>Risks!F32</f>
        <v>John Lajoie</v>
      </c>
      <c r="G31" s="27" t="str">
        <f>Risks!G32</f>
        <v>Some pre-production scintillating tiles do not meet production specifications.</v>
      </c>
      <c r="H31" s="27"/>
      <c r="I31" s="7"/>
      <c r="J31" s="33"/>
      <c r="K31" s="33"/>
      <c r="L31" s="15"/>
      <c r="M31" s="29">
        <f t="shared" si="14"/>
        <v>0</v>
      </c>
      <c r="N31" s="9">
        <f>IF(L31="",0,IF(L31&lt;=SelectionCriteria!$G$5,1, IF(L31&lt;=SelectionCriteria!$G$4,2, IF(L31&lt;=SelectionCriteria!$G$3,3,4))))</f>
        <v>0</v>
      </c>
      <c r="O31" s="9">
        <f t="shared" si="15"/>
        <v>0</v>
      </c>
      <c r="P31" s="9">
        <f t="shared" si="16"/>
        <v>0</v>
      </c>
      <c r="Q31" s="6">
        <f t="shared" si="17"/>
        <v>0</v>
      </c>
      <c r="R31" s="7" t="str">
        <f t="shared" si="6"/>
        <v>Negligible</v>
      </c>
      <c r="S31" s="27"/>
      <c r="T31" s="11"/>
      <c r="U31" s="31"/>
      <c r="V31" s="11"/>
      <c r="W31" s="7"/>
      <c r="X31" s="33"/>
      <c r="Y31" s="33"/>
      <c r="Z31" s="9"/>
      <c r="AA31" s="9"/>
      <c r="AB31" s="9"/>
      <c r="AC31" s="71"/>
      <c r="AD31" s="71"/>
      <c r="AE31" s="71"/>
      <c r="AF31" s="9">
        <f t="shared" si="18"/>
        <v>0</v>
      </c>
      <c r="AG31" s="9">
        <f>IF(AA31="",0,IF(AA31&lt;=SelectionCriteria!$G$5,1, IF(AA31&lt;=SelectionCriteria!$G$4,2, IF(AA31&lt;=SelectionCriteria!$G$3,3,4))))</f>
        <v>0</v>
      </c>
      <c r="AH31" s="9">
        <f t="shared" si="19"/>
        <v>0</v>
      </c>
      <c r="AI31" s="9">
        <f t="shared" si="20"/>
        <v>0</v>
      </c>
      <c r="AJ31" s="6">
        <f t="shared" si="21"/>
        <v>0</v>
      </c>
      <c r="AK31" s="7" t="str">
        <f t="shared" si="11"/>
        <v>Negligible</v>
      </c>
      <c r="AL31" s="33"/>
      <c r="AM31" s="6">
        <f t="shared" si="22"/>
        <v>0</v>
      </c>
      <c r="AN31" s="6">
        <f t="shared" si="23"/>
        <v>0</v>
      </c>
      <c r="AO31" s="108"/>
      <c r="AP31" s="108"/>
      <c r="AQ31" s="108"/>
      <c r="AR31" s="108"/>
      <c r="AS31" s="108" t="str">
        <f>Risks!AU32</f>
        <v>Retired Apr 3 2019.</v>
      </c>
      <c r="AT31" s="11"/>
      <c r="AU31" s="23"/>
      <c r="AV31" s="23"/>
      <c r="AW31" s="23"/>
      <c r="AX31" s="23"/>
      <c r="AY31" s="23"/>
      <c r="AZ31" s="23"/>
      <c r="BA31" s="23"/>
      <c r="BB31" s="23"/>
      <c r="BC31" s="23"/>
      <c r="BD31" s="23"/>
      <c r="BE31" s="23"/>
      <c r="BF31" s="23"/>
      <c r="BG31" s="23"/>
      <c r="BH31" s="23"/>
      <c r="BI31" s="23"/>
      <c r="BJ31" s="23"/>
      <c r="BK31" s="23"/>
      <c r="BL31" s="23"/>
      <c r="BM31" s="23"/>
      <c r="BN31" s="23"/>
      <c r="BO31" s="23"/>
      <c r="BP31" s="23"/>
      <c r="BQ31" s="23"/>
      <c r="BR31" s="23"/>
      <c r="BS31" s="23"/>
      <c r="BT31" s="23"/>
      <c r="BU31" s="23"/>
      <c r="BV31" s="23"/>
      <c r="BW31" s="23"/>
      <c r="BX31" s="23"/>
      <c r="BY31" s="23"/>
      <c r="BZ31" s="23"/>
      <c r="CA31" s="23"/>
      <c r="CB31" s="23"/>
      <c r="CC31" s="23"/>
      <c r="CD31" s="23"/>
      <c r="CE31" s="23"/>
      <c r="CF31" s="23"/>
      <c r="CG31" s="23"/>
      <c r="CH31" s="23"/>
      <c r="CI31" s="23"/>
      <c r="CJ31" s="23"/>
      <c r="CK31" s="23"/>
      <c r="CL31" s="23"/>
      <c r="CM31" s="23"/>
      <c r="CN31" s="23"/>
      <c r="CO31" s="23"/>
      <c r="CP31" s="23"/>
      <c r="CQ31" s="23"/>
      <c r="CR31" s="23"/>
      <c r="CS31" s="23"/>
      <c r="CT31" s="23"/>
      <c r="CU31" s="23"/>
      <c r="CV31" s="23"/>
      <c r="CW31" s="23"/>
      <c r="CX31" s="23"/>
      <c r="CY31" s="23"/>
      <c r="CZ31" s="23"/>
      <c r="DA31" s="23"/>
      <c r="DB31" s="23"/>
      <c r="DC31" s="23"/>
      <c r="DD31" s="23"/>
      <c r="DE31" s="23"/>
      <c r="DF31" s="23"/>
      <c r="DG31" s="23"/>
      <c r="DH31" s="23"/>
      <c r="DI31" s="23"/>
      <c r="DJ31" s="23"/>
      <c r="DK31" s="23"/>
      <c r="DL31" s="23"/>
      <c r="DM31" s="23"/>
      <c r="DN31" s="23"/>
      <c r="DO31" s="23"/>
      <c r="DP31" s="23"/>
      <c r="DQ31" s="23"/>
      <c r="DR31" s="23"/>
      <c r="DS31" s="23"/>
      <c r="DT31" s="23"/>
      <c r="DU31" s="23"/>
      <c r="DV31" s="23"/>
      <c r="DW31" s="23"/>
      <c r="DX31" s="23"/>
      <c r="DY31" s="23"/>
      <c r="DZ31" s="23"/>
      <c r="EA31" s="23"/>
      <c r="EB31" s="23"/>
      <c r="EC31" s="23"/>
      <c r="ED31" s="23"/>
      <c r="EE31" s="23"/>
      <c r="EF31" s="23"/>
      <c r="EG31" s="23"/>
      <c r="EH31" s="23"/>
      <c r="EI31" s="23"/>
    </row>
    <row r="32" spans="1:139" s="24" customFormat="1" ht="31.95" hidden="1" customHeight="1" x14ac:dyDescent="0.3">
      <c r="A32" s="6" t="str">
        <f>Risks!A33</f>
        <v>sPH_HCal_003</v>
      </c>
      <c r="B32" s="42"/>
      <c r="C32" s="21"/>
      <c r="D32" s="31"/>
      <c r="E32" s="9"/>
      <c r="F32" s="26" t="str">
        <f>Risks!F33</f>
        <v>John Lajoie</v>
      </c>
      <c r="G32" s="27" t="str">
        <f>Risks!G33</f>
        <v>Georgia State U Staff and/or Students Not Available for HCal scin. tiles testing</v>
      </c>
      <c r="H32" s="27"/>
      <c r="I32" s="7"/>
      <c r="J32" s="33"/>
      <c r="K32" s="33"/>
      <c r="L32" s="15"/>
      <c r="M32" s="29">
        <f t="shared" si="14"/>
        <v>0</v>
      </c>
      <c r="N32" s="9">
        <f>IF(L32="",0,IF(L32&lt;=SelectionCriteria!$G$5,1, IF(L32&lt;=SelectionCriteria!$G$4,2, IF(L32&lt;=SelectionCriteria!$G$3,3,4))))</f>
        <v>0</v>
      </c>
      <c r="O32" s="9">
        <f t="shared" si="15"/>
        <v>0</v>
      </c>
      <c r="P32" s="9">
        <f t="shared" si="16"/>
        <v>0</v>
      </c>
      <c r="Q32" s="6">
        <f t="shared" si="17"/>
        <v>0</v>
      </c>
      <c r="R32" s="7" t="str">
        <f t="shared" si="6"/>
        <v>Negligible</v>
      </c>
      <c r="S32" s="27"/>
      <c r="T32" s="11"/>
      <c r="U32" s="31"/>
      <c r="V32" s="11"/>
      <c r="W32" s="7"/>
      <c r="X32" s="33"/>
      <c r="Y32" s="33"/>
      <c r="Z32" s="9"/>
      <c r="AA32" s="9"/>
      <c r="AB32" s="9"/>
      <c r="AC32" s="71"/>
      <c r="AD32" s="71"/>
      <c r="AE32" s="71"/>
      <c r="AF32" s="9">
        <f t="shared" si="18"/>
        <v>0</v>
      </c>
      <c r="AG32" s="9">
        <f>IF(AA32="",0,IF(AA32&lt;=SelectionCriteria!$G$5,1, IF(AA32&lt;=SelectionCriteria!$G$4,2, IF(AA32&lt;=SelectionCriteria!$G$3,3,4))))</f>
        <v>0</v>
      </c>
      <c r="AH32" s="9">
        <f t="shared" si="19"/>
        <v>0</v>
      </c>
      <c r="AI32" s="9">
        <f t="shared" si="20"/>
        <v>0</v>
      </c>
      <c r="AJ32" s="6">
        <f t="shared" si="21"/>
        <v>0</v>
      </c>
      <c r="AK32" s="7" t="str">
        <f t="shared" si="11"/>
        <v>Negligible</v>
      </c>
      <c r="AL32" s="33"/>
      <c r="AM32" s="6">
        <f t="shared" si="22"/>
        <v>0</v>
      </c>
      <c r="AN32" s="6">
        <f t="shared" si="23"/>
        <v>0</v>
      </c>
      <c r="AO32" s="108"/>
      <c r="AP32" s="108"/>
      <c r="AQ32" s="108"/>
      <c r="AR32" s="108"/>
      <c r="AS32" s="108">
        <f>Risks!AU33</f>
        <v>0</v>
      </c>
      <c r="AT32" s="11"/>
      <c r="AU32" s="23"/>
      <c r="AV32" s="23"/>
      <c r="AW32" s="23"/>
      <c r="AX32" s="23"/>
      <c r="AY32" s="23"/>
      <c r="AZ32" s="23"/>
      <c r="BA32" s="23"/>
      <c r="BB32" s="23"/>
      <c r="BC32" s="23"/>
      <c r="BD32" s="23"/>
      <c r="BE32" s="23"/>
      <c r="BF32" s="23"/>
      <c r="BG32" s="23"/>
      <c r="BH32" s="23"/>
      <c r="BI32" s="23"/>
      <c r="BJ32" s="23"/>
      <c r="BK32" s="23"/>
      <c r="BL32" s="23"/>
      <c r="BM32" s="23"/>
      <c r="BN32" s="23"/>
      <c r="BO32" s="23"/>
      <c r="BP32" s="23"/>
      <c r="BQ32" s="23"/>
      <c r="BR32" s="23"/>
      <c r="BS32" s="23"/>
      <c r="BT32" s="23"/>
      <c r="BU32" s="23"/>
      <c r="BV32" s="23"/>
      <c r="BW32" s="23"/>
      <c r="BX32" s="23"/>
      <c r="BY32" s="23"/>
      <c r="BZ32" s="23"/>
      <c r="CA32" s="23"/>
      <c r="CB32" s="23"/>
      <c r="CC32" s="23"/>
      <c r="CD32" s="23"/>
      <c r="CE32" s="23"/>
      <c r="CF32" s="23"/>
      <c r="CG32" s="23"/>
      <c r="CH32" s="23"/>
      <c r="CI32" s="23"/>
      <c r="CJ32" s="23"/>
      <c r="CK32" s="23"/>
      <c r="CL32" s="23"/>
      <c r="CM32" s="23"/>
      <c r="CN32" s="23"/>
      <c r="CO32" s="23"/>
      <c r="CP32" s="23"/>
      <c r="CQ32" s="23"/>
      <c r="CR32" s="23"/>
      <c r="CS32" s="23"/>
      <c r="CT32" s="23"/>
      <c r="CU32" s="23"/>
      <c r="CV32" s="23"/>
      <c r="CW32" s="23"/>
      <c r="CX32" s="23"/>
      <c r="CY32" s="23"/>
      <c r="CZ32" s="23"/>
      <c r="DA32" s="23"/>
      <c r="DB32" s="23"/>
      <c r="DC32" s="23"/>
      <c r="DD32" s="23"/>
      <c r="DE32" s="23"/>
      <c r="DF32" s="23"/>
      <c r="DG32" s="23"/>
      <c r="DH32" s="23"/>
      <c r="DI32" s="23"/>
      <c r="DJ32" s="23"/>
      <c r="DK32" s="23"/>
      <c r="DL32" s="23"/>
      <c r="DM32" s="23"/>
      <c r="DN32" s="23"/>
      <c r="DO32" s="23"/>
      <c r="DP32" s="23"/>
      <c r="DQ32" s="23"/>
      <c r="DR32" s="23"/>
      <c r="DS32" s="23"/>
      <c r="DT32" s="23"/>
      <c r="DU32" s="23"/>
      <c r="DV32" s="23"/>
      <c r="DW32" s="23"/>
      <c r="DX32" s="23"/>
      <c r="DY32" s="23"/>
      <c r="DZ32" s="23"/>
      <c r="EA32" s="23"/>
      <c r="EB32" s="23"/>
      <c r="EC32" s="23"/>
      <c r="ED32" s="23"/>
      <c r="EE32" s="23"/>
      <c r="EF32" s="23"/>
      <c r="EG32" s="23"/>
      <c r="EH32" s="23"/>
      <c r="EI32" s="23"/>
    </row>
    <row r="33" spans="1:139" s="24" customFormat="1" ht="31.95" hidden="1" customHeight="1" x14ac:dyDescent="0.3">
      <c r="A33" s="6" t="str">
        <f>Risks!A34</f>
        <v>sPH_HCal_004</v>
      </c>
      <c r="B33" s="42"/>
      <c r="C33" s="21"/>
      <c r="D33" s="31"/>
      <c r="E33" s="9"/>
      <c r="F33" s="26" t="str">
        <f>Risks!F34</f>
        <v>John Lajoie</v>
      </c>
      <c r="G33" s="27" t="str">
        <f>Risks!G34</f>
        <v>Georgia State U Staff and/or Students Not Available for HCal sector assembly and testing</v>
      </c>
      <c r="H33" s="27"/>
      <c r="I33" s="7"/>
      <c r="J33" s="33"/>
      <c r="K33" s="33"/>
      <c r="L33" s="15"/>
      <c r="M33" s="29">
        <f t="shared" si="14"/>
        <v>0</v>
      </c>
      <c r="N33" s="9">
        <f>IF(L33="",0,IF(L33&lt;=SelectionCriteria!$G$5,1, IF(L33&lt;=SelectionCriteria!$G$4,2, IF(L33&lt;=SelectionCriteria!$G$3,3,4))))</f>
        <v>0</v>
      </c>
      <c r="O33" s="9">
        <f t="shared" si="15"/>
        <v>0</v>
      </c>
      <c r="P33" s="9">
        <f t="shared" si="16"/>
        <v>0</v>
      </c>
      <c r="Q33" s="6">
        <f t="shared" si="17"/>
        <v>0</v>
      </c>
      <c r="R33" s="7" t="str">
        <f t="shared" si="6"/>
        <v>Negligible</v>
      </c>
      <c r="S33" s="27"/>
      <c r="T33" s="11"/>
      <c r="U33" s="31"/>
      <c r="V33" s="11"/>
      <c r="W33" s="7"/>
      <c r="X33" s="33"/>
      <c r="Y33" s="33"/>
      <c r="Z33" s="9"/>
      <c r="AA33" s="9"/>
      <c r="AB33" s="9"/>
      <c r="AC33" s="71"/>
      <c r="AD33" s="71"/>
      <c r="AE33" s="71"/>
      <c r="AF33" s="9">
        <f t="shared" si="18"/>
        <v>0</v>
      </c>
      <c r="AG33" s="9">
        <f>IF(AA33="",0,IF(AA33&lt;=SelectionCriteria!$G$5,1, IF(AA33&lt;=SelectionCriteria!$G$4,2, IF(AA33&lt;=SelectionCriteria!$G$3,3,4))))</f>
        <v>0</v>
      </c>
      <c r="AH33" s="9">
        <f t="shared" si="19"/>
        <v>0</v>
      </c>
      <c r="AI33" s="9">
        <f t="shared" si="20"/>
        <v>0</v>
      </c>
      <c r="AJ33" s="6">
        <f t="shared" si="21"/>
        <v>0</v>
      </c>
      <c r="AK33" s="7" t="str">
        <f t="shared" si="11"/>
        <v>Negligible</v>
      </c>
      <c r="AL33" s="33"/>
      <c r="AM33" s="6">
        <f t="shared" si="22"/>
        <v>0</v>
      </c>
      <c r="AN33" s="6">
        <f t="shared" si="23"/>
        <v>0</v>
      </c>
      <c r="AO33" s="108"/>
      <c r="AP33" s="108"/>
      <c r="AQ33" s="108"/>
      <c r="AR33" s="108"/>
      <c r="AS33" s="108">
        <f>Risks!AU34</f>
        <v>0</v>
      </c>
      <c r="AT33" s="11"/>
      <c r="AU33" s="23"/>
      <c r="AV33" s="23"/>
      <c r="AW33" s="23"/>
      <c r="AX33" s="23"/>
      <c r="AY33" s="23"/>
      <c r="AZ33" s="23"/>
      <c r="BA33" s="23"/>
      <c r="BB33" s="23"/>
      <c r="BC33" s="23"/>
      <c r="BD33" s="23"/>
      <c r="BE33" s="23"/>
      <c r="BF33" s="23"/>
      <c r="BG33" s="23"/>
      <c r="BH33" s="23"/>
      <c r="BI33" s="23"/>
      <c r="BJ33" s="23"/>
      <c r="BK33" s="23"/>
      <c r="BL33" s="23"/>
      <c r="BM33" s="23"/>
      <c r="BN33" s="23"/>
      <c r="BO33" s="23"/>
      <c r="BP33" s="23"/>
      <c r="BQ33" s="23"/>
      <c r="BR33" s="23"/>
      <c r="BS33" s="23"/>
      <c r="BT33" s="23"/>
      <c r="BU33" s="23"/>
      <c r="BV33" s="23"/>
      <c r="BW33" s="23"/>
      <c r="BX33" s="23"/>
      <c r="BY33" s="23"/>
      <c r="BZ33" s="23"/>
      <c r="CA33" s="23"/>
      <c r="CB33" s="23"/>
      <c r="CC33" s="23"/>
      <c r="CD33" s="23"/>
      <c r="CE33" s="23"/>
      <c r="CF33" s="23"/>
      <c r="CG33" s="23"/>
      <c r="CH33" s="23"/>
      <c r="CI33" s="23"/>
      <c r="CJ33" s="23"/>
      <c r="CK33" s="23"/>
      <c r="CL33" s="23"/>
      <c r="CM33" s="23"/>
      <c r="CN33" s="23"/>
      <c r="CO33" s="23"/>
      <c r="CP33" s="23"/>
      <c r="CQ33" s="23"/>
      <c r="CR33" s="23"/>
      <c r="CS33" s="23"/>
      <c r="CT33" s="23"/>
      <c r="CU33" s="23"/>
      <c r="CV33" s="23"/>
      <c r="CW33" s="23"/>
      <c r="CX33" s="23"/>
      <c r="CY33" s="23"/>
      <c r="CZ33" s="23"/>
      <c r="DA33" s="23"/>
      <c r="DB33" s="23"/>
      <c r="DC33" s="23"/>
      <c r="DD33" s="23"/>
      <c r="DE33" s="23"/>
      <c r="DF33" s="23"/>
      <c r="DG33" s="23"/>
      <c r="DH33" s="23"/>
      <c r="DI33" s="23"/>
      <c r="DJ33" s="23"/>
      <c r="DK33" s="23"/>
      <c r="DL33" s="23"/>
      <c r="DM33" s="23"/>
      <c r="DN33" s="23"/>
      <c r="DO33" s="23"/>
      <c r="DP33" s="23"/>
      <c r="DQ33" s="23"/>
      <c r="DR33" s="23"/>
      <c r="DS33" s="23"/>
      <c r="DT33" s="23"/>
      <c r="DU33" s="23"/>
      <c r="DV33" s="23"/>
      <c r="DW33" s="23"/>
      <c r="DX33" s="23"/>
      <c r="DY33" s="23"/>
      <c r="DZ33" s="23"/>
      <c r="EA33" s="23"/>
      <c r="EB33" s="23"/>
      <c r="EC33" s="23"/>
      <c r="ED33" s="23"/>
      <c r="EE33" s="23"/>
      <c r="EF33" s="23"/>
      <c r="EG33" s="23"/>
      <c r="EH33" s="23"/>
      <c r="EI33" s="23"/>
    </row>
    <row r="34" spans="1:139" s="24" customFormat="1" ht="31.95" customHeight="1" x14ac:dyDescent="0.3">
      <c r="A34" s="6" t="str">
        <f>Risks!A35</f>
        <v>sPH_CalEl_001</v>
      </c>
      <c r="B34" s="42"/>
      <c r="C34" s="21"/>
      <c r="D34" s="31"/>
      <c r="E34" s="9"/>
      <c r="F34" s="26" t="str">
        <f>Risks!F35</f>
        <v>Eric Mannel</v>
      </c>
      <c r="G34" s="27" t="str">
        <f>Risks!G35</f>
        <v>Delay in SiPM Delivery</v>
      </c>
      <c r="H34" s="27"/>
      <c r="I34" s="7"/>
      <c r="J34" s="33"/>
      <c r="K34" s="33"/>
      <c r="L34" s="15"/>
      <c r="M34" s="29">
        <f t="shared" si="14"/>
        <v>0</v>
      </c>
      <c r="N34" s="9">
        <f>IF(L34="",0,IF(L34&lt;=SelectionCriteria!$G$5,1, IF(L34&lt;=SelectionCriteria!$G$4,2, IF(L34&lt;=SelectionCriteria!$G$3,3,4))))</f>
        <v>0</v>
      </c>
      <c r="O34" s="9">
        <f t="shared" si="15"/>
        <v>0</v>
      </c>
      <c r="P34" s="9">
        <f t="shared" si="16"/>
        <v>0</v>
      </c>
      <c r="Q34" s="6">
        <f t="shared" si="17"/>
        <v>0</v>
      </c>
      <c r="R34" s="7" t="str">
        <f t="shared" si="6"/>
        <v>Negligible</v>
      </c>
      <c r="S34" s="27"/>
      <c r="T34" s="11"/>
      <c r="U34" s="31"/>
      <c r="V34" s="11"/>
      <c r="W34" s="7"/>
      <c r="X34" s="33"/>
      <c r="Y34" s="33"/>
      <c r="Z34" s="9"/>
      <c r="AA34" s="9"/>
      <c r="AB34" s="9"/>
      <c r="AC34" s="71"/>
      <c r="AD34" s="71"/>
      <c r="AE34" s="71"/>
      <c r="AF34" s="9">
        <f t="shared" si="18"/>
        <v>0</v>
      </c>
      <c r="AG34" s="9">
        <f>IF(AA34="",0,IF(AA34&lt;=SelectionCriteria!$G$5,1, IF(AA34&lt;=SelectionCriteria!$G$4,2, IF(AA34&lt;=SelectionCriteria!$G$3,3,4))))</f>
        <v>0</v>
      </c>
      <c r="AH34" s="9">
        <f t="shared" si="19"/>
        <v>0</v>
      </c>
      <c r="AI34" s="9">
        <f t="shared" si="20"/>
        <v>0</v>
      </c>
      <c r="AJ34" s="6">
        <f t="shared" si="21"/>
        <v>0</v>
      </c>
      <c r="AK34" s="7" t="str">
        <f t="shared" si="11"/>
        <v>Negligible</v>
      </c>
      <c r="AL34" s="33"/>
      <c r="AM34" s="6">
        <f t="shared" si="22"/>
        <v>0</v>
      </c>
      <c r="AN34" s="6">
        <f t="shared" si="23"/>
        <v>0</v>
      </c>
      <c r="AO34" s="108"/>
      <c r="AP34" s="108"/>
      <c r="AQ34" s="108"/>
      <c r="AR34" s="108"/>
      <c r="AS34" s="108" t="str">
        <f>Risks!AU35</f>
        <v>Retired on Jan 31 2019
Risk did not realize.
Contract placed Sep 18  2018 (PO  )</v>
      </c>
      <c r="AT34" s="11"/>
      <c r="AU34" s="23"/>
      <c r="AV34" s="23"/>
      <c r="AW34" s="23"/>
      <c r="AX34" s="23"/>
      <c r="AY34" s="23"/>
      <c r="AZ34" s="23"/>
      <c r="BA34" s="23"/>
      <c r="BB34" s="23"/>
      <c r="BC34" s="23"/>
      <c r="BD34" s="23"/>
      <c r="BE34" s="23"/>
      <c r="BF34" s="23"/>
      <c r="BG34" s="23"/>
      <c r="BH34" s="23"/>
      <c r="BI34" s="23"/>
      <c r="BJ34" s="23"/>
      <c r="BK34" s="23"/>
      <c r="BL34" s="23"/>
      <c r="BM34" s="23"/>
      <c r="BN34" s="23"/>
      <c r="BO34" s="23"/>
      <c r="BP34" s="23"/>
      <c r="BQ34" s="23"/>
      <c r="BR34" s="23"/>
      <c r="BS34" s="23"/>
      <c r="BT34" s="23"/>
      <c r="BU34" s="23"/>
      <c r="BV34" s="23"/>
      <c r="BW34" s="23"/>
      <c r="BX34" s="23"/>
      <c r="BY34" s="23"/>
      <c r="BZ34" s="23"/>
      <c r="CA34" s="23"/>
      <c r="CB34" s="23"/>
      <c r="CC34" s="23"/>
      <c r="CD34" s="23"/>
      <c r="CE34" s="23"/>
      <c r="CF34" s="23"/>
      <c r="CG34" s="23"/>
      <c r="CH34" s="23"/>
      <c r="CI34" s="23"/>
      <c r="CJ34" s="23"/>
      <c r="CK34" s="23"/>
      <c r="CL34" s="23"/>
      <c r="CM34" s="23"/>
      <c r="CN34" s="23"/>
      <c r="CO34" s="23"/>
      <c r="CP34" s="23"/>
      <c r="CQ34" s="23"/>
      <c r="CR34" s="23"/>
      <c r="CS34" s="23"/>
      <c r="CT34" s="23"/>
      <c r="CU34" s="23"/>
      <c r="CV34" s="23"/>
      <c r="CW34" s="23"/>
      <c r="CX34" s="23"/>
      <c r="CY34" s="23"/>
      <c r="CZ34" s="23"/>
      <c r="DA34" s="23"/>
      <c r="DB34" s="23"/>
      <c r="DC34" s="23"/>
      <c r="DD34" s="23"/>
      <c r="DE34" s="23"/>
      <c r="DF34" s="23"/>
      <c r="DG34" s="23"/>
      <c r="DH34" s="23"/>
      <c r="DI34" s="23"/>
      <c r="DJ34" s="23"/>
      <c r="DK34" s="23"/>
      <c r="DL34" s="23"/>
      <c r="DM34" s="23"/>
      <c r="DN34" s="23"/>
      <c r="DO34" s="23"/>
      <c r="DP34" s="23"/>
      <c r="DQ34" s="23"/>
      <c r="DR34" s="23"/>
      <c r="DS34" s="23"/>
      <c r="DT34" s="23"/>
      <c r="DU34" s="23"/>
      <c r="DV34" s="23"/>
      <c r="DW34" s="23"/>
      <c r="DX34" s="23"/>
      <c r="DY34" s="23"/>
      <c r="DZ34" s="23"/>
      <c r="EA34" s="23"/>
      <c r="EB34" s="23"/>
      <c r="EC34" s="23"/>
      <c r="ED34" s="23"/>
      <c r="EE34" s="23"/>
      <c r="EF34" s="23"/>
      <c r="EG34" s="23"/>
      <c r="EH34" s="23"/>
      <c r="EI34" s="23"/>
    </row>
    <row r="35" spans="1:139" s="24" customFormat="1" ht="31.95" customHeight="1" x14ac:dyDescent="0.3">
      <c r="A35" s="6" t="str">
        <f>Risks!A36</f>
        <v>sPH_CalEl_001_a</v>
      </c>
      <c r="B35" s="42"/>
      <c r="C35" s="21"/>
      <c r="D35" s="31"/>
      <c r="E35" s="9"/>
      <c r="F35" s="26" t="str">
        <f>Risks!F36</f>
        <v>Eric Mannel</v>
      </c>
      <c r="G35" s="27" t="str">
        <f>Risks!G36</f>
        <v>Delay in SiPM Delivery</v>
      </c>
      <c r="H35" s="27"/>
      <c r="I35" s="7"/>
      <c r="J35" s="33"/>
      <c r="K35" s="33"/>
      <c r="L35" s="15"/>
      <c r="M35" s="29">
        <f t="shared" si="14"/>
        <v>0</v>
      </c>
      <c r="N35" s="9">
        <f>IF(L35="",0,IF(L35&lt;=SelectionCriteria!$G$5,1, IF(L35&lt;=SelectionCriteria!$G$4,2, IF(L35&lt;=SelectionCriteria!$G$3,3,4))))</f>
        <v>0</v>
      </c>
      <c r="O35" s="9">
        <f t="shared" si="15"/>
        <v>0</v>
      </c>
      <c r="P35" s="9">
        <f t="shared" si="16"/>
        <v>0</v>
      </c>
      <c r="Q35" s="6">
        <f t="shared" si="17"/>
        <v>0</v>
      </c>
      <c r="R35" s="7" t="str">
        <f t="shared" si="6"/>
        <v>Negligible</v>
      </c>
      <c r="S35" s="27"/>
      <c r="T35" s="11"/>
      <c r="U35" s="31"/>
      <c r="V35" s="11"/>
      <c r="W35" s="7"/>
      <c r="X35" s="33"/>
      <c r="Y35" s="33"/>
      <c r="Z35" s="9"/>
      <c r="AA35" s="9"/>
      <c r="AB35" s="9"/>
      <c r="AC35" s="71"/>
      <c r="AD35" s="71"/>
      <c r="AE35" s="71"/>
      <c r="AF35" s="9">
        <f t="shared" si="18"/>
        <v>0</v>
      </c>
      <c r="AG35" s="9">
        <f>IF(AA35="",0,IF(AA35&lt;=SelectionCriteria!$G$5,1, IF(AA35&lt;=SelectionCriteria!$G$4,2, IF(AA35&lt;=SelectionCriteria!$G$3,3,4))))</f>
        <v>0</v>
      </c>
      <c r="AH35" s="9">
        <f t="shared" si="19"/>
        <v>0</v>
      </c>
      <c r="AI35" s="9">
        <f t="shared" si="20"/>
        <v>0</v>
      </c>
      <c r="AJ35" s="6">
        <f t="shared" si="21"/>
        <v>0</v>
      </c>
      <c r="AK35" s="7" t="str">
        <f t="shared" si="11"/>
        <v>Negligible</v>
      </c>
      <c r="AL35" s="33"/>
      <c r="AM35" s="6">
        <f t="shared" si="22"/>
        <v>0</v>
      </c>
      <c r="AN35" s="6">
        <f t="shared" si="23"/>
        <v>0</v>
      </c>
      <c r="AO35" s="108"/>
      <c r="AP35" s="108"/>
      <c r="AQ35" s="108"/>
      <c r="AR35" s="108"/>
      <c r="AS35" s="108" t="str">
        <f>Risks!AU36</f>
        <v>Retired on Jan 31 2019
Risk did not realize.
Contract placed Sep 18  2018 (PO  )</v>
      </c>
      <c r="AT35" s="11"/>
      <c r="AU35" s="23"/>
      <c r="AV35" s="23"/>
      <c r="AW35" s="23"/>
      <c r="AX35" s="23"/>
      <c r="AY35" s="23"/>
      <c r="AZ35" s="23"/>
      <c r="BA35" s="23"/>
      <c r="BB35" s="23"/>
      <c r="BC35" s="23"/>
      <c r="BD35" s="23"/>
      <c r="BE35" s="23"/>
      <c r="BF35" s="23"/>
      <c r="BG35" s="23"/>
      <c r="BH35" s="23"/>
      <c r="BI35" s="23"/>
      <c r="BJ35" s="23"/>
      <c r="BK35" s="23"/>
      <c r="BL35" s="23"/>
      <c r="BM35" s="23"/>
      <c r="BN35" s="23"/>
      <c r="BO35" s="23"/>
      <c r="BP35" s="23"/>
      <c r="BQ35" s="23"/>
      <c r="BR35" s="23"/>
      <c r="BS35" s="23"/>
      <c r="BT35" s="23"/>
      <c r="BU35" s="23"/>
      <c r="BV35" s="23"/>
      <c r="BW35" s="23"/>
      <c r="BX35" s="23"/>
      <c r="BY35" s="23"/>
      <c r="BZ35" s="23"/>
      <c r="CA35" s="23"/>
      <c r="CB35" s="23"/>
      <c r="CC35" s="23"/>
      <c r="CD35" s="23"/>
      <c r="CE35" s="23"/>
      <c r="CF35" s="23"/>
      <c r="CG35" s="23"/>
      <c r="CH35" s="23"/>
      <c r="CI35" s="23"/>
      <c r="CJ35" s="23"/>
      <c r="CK35" s="23"/>
      <c r="CL35" s="23"/>
      <c r="CM35" s="23"/>
      <c r="CN35" s="23"/>
      <c r="CO35" s="23"/>
      <c r="CP35" s="23"/>
      <c r="CQ35" s="23"/>
      <c r="CR35" s="23"/>
      <c r="CS35" s="23"/>
      <c r="CT35" s="23"/>
      <c r="CU35" s="23"/>
      <c r="CV35" s="23"/>
      <c r="CW35" s="23"/>
      <c r="CX35" s="23"/>
      <c r="CY35" s="23"/>
      <c r="CZ35" s="23"/>
      <c r="DA35" s="23"/>
      <c r="DB35" s="23"/>
      <c r="DC35" s="23"/>
      <c r="DD35" s="23"/>
      <c r="DE35" s="23"/>
      <c r="DF35" s="23"/>
      <c r="DG35" s="23"/>
      <c r="DH35" s="23"/>
      <c r="DI35" s="23"/>
      <c r="DJ35" s="23"/>
      <c r="DK35" s="23"/>
      <c r="DL35" s="23"/>
      <c r="DM35" s="23"/>
      <c r="DN35" s="23"/>
      <c r="DO35" s="23"/>
      <c r="DP35" s="23"/>
      <c r="DQ35" s="23"/>
      <c r="DR35" s="23"/>
      <c r="DS35" s="23"/>
      <c r="DT35" s="23"/>
      <c r="DU35" s="23"/>
      <c r="DV35" s="23"/>
      <c r="DW35" s="23"/>
      <c r="DX35" s="23"/>
      <c r="DY35" s="23"/>
      <c r="DZ35" s="23"/>
      <c r="EA35" s="23"/>
      <c r="EB35" s="23"/>
      <c r="EC35" s="23"/>
      <c r="ED35" s="23"/>
      <c r="EE35" s="23"/>
      <c r="EF35" s="23"/>
      <c r="EG35" s="23"/>
      <c r="EH35" s="23"/>
      <c r="EI35" s="23"/>
    </row>
    <row r="36" spans="1:139" s="24" customFormat="1" ht="31.95" customHeight="1" x14ac:dyDescent="0.3">
      <c r="A36" s="6" t="str">
        <f>Risks!A37</f>
        <v>sPH_CalEl_002</v>
      </c>
      <c r="B36" s="42"/>
      <c r="C36" s="21"/>
      <c r="D36" s="31"/>
      <c r="E36" s="9"/>
      <c r="F36" s="26" t="str">
        <f>Risks!F37</f>
        <v>Eric Mannel</v>
      </c>
      <c r="G36" s="27" t="str">
        <f>Risks!G37</f>
        <v>Delay in testing of SiPMs</v>
      </c>
      <c r="H36" s="27"/>
      <c r="I36" s="7"/>
      <c r="J36" s="33"/>
      <c r="K36" s="33"/>
      <c r="L36" s="15"/>
      <c r="M36" s="29">
        <f t="shared" si="14"/>
        <v>0</v>
      </c>
      <c r="N36" s="9">
        <f>IF(L36="",0,IF(L36&lt;=SelectionCriteria!$G$5,1, IF(L36&lt;=SelectionCriteria!$G$4,2, IF(L36&lt;=SelectionCriteria!$G$3,3,4))))</f>
        <v>0</v>
      </c>
      <c r="O36" s="9">
        <f t="shared" si="15"/>
        <v>0</v>
      </c>
      <c r="P36" s="9">
        <f t="shared" si="16"/>
        <v>0</v>
      </c>
      <c r="Q36" s="6">
        <f t="shared" si="17"/>
        <v>0</v>
      </c>
      <c r="R36" s="7" t="str">
        <f t="shared" si="6"/>
        <v>Negligible</v>
      </c>
      <c r="S36" s="27"/>
      <c r="T36" s="11"/>
      <c r="U36" s="31"/>
      <c r="V36" s="11"/>
      <c r="W36" s="7"/>
      <c r="X36" s="33"/>
      <c r="Y36" s="33"/>
      <c r="Z36" s="9"/>
      <c r="AA36" s="9"/>
      <c r="AB36" s="9"/>
      <c r="AC36" s="71"/>
      <c r="AD36" s="71"/>
      <c r="AE36" s="71"/>
      <c r="AF36" s="9">
        <f t="shared" si="18"/>
        <v>0</v>
      </c>
      <c r="AG36" s="9">
        <f>IF(AA36="",0,IF(AA36&lt;=SelectionCriteria!$G$5,1, IF(AA36&lt;=SelectionCriteria!$G$4,2, IF(AA36&lt;=SelectionCriteria!$G$3,3,4))))</f>
        <v>0</v>
      </c>
      <c r="AH36" s="9">
        <f t="shared" si="19"/>
        <v>0</v>
      </c>
      <c r="AI36" s="9">
        <f t="shared" si="20"/>
        <v>0</v>
      </c>
      <c r="AJ36" s="6">
        <f t="shared" si="21"/>
        <v>0</v>
      </c>
      <c r="AK36" s="7" t="str">
        <f t="shared" si="11"/>
        <v>Negligible</v>
      </c>
      <c r="AL36" s="33"/>
      <c r="AM36" s="6">
        <f t="shared" si="22"/>
        <v>0</v>
      </c>
      <c r="AN36" s="6">
        <f t="shared" si="23"/>
        <v>0</v>
      </c>
      <c r="AO36" s="108"/>
      <c r="AP36" s="108"/>
      <c r="AQ36" s="108"/>
      <c r="AR36" s="108"/>
      <c r="AS36" s="108" t="str">
        <f>Risks!AU37</f>
        <v>Retired on Jan 31 2019
Risk did not realize.
Contract placed Sep 18  2018 (PO  )</v>
      </c>
      <c r="AT36" s="11"/>
      <c r="AU36" s="23"/>
      <c r="AV36" s="23"/>
      <c r="AW36" s="23"/>
      <c r="AX36" s="23"/>
      <c r="AY36" s="23"/>
      <c r="AZ36" s="23"/>
      <c r="BA36" s="23"/>
      <c r="BB36" s="23"/>
      <c r="BC36" s="23"/>
      <c r="BD36" s="23"/>
      <c r="BE36" s="23"/>
      <c r="BF36" s="23"/>
      <c r="BG36" s="23"/>
      <c r="BH36" s="23"/>
      <c r="BI36" s="23"/>
      <c r="BJ36" s="23"/>
      <c r="BK36" s="23"/>
      <c r="BL36" s="23"/>
      <c r="BM36" s="23"/>
      <c r="BN36" s="23"/>
      <c r="BO36" s="23"/>
      <c r="BP36" s="23"/>
      <c r="BQ36" s="23"/>
      <c r="BR36" s="23"/>
      <c r="BS36" s="23"/>
      <c r="BT36" s="23"/>
      <c r="BU36" s="23"/>
      <c r="BV36" s="23"/>
      <c r="BW36" s="23"/>
      <c r="BX36" s="23"/>
      <c r="BY36" s="23"/>
      <c r="BZ36" s="23"/>
      <c r="CA36" s="23"/>
      <c r="CB36" s="23"/>
      <c r="CC36" s="23"/>
      <c r="CD36" s="23"/>
      <c r="CE36" s="23"/>
      <c r="CF36" s="23"/>
      <c r="CG36" s="23"/>
      <c r="CH36" s="23"/>
      <c r="CI36" s="23"/>
      <c r="CJ36" s="23"/>
      <c r="CK36" s="23"/>
      <c r="CL36" s="23"/>
      <c r="CM36" s="23"/>
      <c r="CN36" s="23"/>
      <c r="CO36" s="23"/>
      <c r="CP36" s="23"/>
      <c r="CQ36" s="23"/>
      <c r="CR36" s="23"/>
      <c r="CS36" s="23"/>
      <c r="CT36" s="23"/>
      <c r="CU36" s="23"/>
      <c r="CV36" s="23"/>
      <c r="CW36" s="23"/>
      <c r="CX36" s="23"/>
      <c r="CY36" s="23"/>
      <c r="CZ36" s="23"/>
      <c r="DA36" s="23"/>
      <c r="DB36" s="23"/>
      <c r="DC36" s="23"/>
      <c r="DD36" s="23"/>
      <c r="DE36" s="23"/>
      <c r="DF36" s="23"/>
      <c r="DG36" s="23"/>
      <c r="DH36" s="23"/>
      <c r="DI36" s="23"/>
      <c r="DJ36" s="23"/>
      <c r="DK36" s="23"/>
      <c r="DL36" s="23"/>
      <c r="DM36" s="23"/>
      <c r="DN36" s="23"/>
      <c r="DO36" s="23"/>
      <c r="DP36" s="23"/>
      <c r="DQ36" s="23"/>
      <c r="DR36" s="23"/>
      <c r="DS36" s="23"/>
      <c r="DT36" s="23"/>
      <c r="DU36" s="23"/>
      <c r="DV36" s="23"/>
      <c r="DW36" s="23"/>
      <c r="DX36" s="23"/>
      <c r="DY36" s="23"/>
      <c r="DZ36" s="23"/>
      <c r="EA36" s="23"/>
      <c r="EB36" s="23"/>
      <c r="EC36" s="23"/>
      <c r="ED36" s="23"/>
      <c r="EE36" s="23"/>
      <c r="EF36" s="23"/>
      <c r="EG36" s="23"/>
      <c r="EH36" s="23"/>
      <c r="EI36" s="23"/>
    </row>
    <row r="37" spans="1:139" s="24" customFormat="1" ht="31.95" customHeight="1" x14ac:dyDescent="0.3">
      <c r="A37" s="6" t="str">
        <f>Risks!A38</f>
        <v>sPH_CalEl_003</v>
      </c>
      <c r="B37" s="42"/>
      <c r="C37" s="21"/>
      <c r="D37" s="31"/>
      <c r="E37" s="9"/>
      <c r="F37" s="26" t="str">
        <f>Risks!F38</f>
        <v>Eric Mannel</v>
      </c>
      <c r="G37" s="27" t="str">
        <f>Risks!G38</f>
        <v>Delay in Assembly of HCal Daughter boards, Preamps, Interface boards, LED Drivers</v>
      </c>
      <c r="H37" s="27"/>
      <c r="I37" s="7"/>
      <c r="J37" s="33"/>
      <c r="K37" s="33"/>
      <c r="L37" s="15"/>
      <c r="M37" s="29">
        <f t="shared" si="14"/>
        <v>0</v>
      </c>
      <c r="N37" s="9">
        <f>IF(L37="",0,IF(L37&lt;=SelectionCriteria!$G$5,1, IF(L37&lt;=SelectionCriteria!$G$4,2, IF(L37&lt;=SelectionCriteria!$G$3,3,4))))</f>
        <v>0</v>
      </c>
      <c r="O37" s="9">
        <f t="shared" si="15"/>
        <v>0</v>
      </c>
      <c r="P37" s="9">
        <f t="shared" si="16"/>
        <v>0</v>
      </c>
      <c r="Q37" s="6">
        <f t="shared" si="17"/>
        <v>0</v>
      </c>
      <c r="R37" s="7" t="str">
        <f t="shared" si="6"/>
        <v>Negligible</v>
      </c>
      <c r="S37" s="27"/>
      <c r="T37" s="11"/>
      <c r="U37" s="31"/>
      <c r="V37" s="11"/>
      <c r="W37" s="7"/>
      <c r="X37" s="33"/>
      <c r="Y37" s="33"/>
      <c r="Z37" s="9"/>
      <c r="AA37" s="9"/>
      <c r="AB37" s="9"/>
      <c r="AC37" s="71"/>
      <c r="AD37" s="71"/>
      <c r="AE37" s="71"/>
      <c r="AF37" s="9">
        <f t="shared" si="18"/>
        <v>0</v>
      </c>
      <c r="AG37" s="9">
        <f>IF(AA37="",0,IF(AA37&lt;=SelectionCriteria!$G$5,1, IF(AA37&lt;=SelectionCriteria!$G$4,2, IF(AA37&lt;=SelectionCriteria!$G$3,3,4))))</f>
        <v>0</v>
      </c>
      <c r="AH37" s="9">
        <f t="shared" si="19"/>
        <v>0</v>
      </c>
      <c r="AI37" s="9">
        <f t="shared" si="20"/>
        <v>0</v>
      </c>
      <c r="AJ37" s="6">
        <f t="shared" si="21"/>
        <v>0</v>
      </c>
      <c r="AK37" s="7" t="str">
        <f t="shared" si="11"/>
        <v>Negligible</v>
      </c>
      <c r="AL37" s="33"/>
      <c r="AM37" s="6">
        <f t="shared" si="22"/>
        <v>0</v>
      </c>
      <c r="AN37" s="6">
        <f t="shared" si="23"/>
        <v>0</v>
      </c>
      <c r="AO37" s="108"/>
      <c r="AP37" s="108"/>
      <c r="AQ37" s="108"/>
      <c r="AR37" s="108"/>
      <c r="AS37" s="108" t="str">
        <f>Risks!AU38</f>
        <v>Retired on Jan 31 2019
Risk did not realize.
Contract placed Sep 18  2018 (PO  )</v>
      </c>
      <c r="AT37" s="11"/>
      <c r="AU37" s="23"/>
      <c r="AV37" s="23"/>
      <c r="AW37" s="23"/>
      <c r="AX37" s="23"/>
      <c r="AY37" s="23"/>
      <c r="AZ37" s="23"/>
      <c r="BA37" s="23"/>
      <c r="BB37" s="23"/>
      <c r="BC37" s="23"/>
      <c r="BD37" s="23"/>
      <c r="BE37" s="23"/>
      <c r="BF37" s="23"/>
      <c r="BG37" s="23"/>
      <c r="BH37" s="23"/>
      <c r="BI37" s="23"/>
      <c r="BJ37" s="23"/>
      <c r="BK37" s="23"/>
      <c r="BL37" s="23"/>
      <c r="BM37" s="23"/>
      <c r="BN37" s="23"/>
      <c r="BO37" s="23"/>
      <c r="BP37" s="23"/>
      <c r="BQ37" s="23"/>
      <c r="BR37" s="23"/>
      <c r="BS37" s="23"/>
      <c r="BT37" s="23"/>
      <c r="BU37" s="23"/>
      <c r="BV37" s="23"/>
      <c r="BW37" s="23"/>
      <c r="BX37" s="23"/>
      <c r="BY37" s="23"/>
      <c r="BZ37" s="23"/>
      <c r="CA37" s="23"/>
      <c r="CB37" s="23"/>
      <c r="CC37" s="23"/>
      <c r="CD37" s="23"/>
      <c r="CE37" s="23"/>
      <c r="CF37" s="23"/>
      <c r="CG37" s="23"/>
      <c r="CH37" s="23"/>
      <c r="CI37" s="23"/>
      <c r="CJ37" s="23"/>
      <c r="CK37" s="23"/>
      <c r="CL37" s="23"/>
      <c r="CM37" s="23"/>
      <c r="CN37" s="23"/>
      <c r="CO37" s="23"/>
      <c r="CP37" s="23"/>
      <c r="CQ37" s="23"/>
      <c r="CR37" s="23"/>
      <c r="CS37" s="23"/>
      <c r="CT37" s="23"/>
      <c r="CU37" s="23"/>
      <c r="CV37" s="23"/>
      <c r="CW37" s="23"/>
      <c r="CX37" s="23"/>
      <c r="CY37" s="23"/>
      <c r="CZ37" s="23"/>
      <c r="DA37" s="23"/>
      <c r="DB37" s="23"/>
      <c r="DC37" s="23"/>
      <c r="DD37" s="23"/>
      <c r="DE37" s="23"/>
      <c r="DF37" s="23"/>
      <c r="DG37" s="23"/>
      <c r="DH37" s="23"/>
      <c r="DI37" s="23"/>
      <c r="DJ37" s="23"/>
      <c r="DK37" s="23"/>
      <c r="DL37" s="23"/>
      <c r="DM37" s="23"/>
      <c r="DN37" s="23"/>
      <c r="DO37" s="23"/>
      <c r="DP37" s="23"/>
      <c r="DQ37" s="23"/>
      <c r="DR37" s="23"/>
      <c r="DS37" s="23"/>
      <c r="DT37" s="23"/>
      <c r="DU37" s="23"/>
      <c r="DV37" s="23"/>
      <c r="DW37" s="23"/>
      <c r="DX37" s="23"/>
      <c r="DY37" s="23"/>
      <c r="DZ37" s="23"/>
      <c r="EA37" s="23"/>
      <c r="EB37" s="23"/>
      <c r="EC37" s="23"/>
      <c r="ED37" s="23"/>
      <c r="EE37" s="23"/>
      <c r="EF37" s="23"/>
      <c r="EG37" s="23"/>
      <c r="EH37" s="23"/>
      <c r="EI37" s="23"/>
    </row>
    <row r="38" spans="1:139" s="24" customFormat="1" ht="31.95" customHeight="1" x14ac:dyDescent="0.3">
      <c r="A38" s="6" t="str">
        <f>Risks!A39</f>
        <v>sPH_CalEl_004</v>
      </c>
      <c r="B38" s="42"/>
      <c r="C38" s="21"/>
      <c r="D38" s="31"/>
      <c r="E38" s="9"/>
      <c r="F38" s="26" t="str">
        <f>Risks!F39</f>
        <v>Eric Mannel</v>
      </c>
      <c r="G38" s="27" t="str">
        <f>Risks!G39</f>
        <v>Delay in assembly of EMCal Daughter boards, Preamps or Interface boards</v>
      </c>
      <c r="H38" s="27"/>
      <c r="I38" s="7"/>
      <c r="J38" s="33"/>
      <c r="K38" s="33"/>
      <c r="L38" s="15"/>
      <c r="M38" s="29">
        <f t="shared" si="14"/>
        <v>0</v>
      </c>
      <c r="N38" s="9">
        <f>IF(L38="",0,IF(L38&lt;=SelectionCriteria!$G$5,1, IF(L38&lt;=SelectionCriteria!$G$4,2, IF(L38&lt;=SelectionCriteria!$G$3,3,4))))</f>
        <v>0</v>
      </c>
      <c r="O38" s="9">
        <f t="shared" si="15"/>
        <v>0</v>
      </c>
      <c r="P38" s="9">
        <f t="shared" si="16"/>
        <v>0</v>
      </c>
      <c r="Q38" s="6">
        <f t="shared" si="17"/>
        <v>0</v>
      </c>
      <c r="R38" s="7" t="str">
        <f t="shared" si="6"/>
        <v>Negligible</v>
      </c>
      <c r="S38" s="27"/>
      <c r="T38" s="11"/>
      <c r="U38" s="31"/>
      <c r="V38" s="11"/>
      <c r="W38" s="7"/>
      <c r="X38" s="33"/>
      <c r="Y38" s="33"/>
      <c r="Z38" s="9"/>
      <c r="AA38" s="9"/>
      <c r="AB38" s="9"/>
      <c r="AC38" s="71"/>
      <c r="AD38" s="71"/>
      <c r="AE38" s="71"/>
      <c r="AF38" s="9">
        <f t="shared" si="18"/>
        <v>0</v>
      </c>
      <c r="AG38" s="9">
        <f>IF(AA38="",0,IF(AA38&lt;=SelectionCriteria!$G$5,1, IF(AA38&lt;=SelectionCriteria!$G$4,2, IF(AA38&lt;=SelectionCriteria!$G$3,3,4))))</f>
        <v>0</v>
      </c>
      <c r="AH38" s="9">
        <f t="shared" si="19"/>
        <v>0</v>
      </c>
      <c r="AI38" s="9">
        <f t="shared" si="20"/>
        <v>0</v>
      </c>
      <c r="AJ38" s="6">
        <f t="shared" si="21"/>
        <v>0</v>
      </c>
      <c r="AK38" s="7" t="str">
        <f t="shared" si="11"/>
        <v>Negligible</v>
      </c>
      <c r="AL38" s="33"/>
      <c r="AM38" s="6">
        <f t="shared" si="22"/>
        <v>0</v>
      </c>
      <c r="AN38" s="6">
        <f t="shared" si="23"/>
        <v>0</v>
      </c>
      <c r="AO38" s="108"/>
      <c r="AP38" s="108"/>
      <c r="AQ38" s="108"/>
      <c r="AR38" s="108"/>
      <c r="AS38" s="108" t="str">
        <f>Risks!AU38</f>
        <v>Retired on Jan 31 2019
Risk did not realize.
Contract placed Sep 18  2018 (PO  )</v>
      </c>
      <c r="AT38" s="11"/>
      <c r="AU38" s="23"/>
      <c r="AV38" s="23"/>
      <c r="AW38" s="23"/>
      <c r="AX38" s="23"/>
      <c r="AY38" s="23"/>
      <c r="AZ38" s="23"/>
      <c r="BA38" s="23"/>
      <c r="BB38" s="23"/>
      <c r="BC38" s="23"/>
      <c r="BD38" s="23"/>
      <c r="BE38" s="23"/>
      <c r="BF38" s="23"/>
      <c r="BG38" s="23"/>
      <c r="BH38" s="23"/>
      <c r="BI38" s="23"/>
      <c r="BJ38" s="23"/>
      <c r="BK38" s="23"/>
      <c r="BL38" s="23"/>
      <c r="BM38" s="23"/>
      <c r="BN38" s="23"/>
      <c r="BO38" s="23"/>
      <c r="BP38" s="23"/>
      <c r="BQ38" s="23"/>
      <c r="BR38" s="23"/>
      <c r="BS38" s="23"/>
      <c r="BT38" s="23"/>
      <c r="BU38" s="23"/>
      <c r="BV38" s="23"/>
      <c r="BW38" s="23"/>
      <c r="BX38" s="23"/>
      <c r="BY38" s="23"/>
      <c r="BZ38" s="23"/>
      <c r="CA38" s="23"/>
      <c r="CB38" s="23"/>
      <c r="CC38" s="23"/>
      <c r="CD38" s="23"/>
      <c r="CE38" s="23"/>
      <c r="CF38" s="23"/>
      <c r="CG38" s="23"/>
      <c r="CH38" s="23"/>
      <c r="CI38" s="23"/>
      <c r="CJ38" s="23"/>
      <c r="CK38" s="23"/>
      <c r="CL38" s="23"/>
      <c r="CM38" s="23"/>
      <c r="CN38" s="23"/>
      <c r="CO38" s="23"/>
      <c r="CP38" s="23"/>
      <c r="CQ38" s="23"/>
      <c r="CR38" s="23"/>
      <c r="CS38" s="23"/>
      <c r="CT38" s="23"/>
      <c r="CU38" s="23"/>
      <c r="CV38" s="23"/>
      <c r="CW38" s="23"/>
      <c r="CX38" s="23"/>
      <c r="CY38" s="23"/>
      <c r="CZ38" s="23"/>
      <c r="DA38" s="23"/>
      <c r="DB38" s="23"/>
      <c r="DC38" s="23"/>
      <c r="DD38" s="23"/>
      <c r="DE38" s="23"/>
      <c r="DF38" s="23"/>
      <c r="DG38" s="23"/>
      <c r="DH38" s="23"/>
      <c r="DI38" s="23"/>
      <c r="DJ38" s="23"/>
      <c r="DK38" s="23"/>
      <c r="DL38" s="23"/>
      <c r="DM38" s="23"/>
      <c r="DN38" s="23"/>
      <c r="DO38" s="23"/>
      <c r="DP38" s="23"/>
      <c r="DQ38" s="23"/>
      <c r="DR38" s="23"/>
      <c r="DS38" s="23"/>
      <c r="DT38" s="23"/>
      <c r="DU38" s="23"/>
      <c r="DV38" s="23"/>
      <c r="DW38" s="23"/>
      <c r="DX38" s="23"/>
      <c r="DY38" s="23"/>
      <c r="DZ38" s="23"/>
      <c r="EA38" s="23"/>
      <c r="EB38" s="23"/>
      <c r="EC38" s="23"/>
      <c r="ED38" s="23"/>
      <c r="EE38" s="23"/>
      <c r="EF38" s="23"/>
      <c r="EG38" s="23"/>
      <c r="EH38" s="23"/>
      <c r="EI38" s="23"/>
    </row>
    <row r="39" spans="1:139" s="24" customFormat="1" ht="31.95" customHeight="1" x14ac:dyDescent="0.3">
      <c r="A39" s="6" t="str">
        <f>Risks!A40</f>
        <v>sPH_CalEl_005</v>
      </c>
      <c r="B39" s="42"/>
      <c r="C39" s="21"/>
      <c r="D39" s="31"/>
      <c r="E39" s="9"/>
      <c r="F39" s="26" t="str">
        <f>Risks!F40</f>
        <v>Eric Mannel</v>
      </c>
      <c r="G39" s="27" t="str">
        <f>Risks!G40</f>
        <v>Foreign Procurement of SiPMs</v>
      </c>
      <c r="H39" s="27"/>
      <c r="I39" s="7"/>
      <c r="J39" s="33"/>
      <c r="K39" s="33"/>
      <c r="L39" s="15"/>
      <c r="M39" s="29">
        <f t="shared" si="14"/>
        <v>0</v>
      </c>
      <c r="N39" s="9">
        <f>IF(L39="",0,IF(L39&lt;=SelectionCriteria!$G$5,1, IF(L39&lt;=SelectionCriteria!$G$4,2, IF(L39&lt;=SelectionCriteria!$G$3,3,4))))</f>
        <v>0</v>
      </c>
      <c r="O39" s="9">
        <f t="shared" si="15"/>
        <v>0</v>
      </c>
      <c r="P39" s="9">
        <f t="shared" si="16"/>
        <v>0</v>
      </c>
      <c r="Q39" s="6">
        <f t="shared" si="17"/>
        <v>0</v>
      </c>
      <c r="R39" s="7" t="str">
        <f t="shared" si="6"/>
        <v>Negligible</v>
      </c>
      <c r="S39" s="27"/>
      <c r="T39" s="11"/>
      <c r="U39" s="31"/>
      <c r="V39" s="11"/>
      <c r="W39" s="7"/>
      <c r="X39" s="33"/>
      <c r="Y39" s="33"/>
      <c r="Z39" s="9"/>
      <c r="AA39" s="9"/>
      <c r="AB39" s="9"/>
      <c r="AC39" s="71"/>
      <c r="AD39" s="71"/>
      <c r="AE39" s="71"/>
      <c r="AF39" s="9">
        <f t="shared" si="18"/>
        <v>0</v>
      </c>
      <c r="AG39" s="9">
        <f>IF(AA39="",0,IF(AA39&lt;=SelectionCriteria!$G$5,1, IF(AA39&lt;=SelectionCriteria!$G$4,2, IF(AA39&lt;=SelectionCriteria!$G$3,3,4))))</f>
        <v>0</v>
      </c>
      <c r="AH39" s="9">
        <f t="shared" si="19"/>
        <v>0</v>
      </c>
      <c r="AI39" s="9">
        <f t="shared" si="20"/>
        <v>0</v>
      </c>
      <c r="AJ39" s="6">
        <f t="shared" si="21"/>
        <v>0</v>
      </c>
      <c r="AK39" s="7" t="str">
        <f t="shared" si="11"/>
        <v>Negligible</v>
      </c>
      <c r="AL39" s="33"/>
      <c r="AM39" s="6">
        <f t="shared" si="22"/>
        <v>0</v>
      </c>
      <c r="AN39" s="6">
        <f t="shared" si="23"/>
        <v>0</v>
      </c>
      <c r="AO39" s="108"/>
      <c r="AP39" s="108"/>
      <c r="AQ39" s="108"/>
      <c r="AR39" s="108"/>
      <c r="AS39" s="108" t="str">
        <f>Risks!AU40</f>
        <v>Retired Jan 31 2019
Risk did not realize.
Order with Hamamatsu has been placed, foreign vendor uncertainty no longer applies.</v>
      </c>
      <c r="AT39" s="11"/>
      <c r="AU39" s="23"/>
      <c r="AV39" s="23"/>
      <c r="AW39" s="23"/>
      <c r="AX39" s="23"/>
      <c r="AY39" s="23"/>
      <c r="AZ39" s="23"/>
      <c r="BA39" s="23"/>
      <c r="BB39" s="23"/>
      <c r="BC39" s="23"/>
      <c r="BD39" s="23"/>
      <c r="BE39" s="23"/>
      <c r="BF39" s="23"/>
      <c r="BG39" s="23"/>
      <c r="BH39" s="23"/>
      <c r="BI39" s="23"/>
      <c r="BJ39" s="23"/>
      <c r="BK39" s="23"/>
      <c r="BL39" s="23"/>
      <c r="BM39" s="23"/>
      <c r="BN39" s="23"/>
      <c r="BO39" s="23"/>
      <c r="BP39" s="23"/>
      <c r="BQ39" s="23"/>
      <c r="BR39" s="23"/>
      <c r="BS39" s="23"/>
      <c r="BT39" s="23"/>
      <c r="BU39" s="23"/>
      <c r="BV39" s="23"/>
      <c r="BW39" s="23"/>
      <c r="BX39" s="23"/>
      <c r="BY39" s="23"/>
      <c r="BZ39" s="23"/>
      <c r="CA39" s="23"/>
      <c r="CB39" s="23"/>
      <c r="CC39" s="23"/>
      <c r="CD39" s="23"/>
      <c r="CE39" s="23"/>
      <c r="CF39" s="23"/>
      <c r="CG39" s="23"/>
      <c r="CH39" s="23"/>
      <c r="CI39" s="23"/>
      <c r="CJ39" s="23"/>
      <c r="CK39" s="23"/>
      <c r="CL39" s="23"/>
      <c r="CM39" s="23"/>
      <c r="CN39" s="23"/>
      <c r="CO39" s="23"/>
      <c r="CP39" s="23"/>
      <c r="CQ39" s="23"/>
      <c r="CR39" s="23"/>
      <c r="CS39" s="23"/>
      <c r="CT39" s="23"/>
      <c r="CU39" s="23"/>
      <c r="CV39" s="23"/>
      <c r="CW39" s="23"/>
      <c r="CX39" s="23"/>
      <c r="CY39" s="23"/>
      <c r="CZ39" s="23"/>
      <c r="DA39" s="23"/>
      <c r="DB39" s="23"/>
      <c r="DC39" s="23"/>
      <c r="DD39" s="23"/>
      <c r="DE39" s="23"/>
      <c r="DF39" s="23"/>
      <c r="DG39" s="23"/>
      <c r="DH39" s="23"/>
      <c r="DI39" s="23"/>
      <c r="DJ39" s="23"/>
      <c r="DK39" s="23"/>
      <c r="DL39" s="23"/>
      <c r="DM39" s="23"/>
      <c r="DN39" s="23"/>
      <c r="DO39" s="23"/>
      <c r="DP39" s="23"/>
      <c r="DQ39" s="23"/>
      <c r="DR39" s="23"/>
      <c r="DS39" s="23"/>
      <c r="DT39" s="23"/>
      <c r="DU39" s="23"/>
      <c r="DV39" s="23"/>
      <c r="DW39" s="23"/>
      <c r="DX39" s="23"/>
      <c r="DY39" s="23"/>
      <c r="DZ39" s="23"/>
      <c r="EA39" s="23"/>
      <c r="EB39" s="23"/>
      <c r="EC39" s="23"/>
      <c r="ED39" s="23"/>
      <c r="EE39" s="23"/>
      <c r="EF39" s="23"/>
      <c r="EG39" s="23"/>
      <c r="EH39" s="23"/>
      <c r="EI39" s="23"/>
    </row>
    <row r="40" spans="1:139" s="24" customFormat="1" ht="31.95" customHeight="1" x14ac:dyDescent="0.3">
      <c r="A40" s="6" t="str">
        <f>Risks!A41</f>
        <v>sPH_CalEl_006</v>
      </c>
      <c r="B40" s="42"/>
      <c r="C40" s="21"/>
      <c r="D40" s="31"/>
      <c r="E40" s="9"/>
      <c r="F40" s="26" t="str">
        <f>Risks!F41</f>
        <v>Eric Mannel</v>
      </c>
      <c r="G40" s="27" t="str">
        <f>Risks!G41</f>
        <v>Hamamatsu declines to bid/Alternative vendor</v>
      </c>
      <c r="H40" s="27"/>
      <c r="I40" s="7"/>
      <c r="J40" s="33"/>
      <c r="K40" s="33"/>
      <c r="L40" s="15"/>
      <c r="M40" s="29">
        <f t="shared" si="14"/>
        <v>0</v>
      </c>
      <c r="N40" s="9">
        <f>IF(L40="",0,IF(L40&lt;=SelectionCriteria!$G$5,1, IF(L40&lt;=SelectionCriteria!$G$4,2, IF(L40&lt;=SelectionCriteria!$G$3,3,4))))</f>
        <v>0</v>
      </c>
      <c r="O40" s="9">
        <f t="shared" si="15"/>
        <v>0</v>
      </c>
      <c r="P40" s="9">
        <f t="shared" si="16"/>
        <v>0</v>
      </c>
      <c r="Q40" s="6">
        <f t="shared" si="17"/>
        <v>0</v>
      </c>
      <c r="R40" s="7" t="str">
        <f t="shared" si="6"/>
        <v>Negligible</v>
      </c>
      <c r="S40" s="27"/>
      <c r="T40" s="11"/>
      <c r="U40" s="31"/>
      <c r="V40" s="11"/>
      <c r="W40" s="7"/>
      <c r="X40" s="33"/>
      <c r="Y40" s="33"/>
      <c r="Z40" s="9"/>
      <c r="AA40" s="9"/>
      <c r="AB40" s="9"/>
      <c r="AC40" s="71"/>
      <c r="AD40" s="71"/>
      <c r="AE40" s="71"/>
      <c r="AF40" s="9">
        <f t="shared" si="18"/>
        <v>0</v>
      </c>
      <c r="AG40" s="9">
        <f>IF(AA40="",0,IF(AA40&lt;=SelectionCriteria!$G$5,1, IF(AA40&lt;=SelectionCriteria!$G$4,2, IF(AA40&lt;=SelectionCriteria!$G$3,3,4))))</f>
        <v>0</v>
      </c>
      <c r="AH40" s="9">
        <f t="shared" si="19"/>
        <v>0</v>
      </c>
      <c r="AI40" s="9">
        <f t="shared" si="20"/>
        <v>0</v>
      </c>
      <c r="AJ40" s="6">
        <f t="shared" si="21"/>
        <v>0</v>
      </c>
      <c r="AK40" s="7" t="str">
        <f t="shared" si="11"/>
        <v>Negligible</v>
      </c>
      <c r="AL40" s="33"/>
      <c r="AM40" s="6">
        <f t="shared" si="22"/>
        <v>0</v>
      </c>
      <c r="AN40" s="6">
        <f t="shared" si="23"/>
        <v>0</v>
      </c>
      <c r="AO40" s="108"/>
      <c r="AP40" s="108"/>
      <c r="AQ40" s="108"/>
      <c r="AR40" s="108"/>
      <c r="AS40" s="108" t="str">
        <f>Risks!AU41</f>
        <v>Retired Jan 31 2019
Risk did not realize.
Order with Hamamatsu has been placed.</v>
      </c>
      <c r="AT40" s="11"/>
      <c r="AU40" s="23"/>
      <c r="AV40" s="23"/>
      <c r="AW40" s="23"/>
      <c r="AX40" s="23"/>
      <c r="AY40" s="23"/>
      <c r="AZ40" s="23"/>
      <c r="BA40" s="23"/>
      <c r="BB40" s="23"/>
      <c r="BC40" s="23"/>
      <c r="BD40" s="23"/>
      <c r="BE40" s="23"/>
      <c r="BF40" s="23"/>
      <c r="BG40" s="23"/>
      <c r="BH40" s="23"/>
      <c r="BI40" s="23"/>
      <c r="BJ40" s="23"/>
      <c r="BK40" s="23"/>
      <c r="BL40" s="23"/>
      <c r="BM40" s="23"/>
      <c r="BN40" s="23"/>
      <c r="BO40" s="23"/>
      <c r="BP40" s="23"/>
      <c r="BQ40" s="23"/>
      <c r="BR40" s="23"/>
      <c r="BS40" s="23"/>
      <c r="BT40" s="23"/>
      <c r="BU40" s="23"/>
      <c r="BV40" s="23"/>
      <c r="BW40" s="23"/>
      <c r="BX40" s="23"/>
      <c r="BY40" s="23"/>
      <c r="BZ40" s="23"/>
      <c r="CA40" s="23"/>
      <c r="CB40" s="23"/>
      <c r="CC40" s="23"/>
      <c r="CD40" s="23"/>
      <c r="CE40" s="23"/>
      <c r="CF40" s="23"/>
      <c r="CG40" s="23"/>
      <c r="CH40" s="23"/>
      <c r="CI40" s="23"/>
      <c r="CJ40" s="23"/>
      <c r="CK40" s="23"/>
      <c r="CL40" s="23"/>
      <c r="CM40" s="23"/>
      <c r="CN40" s="23"/>
      <c r="CO40" s="23"/>
      <c r="CP40" s="23"/>
      <c r="CQ40" s="23"/>
      <c r="CR40" s="23"/>
      <c r="CS40" s="23"/>
      <c r="CT40" s="23"/>
      <c r="CU40" s="23"/>
      <c r="CV40" s="23"/>
      <c r="CW40" s="23"/>
      <c r="CX40" s="23"/>
      <c r="CY40" s="23"/>
      <c r="CZ40" s="23"/>
      <c r="DA40" s="23"/>
      <c r="DB40" s="23"/>
      <c r="DC40" s="23"/>
      <c r="DD40" s="23"/>
      <c r="DE40" s="23"/>
      <c r="DF40" s="23"/>
      <c r="DG40" s="23"/>
      <c r="DH40" s="23"/>
      <c r="DI40" s="23"/>
      <c r="DJ40" s="23"/>
      <c r="DK40" s="23"/>
      <c r="DL40" s="23"/>
      <c r="DM40" s="23"/>
      <c r="DN40" s="23"/>
      <c r="DO40" s="23"/>
      <c r="DP40" s="23"/>
      <c r="DQ40" s="23"/>
      <c r="DR40" s="23"/>
      <c r="DS40" s="23"/>
      <c r="DT40" s="23"/>
      <c r="DU40" s="23"/>
      <c r="DV40" s="23"/>
      <c r="DW40" s="23"/>
      <c r="DX40" s="23"/>
      <c r="DY40" s="23"/>
      <c r="DZ40" s="23"/>
      <c r="EA40" s="23"/>
      <c r="EB40" s="23"/>
      <c r="EC40" s="23"/>
      <c r="ED40" s="23"/>
      <c r="EE40" s="23"/>
      <c r="EF40" s="23"/>
      <c r="EG40" s="23"/>
      <c r="EH40" s="23"/>
      <c r="EI40" s="23"/>
    </row>
    <row r="41" spans="1:139" s="24" customFormat="1" ht="31.95" hidden="1" customHeight="1" x14ac:dyDescent="0.3">
      <c r="A41" s="6" t="str">
        <f>Risks!A42</f>
        <v>sPH_CalEl_007</v>
      </c>
      <c r="B41" s="42"/>
      <c r="C41" s="21"/>
      <c r="D41" s="31"/>
      <c r="E41" s="9"/>
      <c r="F41" s="26" t="str">
        <f>Risks!F42</f>
        <v>Eric Mannel</v>
      </c>
      <c r="G41" s="27" t="str">
        <f>Risks!G42</f>
        <v>U. Michigan Staff and/or Students Unavailable (Cal FEE/SiPM)</v>
      </c>
      <c r="H41" s="27"/>
      <c r="I41" s="7"/>
      <c r="J41" s="33"/>
      <c r="K41" s="33"/>
      <c r="L41" s="15"/>
      <c r="M41" s="29">
        <f t="shared" si="14"/>
        <v>0</v>
      </c>
      <c r="N41" s="9">
        <f>IF(L41="",0,IF(L41&lt;=SelectionCriteria!$G$5,1, IF(L41&lt;=SelectionCriteria!$G$4,2, IF(L41&lt;=SelectionCriteria!$G$3,3,4))))</f>
        <v>0</v>
      </c>
      <c r="O41" s="9">
        <f t="shared" si="15"/>
        <v>0</v>
      </c>
      <c r="P41" s="9">
        <f t="shared" si="16"/>
        <v>0</v>
      </c>
      <c r="Q41" s="6">
        <f t="shared" si="17"/>
        <v>0</v>
      </c>
      <c r="R41" s="7" t="str">
        <f t="shared" si="6"/>
        <v>Negligible</v>
      </c>
      <c r="S41" s="27"/>
      <c r="T41" s="11"/>
      <c r="U41" s="31"/>
      <c r="V41" s="11"/>
      <c r="W41" s="7"/>
      <c r="X41" s="33"/>
      <c r="Y41" s="33"/>
      <c r="Z41" s="9"/>
      <c r="AA41" s="9"/>
      <c r="AB41" s="9"/>
      <c r="AC41" s="71"/>
      <c r="AD41" s="71"/>
      <c r="AE41" s="71"/>
      <c r="AF41" s="9">
        <f t="shared" si="18"/>
        <v>0</v>
      </c>
      <c r="AG41" s="9">
        <f>IF(AA41="",0,IF(AA41&lt;=SelectionCriteria!$G$5,1, IF(AA41&lt;=SelectionCriteria!$G$4,2, IF(AA41&lt;=SelectionCriteria!$G$3,3,4))))</f>
        <v>0</v>
      </c>
      <c r="AH41" s="9">
        <f t="shared" si="19"/>
        <v>0</v>
      </c>
      <c r="AI41" s="9">
        <f t="shared" si="20"/>
        <v>0</v>
      </c>
      <c r="AJ41" s="6">
        <f t="shared" si="21"/>
        <v>0</v>
      </c>
      <c r="AK41" s="7" t="str">
        <f t="shared" si="11"/>
        <v>Negligible</v>
      </c>
      <c r="AL41" s="33"/>
      <c r="AM41" s="6">
        <f t="shared" si="22"/>
        <v>0</v>
      </c>
      <c r="AN41" s="6">
        <f t="shared" si="23"/>
        <v>0</v>
      </c>
      <c r="AO41" s="108"/>
      <c r="AP41" s="108"/>
      <c r="AQ41" s="108"/>
      <c r="AR41" s="108"/>
      <c r="AS41" s="108">
        <f>Risks!AU42</f>
        <v>0</v>
      </c>
      <c r="AT41" s="11"/>
      <c r="AU41" s="23"/>
      <c r="AV41" s="23"/>
      <c r="AW41" s="23"/>
      <c r="AX41" s="23"/>
      <c r="AY41" s="23"/>
      <c r="AZ41" s="23"/>
      <c r="BA41" s="23"/>
      <c r="BB41" s="23"/>
      <c r="BC41" s="23"/>
      <c r="BD41" s="23"/>
      <c r="BE41" s="23"/>
      <c r="BF41" s="23"/>
      <c r="BG41" s="23"/>
      <c r="BH41" s="23"/>
      <c r="BI41" s="23"/>
      <c r="BJ41" s="23"/>
      <c r="BK41" s="23"/>
      <c r="BL41" s="23"/>
      <c r="BM41" s="23"/>
      <c r="BN41" s="23"/>
      <c r="BO41" s="23"/>
      <c r="BP41" s="23"/>
      <c r="BQ41" s="23"/>
      <c r="BR41" s="23"/>
      <c r="BS41" s="23"/>
      <c r="BT41" s="23"/>
      <c r="BU41" s="23"/>
      <c r="BV41" s="23"/>
      <c r="BW41" s="23"/>
      <c r="BX41" s="23"/>
      <c r="BY41" s="23"/>
      <c r="BZ41" s="23"/>
      <c r="CA41" s="23"/>
      <c r="CB41" s="23"/>
      <c r="CC41" s="23"/>
      <c r="CD41" s="23"/>
      <c r="CE41" s="23"/>
      <c r="CF41" s="23"/>
      <c r="CG41" s="23"/>
      <c r="CH41" s="23"/>
      <c r="CI41" s="23"/>
      <c r="CJ41" s="23"/>
      <c r="CK41" s="23"/>
      <c r="CL41" s="23"/>
      <c r="CM41" s="23"/>
      <c r="CN41" s="23"/>
      <c r="CO41" s="23"/>
      <c r="CP41" s="23"/>
      <c r="CQ41" s="23"/>
      <c r="CR41" s="23"/>
      <c r="CS41" s="23"/>
      <c r="CT41" s="23"/>
      <c r="CU41" s="23"/>
      <c r="CV41" s="23"/>
      <c r="CW41" s="23"/>
      <c r="CX41" s="23"/>
      <c r="CY41" s="23"/>
      <c r="CZ41" s="23"/>
      <c r="DA41" s="23"/>
      <c r="DB41" s="23"/>
      <c r="DC41" s="23"/>
      <c r="DD41" s="23"/>
      <c r="DE41" s="23"/>
      <c r="DF41" s="23"/>
      <c r="DG41" s="23"/>
      <c r="DH41" s="23"/>
      <c r="DI41" s="23"/>
      <c r="DJ41" s="23"/>
      <c r="DK41" s="23"/>
      <c r="DL41" s="23"/>
      <c r="DM41" s="23"/>
      <c r="DN41" s="23"/>
      <c r="DO41" s="23"/>
      <c r="DP41" s="23"/>
      <c r="DQ41" s="23"/>
      <c r="DR41" s="23"/>
      <c r="DS41" s="23"/>
      <c r="DT41" s="23"/>
      <c r="DU41" s="23"/>
      <c r="DV41" s="23"/>
      <c r="DW41" s="23"/>
      <c r="DX41" s="23"/>
      <c r="DY41" s="23"/>
      <c r="DZ41" s="23"/>
      <c r="EA41" s="23"/>
      <c r="EB41" s="23"/>
      <c r="EC41" s="23"/>
      <c r="ED41" s="23"/>
      <c r="EE41" s="23"/>
      <c r="EF41" s="23"/>
      <c r="EG41" s="23"/>
      <c r="EH41" s="23"/>
      <c r="EI41" s="23"/>
    </row>
    <row r="42" spans="1:139" s="24" customFormat="1" ht="31.95" hidden="1" customHeight="1" x14ac:dyDescent="0.3">
      <c r="A42" s="6" t="str">
        <f>Risks!A49</f>
        <v>sPH_DAQ&amp;Tr_001</v>
      </c>
      <c r="B42" s="42"/>
      <c r="C42" s="21"/>
      <c r="D42" s="31"/>
      <c r="E42" s="9"/>
      <c r="F42" s="26" t="str">
        <f>Risks!F49</f>
        <v>Martin Purschke</v>
      </c>
      <c r="G42" s="27" t="str">
        <f>Risks!G49</f>
        <v>DAQ Prototype does not meet specifications</v>
      </c>
      <c r="H42" s="27"/>
      <c r="I42" s="7"/>
      <c r="J42" s="33"/>
      <c r="K42" s="33"/>
      <c r="L42" s="15"/>
      <c r="M42" s="29">
        <f t="shared" si="14"/>
        <v>0</v>
      </c>
      <c r="N42" s="9">
        <f>IF(L42="",0,IF(L42&lt;=SelectionCriteria!$G$5,1, IF(L42&lt;=SelectionCriteria!$G$4,2, IF(L42&lt;=SelectionCriteria!$G$3,3,4))))</f>
        <v>0</v>
      </c>
      <c r="O42" s="9">
        <f t="shared" si="15"/>
        <v>0</v>
      </c>
      <c r="P42" s="9">
        <f t="shared" si="16"/>
        <v>0</v>
      </c>
      <c r="Q42" s="6">
        <f t="shared" si="17"/>
        <v>0</v>
      </c>
      <c r="R42" s="7" t="str">
        <f t="shared" si="6"/>
        <v>Negligible</v>
      </c>
      <c r="S42" s="27"/>
      <c r="T42" s="11"/>
      <c r="U42" s="31"/>
      <c r="V42" s="11"/>
      <c r="W42" s="7"/>
      <c r="X42" s="33"/>
      <c r="Y42" s="33"/>
      <c r="Z42" s="9"/>
      <c r="AA42" s="9"/>
      <c r="AB42" s="9"/>
      <c r="AC42" s="71"/>
      <c r="AD42" s="71"/>
      <c r="AE42" s="71"/>
      <c r="AF42" s="9">
        <f t="shared" si="18"/>
        <v>0</v>
      </c>
      <c r="AG42" s="9">
        <f>IF(AA42="",0,IF(AA42&lt;=SelectionCriteria!$G$5,1, IF(AA42&lt;=SelectionCriteria!$G$4,2, IF(AA42&lt;=SelectionCriteria!$G$3,3,4))))</f>
        <v>0</v>
      </c>
      <c r="AH42" s="9">
        <f t="shared" si="19"/>
        <v>0</v>
      </c>
      <c r="AI42" s="9">
        <f t="shared" si="20"/>
        <v>0</v>
      </c>
      <c r="AJ42" s="6">
        <f t="shared" si="21"/>
        <v>0</v>
      </c>
      <c r="AK42" s="7" t="str">
        <f t="shared" si="11"/>
        <v>Negligible</v>
      </c>
      <c r="AL42" s="33"/>
      <c r="AM42" s="6">
        <f t="shared" si="22"/>
        <v>0</v>
      </c>
      <c r="AN42" s="6">
        <f t="shared" si="23"/>
        <v>0</v>
      </c>
      <c r="AO42" s="108"/>
      <c r="AP42" s="108"/>
      <c r="AQ42" s="108"/>
      <c r="AR42" s="108"/>
      <c r="AS42" s="108">
        <f>Risks!AU49</f>
        <v>0</v>
      </c>
      <c r="AT42" s="11"/>
      <c r="AU42" s="23"/>
      <c r="AV42" s="23"/>
      <c r="AW42" s="23"/>
      <c r="AX42" s="23"/>
      <c r="AY42" s="23"/>
      <c r="AZ42" s="23"/>
      <c r="BA42" s="23"/>
      <c r="BB42" s="23"/>
      <c r="BC42" s="23"/>
      <c r="BD42" s="23"/>
      <c r="BE42" s="23"/>
      <c r="BF42" s="23"/>
      <c r="BG42" s="23"/>
      <c r="BH42" s="23"/>
      <c r="BI42" s="23"/>
      <c r="BJ42" s="23"/>
      <c r="BK42" s="23"/>
      <c r="BL42" s="23"/>
      <c r="BM42" s="23"/>
      <c r="BN42" s="23"/>
      <c r="BO42" s="23"/>
      <c r="BP42" s="23"/>
      <c r="BQ42" s="23"/>
      <c r="BR42" s="23"/>
      <c r="BS42" s="23"/>
      <c r="BT42" s="23"/>
      <c r="BU42" s="23"/>
      <c r="BV42" s="23"/>
      <c r="BW42" s="23"/>
      <c r="BX42" s="23"/>
      <c r="BY42" s="23"/>
      <c r="BZ42" s="23"/>
      <c r="CA42" s="23"/>
      <c r="CB42" s="23"/>
      <c r="CC42" s="23"/>
      <c r="CD42" s="23"/>
      <c r="CE42" s="23"/>
      <c r="CF42" s="23"/>
      <c r="CG42" s="23"/>
      <c r="CH42" s="23"/>
      <c r="CI42" s="23"/>
      <c r="CJ42" s="23"/>
      <c r="CK42" s="23"/>
      <c r="CL42" s="23"/>
      <c r="CM42" s="23"/>
      <c r="CN42" s="23"/>
      <c r="CO42" s="23"/>
      <c r="CP42" s="23"/>
      <c r="CQ42" s="23"/>
      <c r="CR42" s="23"/>
      <c r="CS42" s="23"/>
      <c r="CT42" s="23"/>
      <c r="CU42" s="23"/>
      <c r="CV42" s="23"/>
      <c r="CW42" s="23"/>
      <c r="CX42" s="23"/>
      <c r="CY42" s="23"/>
      <c r="CZ42" s="23"/>
      <c r="DA42" s="23"/>
      <c r="DB42" s="23"/>
      <c r="DC42" s="23"/>
      <c r="DD42" s="23"/>
      <c r="DE42" s="23"/>
      <c r="DF42" s="23"/>
      <c r="DG42" s="23"/>
      <c r="DH42" s="23"/>
      <c r="DI42" s="23"/>
      <c r="DJ42" s="23"/>
      <c r="DK42" s="23"/>
      <c r="DL42" s="23"/>
      <c r="DM42" s="23"/>
      <c r="DN42" s="23"/>
      <c r="DO42" s="23"/>
      <c r="DP42" s="23"/>
      <c r="DQ42" s="23"/>
      <c r="DR42" s="23"/>
      <c r="DS42" s="23"/>
      <c r="DT42" s="23"/>
      <c r="DU42" s="23"/>
      <c r="DV42" s="23"/>
      <c r="DW42" s="23"/>
      <c r="DX42" s="23"/>
      <c r="DY42" s="23"/>
      <c r="DZ42" s="23"/>
      <c r="EA42" s="23"/>
      <c r="EB42" s="23"/>
      <c r="EC42" s="23"/>
      <c r="ED42" s="23"/>
      <c r="EE42" s="23"/>
      <c r="EF42" s="23"/>
      <c r="EG42" s="23"/>
      <c r="EH42" s="23"/>
      <c r="EI42" s="23"/>
    </row>
    <row r="43" spans="1:139" s="24" customFormat="1" ht="31.95" customHeight="1" x14ac:dyDescent="0.3">
      <c r="A43" s="6" t="str">
        <f>Risks!A50</f>
        <v>sPH_DAQ&amp;Tr_002</v>
      </c>
      <c r="B43" s="42"/>
      <c r="C43" s="21"/>
      <c r="D43" s="31"/>
      <c r="E43" s="9"/>
      <c r="F43" s="26" t="str">
        <f>Risks!F50</f>
        <v>Martin Purschke</v>
      </c>
      <c r="G43" s="27" t="str">
        <f>Risks!G50</f>
        <v>Global Lvl1 expert not available</v>
      </c>
      <c r="H43" s="27"/>
      <c r="I43" s="7"/>
      <c r="J43" s="33"/>
      <c r="K43" s="33"/>
      <c r="L43" s="15"/>
      <c r="M43" s="29">
        <f t="shared" si="14"/>
        <v>0</v>
      </c>
      <c r="N43" s="9">
        <f>IF(L43="",0,IF(L43&lt;=SelectionCriteria!$G$5,1, IF(L43&lt;=SelectionCriteria!$G$4,2, IF(L43&lt;=SelectionCriteria!$G$3,3,4))))</f>
        <v>0</v>
      </c>
      <c r="O43" s="9">
        <f t="shared" si="15"/>
        <v>0</v>
      </c>
      <c r="P43" s="9">
        <f t="shared" si="16"/>
        <v>0</v>
      </c>
      <c r="Q43" s="6">
        <f t="shared" si="17"/>
        <v>0</v>
      </c>
      <c r="R43" s="7" t="str">
        <f t="shared" si="6"/>
        <v>Negligible</v>
      </c>
      <c r="S43" s="27"/>
      <c r="T43" s="11"/>
      <c r="U43" s="31"/>
      <c r="V43" s="11"/>
      <c r="W43" s="7"/>
      <c r="X43" s="33"/>
      <c r="Y43" s="33"/>
      <c r="Z43" s="9"/>
      <c r="AA43" s="9"/>
      <c r="AB43" s="9"/>
      <c r="AC43" s="71"/>
      <c r="AD43" s="71"/>
      <c r="AE43" s="71"/>
      <c r="AF43" s="9">
        <f t="shared" si="18"/>
        <v>0</v>
      </c>
      <c r="AG43" s="9">
        <f>IF(AA43="",0,IF(AA43&lt;=SelectionCriteria!$G$5,1, IF(AA43&lt;=SelectionCriteria!$G$4,2, IF(AA43&lt;=SelectionCriteria!$G$3,3,4))))</f>
        <v>0</v>
      </c>
      <c r="AH43" s="9">
        <f t="shared" si="19"/>
        <v>0</v>
      </c>
      <c r="AI43" s="9">
        <f t="shared" si="20"/>
        <v>0</v>
      </c>
      <c r="AJ43" s="6">
        <f t="shared" si="21"/>
        <v>0</v>
      </c>
      <c r="AK43" s="7" t="str">
        <f t="shared" si="11"/>
        <v>Negligible</v>
      </c>
      <c r="AL43" s="33"/>
      <c r="AM43" s="6">
        <f t="shared" si="22"/>
        <v>0</v>
      </c>
      <c r="AN43" s="6">
        <f t="shared" si="23"/>
        <v>0</v>
      </c>
      <c r="AO43" s="108"/>
      <c r="AP43" s="108"/>
      <c r="AQ43" s="108"/>
      <c r="AR43" s="108"/>
      <c r="AS43" s="108" t="str">
        <f>Risks!AU50</f>
        <v>Retired Jan 31 2019. Risk did not realize. The design is ready.</v>
      </c>
      <c r="AT43" s="11"/>
      <c r="AU43" s="23"/>
      <c r="AV43" s="23"/>
      <c r="AW43" s="23"/>
      <c r="AX43" s="23"/>
      <c r="AY43" s="23"/>
      <c r="AZ43" s="23"/>
      <c r="BA43" s="23"/>
      <c r="BB43" s="23"/>
      <c r="BC43" s="23"/>
      <c r="BD43" s="23"/>
      <c r="BE43" s="23"/>
      <c r="BF43" s="23"/>
      <c r="BG43" s="23"/>
      <c r="BH43" s="23"/>
      <c r="BI43" s="23"/>
      <c r="BJ43" s="23"/>
      <c r="BK43" s="23"/>
      <c r="BL43" s="23"/>
      <c r="BM43" s="23"/>
      <c r="BN43" s="23"/>
      <c r="BO43" s="23"/>
      <c r="BP43" s="23"/>
      <c r="BQ43" s="23"/>
      <c r="BR43" s="23"/>
      <c r="BS43" s="23"/>
      <c r="BT43" s="23"/>
      <c r="BU43" s="23"/>
      <c r="BV43" s="23"/>
      <c r="BW43" s="23"/>
      <c r="BX43" s="23"/>
      <c r="BY43" s="23"/>
      <c r="BZ43" s="23"/>
      <c r="CA43" s="23"/>
      <c r="CB43" s="23"/>
      <c r="CC43" s="23"/>
      <c r="CD43" s="23"/>
      <c r="CE43" s="23"/>
      <c r="CF43" s="23"/>
      <c r="CG43" s="23"/>
      <c r="CH43" s="23"/>
      <c r="CI43" s="23"/>
      <c r="CJ43" s="23"/>
      <c r="CK43" s="23"/>
      <c r="CL43" s="23"/>
      <c r="CM43" s="23"/>
      <c r="CN43" s="23"/>
      <c r="CO43" s="23"/>
      <c r="CP43" s="23"/>
      <c r="CQ43" s="23"/>
      <c r="CR43" s="23"/>
      <c r="CS43" s="23"/>
      <c r="CT43" s="23"/>
      <c r="CU43" s="23"/>
      <c r="CV43" s="23"/>
      <c r="CW43" s="23"/>
      <c r="CX43" s="23"/>
      <c r="CY43" s="23"/>
      <c r="CZ43" s="23"/>
      <c r="DA43" s="23"/>
      <c r="DB43" s="23"/>
      <c r="DC43" s="23"/>
      <c r="DD43" s="23"/>
      <c r="DE43" s="23"/>
      <c r="DF43" s="23"/>
      <c r="DG43" s="23"/>
      <c r="DH43" s="23"/>
      <c r="DI43" s="23"/>
      <c r="DJ43" s="23"/>
      <c r="DK43" s="23"/>
      <c r="DL43" s="23"/>
      <c r="DM43" s="23"/>
      <c r="DN43" s="23"/>
      <c r="DO43" s="23"/>
      <c r="DP43" s="23"/>
      <c r="DQ43" s="23"/>
      <c r="DR43" s="23"/>
      <c r="DS43" s="23"/>
      <c r="DT43" s="23"/>
      <c r="DU43" s="23"/>
      <c r="DV43" s="23"/>
      <c r="DW43" s="23"/>
      <c r="DX43" s="23"/>
      <c r="DY43" s="23"/>
      <c r="DZ43" s="23"/>
      <c r="EA43" s="23"/>
      <c r="EB43" s="23"/>
      <c r="EC43" s="23"/>
      <c r="ED43" s="23"/>
      <c r="EE43" s="23"/>
      <c r="EF43" s="23"/>
      <c r="EG43" s="23"/>
      <c r="EH43" s="23"/>
      <c r="EI43" s="23"/>
    </row>
    <row r="44" spans="1:139" s="24" customFormat="1" ht="31.95" customHeight="1" x14ac:dyDescent="0.3">
      <c r="A44" s="6" t="str">
        <f>Risks!A51</f>
        <v>sPH_DAQ&amp;Tr_003</v>
      </c>
      <c r="B44" s="42"/>
      <c r="C44" s="21"/>
      <c r="D44" s="31"/>
      <c r="E44" s="9"/>
      <c r="F44" s="26" t="str">
        <f>Risks!F51</f>
        <v>Martin Purschke</v>
      </c>
      <c r="G44" s="27" t="str">
        <f>Risks!G51</f>
        <v>Timing System technology still not finalized</v>
      </c>
      <c r="H44" s="27"/>
      <c r="I44" s="7"/>
      <c r="J44" s="33"/>
      <c r="K44" s="33"/>
      <c r="L44" s="15"/>
      <c r="M44" s="29">
        <f t="shared" si="14"/>
        <v>0</v>
      </c>
      <c r="N44" s="9">
        <f>IF(L44="",0,IF(L44&lt;=SelectionCriteria!$G$5,1, IF(L44&lt;=SelectionCriteria!$G$4,2, IF(L44&lt;=SelectionCriteria!$G$3,3,4))))</f>
        <v>0</v>
      </c>
      <c r="O44" s="9">
        <f t="shared" si="15"/>
        <v>0</v>
      </c>
      <c r="P44" s="9">
        <f t="shared" si="16"/>
        <v>0</v>
      </c>
      <c r="Q44" s="6">
        <f t="shared" si="17"/>
        <v>0</v>
      </c>
      <c r="R44" s="7" t="str">
        <f t="shared" si="6"/>
        <v>Negligible</v>
      </c>
      <c r="S44" s="27"/>
      <c r="T44" s="11"/>
      <c r="U44" s="31"/>
      <c r="V44" s="11"/>
      <c r="W44" s="7"/>
      <c r="X44" s="33"/>
      <c r="Y44" s="33"/>
      <c r="Z44" s="9"/>
      <c r="AA44" s="9"/>
      <c r="AB44" s="9"/>
      <c r="AC44" s="71"/>
      <c r="AD44" s="71"/>
      <c r="AE44" s="71"/>
      <c r="AF44" s="9">
        <f t="shared" si="18"/>
        <v>0</v>
      </c>
      <c r="AG44" s="9">
        <f>IF(AA44="",0,IF(AA44&lt;=SelectionCriteria!$G$5,1, IF(AA44&lt;=SelectionCriteria!$G$4,2, IF(AA44&lt;=SelectionCriteria!$G$3,3,4))))</f>
        <v>0</v>
      </c>
      <c r="AH44" s="9">
        <f t="shared" si="19"/>
        <v>0</v>
      </c>
      <c r="AI44" s="9">
        <f t="shared" si="20"/>
        <v>0</v>
      </c>
      <c r="AJ44" s="6">
        <f t="shared" si="21"/>
        <v>0</v>
      </c>
      <c r="AK44" s="7" t="str">
        <f t="shared" si="11"/>
        <v>Negligible</v>
      </c>
      <c r="AL44" s="33"/>
      <c r="AM44" s="6">
        <f t="shared" si="22"/>
        <v>0</v>
      </c>
      <c r="AN44" s="6">
        <f t="shared" si="23"/>
        <v>0</v>
      </c>
      <c r="AO44" s="108"/>
      <c r="AP44" s="108"/>
      <c r="AQ44" s="108"/>
      <c r="AR44" s="108"/>
      <c r="AS44" s="108" t="str">
        <f>Risks!AU51</f>
        <v>Retired Dec 17 2018. We have already procured the GL1 and GTM units that we believe are the final ones.</v>
      </c>
      <c r="AT44" s="11"/>
      <c r="AU44" s="23"/>
      <c r="AV44" s="23"/>
      <c r="AW44" s="23"/>
      <c r="AX44" s="23"/>
      <c r="AY44" s="23"/>
      <c r="AZ44" s="23"/>
      <c r="BA44" s="23"/>
      <c r="BB44" s="23"/>
      <c r="BC44" s="23"/>
      <c r="BD44" s="23"/>
      <c r="BE44" s="23"/>
      <c r="BF44" s="23"/>
      <c r="BG44" s="23"/>
      <c r="BH44" s="23"/>
      <c r="BI44" s="23"/>
      <c r="BJ44" s="23"/>
      <c r="BK44" s="23"/>
      <c r="BL44" s="23"/>
      <c r="BM44" s="23"/>
      <c r="BN44" s="23"/>
      <c r="BO44" s="23"/>
      <c r="BP44" s="23"/>
      <c r="BQ44" s="23"/>
      <c r="BR44" s="23"/>
      <c r="BS44" s="23"/>
      <c r="BT44" s="23"/>
      <c r="BU44" s="23"/>
      <c r="BV44" s="23"/>
      <c r="BW44" s="23"/>
      <c r="BX44" s="23"/>
      <c r="BY44" s="23"/>
      <c r="BZ44" s="23"/>
      <c r="CA44" s="23"/>
      <c r="CB44" s="23"/>
      <c r="CC44" s="23"/>
      <c r="CD44" s="23"/>
      <c r="CE44" s="23"/>
      <c r="CF44" s="23"/>
      <c r="CG44" s="23"/>
      <c r="CH44" s="23"/>
      <c r="CI44" s="23"/>
      <c r="CJ44" s="23"/>
      <c r="CK44" s="23"/>
      <c r="CL44" s="23"/>
      <c r="CM44" s="23"/>
      <c r="CN44" s="23"/>
      <c r="CO44" s="23"/>
      <c r="CP44" s="23"/>
      <c r="CQ44" s="23"/>
      <c r="CR44" s="23"/>
      <c r="CS44" s="23"/>
      <c r="CT44" s="23"/>
      <c r="CU44" s="23"/>
      <c r="CV44" s="23"/>
      <c r="CW44" s="23"/>
      <c r="CX44" s="23"/>
      <c r="CY44" s="23"/>
      <c r="CZ44" s="23"/>
      <c r="DA44" s="23"/>
      <c r="DB44" s="23"/>
      <c r="DC44" s="23"/>
      <c r="DD44" s="23"/>
      <c r="DE44" s="23"/>
      <c r="DF44" s="23"/>
      <c r="DG44" s="23"/>
      <c r="DH44" s="23"/>
      <c r="DI44" s="23"/>
      <c r="DJ44" s="23"/>
      <c r="DK44" s="23"/>
      <c r="DL44" s="23"/>
      <c r="DM44" s="23"/>
      <c r="DN44" s="23"/>
      <c r="DO44" s="23"/>
      <c r="DP44" s="23"/>
      <c r="DQ44" s="23"/>
      <c r="DR44" s="23"/>
      <c r="DS44" s="23"/>
      <c r="DT44" s="23"/>
      <c r="DU44" s="23"/>
      <c r="DV44" s="23"/>
      <c r="DW44" s="23"/>
      <c r="DX44" s="23"/>
      <c r="DY44" s="23"/>
      <c r="DZ44" s="23"/>
      <c r="EA44" s="23"/>
      <c r="EB44" s="23"/>
      <c r="EC44" s="23"/>
      <c r="ED44" s="23"/>
      <c r="EE44" s="23"/>
      <c r="EF44" s="23"/>
      <c r="EG44" s="23"/>
      <c r="EH44" s="23"/>
      <c r="EI44" s="23"/>
    </row>
    <row r="45" spans="1:139" s="24" customFormat="1" ht="31.95" customHeight="1" x14ac:dyDescent="0.3">
      <c r="A45" s="6" t="str">
        <f>Risks!A52</f>
        <v>sPH_DAQ&amp;Tr_004</v>
      </c>
      <c r="B45" s="42"/>
      <c r="C45" s="21"/>
      <c r="D45" s="31"/>
      <c r="E45" s="9"/>
      <c r="F45" s="26" t="str">
        <f>Risks!F52</f>
        <v>Martin Purschke</v>
      </c>
      <c r="G45" s="27" t="str">
        <f>Risks!G52</f>
        <v>Local LVL1 implementation runs into obstacles</v>
      </c>
      <c r="H45" s="27"/>
      <c r="I45" s="7"/>
      <c r="J45" s="33"/>
      <c r="K45" s="33"/>
      <c r="L45" s="15"/>
      <c r="M45" s="29">
        <f t="shared" si="14"/>
        <v>0</v>
      </c>
      <c r="N45" s="9">
        <f>IF(L45="",0,IF(L45&lt;=SelectionCriteria!$G$5,1, IF(L45&lt;=SelectionCriteria!$G$4,2, IF(L45&lt;=SelectionCriteria!$G$3,3,4))))</f>
        <v>0</v>
      </c>
      <c r="O45" s="9">
        <f t="shared" si="15"/>
        <v>0</v>
      </c>
      <c r="P45" s="9">
        <f t="shared" si="16"/>
        <v>0</v>
      </c>
      <c r="Q45" s="6">
        <f t="shared" si="17"/>
        <v>0</v>
      </c>
      <c r="R45" s="7" t="str">
        <f t="shared" si="6"/>
        <v>Negligible</v>
      </c>
      <c r="S45" s="27"/>
      <c r="T45" s="11"/>
      <c r="U45" s="31"/>
      <c r="V45" s="11"/>
      <c r="W45" s="7"/>
      <c r="X45" s="33"/>
      <c r="Y45" s="33"/>
      <c r="Z45" s="9"/>
      <c r="AA45" s="9"/>
      <c r="AB45" s="9"/>
      <c r="AC45" s="71"/>
      <c r="AD45" s="71"/>
      <c r="AE45" s="71"/>
      <c r="AF45" s="9">
        <f t="shared" si="18"/>
        <v>0</v>
      </c>
      <c r="AG45" s="9">
        <f>IF(AA45="",0,IF(AA45&lt;=SelectionCriteria!$G$5,1, IF(AA45&lt;=SelectionCriteria!$G$4,2, IF(AA45&lt;=SelectionCriteria!$G$3,3,4))))</f>
        <v>0</v>
      </c>
      <c r="AH45" s="9">
        <f t="shared" si="19"/>
        <v>0</v>
      </c>
      <c r="AI45" s="9">
        <f t="shared" si="20"/>
        <v>0</v>
      </c>
      <c r="AJ45" s="6">
        <f t="shared" si="21"/>
        <v>0</v>
      </c>
      <c r="AK45" s="7" t="str">
        <f t="shared" si="11"/>
        <v>Negligible</v>
      </c>
      <c r="AL45" s="33"/>
      <c r="AM45" s="6">
        <f t="shared" si="22"/>
        <v>0</v>
      </c>
      <c r="AN45" s="6">
        <f t="shared" si="23"/>
        <v>0</v>
      </c>
      <c r="AO45" s="108"/>
      <c r="AP45" s="108"/>
      <c r="AQ45" s="108"/>
      <c r="AR45" s="108"/>
      <c r="AS45" s="108" t="str">
        <f>Risks!AU52</f>
        <v>Retired Dec 17 2018. Full simulations of all trigger algorithms are now complete.    Specific implementations in the firmware and latencies need to be measured.   There are two rounds of prototype modules and firmware in the P6 schedule including specifically called out reviews after each stage.    Handling any timing and algorithm issues is already accounted for in the official schedule. </v>
      </c>
      <c r="AT45" s="11"/>
      <c r="AU45" s="23"/>
      <c r="AV45" s="23"/>
      <c r="AW45" s="23"/>
      <c r="AX45" s="23"/>
      <c r="AY45" s="23"/>
      <c r="AZ45" s="23"/>
      <c r="BA45" s="23"/>
      <c r="BB45" s="23"/>
      <c r="BC45" s="23"/>
      <c r="BD45" s="23"/>
      <c r="BE45" s="23"/>
      <c r="BF45" s="23"/>
      <c r="BG45" s="23"/>
      <c r="BH45" s="23"/>
      <c r="BI45" s="23"/>
      <c r="BJ45" s="23"/>
      <c r="BK45" s="23"/>
      <c r="BL45" s="23"/>
      <c r="BM45" s="23"/>
      <c r="BN45" s="23"/>
      <c r="BO45" s="23"/>
      <c r="BP45" s="23"/>
      <c r="BQ45" s="23"/>
      <c r="BR45" s="23"/>
      <c r="BS45" s="23"/>
      <c r="BT45" s="23"/>
      <c r="BU45" s="23"/>
      <c r="BV45" s="23"/>
      <c r="BW45" s="23"/>
      <c r="BX45" s="23"/>
      <c r="BY45" s="23"/>
      <c r="BZ45" s="23"/>
      <c r="CA45" s="23"/>
      <c r="CB45" s="23"/>
      <c r="CC45" s="23"/>
      <c r="CD45" s="23"/>
      <c r="CE45" s="23"/>
      <c r="CF45" s="23"/>
      <c r="CG45" s="23"/>
      <c r="CH45" s="23"/>
      <c r="CI45" s="23"/>
      <c r="CJ45" s="23"/>
      <c r="CK45" s="23"/>
      <c r="CL45" s="23"/>
      <c r="CM45" s="23"/>
      <c r="CN45" s="23"/>
      <c r="CO45" s="23"/>
      <c r="CP45" s="23"/>
      <c r="CQ45" s="23"/>
      <c r="CR45" s="23"/>
      <c r="CS45" s="23"/>
      <c r="CT45" s="23"/>
      <c r="CU45" s="23"/>
      <c r="CV45" s="23"/>
      <c r="CW45" s="23"/>
      <c r="CX45" s="23"/>
      <c r="CY45" s="23"/>
      <c r="CZ45" s="23"/>
      <c r="DA45" s="23"/>
      <c r="DB45" s="23"/>
      <c r="DC45" s="23"/>
      <c r="DD45" s="23"/>
      <c r="DE45" s="23"/>
      <c r="DF45" s="23"/>
      <c r="DG45" s="23"/>
      <c r="DH45" s="23"/>
      <c r="DI45" s="23"/>
      <c r="DJ45" s="23"/>
      <c r="DK45" s="23"/>
      <c r="DL45" s="23"/>
      <c r="DM45" s="23"/>
      <c r="DN45" s="23"/>
      <c r="DO45" s="23"/>
      <c r="DP45" s="23"/>
      <c r="DQ45" s="23"/>
      <c r="DR45" s="23"/>
      <c r="DS45" s="23"/>
      <c r="DT45" s="23"/>
      <c r="DU45" s="23"/>
      <c r="DV45" s="23"/>
      <c r="DW45" s="23"/>
      <c r="DX45" s="23"/>
      <c r="DY45" s="23"/>
      <c r="DZ45" s="23"/>
      <c r="EA45" s="23"/>
      <c r="EB45" s="23"/>
      <c r="EC45" s="23"/>
      <c r="ED45" s="23"/>
      <c r="EE45" s="23"/>
      <c r="EF45" s="23"/>
      <c r="EG45" s="23"/>
      <c r="EH45" s="23"/>
      <c r="EI45" s="23"/>
    </row>
    <row r="46" spans="1:139" s="24" customFormat="1" ht="31.95" hidden="1" customHeight="1" x14ac:dyDescent="0.3">
      <c r="A46" s="6" t="str">
        <f>Risks!A53</f>
        <v>sPH_DAQ&amp;Tr_005</v>
      </c>
      <c r="B46" s="42"/>
      <c r="C46" s="21"/>
      <c r="D46" s="31"/>
      <c r="E46" s="9"/>
      <c r="F46" s="26" t="str">
        <f>Risks!F53</f>
        <v>Martin Purschke</v>
      </c>
      <c r="G46" s="27" t="str">
        <f>Risks!G53</f>
        <v>TPC produces higher data rate than we can store</v>
      </c>
      <c r="H46" s="27"/>
      <c r="I46" s="7"/>
      <c r="J46" s="33"/>
      <c r="K46" s="33"/>
      <c r="L46" s="15"/>
      <c r="M46" s="29">
        <f t="shared" si="14"/>
        <v>0</v>
      </c>
      <c r="N46" s="9">
        <f>IF(L46="",0,IF(L46&lt;=SelectionCriteria!$G$5,1, IF(L46&lt;=SelectionCriteria!$G$4,2, IF(L46&lt;=SelectionCriteria!$G$3,3,4))))</f>
        <v>0</v>
      </c>
      <c r="O46" s="9">
        <f t="shared" si="15"/>
        <v>0</v>
      </c>
      <c r="P46" s="9">
        <f t="shared" si="16"/>
        <v>0</v>
      </c>
      <c r="Q46" s="6">
        <f t="shared" si="17"/>
        <v>0</v>
      </c>
      <c r="R46" s="7" t="str">
        <f t="shared" si="6"/>
        <v>Negligible</v>
      </c>
      <c r="S46" s="27"/>
      <c r="T46" s="11"/>
      <c r="U46" s="31"/>
      <c r="V46" s="11"/>
      <c r="W46" s="7"/>
      <c r="X46" s="33"/>
      <c r="Y46" s="33"/>
      <c r="Z46" s="9"/>
      <c r="AA46" s="9"/>
      <c r="AB46" s="9"/>
      <c r="AC46" s="71"/>
      <c r="AD46" s="71"/>
      <c r="AE46" s="71"/>
      <c r="AF46" s="9">
        <f t="shared" si="18"/>
        <v>0</v>
      </c>
      <c r="AG46" s="9">
        <f>IF(AA46="",0,IF(AA46&lt;=SelectionCriteria!$G$5,1, IF(AA46&lt;=SelectionCriteria!$G$4,2, IF(AA46&lt;=SelectionCriteria!$G$3,3,4))))</f>
        <v>0</v>
      </c>
      <c r="AH46" s="9">
        <f t="shared" si="19"/>
        <v>0</v>
      </c>
      <c r="AI46" s="9">
        <f t="shared" si="20"/>
        <v>0</v>
      </c>
      <c r="AJ46" s="6">
        <f t="shared" si="21"/>
        <v>0</v>
      </c>
      <c r="AK46" s="7" t="str">
        <f t="shared" si="11"/>
        <v>Negligible</v>
      </c>
      <c r="AL46" s="33"/>
      <c r="AM46" s="6">
        <f t="shared" si="22"/>
        <v>0</v>
      </c>
      <c r="AN46" s="6">
        <f t="shared" si="23"/>
        <v>0</v>
      </c>
      <c r="AO46" s="108"/>
      <c r="AP46" s="108"/>
      <c r="AQ46" s="108"/>
      <c r="AR46" s="108"/>
      <c r="AS46" s="108">
        <f>Risks!AU53</f>
        <v>0</v>
      </c>
      <c r="AT46" s="11"/>
      <c r="AU46" s="23"/>
      <c r="AV46" s="23"/>
      <c r="AW46" s="23"/>
      <c r="AX46" s="23"/>
      <c r="AY46" s="23"/>
      <c r="AZ46" s="23"/>
      <c r="BA46" s="23"/>
      <c r="BB46" s="23"/>
      <c r="BC46" s="23"/>
      <c r="BD46" s="23"/>
      <c r="BE46" s="23"/>
      <c r="BF46" s="23"/>
      <c r="BG46" s="23"/>
      <c r="BH46" s="23"/>
      <c r="BI46" s="23"/>
      <c r="BJ46" s="23"/>
      <c r="BK46" s="23"/>
      <c r="BL46" s="23"/>
      <c r="BM46" s="23"/>
      <c r="BN46" s="23"/>
      <c r="BO46" s="23"/>
      <c r="BP46" s="23"/>
      <c r="BQ46" s="23"/>
      <c r="BR46" s="23"/>
      <c r="BS46" s="23"/>
      <c r="BT46" s="23"/>
      <c r="BU46" s="23"/>
      <c r="BV46" s="23"/>
      <c r="BW46" s="23"/>
      <c r="BX46" s="23"/>
      <c r="BY46" s="23"/>
      <c r="BZ46" s="23"/>
      <c r="CA46" s="23"/>
      <c r="CB46" s="23"/>
      <c r="CC46" s="23"/>
      <c r="CD46" s="23"/>
      <c r="CE46" s="23"/>
      <c r="CF46" s="23"/>
      <c r="CG46" s="23"/>
      <c r="CH46" s="23"/>
      <c r="CI46" s="23"/>
      <c r="CJ46" s="23"/>
      <c r="CK46" s="23"/>
      <c r="CL46" s="23"/>
      <c r="CM46" s="23"/>
      <c r="CN46" s="23"/>
      <c r="CO46" s="23"/>
      <c r="CP46" s="23"/>
      <c r="CQ46" s="23"/>
      <c r="CR46" s="23"/>
      <c r="CS46" s="23"/>
      <c r="CT46" s="23"/>
      <c r="CU46" s="23"/>
      <c r="CV46" s="23"/>
      <c r="CW46" s="23"/>
      <c r="CX46" s="23"/>
      <c r="CY46" s="23"/>
      <c r="CZ46" s="23"/>
      <c r="DA46" s="23"/>
      <c r="DB46" s="23"/>
      <c r="DC46" s="23"/>
      <c r="DD46" s="23"/>
      <c r="DE46" s="23"/>
      <c r="DF46" s="23"/>
      <c r="DG46" s="23"/>
      <c r="DH46" s="23"/>
      <c r="DI46" s="23"/>
      <c r="DJ46" s="23"/>
      <c r="DK46" s="23"/>
      <c r="DL46" s="23"/>
      <c r="DM46" s="23"/>
      <c r="DN46" s="23"/>
      <c r="DO46" s="23"/>
      <c r="DP46" s="23"/>
      <c r="DQ46" s="23"/>
      <c r="DR46" s="23"/>
      <c r="DS46" s="23"/>
      <c r="DT46" s="23"/>
      <c r="DU46" s="23"/>
      <c r="DV46" s="23"/>
      <c r="DW46" s="23"/>
      <c r="DX46" s="23"/>
      <c r="DY46" s="23"/>
      <c r="DZ46" s="23"/>
      <c r="EA46" s="23"/>
      <c r="EB46" s="23"/>
      <c r="EC46" s="23"/>
      <c r="ED46" s="23"/>
      <c r="EE46" s="23"/>
      <c r="EF46" s="23"/>
      <c r="EG46" s="23"/>
      <c r="EH46" s="23"/>
      <c r="EI46" s="23"/>
    </row>
    <row r="47" spans="1:139" s="24" customFormat="1" ht="31.95" hidden="1" customHeight="1" x14ac:dyDescent="0.3">
      <c r="A47" s="6" t="str">
        <f>Risks!A54</f>
        <v>sPH_DAQ&amp;Tr_006</v>
      </c>
      <c r="B47" s="42"/>
      <c r="C47" s="21"/>
      <c r="D47" s="31"/>
      <c r="E47" s="9"/>
      <c r="F47" s="26" t="str">
        <f>Risks!F54</f>
        <v>Martin Purschke</v>
      </c>
      <c r="G47" s="27" t="str">
        <f>Risks!G54</f>
        <v>U Colorado Staff and/or Students unavailable (LL1 Trigger)</v>
      </c>
      <c r="H47" s="27"/>
      <c r="I47" s="7"/>
      <c r="J47" s="33"/>
      <c r="K47" s="33"/>
      <c r="L47" s="15"/>
      <c r="M47" s="29">
        <f t="shared" si="14"/>
        <v>0</v>
      </c>
      <c r="N47" s="9">
        <f>IF(L47="",0,IF(L47&lt;=SelectionCriteria!$G$5,1, IF(L47&lt;=SelectionCriteria!$G$4,2, IF(L47&lt;=SelectionCriteria!$G$3,3,4))))</f>
        <v>0</v>
      </c>
      <c r="O47" s="9">
        <f t="shared" si="15"/>
        <v>0</v>
      </c>
      <c r="P47" s="9">
        <f t="shared" si="16"/>
        <v>0</v>
      </c>
      <c r="Q47" s="6">
        <f t="shared" si="17"/>
        <v>0</v>
      </c>
      <c r="R47" s="7" t="str">
        <f t="shared" si="6"/>
        <v>Negligible</v>
      </c>
      <c r="S47" s="27"/>
      <c r="T47" s="11"/>
      <c r="U47" s="31"/>
      <c r="V47" s="11"/>
      <c r="W47" s="7"/>
      <c r="X47" s="33"/>
      <c r="Y47" s="33"/>
      <c r="Z47" s="9"/>
      <c r="AA47" s="9"/>
      <c r="AB47" s="9"/>
      <c r="AC47" s="71"/>
      <c r="AD47" s="71"/>
      <c r="AE47" s="71"/>
      <c r="AF47" s="9">
        <f t="shared" si="18"/>
        <v>0</v>
      </c>
      <c r="AG47" s="9">
        <f>IF(AA47="",0,IF(AA47&lt;=SelectionCriteria!$G$5,1, IF(AA47&lt;=SelectionCriteria!$G$4,2, IF(AA47&lt;=SelectionCriteria!$G$3,3,4))))</f>
        <v>0</v>
      </c>
      <c r="AH47" s="9">
        <f t="shared" si="19"/>
        <v>0</v>
      </c>
      <c r="AI47" s="9">
        <f t="shared" si="20"/>
        <v>0</v>
      </c>
      <c r="AJ47" s="6">
        <f t="shared" si="21"/>
        <v>0</v>
      </c>
      <c r="AK47" s="7" t="str">
        <f t="shared" si="11"/>
        <v>Negligible</v>
      </c>
      <c r="AL47" s="33"/>
      <c r="AM47" s="6">
        <f t="shared" si="22"/>
        <v>0</v>
      </c>
      <c r="AN47" s="6">
        <f t="shared" si="23"/>
        <v>0</v>
      </c>
      <c r="AO47" s="108"/>
      <c r="AP47" s="108"/>
      <c r="AQ47" s="108"/>
      <c r="AR47" s="108"/>
      <c r="AS47" s="108">
        <f>Risks!AU54</f>
        <v>0</v>
      </c>
      <c r="AT47" s="11"/>
      <c r="AU47" s="23"/>
      <c r="AV47" s="23"/>
      <c r="AW47" s="23"/>
      <c r="AX47" s="23"/>
      <c r="AY47" s="23"/>
      <c r="AZ47" s="23"/>
      <c r="BA47" s="23"/>
      <c r="BB47" s="23"/>
      <c r="BC47" s="23"/>
      <c r="BD47" s="23"/>
      <c r="BE47" s="23"/>
      <c r="BF47" s="23"/>
      <c r="BG47" s="23"/>
      <c r="BH47" s="23"/>
      <c r="BI47" s="23"/>
      <c r="BJ47" s="23"/>
      <c r="BK47" s="23"/>
      <c r="BL47" s="23"/>
      <c r="BM47" s="23"/>
      <c r="BN47" s="23"/>
      <c r="BO47" s="23"/>
      <c r="BP47" s="23"/>
      <c r="BQ47" s="23"/>
      <c r="BR47" s="23"/>
      <c r="BS47" s="23"/>
      <c r="BT47" s="23"/>
      <c r="BU47" s="23"/>
      <c r="BV47" s="23"/>
      <c r="BW47" s="23"/>
      <c r="BX47" s="23"/>
      <c r="BY47" s="23"/>
      <c r="BZ47" s="23"/>
      <c r="CA47" s="23"/>
      <c r="CB47" s="23"/>
      <c r="CC47" s="23"/>
      <c r="CD47" s="23"/>
      <c r="CE47" s="23"/>
      <c r="CF47" s="23"/>
      <c r="CG47" s="23"/>
      <c r="CH47" s="23"/>
      <c r="CI47" s="23"/>
      <c r="CJ47" s="23"/>
      <c r="CK47" s="23"/>
      <c r="CL47" s="23"/>
      <c r="CM47" s="23"/>
      <c r="CN47" s="23"/>
      <c r="CO47" s="23"/>
      <c r="CP47" s="23"/>
      <c r="CQ47" s="23"/>
      <c r="CR47" s="23"/>
      <c r="CS47" s="23"/>
      <c r="CT47" s="23"/>
      <c r="CU47" s="23"/>
      <c r="CV47" s="23"/>
      <c r="CW47" s="23"/>
      <c r="CX47" s="23"/>
      <c r="CY47" s="23"/>
      <c r="CZ47" s="23"/>
      <c r="DA47" s="23"/>
      <c r="DB47" s="23"/>
      <c r="DC47" s="23"/>
      <c r="DD47" s="23"/>
      <c r="DE47" s="23"/>
      <c r="DF47" s="23"/>
      <c r="DG47" s="23"/>
      <c r="DH47" s="23"/>
      <c r="DI47" s="23"/>
      <c r="DJ47" s="23"/>
      <c r="DK47" s="23"/>
      <c r="DL47" s="23"/>
      <c r="DM47" s="23"/>
      <c r="DN47" s="23"/>
      <c r="DO47" s="23"/>
      <c r="DP47" s="23"/>
      <c r="DQ47" s="23"/>
      <c r="DR47" s="23"/>
      <c r="DS47" s="23"/>
      <c r="DT47" s="23"/>
      <c r="DU47" s="23"/>
      <c r="DV47" s="23"/>
      <c r="DW47" s="23"/>
      <c r="DX47" s="23"/>
      <c r="DY47" s="23"/>
      <c r="DZ47" s="23"/>
      <c r="EA47" s="23"/>
      <c r="EB47" s="23"/>
      <c r="EC47" s="23"/>
      <c r="ED47" s="23"/>
      <c r="EE47" s="23"/>
      <c r="EF47" s="23"/>
      <c r="EG47" s="23"/>
      <c r="EH47" s="23"/>
      <c r="EI47" s="23"/>
    </row>
    <row r="48" spans="1:139" s="24" customFormat="1" ht="31.95" hidden="1" customHeight="1" x14ac:dyDescent="0.3">
      <c r="A48" s="6" t="str">
        <f>Risks!A55</f>
        <v>sPH_MinBias_001</v>
      </c>
      <c r="B48" s="42"/>
      <c r="C48" s="21"/>
      <c r="D48" s="31"/>
      <c r="E48" s="9"/>
      <c r="F48" s="26" t="str">
        <f>Risks!F55</f>
        <v>Mickey Chiu</v>
      </c>
      <c r="G48" s="27" t="str">
        <f>Risks!G55</f>
        <v>Failure of D/S Board Prototype</v>
      </c>
      <c r="H48" s="27"/>
      <c r="I48" s="7"/>
      <c r="J48" s="33"/>
      <c r="K48" s="33"/>
      <c r="L48" s="15"/>
      <c r="M48" s="29">
        <f t="shared" si="14"/>
        <v>0</v>
      </c>
      <c r="N48" s="9">
        <f>IF(L48="",0,IF(L48&lt;=SelectionCriteria!$G$5,1, IF(L48&lt;=SelectionCriteria!$G$4,2, IF(L48&lt;=SelectionCriteria!$G$3,3,4))))</f>
        <v>0</v>
      </c>
      <c r="O48" s="9">
        <f t="shared" si="15"/>
        <v>0</v>
      </c>
      <c r="P48" s="9">
        <f t="shared" si="16"/>
        <v>0</v>
      </c>
      <c r="Q48" s="6">
        <f t="shared" si="17"/>
        <v>0</v>
      </c>
      <c r="R48" s="7" t="str">
        <f t="shared" si="6"/>
        <v>Negligible</v>
      </c>
      <c r="S48" s="27"/>
      <c r="T48" s="11"/>
      <c r="U48" s="31"/>
      <c r="V48" s="11"/>
      <c r="W48" s="7"/>
      <c r="X48" s="33"/>
      <c r="Y48" s="33"/>
      <c r="Z48" s="9"/>
      <c r="AA48" s="9"/>
      <c r="AB48" s="9"/>
      <c r="AC48" s="71"/>
      <c r="AD48" s="71"/>
      <c r="AE48" s="71"/>
      <c r="AF48" s="9">
        <f t="shared" si="18"/>
        <v>0</v>
      </c>
      <c r="AG48" s="9">
        <f>IF(AA48="",0,IF(AA48&lt;=SelectionCriteria!$G$5,1, IF(AA48&lt;=SelectionCriteria!$G$4,2, IF(AA48&lt;=SelectionCriteria!$G$3,3,4))))</f>
        <v>0</v>
      </c>
      <c r="AH48" s="9">
        <f t="shared" si="19"/>
        <v>0</v>
      </c>
      <c r="AI48" s="9">
        <f t="shared" si="20"/>
        <v>0</v>
      </c>
      <c r="AJ48" s="6">
        <f t="shared" si="21"/>
        <v>0</v>
      </c>
      <c r="AK48" s="7" t="str">
        <f t="shared" si="11"/>
        <v>Negligible</v>
      </c>
      <c r="AL48" s="33"/>
      <c r="AM48" s="6">
        <f t="shared" si="22"/>
        <v>0</v>
      </c>
      <c r="AN48" s="6">
        <f t="shared" si="23"/>
        <v>0</v>
      </c>
      <c r="AO48" s="108"/>
      <c r="AP48" s="108"/>
      <c r="AQ48" s="108"/>
      <c r="AR48" s="108"/>
      <c r="AS48" s="108">
        <f>Risks!AU55</f>
        <v>0</v>
      </c>
      <c r="AT48" s="11"/>
      <c r="AU48" s="23"/>
      <c r="AV48" s="23"/>
      <c r="AW48" s="23"/>
      <c r="AX48" s="23"/>
      <c r="AY48" s="23"/>
      <c r="AZ48" s="23"/>
      <c r="BA48" s="23"/>
      <c r="BB48" s="23"/>
      <c r="BC48" s="23"/>
      <c r="BD48" s="23"/>
      <c r="BE48" s="23"/>
      <c r="BF48" s="23"/>
      <c r="BG48" s="23"/>
      <c r="BH48" s="23"/>
      <c r="BI48" s="23"/>
      <c r="BJ48" s="23"/>
      <c r="BK48" s="23"/>
      <c r="BL48" s="23"/>
      <c r="BM48" s="23"/>
      <c r="BN48" s="23"/>
      <c r="BO48" s="23"/>
      <c r="BP48" s="23"/>
      <c r="BQ48" s="23"/>
      <c r="BR48" s="23"/>
      <c r="BS48" s="23"/>
      <c r="BT48" s="23"/>
      <c r="BU48" s="23"/>
      <c r="BV48" s="23"/>
      <c r="BW48" s="23"/>
      <c r="BX48" s="23"/>
      <c r="BY48" s="23"/>
      <c r="BZ48" s="23"/>
      <c r="CA48" s="23"/>
      <c r="CB48" s="23"/>
      <c r="CC48" s="23"/>
      <c r="CD48" s="23"/>
      <c r="CE48" s="23"/>
      <c r="CF48" s="23"/>
      <c r="CG48" s="23"/>
      <c r="CH48" s="23"/>
      <c r="CI48" s="23"/>
      <c r="CJ48" s="23"/>
      <c r="CK48" s="23"/>
      <c r="CL48" s="23"/>
      <c r="CM48" s="23"/>
      <c r="CN48" s="23"/>
      <c r="CO48" s="23"/>
      <c r="CP48" s="23"/>
      <c r="CQ48" s="23"/>
      <c r="CR48" s="23"/>
      <c r="CS48" s="23"/>
      <c r="CT48" s="23"/>
      <c r="CU48" s="23"/>
      <c r="CV48" s="23"/>
      <c r="CW48" s="23"/>
      <c r="CX48" s="23"/>
      <c r="CY48" s="23"/>
      <c r="CZ48" s="23"/>
      <c r="DA48" s="23"/>
      <c r="DB48" s="23"/>
      <c r="DC48" s="23"/>
      <c r="DD48" s="23"/>
      <c r="DE48" s="23"/>
      <c r="DF48" s="23"/>
      <c r="DG48" s="23"/>
      <c r="DH48" s="23"/>
      <c r="DI48" s="23"/>
      <c r="DJ48" s="23"/>
      <c r="DK48" s="23"/>
      <c r="DL48" s="23"/>
      <c r="DM48" s="23"/>
      <c r="DN48" s="23"/>
      <c r="DO48" s="23"/>
      <c r="DP48" s="23"/>
      <c r="DQ48" s="23"/>
      <c r="DR48" s="23"/>
      <c r="DS48" s="23"/>
      <c r="DT48" s="23"/>
      <c r="DU48" s="23"/>
      <c r="DV48" s="23"/>
      <c r="DW48" s="23"/>
      <c r="DX48" s="23"/>
      <c r="DY48" s="23"/>
      <c r="DZ48" s="23"/>
      <c r="EA48" s="23"/>
      <c r="EB48" s="23"/>
      <c r="EC48" s="23"/>
      <c r="ED48" s="23"/>
      <c r="EE48" s="23"/>
      <c r="EF48" s="23"/>
      <c r="EG48" s="23"/>
      <c r="EH48" s="23"/>
      <c r="EI48" s="23"/>
    </row>
    <row r="49" spans="1:139" s="24" customFormat="1" ht="31.95" hidden="1" customHeight="1" x14ac:dyDescent="0.3">
      <c r="A49" s="6" t="str">
        <f>Risks!A56</f>
        <v>sPH_MinBias_001</v>
      </c>
      <c r="B49" s="42"/>
      <c r="C49" s="21"/>
      <c r="D49" s="31"/>
      <c r="E49" s="9"/>
      <c r="F49" s="26" t="str">
        <f>Risks!F56</f>
        <v>Mickey Chiu</v>
      </c>
      <c r="G49" s="27" t="str">
        <f>Risks!G56</f>
        <v>Nevis Labor not available</v>
      </c>
      <c r="H49" s="27"/>
      <c r="I49" s="7"/>
      <c r="J49" s="33"/>
      <c r="K49" s="33"/>
      <c r="L49" s="15"/>
      <c r="M49" s="29">
        <f t="shared" si="14"/>
        <v>0</v>
      </c>
      <c r="N49" s="9">
        <f>IF(L49="",0,IF(L49&lt;=SelectionCriteria!$G$5,1, IF(L49&lt;=SelectionCriteria!$G$4,2, IF(L49&lt;=SelectionCriteria!$G$3,3,4))))</f>
        <v>0</v>
      </c>
      <c r="O49" s="9">
        <f t="shared" si="15"/>
        <v>0</v>
      </c>
      <c r="P49" s="9">
        <f t="shared" si="16"/>
        <v>0</v>
      </c>
      <c r="Q49" s="6">
        <f t="shared" si="17"/>
        <v>0</v>
      </c>
      <c r="R49" s="7" t="str">
        <f t="shared" si="6"/>
        <v>Negligible</v>
      </c>
      <c r="S49" s="27"/>
      <c r="T49" s="11"/>
      <c r="U49" s="31"/>
      <c r="V49" s="11"/>
      <c r="W49" s="7"/>
      <c r="X49" s="33"/>
      <c r="Y49" s="33"/>
      <c r="Z49" s="9"/>
      <c r="AA49" s="9"/>
      <c r="AB49" s="9"/>
      <c r="AC49" s="71"/>
      <c r="AD49" s="71"/>
      <c r="AE49" s="71"/>
      <c r="AF49" s="9">
        <f t="shared" si="18"/>
        <v>0</v>
      </c>
      <c r="AG49" s="9">
        <f>IF(AA49="",0,IF(AA49&lt;=SelectionCriteria!$G$5,1, IF(AA49&lt;=SelectionCriteria!$G$4,2, IF(AA49&lt;=SelectionCriteria!$G$3,3,4))))</f>
        <v>0</v>
      </c>
      <c r="AH49" s="9">
        <f t="shared" si="19"/>
        <v>0</v>
      </c>
      <c r="AI49" s="9">
        <f t="shared" si="20"/>
        <v>0</v>
      </c>
      <c r="AJ49" s="6">
        <f t="shared" si="21"/>
        <v>0</v>
      </c>
      <c r="AK49" s="7" t="str">
        <f t="shared" si="11"/>
        <v>Negligible</v>
      </c>
      <c r="AL49" s="33"/>
      <c r="AM49" s="6">
        <f t="shared" si="22"/>
        <v>0</v>
      </c>
      <c r="AN49" s="6">
        <f t="shared" si="23"/>
        <v>0</v>
      </c>
      <c r="AO49" s="108"/>
      <c r="AP49" s="108"/>
      <c r="AQ49" s="108"/>
      <c r="AR49" s="108"/>
      <c r="AS49" s="108">
        <f>Risks!AU56</f>
        <v>0</v>
      </c>
      <c r="AT49" s="11"/>
      <c r="AU49" s="23"/>
      <c r="AV49" s="23"/>
      <c r="AW49" s="23"/>
      <c r="AX49" s="23"/>
      <c r="AY49" s="23"/>
      <c r="AZ49" s="23"/>
      <c r="BA49" s="23"/>
      <c r="BB49" s="23"/>
      <c r="BC49" s="23"/>
      <c r="BD49" s="23"/>
      <c r="BE49" s="23"/>
      <c r="BF49" s="23"/>
      <c r="BG49" s="23"/>
      <c r="BH49" s="23"/>
      <c r="BI49" s="23"/>
      <c r="BJ49" s="23"/>
      <c r="BK49" s="23"/>
      <c r="BL49" s="23"/>
      <c r="BM49" s="23"/>
      <c r="BN49" s="23"/>
      <c r="BO49" s="23"/>
      <c r="BP49" s="23"/>
      <c r="BQ49" s="23"/>
      <c r="BR49" s="23"/>
      <c r="BS49" s="23"/>
      <c r="BT49" s="23"/>
      <c r="BU49" s="23"/>
      <c r="BV49" s="23"/>
      <c r="BW49" s="23"/>
      <c r="BX49" s="23"/>
      <c r="BY49" s="23"/>
      <c r="BZ49" s="23"/>
      <c r="CA49" s="23"/>
      <c r="CB49" s="23"/>
      <c r="CC49" s="23"/>
      <c r="CD49" s="23"/>
      <c r="CE49" s="23"/>
      <c r="CF49" s="23"/>
      <c r="CG49" s="23"/>
      <c r="CH49" s="23"/>
      <c r="CI49" s="23"/>
      <c r="CJ49" s="23"/>
      <c r="CK49" s="23"/>
      <c r="CL49" s="23"/>
      <c r="CM49" s="23"/>
      <c r="CN49" s="23"/>
      <c r="CO49" s="23"/>
      <c r="CP49" s="23"/>
      <c r="CQ49" s="23"/>
      <c r="CR49" s="23"/>
      <c r="CS49" s="23"/>
      <c r="CT49" s="23"/>
      <c r="CU49" s="23"/>
      <c r="CV49" s="23"/>
      <c r="CW49" s="23"/>
      <c r="CX49" s="23"/>
      <c r="CY49" s="23"/>
      <c r="CZ49" s="23"/>
      <c r="DA49" s="23"/>
      <c r="DB49" s="23"/>
      <c r="DC49" s="23"/>
      <c r="DD49" s="23"/>
      <c r="DE49" s="23"/>
      <c r="DF49" s="23"/>
      <c r="DG49" s="23"/>
      <c r="DH49" s="23"/>
      <c r="DI49" s="23"/>
      <c r="DJ49" s="23"/>
      <c r="DK49" s="23"/>
      <c r="DL49" s="23"/>
      <c r="DM49" s="23"/>
      <c r="DN49" s="23"/>
      <c r="DO49" s="23"/>
      <c r="DP49" s="23"/>
      <c r="DQ49" s="23"/>
      <c r="DR49" s="23"/>
      <c r="DS49" s="23"/>
      <c r="DT49" s="23"/>
      <c r="DU49" s="23"/>
      <c r="DV49" s="23"/>
      <c r="DW49" s="23"/>
      <c r="DX49" s="23"/>
      <c r="DY49" s="23"/>
      <c r="DZ49" s="23"/>
      <c r="EA49" s="23"/>
      <c r="EB49" s="23"/>
      <c r="EC49" s="23"/>
      <c r="ED49" s="23"/>
      <c r="EE49" s="23"/>
      <c r="EF49" s="23"/>
      <c r="EG49" s="23"/>
      <c r="EH49" s="23"/>
      <c r="EI49" s="23"/>
    </row>
    <row r="50" spans="1:139" s="24" customFormat="1" ht="31.95" customHeight="1" x14ac:dyDescent="0.3">
      <c r="A50" s="6" t="str">
        <f>Risks!A57</f>
        <v>sPH_SC_Magnet_001</v>
      </c>
      <c r="B50" s="42"/>
      <c r="C50" s="21"/>
      <c r="D50" s="31"/>
      <c r="E50" s="9"/>
      <c r="F50" s="26" t="str">
        <f>Risks!F57</f>
        <v>Roberto Than</v>
      </c>
      <c r="G50" s="27" t="str">
        <f>Risks!G57</f>
        <v>Delay in sPHENIX support platform construction</v>
      </c>
      <c r="H50" s="27"/>
      <c r="I50" s="7"/>
      <c r="J50" s="33"/>
      <c r="K50" s="33"/>
      <c r="L50" s="15"/>
      <c r="M50" s="29">
        <f t="shared" si="14"/>
        <v>0</v>
      </c>
      <c r="N50" s="9">
        <f>IF(L50="",0,IF(L50&lt;=SelectionCriteria!$G$5,1, IF(L50&lt;=SelectionCriteria!$G$4,2, IF(L50&lt;=SelectionCriteria!$G$3,3,4))))</f>
        <v>0</v>
      </c>
      <c r="O50" s="9">
        <f t="shared" si="15"/>
        <v>0</v>
      </c>
      <c r="P50" s="9">
        <f t="shared" si="16"/>
        <v>0</v>
      </c>
      <c r="Q50" s="6">
        <f t="shared" si="17"/>
        <v>0</v>
      </c>
      <c r="R50" s="7" t="str">
        <f t="shared" si="6"/>
        <v>Negligible</v>
      </c>
      <c r="S50" s="27"/>
      <c r="T50" s="11"/>
      <c r="U50" s="31"/>
      <c r="V50" s="11"/>
      <c r="W50" s="7"/>
      <c r="X50" s="33"/>
      <c r="Y50" s="33"/>
      <c r="Z50" s="9"/>
      <c r="AA50" s="9"/>
      <c r="AB50" s="9"/>
      <c r="AC50" s="71"/>
      <c r="AD50" s="71"/>
      <c r="AE50" s="71"/>
      <c r="AF50" s="9">
        <f t="shared" si="18"/>
        <v>0</v>
      </c>
      <c r="AG50" s="9">
        <f>IF(AA50="",0,IF(AA50&lt;=SelectionCriteria!$G$5,1, IF(AA50&lt;=SelectionCriteria!$G$4,2, IF(AA50&lt;=SelectionCriteria!$G$3,3,4))))</f>
        <v>0</v>
      </c>
      <c r="AH50" s="9">
        <f t="shared" si="19"/>
        <v>0</v>
      </c>
      <c r="AI50" s="9">
        <f t="shared" si="20"/>
        <v>0</v>
      </c>
      <c r="AJ50" s="6">
        <f t="shared" si="21"/>
        <v>0</v>
      </c>
      <c r="AK50" s="7" t="str">
        <f t="shared" si="11"/>
        <v>Negligible</v>
      </c>
      <c r="AL50" s="33"/>
      <c r="AM50" s="6">
        <f t="shared" si="22"/>
        <v>0</v>
      </c>
      <c r="AN50" s="6">
        <f t="shared" si="23"/>
        <v>0</v>
      </c>
      <c r="AO50" s="108"/>
      <c r="AP50" s="108"/>
      <c r="AQ50" s="108"/>
      <c r="AR50" s="108"/>
      <c r="AS50" s="108" t="str">
        <f>Risks!AU57</f>
        <v>Retired Mar 28 2019. Risk did not realize. The support platform is in a different WBS and therefore the schedule will be monitored by a different L2 manager.</v>
      </c>
      <c r="AT50" s="11"/>
      <c r="AU50" s="23"/>
      <c r="AV50" s="23"/>
      <c r="AW50" s="23"/>
      <c r="AX50" s="23"/>
      <c r="AY50" s="23"/>
      <c r="AZ50" s="23"/>
      <c r="BA50" s="23"/>
      <c r="BB50" s="23"/>
      <c r="BC50" s="23"/>
      <c r="BD50" s="23"/>
      <c r="BE50" s="23"/>
      <c r="BF50" s="23"/>
      <c r="BG50" s="23"/>
      <c r="BH50" s="23"/>
      <c r="BI50" s="23"/>
      <c r="BJ50" s="23"/>
      <c r="BK50" s="23"/>
      <c r="BL50" s="23"/>
      <c r="BM50" s="23"/>
      <c r="BN50" s="23"/>
      <c r="BO50" s="23"/>
      <c r="BP50" s="23"/>
      <c r="BQ50" s="23"/>
      <c r="BR50" s="23"/>
      <c r="BS50" s="23"/>
      <c r="BT50" s="23"/>
      <c r="BU50" s="23"/>
      <c r="BV50" s="23"/>
      <c r="BW50" s="23"/>
      <c r="BX50" s="23"/>
      <c r="BY50" s="23"/>
      <c r="BZ50" s="23"/>
      <c r="CA50" s="23"/>
      <c r="CB50" s="23"/>
      <c r="CC50" s="23"/>
      <c r="CD50" s="23"/>
      <c r="CE50" s="23"/>
      <c r="CF50" s="23"/>
      <c r="CG50" s="23"/>
      <c r="CH50" s="23"/>
      <c r="CI50" s="23"/>
      <c r="CJ50" s="23"/>
      <c r="CK50" s="23"/>
      <c r="CL50" s="23"/>
      <c r="CM50" s="23"/>
      <c r="CN50" s="23"/>
      <c r="CO50" s="23"/>
      <c r="CP50" s="23"/>
      <c r="CQ50" s="23"/>
      <c r="CR50" s="23"/>
      <c r="CS50" s="23"/>
      <c r="CT50" s="23"/>
      <c r="CU50" s="23"/>
      <c r="CV50" s="23"/>
      <c r="CW50" s="23"/>
      <c r="CX50" s="23"/>
      <c r="CY50" s="23"/>
      <c r="CZ50" s="23"/>
      <c r="DA50" s="23"/>
      <c r="DB50" s="23"/>
      <c r="DC50" s="23"/>
      <c r="DD50" s="23"/>
      <c r="DE50" s="23"/>
      <c r="DF50" s="23"/>
      <c r="DG50" s="23"/>
      <c r="DH50" s="23"/>
      <c r="DI50" s="23"/>
      <c r="DJ50" s="23"/>
      <c r="DK50" s="23"/>
      <c r="DL50" s="23"/>
      <c r="DM50" s="23"/>
      <c r="DN50" s="23"/>
      <c r="DO50" s="23"/>
      <c r="DP50" s="23"/>
      <c r="DQ50" s="23"/>
      <c r="DR50" s="23"/>
      <c r="DS50" s="23"/>
      <c r="DT50" s="23"/>
      <c r="DU50" s="23"/>
      <c r="DV50" s="23"/>
      <c r="DW50" s="23"/>
      <c r="DX50" s="23"/>
      <c r="DY50" s="23"/>
      <c r="DZ50" s="23"/>
      <c r="EA50" s="23"/>
      <c r="EB50" s="23"/>
      <c r="EC50" s="23"/>
      <c r="ED50" s="23"/>
      <c r="EE50" s="23"/>
      <c r="EF50" s="23"/>
      <c r="EG50" s="23"/>
      <c r="EH50" s="23"/>
      <c r="EI50" s="23"/>
    </row>
    <row r="51" spans="1:139" s="24" customFormat="1" ht="31.95" customHeight="1" x14ac:dyDescent="0.3">
      <c r="A51" s="6" t="str">
        <f>Risks!A58</f>
        <v>sPH_SC_Magnet_002</v>
      </c>
      <c r="B51" s="42"/>
      <c r="C51" s="21"/>
      <c r="D51" s="31"/>
      <c r="E51" s="9"/>
      <c r="F51" s="26" t="str">
        <f>Risks!F58</f>
        <v>Roberto Than</v>
      </c>
      <c r="G51" s="27" t="str">
        <f>Risks!G58</f>
        <v>Magnet temperature sensors too far to read</v>
      </c>
      <c r="H51" s="27"/>
      <c r="I51" s="7"/>
      <c r="J51" s="33"/>
      <c r="K51" s="33"/>
      <c r="L51" s="15"/>
      <c r="M51" s="29">
        <f t="shared" si="14"/>
        <v>0</v>
      </c>
      <c r="N51" s="9">
        <f>IF(L51="",0,IF(L51&lt;=SelectionCriteria!$G$5,1, IF(L51&lt;=SelectionCriteria!$G$4,2, IF(L51&lt;=SelectionCriteria!$G$3,3,4))))</f>
        <v>0</v>
      </c>
      <c r="O51" s="9">
        <f t="shared" si="15"/>
        <v>0</v>
      </c>
      <c r="P51" s="9">
        <f t="shared" si="16"/>
        <v>0</v>
      </c>
      <c r="Q51" s="6">
        <f t="shared" si="17"/>
        <v>0</v>
      </c>
      <c r="R51" s="7" t="str">
        <f t="shared" si="6"/>
        <v>Negligible</v>
      </c>
      <c r="S51" s="27"/>
      <c r="T51" s="11"/>
      <c r="U51" s="31"/>
      <c r="V51" s="11"/>
      <c r="W51" s="7"/>
      <c r="X51" s="33"/>
      <c r="Y51" s="33"/>
      <c r="Z51" s="9"/>
      <c r="AA51" s="9"/>
      <c r="AB51" s="9"/>
      <c r="AC51" s="71"/>
      <c r="AD51" s="71"/>
      <c r="AE51" s="71"/>
      <c r="AF51" s="9">
        <f t="shared" si="18"/>
        <v>0</v>
      </c>
      <c r="AG51" s="9">
        <f>IF(AA51="",0,IF(AA51&lt;=SelectionCriteria!$G$5,1, IF(AA51&lt;=SelectionCriteria!$G$4,2, IF(AA51&lt;=SelectionCriteria!$G$3,3,4))))</f>
        <v>0</v>
      </c>
      <c r="AH51" s="9">
        <f t="shared" si="19"/>
        <v>0</v>
      </c>
      <c r="AI51" s="9">
        <f t="shared" si="20"/>
        <v>0</v>
      </c>
      <c r="AJ51" s="6">
        <f t="shared" si="21"/>
        <v>0</v>
      </c>
      <c r="AK51" s="7" t="str">
        <f t="shared" si="11"/>
        <v>Negligible</v>
      </c>
      <c r="AL51" s="33"/>
      <c r="AM51" s="6">
        <f t="shared" si="22"/>
        <v>0</v>
      </c>
      <c r="AN51" s="6">
        <f t="shared" si="23"/>
        <v>0</v>
      </c>
      <c r="AO51" s="108"/>
      <c r="AP51" s="108"/>
      <c r="AQ51" s="108"/>
      <c r="AR51" s="108"/>
      <c r="AS51" s="108" t="str">
        <f>Risks!AU58</f>
        <v>Retired Mar 28 2019.  Justification: We have obtained one original CLTS （Cryogenic Linear Temperature Sensor) from BaBar/Ansaldo card which changed resistance to 4 to 20 mA.  We have tested it and it worked.  We have then made copies of this card for as many channels as we need.</v>
      </c>
      <c r="AT51" s="11"/>
      <c r="AU51" s="23"/>
      <c r="AV51" s="23"/>
      <c r="AW51" s="23"/>
      <c r="AX51" s="23"/>
      <c r="AY51" s="23"/>
      <c r="AZ51" s="23"/>
      <c r="BA51" s="23"/>
      <c r="BB51" s="23"/>
      <c r="BC51" s="23"/>
      <c r="BD51" s="23"/>
      <c r="BE51" s="23"/>
      <c r="BF51" s="23"/>
      <c r="BG51" s="23"/>
      <c r="BH51" s="23"/>
      <c r="BI51" s="23"/>
      <c r="BJ51" s="23"/>
      <c r="BK51" s="23"/>
      <c r="BL51" s="23"/>
      <c r="BM51" s="23"/>
      <c r="BN51" s="23"/>
      <c r="BO51" s="23"/>
      <c r="BP51" s="23"/>
      <c r="BQ51" s="23"/>
      <c r="BR51" s="23"/>
      <c r="BS51" s="23"/>
      <c r="BT51" s="23"/>
      <c r="BU51" s="23"/>
      <c r="BV51" s="23"/>
      <c r="BW51" s="23"/>
      <c r="BX51" s="23"/>
      <c r="BY51" s="23"/>
      <c r="BZ51" s="23"/>
      <c r="CA51" s="23"/>
      <c r="CB51" s="23"/>
      <c r="CC51" s="23"/>
      <c r="CD51" s="23"/>
      <c r="CE51" s="23"/>
      <c r="CF51" s="23"/>
      <c r="CG51" s="23"/>
      <c r="CH51" s="23"/>
      <c r="CI51" s="23"/>
      <c r="CJ51" s="23"/>
      <c r="CK51" s="23"/>
      <c r="CL51" s="23"/>
      <c r="CM51" s="23"/>
      <c r="CN51" s="23"/>
      <c r="CO51" s="23"/>
      <c r="CP51" s="23"/>
      <c r="CQ51" s="23"/>
      <c r="CR51" s="23"/>
      <c r="CS51" s="23"/>
      <c r="CT51" s="23"/>
      <c r="CU51" s="23"/>
      <c r="CV51" s="23"/>
      <c r="CW51" s="23"/>
      <c r="CX51" s="23"/>
      <c r="CY51" s="23"/>
      <c r="CZ51" s="23"/>
      <c r="DA51" s="23"/>
      <c r="DB51" s="23"/>
      <c r="DC51" s="23"/>
      <c r="DD51" s="23"/>
      <c r="DE51" s="23"/>
      <c r="DF51" s="23"/>
      <c r="DG51" s="23"/>
      <c r="DH51" s="23"/>
      <c r="DI51" s="23"/>
      <c r="DJ51" s="23"/>
      <c r="DK51" s="23"/>
      <c r="DL51" s="23"/>
      <c r="DM51" s="23"/>
      <c r="DN51" s="23"/>
      <c r="DO51" s="23"/>
      <c r="DP51" s="23"/>
      <c r="DQ51" s="23"/>
      <c r="DR51" s="23"/>
      <c r="DS51" s="23"/>
      <c r="DT51" s="23"/>
      <c r="DU51" s="23"/>
      <c r="DV51" s="23"/>
      <c r="DW51" s="23"/>
      <c r="DX51" s="23"/>
      <c r="DY51" s="23"/>
      <c r="DZ51" s="23"/>
      <c r="EA51" s="23"/>
      <c r="EB51" s="23"/>
      <c r="EC51" s="23"/>
      <c r="ED51" s="23"/>
      <c r="EE51" s="23"/>
      <c r="EF51" s="23"/>
      <c r="EG51" s="23"/>
      <c r="EH51" s="23"/>
      <c r="EI51" s="23"/>
    </row>
    <row r="52" spans="1:139" s="24" customFormat="1" ht="31.95" hidden="1" customHeight="1" x14ac:dyDescent="0.3">
      <c r="A52" s="6" t="str">
        <f>Risks!A64</f>
        <v>sPH_Infrastructure_01</v>
      </c>
      <c r="B52" s="42"/>
      <c r="C52" s="21"/>
      <c r="D52" s="31"/>
      <c r="E52" s="9"/>
      <c r="F52" s="26" t="str">
        <f>Risks!F64</f>
        <v>P. Giannotti</v>
      </c>
      <c r="G52" s="27" t="str">
        <f>Risks!G64</f>
        <v>CA-D engineers are not available for timely design efforts</v>
      </c>
      <c r="H52" s="27"/>
      <c r="I52" s="7"/>
      <c r="J52" s="33"/>
      <c r="K52" s="33"/>
      <c r="L52" s="15"/>
      <c r="M52" s="29">
        <f t="shared" si="14"/>
        <v>0</v>
      </c>
      <c r="N52" s="9">
        <f>IF(L52="",0,IF(L52&lt;=SelectionCriteria!$G$5,1, IF(L52&lt;=SelectionCriteria!$G$4,2, IF(L52&lt;=SelectionCriteria!$G$3,3,4))))</f>
        <v>0</v>
      </c>
      <c r="O52" s="9">
        <f t="shared" si="15"/>
        <v>0</v>
      </c>
      <c r="P52" s="9">
        <f t="shared" si="16"/>
        <v>0</v>
      </c>
      <c r="Q52" s="6">
        <f t="shared" si="17"/>
        <v>0</v>
      </c>
      <c r="R52" s="7" t="str">
        <f t="shared" si="6"/>
        <v>Negligible</v>
      </c>
      <c r="S52" s="27"/>
      <c r="T52" s="11"/>
      <c r="U52" s="31"/>
      <c r="V52" s="11"/>
      <c r="W52" s="7"/>
      <c r="X52" s="33"/>
      <c r="Y52" s="33"/>
      <c r="Z52" s="9"/>
      <c r="AA52" s="9"/>
      <c r="AB52" s="9"/>
      <c r="AC52" s="71"/>
      <c r="AD52" s="71"/>
      <c r="AE52" s="71"/>
      <c r="AF52" s="9">
        <f t="shared" si="18"/>
        <v>0</v>
      </c>
      <c r="AG52" s="9">
        <f>IF(AA52="",0,IF(AA52&lt;=SelectionCriteria!$G$5,1, IF(AA52&lt;=SelectionCriteria!$G$4,2, IF(AA52&lt;=SelectionCriteria!$G$3,3,4))))</f>
        <v>0</v>
      </c>
      <c r="AH52" s="9">
        <f t="shared" si="19"/>
        <v>0</v>
      </c>
      <c r="AI52" s="9">
        <f t="shared" si="20"/>
        <v>0</v>
      </c>
      <c r="AJ52" s="6">
        <f t="shared" si="21"/>
        <v>0</v>
      </c>
      <c r="AK52" s="7" t="str">
        <f t="shared" si="11"/>
        <v>Negligible</v>
      </c>
      <c r="AL52" s="33"/>
      <c r="AM52" s="6">
        <f t="shared" si="22"/>
        <v>0</v>
      </c>
      <c r="AN52" s="6">
        <f t="shared" si="23"/>
        <v>0</v>
      </c>
      <c r="AO52" s="108"/>
      <c r="AP52" s="108"/>
      <c r="AQ52" s="108"/>
      <c r="AR52" s="108"/>
      <c r="AS52" s="108">
        <f>Risks!AU64</f>
        <v>0</v>
      </c>
      <c r="AT52" s="11"/>
      <c r="AU52" s="23"/>
      <c r="AV52" s="23"/>
      <c r="AW52" s="23"/>
      <c r="AX52" s="23"/>
      <c r="AY52" s="23"/>
      <c r="AZ52" s="23"/>
      <c r="BA52" s="23"/>
      <c r="BB52" s="23"/>
      <c r="BC52" s="23"/>
      <c r="BD52" s="23"/>
      <c r="BE52" s="23"/>
      <c r="BF52" s="23"/>
      <c r="BG52" s="23"/>
      <c r="BH52" s="23"/>
      <c r="BI52" s="23"/>
      <c r="BJ52" s="23"/>
      <c r="BK52" s="23"/>
      <c r="BL52" s="23"/>
      <c r="BM52" s="23"/>
      <c r="BN52" s="23"/>
      <c r="BO52" s="23"/>
      <c r="BP52" s="23"/>
      <c r="BQ52" s="23"/>
      <c r="BR52" s="23"/>
      <c r="BS52" s="23"/>
      <c r="BT52" s="23"/>
      <c r="BU52" s="23"/>
      <c r="BV52" s="23"/>
      <c r="BW52" s="23"/>
      <c r="BX52" s="23"/>
      <c r="BY52" s="23"/>
      <c r="BZ52" s="23"/>
      <c r="CA52" s="23"/>
      <c r="CB52" s="23"/>
      <c r="CC52" s="23"/>
      <c r="CD52" s="23"/>
      <c r="CE52" s="23"/>
      <c r="CF52" s="23"/>
      <c r="CG52" s="23"/>
      <c r="CH52" s="23"/>
      <c r="CI52" s="23"/>
      <c r="CJ52" s="23"/>
      <c r="CK52" s="23"/>
      <c r="CL52" s="23"/>
      <c r="CM52" s="23"/>
      <c r="CN52" s="23"/>
      <c r="CO52" s="23"/>
      <c r="CP52" s="23"/>
      <c r="CQ52" s="23"/>
      <c r="CR52" s="23"/>
      <c r="CS52" s="23"/>
      <c r="CT52" s="23"/>
      <c r="CU52" s="23"/>
      <c r="CV52" s="23"/>
      <c r="CW52" s="23"/>
      <c r="CX52" s="23"/>
      <c r="CY52" s="23"/>
      <c r="CZ52" s="23"/>
      <c r="DA52" s="23"/>
      <c r="DB52" s="23"/>
      <c r="DC52" s="23"/>
      <c r="DD52" s="23"/>
      <c r="DE52" s="23"/>
      <c r="DF52" s="23"/>
      <c r="DG52" s="23"/>
      <c r="DH52" s="23"/>
      <c r="DI52" s="23"/>
      <c r="DJ52" s="23"/>
      <c r="DK52" s="23"/>
      <c r="DL52" s="23"/>
      <c r="DM52" s="23"/>
      <c r="DN52" s="23"/>
      <c r="DO52" s="23"/>
      <c r="DP52" s="23"/>
      <c r="DQ52" s="23"/>
      <c r="DR52" s="23"/>
      <c r="DS52" s="23"/>
      <c r="DT52" s="23"/>
      <c r="DU52" s="23"/>
      <c r="DV52" s="23"/>
      <c r="DW52" s="23"/>
      <c r="DX52" s="23"/>
      <c r="DY52" s="23"/>
      <c r="DZ52" s="23"/>
      <c r="EA52" s="23"/>
      <c r="EB52" s="23"/>
      <c r="EC52" s="23"/>
      <c r="ED52" s="23"/>
      <c r="EE52" s="23"/>
      <c r="EF52" s="23"/>
      <c r="EG52" s="23"/>
      <c r="EH52" s="23"/>
      <c r="EI52" s="23"/>
    </row>
    <row r="53" spans="1:139" s="24" customFormat="1" ht="31.95" hidden="1" customHeight="1" x14ac:dyDescent="0.3">
      <c r="A53" s="6" t="str">
        <f>Risks!A65</f>
        <v>sPH_Infrastructure_02</v>
      </c>
      <c r="B53" s="42"/>
      <c r="C53" s="21"/>
      <c r="D53" s="31"/>
      <c r="E53" s="9"/>
      <c r="F53" s="26" t="str">
        <f>Risks!F65</f>
        <v>P. Giannotti</v>
      </c>
      <c r="G53" s="27" t="str">
        <f>Risks!G65</f>
        <v>Cradle and/or Pole Tips Fabrication delayed</v>
      </c>
      <c r="H53" s="27"/>
      <c r="I53" s="7"/>
      <c r="J53" s="33"/>
      <c r="K53" s="33"/>
      <c r="L53" s="15"/>
      <c r="M53" s="29">
        <f t="shared" si="14"/>
        <v>0</v>
      </c>
      <c r="N53" s="9">
        <f>IF(L53="",0,IF(L53&lt;=SelectionCriteria!$G$5,1, IF(L53&lt;=SelectionCriteria!$G$4,2, IF(L53&lt;=SelectionCriteria!$G$3,3,4))))</f>
        <v>0</v>
      </c>
      <c r="O53" s="9">
        <f t="shared" si="15"/>
        <v>0</v>
      </c>
      <c r="P53" s="9">
        <f t="shared" si="16"/>
        <v>0</v>
      </c>
      <c r="Q53" s="6">
        <f t="shared" si="17"/>
        <v>0</v>
      </c>
      <c r="R53" s="7" t="str">
        <f t="shared" si="6"/>
        <v>Negligible</v>
      </c>
      <c r="S53" s="27"/>
      <c r="T53" s="11"/>
      <c r="U53" s="31"/>
      <c r="V53" s="11"/>
      <c r="W53" s="7"/>
      <c r="X53" s="33"/>
      <c r="Y53" s="33"/>
      <c r="Z53" s="9"/>
      <c r="AA53" s="9"/>
      <c r="AB53" s="9"/>
      <c r="AC53" s="71"/>
      <c r="AD53" s="71"/>
      <c r="AE53" s="71"/>
      <c r="AF53" s="9">
        <f t="shared" si="18"/>
        <v>0</v>
      </c>
      <c r="AG53" s="9">
        <f>IF(AA53="",0,IF(AA53&lt;=SelectionCriteria!$G$5,1, IF(AA53&lt;=SelectionCriteria!$G$4,2, IF(AA53&lt;=SelectionCriteria!$G$3,3,4))))</f>
        <v>0</v>
      </c>
      <c r="AH53" s="9">
        <f t="shared" si="19"/>
        <v>0</v>
      </c>
      <c r="AI53" s="9">
        <f t="shared" si="20"/>
        <v>0</v>
      </c>
      <c r="AJ53" s="6">
        <f t="shared" si="21"/>
        <v>0</v>
      </c>
      <c r="AK53" s="7" t="str">
        <f t="shared" si="11"/>
        <v>Negligible</v>
      </c>
      <c r="AL53" s="33"/>
      <c r="AM53" s="6">
        <f t="shared" si="22"/>
        <v>0</v>
      </c>
      <c r="AN53" s="6">
        <f t="shared" si="23"/>
        <v>0</v>
      </c>
      <c r="AO53" s="108"/>
      <c r="AP53" s="108"/>
      <c r="AQ53" s="108"/>
      <c r="AR53" s="108"/>
      <c r="AS53" s="108">
        <f>Risks!AU65</f>
        <v>0</v>
      </c>
      <c r="AT53" s="11"/>
      <c r="AU53" s="23"/>
      <c r="AV53" s="23"/>
      <c r="AW53" s="23"/>
      <c r="AX53" s="23"/>
      <c r="AY53" s="23"/>
      <c r="AZ53" s="23"/>
      <c r="BA53" s="23"/>
      <c r="BB53" s="23"/>
      <c r="BC53" s="23"/>
      <c r="BD53" s="23"/>
      <c r="BE53" s="23"/>
      <c r="BF53" s="23"/>
      <c r="BG53" s="23"/>
      <c r="BH53" s="23"/>
      <c r="BI53" s="23"/>
      <c r="BJ53" s="23"/>
      <c r="BK53" s="23"/>
      <c r="BL53" s="23"/>
      <c r="BM53" s="23"/>
      <c r="BN53" s="23"/>
      <c r="BO53" s="23"/>
      <c r="BP53" s="23"/>
      <c r="BQ53" s="23"/>
      <c r="BR53" s="23"/>
      <c r="BS53" s="23"/>
      <c r="BT53" s="23"/>
      <c r="BU53" s="23"/>
      <c r="BV53" s="23"/>
      <c r="BW53" s="23"/>
      <c r="BX53" s="23"/>
      <c r="BY53" s="23"/>
      <c r="BZ53" s="23"/>
      <c r="CA53" s="23"/>
      <c r="CB53" s="23"/>
      <c r="CC53" s="23"/>
      <c r="CD53" s="23"/>
      <c r="CE53" s="23"/>
      <c r="CF53" s="23"/>
      <c r="CG53" s="23"/>
      <c r="CH53" s="23"/>
      <c r="CI53" s="23"/>
      <c r="CJ53" s="23"/>
      <c r="CK53" s="23"/>
      <c r="CL53" s="23"/>
      <c r="CM53" s="23"/>
      <c r="CN53" s="23"/>
      <c r="CO53" s="23"/>
      <c r="CP53" s="23"/>
      <c r="CQ53" s="23"/>
      <c r="CR53" s="23"/>
      <c r="CS53" s="23"/>
      <c r="CT53" s="23"/>
      <c r="CU53" s="23"/>
      <c r="CV53" s="23"/>
      <c r="CW53" s="23"/>
      <c r="CX53" s="23"/>
      <c r="CY53" s="23"/>
      <c r="CZ53" s="23"/>
      <c r="DA53" s="23"/>
      <c r="DB53" s="23"/>
      <c r="DC53" s="23"/>
      <c r="DD53" s="23"/>
      <c r="DE53" s="23"/>
      <c r="DF53" s="23"/>
      <c r="DG53" s="23"/>
      <c r="DH53" s="23"/>
      <c r="DI53" s="23"/>
      <c r="DJ53" s="23"/>
      <c r="DK53" s="23"/>
      <c r="DL53" s="23"/>
      <c r="DM53" s="23"/>
      <c r="DN53" s="23"/>
      <c r="DO53" s="23"/>
      <c r="DP53" s="23"/>
      <c r="DQ53" s="23"/>
      <c r="DR53" s="23"/>
      <c r="DS53" s="23"/>
      <c r="DT53" s="23"/>
      <c r="DU53" s="23"/>
      <c r="DV53" s="23"/>
      <c r="DW53" s="23"/>
      <c r="DX53" s="23"/>
      <c r="DY53" s="23"/>
      <c r="DZ53" s="23"/>
      <c r="EA53" s="23"/>
      <c r="EB53" s="23"/>
      <c r="EC53" s="23"/>
      <c r="ED53" s="23"/>
      <c r="EE53" s="23"/>
      <c r="EF53" s="23"/>
      <c r="EG53" s="23"/>
      <c r="EH53" s="23"/>
      <c r="EI53" s="23"/>
    </row>
    <row r="54" spans="1:139" s="24" customFormat="1" ht="31.95" hidden="1" customHeight="1" x14ac:dyDescent="0.3">
      <c r="A54" s="6" t="str">
        <f>Risks!A66</f>
        <v>sPH_Integration_Installation_01</v>
      </c>
      <c r="B54" s="42"/>
      <c r="C54" s="21"/>
      <c r="D54" s="31"/>
      <c r="E54" s="9"/>
      <c r="F54" s="26" t="str">
        <f>Risks!F66</f>
        <v>D. Lynch</v>
      </c>
      <c r="G54" s="27" t="str">
        <f>Risks!G66</f>
        <v>Subsystem not ready for installation</v>
      </c>
      <c r="H54" s="27"/>
      <c r="I54" s="7"/>
      <c r="J54" s="33"/>
      <c r="K54" s="33"/>
      <c r="L54" s="15"/>
      <c r="M54" s="29">
        <f t="shared" si="14"/>
        <v>0</v>
      </c>
      <c r="N54" s="9">
        <f>IF(L54="",0,IF(L54&lt;=SelectionCriteria!$G$5,1, IF(L54&lt;=SelectionCriteria!$G$4,2, IF(L54&lt;=SelectionCriteria!$G$3,3,4))))</f>
        <v>0</v>
      </c>
      <c r="O54" s="9">
        <f t="shared" si="15"/>
        <v>0</v>
      </c>
      <c r="P54" s="9">
        <f t="shared" si="16"/>
        <v>0</v>
      </c>
      <c r="Q54" s="6">
        <f t="shared" si="17"/>
        <v>0</v>
      </c>
      <c r="R54" s="7" t="str">
        <f t="shared" si="6"/>
        <v>Negligible</v>
      </c>
      <c r="S54" s="27"/>
      <c r="T54" s="11"/>
      <c r="U54" s="31"/>
      <c r="V54" s="11"/>
      <c r="W54" s="7"/>
      <c r="X54" s="33"/>
      <c r="Y54" s="33"/>
      <c r="Z54" s="9"/>
      <c r="AA54" s="9"/>
      <c r="AB54" s="9"/>
      <c r="AC54" s="71"/>
      <c r="AD54" s="71"/>
      <c r="AE54" s="71"/>
      <c r="AF54" s="9">
        <f t="shared" si="18"/>
        <v>0</v>
      </c>
      <c r="AG54" s="9">
        <f>IF(AA54="",0,IF(AA54&lt;=SelectionCriteria!$G$5,1, IF(AA54&lt;=SelectionCriteria!$G$4,2, IF(AA54&lt;=SelectionCriteria!$G$3,3,4))))</f>
        <v>0</v>
      </c>
      <c r="AH54" s="9">
        <f t="shared" si="19"/>
        <v>0</v>
      </c>
      <c r="AI54" s="9">
        <f t="shared" si="20"/>
        <v>0</v>
      </c>
      <c r="AJ54" s="6">
        <f t="shared" si="21"/>
        <v>0</v>
      </c>
      <c r="AK54" s="7" t="str">
        <f t="shared" si="11"/>
        <v>Negligible</v>
      </c>
      <c r="AL54" s="33"/>
      <c r="AM54" s="6">
        <f t="shared" si="22"/>
        <v>0</v>
      </c>
      <c r="AN54" s="6">
        <f t="shared" si="23"/>
        <v>0</v>
      </c>
      <c r="AO54" s="108"/>
      <c r="AP54" s="108"/>
      <c r="AQ54" s="108"/>
      <c r="AR54" s="108"/>
      <c r="AS54" s="108">
        <f>Risks!AU66</f>
        <v>0</v>
      </c>
      <c r="AT54" s="11"/>
      <c r="AU54" s="23"/>
      <c r="AV54" s="23"/>
      <c r="AW54" s="23"/>
      <c r="AX54" s="23"/>
      <c r="AY54" s="23"/>
      <c r="AZ54" s="23"/>
      <c r="BA54" s="23"/>
      <c r="BB54" s="23"/>
      <c r="BC54" s="23"/>
      <c r="BD54" s="23"/>
      <c r="BE54" s="23"/>
      <c r="BF54" s="23"/>
      <c r="BG54" s="23"/>
      <c r="BH54" s="23"/>
      <c r="BI54" s="23"/>
      <c r="BJ54" s="23"/>
      <c r="BK54" s="23"/>
      <c r="BL54" s="23"/>
      <c r="BM54" s="23"/>
      <c r="BN54" s="23"/>
      <c r="BO54" s="23"/>
      <c r="BP54" s="23"/>
      <c r="BQ54" s="23"/>
      <c r="BR54" s="23"/>
      <c r="BS54" s="23"/>
      <c r="BT54" s="23"/>
      <c r="BU54" s="23"/>
      <c r="BV54" s="23"/>
      <c r="BW54" s="23"/>
      <c r="BX54" s="23"/>
      <c r="BY54" s="23"/>
      <c r="BZ54" s="23"/>
      <c r="CA54" s="23"/>
      <c r="CB54" s="23"/>
      <c r="CC54" s="23"/>
      <c r="CD54" s="23"/>
      <c r="CE54" s="23"/>
      <c r="CF54" s="23"/>
      <c r="CG54" s="23"/>
      <c r="CH54" s="23"/>
      <c r="CI54" s="23"/>
      <c r="CJ54" s="23"/>
      <c r="CK54" s="23"/>
      <c r="CL54" s="23"/>
      <c r="CM54" s="23"/>
      <c r="CN54" s="23"/>
      <c r="CO54" s="23"/>
      <c r="CP54" s="23"/>
      <c r="CQ54" s="23"/>
      <c r="CR54" s="23"/>
      <c r="CS54" s="23"/>
      <c r="CT54" s="23"/>
      <c r="CU54" s="23"/>
      <c r="CV54" s="23"/>
      <c r="CW54" s="23"/>
      <c r="CX54" s="23"/>
      <c r="CY54" s="23"/>
      <c r="CZ54" s="23"/>
      <c r="DA54" s="23"/>
      <c r="DB54" s="23"/>
      <c r="DC54" s="23"/>
      <c r="DD54" s="23"/>
      <c r="DE54" s="23"/>
      <c r="DF54" s="23"/>
      <c r="DG54" s="23"/>
      <c r="DH54" s="23"/>
      <c r="DI54" s="23"/>
      <c r="DJ54" s="23"/>
      <c r="DK54" s="23"/>
      <c r="DL54" s="23"/>
      <c r="DM54" s="23"/>
      <c r="DN54" s="23"/>
      <c r="DO54" s="23"/>
      <c r="DP54" s="23"/>
      <c r="DQ54" s="23"/>
      <c r="DR54" s="23"/>
      <c r="DS54" s="23"/>
      <c r="DT54" s="23"/>
      <c r="DU54" s="23"/>
      <c r="DV54" s="23"/>
      <c r="DW54" s="23"/>
      <c r="DX54" s="23"/>
      <c r="DY54" s="23"/>
      <c r="DZ54" s="23"/>
      <c r="EA54" s="23"/>
      <c r="EB54" s="23"/>
      <c r="EC54" s="23"/>
      <c r="ED54" s="23"/>
      <c r="EE54" s="23"/>
      <c r="EF54" s="23"/>
      <c r="EG54" s="23"/>
      <c r="EH54" s="23"/>
      <c r="EI54" s="23"/>
    </row>
    <row r="55" spans="1:139" s="24" customFormat="1" ht="31.95" hidden="1" customHeight="1" x14ac:dyDescent="0.3">
      <c r="A55" s="6" t="str">
        <f>Risks!A67</f>
        <v>sPH_Integration_Installation_02</v>
      </c>
      <c r="B55" s="42"/>
      <c r="C55" s="21"/>
      <c r="D55" s="31"/>
      <c r="E55" s="9"/>
      <c r="F55" s="26" t="str">
        <f>Risks!F67</f>
        <v>D. Lynch</v>
      </c>
      <c r="G55" s="27" t="str">
        <f>Risks!G67</f>
        <v>Labor not available for installation</v>
      </c>
      <c r="H55" s="27"/>
      <c r="I55" s="7"/>
      <c r="J55" s="33"/>
      <c r="K55" s="33"/>
      <c r="L55" s="15"/>
      <c r="M55" s="29">
        <f t="shared" si="14"/>
        <v>0</v>
      </c>
      <c r="N55" s="9">
        <f>IF(L55="",0,IF(L55&lt;=SelectionCriteria!$G$5,1, IF(L55&lt;=SelectionCriteria!$G$4,2, IF(L55&lt;=SelectionCriteria!$G$3,3,4))))</f>
        <v>0</v>
      </c>
      <c r="O55" s="9">
        <f t="shared" si="15"/>
        <v>0</v>
      </c>
      <c r="P55" s="9">
        <f t="shared" si="16"/>
        <v>0</v>
      </c>
      <c r="Q55" s="6">
        <f t="shared" si="17"/>
        <v>0</v>
      </c>
      <c r="R55" s="7" t="str">
        <f t="shared" si="6"/>
        <v>Negligible</v>
      </c>
      <c r="S55" s="27"/>
      <c r="T55" s="11"/>
      <c r="U55" s="31"/>
      <c r="V55" s="11"/>
      <c r="W55" s="7"/>
      <c r="X55" s="33"/>
      <c r="Y55" s="33"/>
      <c r="Z55" s="9"/>
      <c r="AA55" s="9"/>
      <c r="AB55" s="9"/>
      <c r="AC55" s="71"/>
      <c r="AD55" s="71"/>
      <c r="AE55" s="71"/>
      <c r="AF55" s="9">
        <f t="shared" si="18"/>
        <v>0</v>
      </c>
      <c r="AG55" s="9">
        <f>IF(AA55="",0,IF(AA55&lt;=SelectionCriteria!$G$5,1, IF(AA55&lt;=SelectionCriteria!$G$4,2, IF(AA55&lt;=SelectionCriteria!$G$3,3,4))))</f>
        <v>0</v>
      </c>
      <c r="AH55" s="9">
        <f t="shared" si="19"/>
        <v>0</v>
      </c>
      <c r="AI55" s="9">
        <f t="shared" si="20"/>
        <v>0</v>
      </c>
      <c r="AJ55" s="6">
        <f t="shared" si="21"/>
        <v>0</v>
      </c>
      <c r="AK55" s="7" t="str">
        <f t="shared" si="11"/>
        <v>Negligible</v>
      </c>
      <c r="AL55" s="33"/>
      <c r="AM55" s="6">
        <f t="shared" si="22"/>
        <v>0</v>
      </c>
      <c r="AN55" s="6">
        <f t="shared" si="23"/>
        <v>0</v>
      </c>
      <c r="AO55" s="108"/>
      <c r="AP55" s="108"/>
      <c r="AQ55" s="108"/>
      <c r="AR55" s="108"/>
      <c r="AS55" s="108">
        <f>Risks!AU67</f>
        <v>0</v>
      </c>
      <c r="AT55" s="11"/>
      <c r="AU55" s="23"/>
      <c r="AV55" s="23"/>
      <c r="AW55" s="23"/>
      <c r="AX55" s="23"/>
      <c r="AY55" s="23"/>
      <c r="AZ55" s="23"/>
      <c r="BA55" s="23"/>
      <c r="BB55" s="23"/>
      <c r="BC55" s="23"/>
      <c r="BD55" s="23"/>
      <c r="BE55" s="23"/>
      <c r="BF55" s="23"/>
      <c r="BG55" s="23"/>
      <c r="BH55" s="23"/>
      <c r="BI55" s="23"/>
      <c r="BJ55" s="23"/>
      <c r="BK55" s="23"/>
      <c r="BL55" s="23"/>
      <c r="BM55" s="23"/>
      <c r="BN55" s="23"/>
      <c r="BO55" s="23"/>
      <c r="BP55" s="23"/>
      <c r="BQ55" s="23"/>
      <c r="BR55" s="23"/>
      <c r="BS55" s="23"/>
      <c r="BT55" s="23"/>
      <c r="BU55" s="23"/>
      <c r="BV55" s="23"/>
      <c r="BW55" s="23"/>
      <c r="BX55" s="23"/>
      <c r="BY55" s="23"/>
      <c r="BZ55" s="23"/>
      <c r="CA55" s="23"/>
      <c r="CB55" s="23"/>
      <c r="CC55" s="23"/>
      <c r="CD55" s="23"/>
      <c r="CE55" s="23"/>
      <c r="CF55" s="23"/>
      <c r="CG55" s="23"/>
      <c r="CH55" s="23"/>
      <c r="CI55" s="23"/>
      <c r="CJ55" s="23"/>
      <c r="CK55" s="23"/>
      <c r="CL55" s="23"/>
      <c r="CM55" s="23"/>
      <c r="CN55" s="23"/>
      <c r="CO55" s="23"/>
      <c r="CP55" s="23"/>
      <c r="CQ55" s="23"/>
      <c r="CR55" s="23"/>
      <c r="CS55" s="23"/>
      <c r="CT55" s="23"/>
      <c r="CU55" s="23"/>
      <c r="CV55" s="23"/>
      <c r="CW55" s="23"/>
      <c r="CX55" s="23"/>
      <c r="CY55" s="23"/>
      <c r="CZ55" s="23"/>
      <c r="DA55" s="23"/>
      <c r="DB55" s="23"/>
      <c r="DC55" s="23"/>
      <c r="DD55" s="23"/>
      <c r="DE55" s="23"/>
      <c r="DF55" s="23"/>
      <c r="DG55" s="23"/>
      <c r="DH55" s="23"/>
      <c r="DI55" s="23"/>
      <c r="DJ55" s="23"/>
      <c r="DK55" s="23"/>
      <c r="DL55" s="23"/>
      <c r="DM55" s="23"/>
      <c r="DN55" s="23"/>
      <c r="DO55" s="23"/>
      <c r="DP55" s="23"/>
      <c r="DQ55" s="23"/>
      <c r="DR55" s="23"/>
      <c r="DS55" s="23"/>
      <c r="DT55" s="23"/>
      <c r="DU55" s="23"/>
      <c r="DV55" s="23"/>
      <c r="DW55" s="23"/>
      <c r="DX55" s="23"/>
      <c r="DY55" s="23"/>
      <c r="DZ55" s="23"/>
      <c r="EA55" s="23"/>
      <c r="EB55" s="23"/>
      <c r="EC55" s="23"/>
      <c r="ED55" s="23"/>
      <c r="EE55" s="23"/>
      <c r="EF55" s="23"/>
      <c r="EG55" s="23"/>
      <c r="EH55" s="23"/>
      <c r="EI55" s="23"/>
    </row>
    <row r="56" spans="1:139" s="24" customFormat="1" ht="31.95" hidden="1" customHeight="1" x14ac:dyDescent="0.3">
      <c r="A56" s="6">
        <f>Risks!A68</f>
        <v>0</v>
      </c>
      <c r="B56" s="42"/>
      <c r="C56" s="21"/>
      <c r="D56" s="31"/>
      <c r="E56" s="9"/>
      <c r="F56" s="26">
        <f>Risks!F68</f>
        <v>0</v>
      </c>
      <c r="G56" s="27">
        <f>Risks!G68</f>
        <v>0</v>
      </c>
      <c r="H56" s="27"/>
      <c r="I56" s="7"/>
      <c r="J56" s="33"/>
      <c r="K56" s="33"/>
      <c r="L56" s="15"/>
      <c r="M56" s="29">
        <f t="shared" si="14"/>
        <v>0</v>
      </c>
      <c r="N56" s="9">
        <f>IF(L56="",0,IF(L56&lt;=SelectionCriteria!$G$5,1, IF(L56&lt;=SelectionCriteria!$G$4,2, IF(L56&lt;=SelectionCriteria!$G$3,3,4))))</f>
        <v>0</v>
      </c>
      <c r="O56" s="9">
        <f t="shared" si="15"/>
        <v>0</v>
      </c>
      <c r="P56" s="9">
        <f t="shared" si="16"/>
        <v>0</v>
      </c>
      <c r="Q56" s="6">
        <f t="shared" si="17"/>
        <v>0</v>
      </c>
      <c r="R56" s="7" t="str">
        <f t="shared" si="6"/>
        <v>Negligible</v>
      </c>
      <c r="S56" s="27"/>
      <c r="T56" s="11"/>
      <c r="U56" s="31"/>
      <c r="V56" s="11"/>
      <c r="W56" s="7"/>
      <c r="X56" s="33"/>
      <c r="Y56" s="33"/>
      <c r="Z56" s="9"/>
      <c r="AA56" s="9"/>
      <c r="AB56" s="9"/>
      <c r="AC56" s="71"/>
      <c r="AD56" s="71"/>
      <c r="AE56" s="71"/>
      <c r="AF56" s="9">
        <f t="shared" si="18"/>
        <v>0</v>
      </c>
      <c r="AG56" s="9">
        <f>IF(AA56="",0,IF(AA56&lt;=SelectionCriteria!$G$5,1, IF(AA56&lt;=SelectionCriteria!$G$4,2, IF(AA56&lt;=SelectionCriteria!$G$3,3,4))))</f>
        <v>0</v>
      </c>
      <c r="AH56" s="9">
        <f t="shared" si="19"/>
        <v>0</v>
      </c>
      <c r="AI56" s="9">
        <f t="shared" si="20"/>
        <v>0</v>
      </c>
      <c r="AJ56" s="6">
        <f t="shared" si="21"/>
        <v>0</v>
      </c>
      <c r="AK56" s="7" t="str">
        <f t="shared" si="11"/>
        <v>Negligible</v>
      </c>
      <c r="AL56" s="33"/>
      <c r="AM56" s="6">
        <f t="shared" si="22"/>
        <v>0</v>
      </c>
      <c r="AN56" s="6">
        <f t="shared" si="23"/>
        <v>0</v>
      </c>
      <c r="AO56" s="108"/>
      <c r="AP56" s="108"/>
      <c r="AQ56" s="108"/>
      <c r="AR56" s="108"/>
      <c r="AS56" s="108">
        <f>Risks!AU68</f>
        <v>0</v>
      </c>
      <c r="AT56" s="11"/>
      <c r="AU56" s="23"/>
      <c r="AV56" s="23"/>
      <c r="AW56" s="23"/>
      <c r="AX56" s="23"/>
      <c r="AY56" s="23"/>
      <c r="AZ56" s="23"/>
      <c r="BA56" s="23"/>
      <c r="BB56" s="23"/>
      <c r="BC56" s="23"/>
      <c r="BD56" s="23"/>
      <c r="BE56" s="23"/>
      <c r="BF56" s="23"/>
      <c r="BG56" s="23"/>
      <c r="BH56" s="23"/>
      <c r="BI56" s="23"/>
      <c r="BJ56" s="23"/>
      <c r="BK56" s="23"/>
      <c r="BL56" s="23"/>
      <c r="BM56" s="23"/>
      <c r="BN56" s="23"/>
      <c r="BO56" s="23"/>
      <c r="BP56" s="23"/>
      <c r="BQ56" s="23"/>
      <c r="BR56" s="23"/>
      <c r="BS56" s="23"/>
      <c r="BT56" s="23"/>
      <c r="BU56" s="23"/>
      <c r="BV56" s="23"/>
      <c r="BW56" s="23"/>
      <c r="BX56" s="23"/>
      <c r="BY56" s="23"/>
      <c r="BZ56" s="23"/>
      <c r="CA56" s="23"/>
      <c r="CB56" s="23"/>
      <c r="CC56" s="23"/>
      <c r="CD56" s="23"/>
      <c r="CE56" s="23"/>
      <c r="CF56" s="23"/>
      <c r="CG56" s="23"/>
      <c r="CH56" s="23"/>
      <c r="CI56" s="23"/>
      <c r="CJ56" s="23"/>
      <c r="CK56" s="23"/>
      <c r="CL56" s="23"/>
      <c r="CM56" s="23"/>
      <c r="CN56" s="23"/>
      <c r="CO56" s="23"/>
      <c r="CP56" s="23"/>
      <c r="CQ56" s="23"/>
      <c r="CR56" s="23"/>
      <c r="CS56" s="23"/>
      <c r="CT56" s="23"/>
      <c r="CU56" s="23"/>
      <c r="CV56" s="23"/>
      <c r="CW56" s="23"/>
      <c r="CX56" s="23"/>
      <c r="CY56" s="23"/>
      <c r="CZ56" s="23"/>
      <c r="DA56" s="23"/>
      <c r="DB56" s="23"/>
      <c r="DC56" s="23"/>
      <c r="DD56" s="23"/>
      <c r="DE56" s="23"/>
      <c r="DF56" s="23"/>
      <c r="DG56" s="23"/>
      <c r="DH56" s="23"/>
      <c r="DI56" s="23"/>
      <c r="DJ56" s="23"/>
      <c r="DK56" s="23"/>
      <c r="DL56" s="23"/>
      <c r="DM56" s="23"/>
      <c r="DN56" s="23"/>
      <c r="DO56" s="23"/>
      <c r="DP56" s="23"/>
      <c r="DQ56" s="23"/>
      <c r="DR56" s="23"/>
      <c r="DS56" s="23"/>
      <c r="DT56" s="23"/>
      <c r="DU56" s="23"/>
      <c r="DV56" s="23"/>
      <c r="DW56" s="23"/>
      <c r="DX56" s="23"/>
      <c r="DY56" s="23"/>
      <c r="DZ56" s="23"/>
      <c r="EA56" s="23"/>
      <c r="EB56" s="23"/>
      <c r="EC56" s="23"/>
      <c r="ED56" s="23"/>
      <c r="EE56" s="23"/>
      <c r="EF56" s="23"/>
      <c r="EG56" s="23"/>
      <c r="EH56" s="23"/>
      <c r="EI56" s="23"/>
    </row>
    <row r="57" spans="1:139" s="24" customFormat="1" ht="31.95" hidden="1" customHeight="1" x14ac:dyDescent="0.3">
      <c r="A57" s="6">
        <f>Risks!A69</f>
        <v>0</v>
      </c>
      <c r="B57" s="42"/>
      <c r="C57" s="21"/>
      <c r="D57" s="31"/>
      <c r="E57" s="9"/>
      <c r="F57" s="26">
        <f>Risks!F69</f>
        <v>0</v>
      </c>
      <c r="G57" s="27">
        <f>Risks!G69</f>
        <v>0</v>
      </c>
      <c r="H57" s="27"/>
      <c r="I57" s="7"/>
      <c r="J57" s="33"/>
      <c r="K57" s="33"/>
      <c r="L57" s="15"/>
      <c r="M57" s="29">
        <f t="shared" si="14"/>
        <v>0</v>
      </c>
      <c r="N57" s="9">
        <f>IF(L57="",0,IF(L57&lt;=SelectionCriteria!$G$5,1, IF(L57&lt;=SelectionCriteria!$G$4,2, IF(L57&lt;=SelectionCriteria!$G$3,3,4))))</f>
        <v>0</v>
      </c>
      <c r="O57" s="9">
        <f t="shared" si="15"/>
        <v>0</v>
      </c>
      <c r="P57" s="9">
        <f t="shared" si="16"/>
        <v>0</v>
      </c>
      <c r="Q57" s="6">
        <f t="shared" si="17"/>
        <v>0</v>
      </c>
      <c r="R57" s="7" t="str">
        <f t="shared" si="6"/>
        <v>Negligible</v>
      </c>
      <c r="S57" s="27"/>
      <c r="T57" s="11"/>
      <c r="U57" s="31"/>
      <c r="V57" s="11"/>
      <c r="W57" s="7"/>
      <c r="X57" s="33"/>
      <c r="Y57" s="33"/>
      <c r="Z57" s="9"/>
      <c r="AA57" s="9"/>
      <c r="AB57" s="9"/>
      <c r="AC57" s="71"/>
      <c r="AD57" s="71"/>
      <c r="AE57" s="71"/>
      <c r="AF57" s="9">
        <f t="shared" si="18"/>
        <v>0</v>
      </c>
      <c r="AG57" s="9">
        <f>IF(AA57="",0,IF(AA57&lt;=SelectionCriteria!$G$5,1, IF(AA57&lt;=SelectionCriteria!$G$4,2, IF(AA57&lt;=SelectionCriteria!$G$3,3,4))))</f>
        <v>0</v>
      </c>
      <c r="AH57" s="9">
        <f t="shared" si="19"/>
        <v>0</v>
      </c>
      <c r="AI57" s="9">
        <f t="shared" si="20"/>
        <v>0</v>
      </c>
      <c r="AJ57" s="6">
        <f t="shared" si="21"/>
        <v>0</v>
      </c>
      <c r="AK57" s="7" t="str">
        <f t="shared" si="11"/>
        <v>Negligible</v>
      </c>
      <c r="AL57" s="33"/>
      <c r="AM57" s="6">
        <f t="shared" si="22"/>
        <v>0</v>
      </c>
      <c r="AN57" s="6">
        <f t="shared" si="23"/>
        <v>0</v>
      </c>
      <c r="AO57" s="108"/>
      <c r="AP57" s="108"/>
      <c r="AQ57" s="108"/>
      <c r="AR57" s="108"/>
      <c r="AS57" s="108">
        <f>Risks!AU69</f>
        <v>0</v>
      </c>
      <c r="AT57" s="11"/>
      <c r="AU57" s="23"/>
      <c r="AV57" s="23"/>
      <c r="AW57" s="23"/>
      <c r="AX57" s="23"/>
      <c r="AY57" s="23"/>
      <c r="AZ57" s="23"/>
      <c r="BA57" s="23"/>
      <c r="BB57" s="23"/>
      <c r="BC57" s="23"/>
      <c r="BD57" s="23"/>
      <c r="BE57" s="23"/>
      <c r="BF57" s="23"/>
      <c r="BG57" s="23"/>
      <c r="BH57" s="23"/>
      <c r="BI57" s="23"/>
      <c r="BJ57" s="23"/>
      <c r="BK57" s="23"/>
      <c r="BL57" s="23"/>
      <c r="BM57" s="23"/>
      <c r="BN57" s="23"/>
      <c r="BO57" s="23"/>
      <c r="BP57" s="23"/>
      <c r="BQ57" s="23"/>
      <c r="BR57" s="23"/>
      <c r="BS57" s="23"/>
      <c r="BT57" s="23"/>
      <c r="BU57" s="23"/>
      <c r="BV57" s="23"/>
      <c r="BW57" s="23"/>
      <c r="BX57" s="23"/>
      <c r="BY57" s="23"/>
      <c r="BZ57" s="23"/>
      <c r="CA57" s="23"/>
      <c r="CB57" s="23"/>
      <c r="CC57" s="23"/>
      <c r="CD57" s="23"/>
      <c r="CE57" s="23"/>
      <c r="CF57" s="23"/>
      <c r="CG57" s="23"/>
      <c r="CH57" s="23"/>
      <c r="CI57" s="23"/>
      <c r="CJ57" s="23"/>
      <c r="CK57" s="23"/>
      <c r="CL57" s="23"/>
      <c r="CM57" s="23"/>
      <c r="CN57" s="23"/>
      <c r="CO57" s="23"/>
      <c r="CP57" s="23"/>
      <c r="CQ57" s="23"/>
      <c r="CR57" s="23"/>
      <c r="CS57" s="23"/>
      <c r="CT57" s="23"/>
      <c r="CU57" s="23"/>
      <c r="CV57" s="23"/>
      <c r="CW57" s="23"/>
      <c r="CX57" s="23"/>
      <c r="CY57" s="23"/>
      <c r="CZ57" s="23"/>
      <c r="DA57" s="23"/>
      <c r="DB57" s="23"/>
      <c r="DC57" s="23"/>
      <c r="DD57" s="23"/>
      <c r="DE57" s="23"/>
      <c r="DF57" s="23"/>
      <c r="DG57" s="23"/>
      <c r="DH57" s="23"/>
      <c r="DI57" s="23"/>
      <c r="DJ57" s="23"/>
      <c r="DK57" s="23"/>
      <c r="DL57" s="23"/>
      <c r="DM57" s="23"/>
      <c r="DN57" s="23"/>
      <c r="DO57" s="23"/>
      <c r="DP57" s="23"/>
      <c r="DQ57" s="23"/>
      <c r="DR57" s="23"/>
      <c r="DS57" s="23"/>
      <c r="DT57" s="23"/>
      <c r="DU57" s="23"/>
      <c r="DV57" s="23"/>
      <c r="DW57" s="23"/>
      <c r="DX57" s="23"/>
      <c r="DY57" s="23"/>
      <c r="DZ57" s="23"/>
      <c r="EA57" s="23"/>
      <c r="EB57" s="23"/>
      <c r="EC57" s="23"/>
      <c r="ED57" s="23"/>
      <c r="EE57" s="23"/>
      <c r="EF57" s="23"/>
      <c r="EG57" s="23"/>
      <c r="EH57" s="23"/>
      <c r="EI57" s="23"/>
    </row>
    <row r="58" spans="1:139" s="24" customFormat="1" ht="31.95" hidden="1" customHeight="1" x14ac:dyDescent="0.3">
      <c r="A58" s="6">
        <f>Risks!A70</f>
        <v>0</v>
      </c>
      <c r="B58" s="42"/>
      <c r="C58" s="21"/>
      <c r="D58" s="31"/>
      <c r="E58" s="9"/>
      <c r="F58" s="26">
        <f>Risks!F70</f>
        <v>0</v>
      </c>
      <c r="G58" s="27">
        <f>Risks!G70</f>
        <v>0</v>
      </c>
      <c r="H58" s="27"/>
      <c r="I58" s="7"/>
      <c r="J58" s="33"/>
      <c r="K58" s="33"/>
      <c r="L58" s="15"/>
      <c r="M58" s="29">
        <f t="shared" si="14"/>
        <v>0</v>
      </c>
      <c r="N58" s="9">
        <f>IF(L58="",0,IF(L58&lt;=SelectionCriteria!$G$5,1, IF(L58&lt;=SelectionCriteria!$G$4,2, IF(L58&lt;=SelectionCriteria!$G$3,3,4))))</f>
        <v>0</v>
      </c>
      <c r="O58" s="9">
        <f t="shared" si="15"/>
        <v>0</v>
      </c>
      <c r="P58" s="9">
        <f t="shared" si="16"/>
        <v>0</v>
      </c>
      <c r="Q58" s="6">
        <f t="shared" si="17"/>
        <v>0</v>
      </c>
      <c r="R58" s="7" t="str">
        <f t="shared" si="6"/>
        <v>Negligible</v>
      </c>
      <c r="S58" s="27"/>
      <c r="T58" s="11"/>
      <c r="U58" s="31"/>
      <c r="V58" s="11"/>
      <c r="W58" s="7"/>
      <c r="X58" s="33"/>
      <c r="Y58" s="33"/>
      <c r="Z58" s="9"/>
      <c r="AA58" s="9"/>
      <c r="AB58" s="9"/>
      <c r="AC58" s="71"/>
      <c r="AD58" s="71"/>
      <c r="AE58" s="71"/>
      <c r="AF58" s="9">
        <f t="shared" si="18"/>
        <v>0</v>
      </c>
      <c r="AG58" s="9">
        <f>IF(AA58="",0,IF(AA58&lt;=SelectionCriteria!$G$5,1, IF(AA58&lt;=SelectionCriteria!$G$4,2, IF(AA58&lt;=SelectionCriteria!$G$3,3,4))))</f>
        <v>0</v>
      </c>
      <c r="AH58" s="9">
        <f t="shared" si="19"/>
        <v>0</v>
      </c>
      <c r="AI58" s="9">
        <f t="shared" si="20"/>
        <v>0</v>
      </c>
      <c r="AJ58" s="6">
        <f t="shared" si="21"/>
        <v>0</v>
      </c>
      <c r="AK58" s="7" t="str">
        <f t="shared" si="11"/>
        <v>Negligible</v>
      </c>
      <c r="AL58" s="33"/>
      <c r="AM58" s="6">
        <f t="shared" si="22"/>
        <v>0</v>
      </c>
      <c r="AN58" s="6">
        <f t="shared" si="23"/>
        <v>0</v>
      </c>
      <c r="AO58" s="108"/>
      <c r="AP58" s="108"/>
      <c r="AQ58" s="108"/>
      <c r="AR58" s="108"/>
      <c r="AS58" s="108">
        <f>Risks!AU70</f>
        <v>0</v>
      </c>
      <c r="AT58" s="11"/>
      <c r="AU58" s="23"/>
      <c r="AV58" s="23"/>
      <c r="AW58" s="23"/>
      <c r="AX58" s="23"/>
      <c r="AY58" s="23"/>
      <c r="AZ58" s="23"/>
      <c r="BA58" s="23"/>
      <c r="BB58" s="23"/>
      <c r="BC58" s="23"/>
      <c r="BD58" s="23"/>
      <c r="BE58" s="23"/>
      <c r="BF58" s="23"/>
      <c r="BG58" s="23"/>
      <c r="BH58" s="23"/>
      <c r="BI58" s="23"/>
      <c r="BJ58" s="23"/>
      <c r="BK58" s="23"/>
      <c r="BL58" s="23"/>
      <c r="BM58" s="23"/>
      <c r="BN58" s="23"/>
      <c r="BO58" s="23"/>
      <c r="BP58" s="23"/>
      <c r="BQ58" s="23"/>
      <c r="BR58" s="23"/>
      <c r="BS58" s="23"/>
      <c r="BT58" s="23"/>
      <c r="BU58" s="23"/>
      <c r="BV58" s="23"/>
      <c r="BW58" s="23"/>
      <c r="BX58" s="23"/>
      <c r="BY58" s="23"/>
      <c r="BZ58" s="23"/>
      <c r="CA58" s="23"/>
      <c r="CB58" s="23"/>
      <c r="CC58" s="23"/>
      <c r="CD58" s="23"/>
      <c r="CE58" s="23"/>
      <c r="CF58" s="23"/>
      <c r="CG58" s="23"/>
      <c r="CH58" s="23"/>
      <c r="CI58" s="23"/>
      <c r="CJ58" s="23"/>
      <c r="CK58" s="23"/>
      <c r="CL58" s="23"/>
      <c r="CM58" s="23"/>
      <c r="CN58" s="23"/>
      <c r="CO58" s="23"/>
      <c r="CP58" s="23"/>
      <c r="CQ58" s="23"/>
      <c r="CR58" s="23"/>
      <c r="CS58" s="23"/>
      <c r="CT58" s="23"/>
      <c r="CU58" s="23"/>
      <c r="CV58" s="23"/>
      <c r="CW58" s="23"/>
      <c r="CX58" s="23"/>
      <c r="CY58" s="23"/>
      <c r="CZ58" s="23"/>
      <c r="DA58" s="23"/>
      <c r="DB58" s="23"/>
      <c r="DC58" s="23"/>
      <c r="DD58" s="23"/>
      <c r="DE58" s="23"/>
      <c r="DF58" s="23"/>
      <c r="DG58" s="23"/>
      <c r="DH58" s="23"/>
      <c r="DI58" s="23"/>
      <c r="DJ58" s="23"/>
      <c r="DK58" s="23"/>
      <c r="DL58" s="23"/>
      <c r="DM58" s="23"/>
      <c r="DN58" s="23"/>
      <c r="DO58" s="23"/>
      <c r="DP58" s="23"/>
      <c r="DQ58" s="23"/>
      <c r="DR58" s="23"/>
      <c r="DS58" s="23"/>
      <c r="DT58" s="23"/>
      <c r="DU58" s="23"/>
      <c r="DV58" s="23"/>
      <c r="DW58" s="23"/>
      <c r="DX58" s="23"/>
      <c r="DY58" s="23"/>
      <c r="DZ58" s="23"/>
      <c r="EA58" s="23"/>
      <c r="EB58" s="23"/>
      <c r="EC58" s="23"/>
      <c r="ED58" s="23"/>
      <c r="EE58" s="23"/>
      <c r="EF58" s="23"/>
      <c r="EG58" s="23"/>
      <c r="EH58" s="23"/>
      <c r="EI58" s="23"/>
    </row>
    <row r="59" spans="1:139" s="24" customFormat="1" ht="31.95" hidden="1" customHeight="1" x14ac:dyDescent="0.3">
      <c r="A59" s="6">
        <f>Risks!A71</f>
        <v>0</v>
      </c>
      <c r="B59" s="42"/>
      <c r="C59" s="21"/>
      <c r="D59" s="31"/>
      <c r="E59" s="9"/>
      <c r="F59" s="26">
        <f>Risks!F71</f>
        <v>0</v>
      </c>
      <c r="G59" s="27">
        <f>Risks!G71</f>
        <v>0</v>
      </c>
      <c r="H59" s="27"/>
      <c r="I59" s="7"/>
      <c r="J59" s="33"/>
      <c r="K59" s="33"/>
      <c r="L59" s="15"/>
      <c r="M59" s="29">
        <f t="shared" si="14"/>
        <v>0</v>
      </c>
      <c r="N59" s="9">
        <f>IF(L59="",0,IF(L59&lt;=SelectionCriteria!$G$5,1, IF(L59&lt;=SelectionCriteria!$G$4,2, IF(L59&lt;=SelectionCriteria!$G$3,3,4))))</f>
        <v>0</v>
      </c>
      <c r="O59" s="9">
        <f t="shared" si="15"/>
        <v>0</v>
      </c>
      <c r="P59" s="9">
        <f t="shared" si="16"/>
        <v>0</v>
      </c>
      <c r="Q59" s="6">
        <f t="shared" si="17"/>
        <v>0</v>
      </c>
      <c r="R59" s="7" t="str">
        <f t="shared" si="6"/>
        <v>Negligible</v>
      </c>
      <c r="S59" s="27"/>
      <c r="T59" s="11"/>
      <c r="U59" s="31"/>
      <c r="V59" s="11"/>
      <c r="W59" s="7"/>
      <c r="X59" s="33"/>
      <c r="Y59" s="33"/>
      <c r="Z59" s="9"/>
      <c r="AA59" s="9"/>
      <c r="AB59" s="9"/>
      <c r="AC59" s="71"/>
      <c r="AD59" s="71"/>
      <c r="AE59" s="71"/>
      <c r="AF59" s="9">
        <f t="shared" si="18"/>
        <v>0</v>
      </c>
      <c r="AG59" s="9">
        <f>IF(AA59="",0,IF(AA59&lt;=SelectionCriteria!$G$5,1, IF(AA59&lt;=SelectionCriteria!$G$4,2, IF(AA59&lt;=SelectionCriteria!$G$3,3,4))))</f>
        <v>0</v>
      </c>
      <c r="AH59" s="9">
        <f t="shared" si="19"/>
        <v>0</v>
      </c>
      <c r="AI59" s="9">
        <f t="shared" si="20"/>
        <v>0</v>
      </c>
      <c r="AJ59" s="6">
        <f t="shared" si="21"/>
        <v>0</v>
      </c>
      <c r="AK59" s="7" t="str">
        <f t="shared" si="11"/>
        <v>Negligible</v>
      </c>
      <c r="AL59" s="33"/>
      <c r="AM59" s="6">
        <f t="shared" si="22"/>
        <v>0</v>
      </c>
      <c r="AN59" s="6">
        <f t="shared" si="23"/>
        <v>0</v>
      </c>
      <c r="AO59" s="108"/>
      <c r="AP59" s="108"/>
      <c r="AQ59" s="108"/>
      <c r="AR59" s="108"/>
      <c r="AS59" s="108">
        <f>Risks!AU71</f>
        <v>0</v>
      </c>
      <c r="AT59" s="11"/>
      <c r="AU59" s="23"/>
      <c r="AV59" s="23"/>
      <c r="AW59" s="23"/>
      <c r="AX59" s="23"/>
      <c r="AY59" s="23"/>
      <c r="AZ59" s="23"/>
      <c r="BA59" s="23"/>
      <c r="BB59" s="23"/>
      <c r="BC59" s="23"/>
      <c r="BD59" s="23"/>
      <c r="BE59" s="23"/>
      <c r="BF59" s="23"/>
      <c r="BG59" s="23"/>
      <c r="BH59" s="23"/>
      <c r="BI59" s="23"/>
      <c r="BJ59" s="23"/>
      <c r="BK59" s="23"/>
      <c r="BL59" s="23"/>
      <c r="BM59" s="23"/>
      <c r="BN59" s="23"/>
      <c r="BO59" s="23"/>
      <c r="BP59" s="23"/>
      <c r="BQ59" s="23"/>
      <c r="BR59" s="23"/>
      <c r="BS59" s="23"/>
      <c r="BT59" s="23"/>
      <c r="BU59" s="23"/>
      <c r="BV59" s="23"/>
      <c r="BW59" s="23"/>
      <c r="BX59" s="23"/>
      <c r="BY59" s="23"/>
      <c r="BZ59" s="23"/>
      <c r="CA59" s="23"/>
      <c r="CB59" s="23"/>
      <c r="CC59" s="23"/>
      <c r="CD59" s="23"/>
      <c r="CE59" s="23"/>
      <c r="CF59" s="23"/>
      <c r="CG59" s="23"/>
      <c r="CH59" s="23"/>
      <c r="CI59" s="23"/>
      <c r="CJ59" s="23"/>
      <c r="CK59" s="23"/>
      <c r="CL59" s="23"/>
      <c r="CM59" s="23"/>
      <c r="CN59" s="23"/>
      <c r="CO59" s="23"/>
      <c r="CP59" s="23"/>
      <c r="CQ59" s="23"/>
      <c r="CR59" s="23"/>
      <c r="CS59" s="23"/>
      <c r="CT59" s="23"/>
      <c r="CU59" s="23"/>
      <c r="CV59" s="23"/>
      <c r="CW59" s="23"/>
      <c r="CX59" s="23"/>
      <c r="CY59" s="23"/>
      <c r="CZ59" s="23"/>
      <c r="DA59" s="23"/>
      <c r="DB59" s="23"/>
      <c r="DC59" s="23"/>
      <c r="DD59" s="23"/>
      <c r="DE59" s="23"/>
      <c r="DF59" s="23"/>
      <c r="DG59" s="23"/>
      <c r="DH59" s="23"/>
      <c r="DI59" s="23"/>
      <c r="DJ59" s="23"/>
      <c r="DK59" s="23"/>
      <c r="DL59" s="23"/>
      <c r="DM59" s="23"/>
      <c r="DN59" s="23"/>
      <c r="DO59" s="23"/>
      <c r="DP59" s="23"/>
      <c r="DQ59" s="23"/>
      <c r="DR59" s="23"/>
      <c r="DS59" s="23"/>
      <c r="DT59" s="23"/>
      <c r="DU59" s="23"/>
      <c r="DV59" s="23"/>
      <c r="DW59" s="23"/>
      <c r="DX59" s="23"/>
      <c r="DY59" s="23"/>
      <c r="DZ59" s="23"/>
      <c r="EA59" s="23"/>
      <c r="EB59" s="23"/>
      <c r="EC59" s="23"/>
      <c r="ED59" s="23"/>
      <c r="EE59" s="23"/>
      <c r="EF59" s="23"/>
      <c r="EG59" s="23"/>
      <c r="EH59" s="23"/>
      <c r="EI59" s="23"/>
    </row>
    <row r="60" spans="1:139" s="24" customFormat="1" ht="22.5" customHeight="1" x14ac:dyDescent="0.3">
      <c r="A60" s="6"/>
      <c r="B60" s="15"/>
      <c r="C60" s="21"/>
      <c r="D60" s="6"/>
      <c r="E60" s="26"/>
      <c r="F60" s="26"/>
      <c r="G60" s="27"/>
      <c r="H60" s="27"/>
      <c r="I60" s="7"/>
      <c r="J60" s="33"/>
      <c r="K60" s="33"/>
      <c r="L60" s="15"/>
      <c r="M60" s="29">
        <f t="shared" ref="M60:M65" si="24">IF(I60=0,0,IF(I60&lt;=0.01,1, IF(I60&lt;=0.1,2, IF(I60&lt;=0.5,3,4))))</f>
        <v>0</v>
      </c>
      <c r="N60" s="9">
        <f>IF(L60="",0,IF(L60&lt;=SelectionCriteria!$G$5,1, IF(L60&lt;=SelectionCriteria!$G$4,2, IF(L60&lt;=SelectionCriteria!$G$3,3,4))))</f>
        <v>0</v>
      </c>
      <c r="O60" s="9">
        <f t="shared" ref="O60:P62" si="25">IF(J60="",0,IF(J60="Negligible",1,IF(J60="Low",2,IF(J60="Moderate",3,4))))</f>
        <v>0</v>
      </c>
      <c r="P60" s="9">
        <f t="shared" si="25"/>
        <v>0</v>
      </c>
      <c r="Q60" s="6">
        <f t="shared" ref="Q60:Q65" si="26">M60*((N60+O60+P60)/3)</f>
        <v>0</v>
      </c>
      <c r="R60" s="7" t="str">
        <f t="shared" ref="R60:R65" si="27">IF(Q60&lt;=3,"Negligible",IF(Q60&lt;=6,"Low",IF(Q60&lt;=9,"Moderate","High")))</f>
        <v>Negligible</v>
      </c>
      <c r="S60" s="27"/>
      <c r="T60" s="11"/>
      <c r="U60" s="31"/>
      <c r="V60" s="11"/>
      <c r="W60" s="7"/>
      <c r="X60" s="33"/>
      <c r="Y60" s="33"/>
      <c r="Z60" s="28"/>
      <c r="AA60" s="28"/>
      <c r="AB60" s="28"/>
      <c r="AC60" s="71"/>
      <c r="AD60" s="71"/>
      <c r="AE60" s="71"/>
      <c r="AF60" s="9">
        <f t="shared" ref="AF60:AF65" si="28">IF(W60=0,0,IF(W60&lt;=0.01,1, IF(W60&lt;=0.1,2, IF(W60&lt;=0.5,3,4))))</f>
        <v>0</v>
      </c>
      <c r="AG60" s="9">
        <f>IF(AA60="",0,IF(AA60&lt;=SelectionCriteria!$G$5,1, IF(AA60&lt;=SelectionCriteria!$G$4,2, IF(AA60&lt;=SelectionCriteria!$G$3,3,4))))</f>
        <v>0</v>
      </c>
      <c r="AH60" s="9">
        <f t="shared" ref="AH60:AI62" si="29">IF(X60="",0,IF(X60="Negligible",1,IF(X60="Low",2,IF(X60="Moderate",3,4))))</f>
        <v>0</v>
      </c>
      <c r="AI60" s="9">
        <f t="shared" si="29"/>
        <v>0</v>
      </c>
      <c r="AJ60" s="6">
        <f t="shared" ref="AJ60:AJ65" si="30">AF60*((AG60+AH60+AI60)/3)</f>
        <v>0</v>
      </c>
      <c r="AK60" s="7" t="str">
        <f t="shared" ref="AK60:AK65" si="31">IF(AJ60&lt;=3,"Negligible",IF(AJ60&lt;=6,"Low",IF(AJ60&lt;=9,"Moderate","High")))</f>
        <v>Negligible</v>
      </c>
      <c r="AL60" s="33"/>
      <c r="AM60" s="6">
        <f t="shared" ref="AM60:AM65" si="32">W60*AA60</f>
        <v>0</v>
      </c>
      <c r="AN60" s="6">
        <f t="shared" ref="AN60:AN65" si="33">W60*(SUM(Z60:AB60)/3)</f>
        <v>0</v>
      </c>
      <c r="AO60" s="108"/>
      <c r="AP60" s="108"/>
      <c r="AQ60" s="108"/>
      <c r="AR60" s="108"/>
      <c r="AS60" s="108"/>
      <c r="AT60" s="11"/>
      <c r="AU60" s="23"/>
      <c r="AV60" s="23"/>
      <c r="AW60" s="23"/>
      <c r="AX60" s="23"/>
      <c r="AY60" s="23"/>
      <c r="AZ60" s="23"/>
      <c r="BA60" s="23"/>
      <c r="BB60" s="23"/>
      <c r="BC60" s="23"/>
      <c r="BD60" s="23"/>
      <c r="BE60" s="23"/>
      <c r="BF60" s="23"/>
      <c r="BG60" s="23"/>
      <c r="BH60" s="23"/>
      <c r="BI60" s="23"/>
      <c r="BJ60" s="23"/>
      <c r="BK60" s="23"/>
      <c r="BL60" s="23"/>
      <c r="BM60" s="23"/>
      <c r="BN60" s="23"/>
      <c r="BO60" s="23"/>
      <c r="BP60" s="23"/>
      <c r="BQ60" s="23"/>
      <c r="BR60" s="23"/>
      <c r="BS60" s="23"/>
      <c r="BT60" s="23"/>
      <c r="BU60" s="23"/>
      <c r="BV60" s="23"/>
      <c r="BW60" s="23"/>
      <c r="BX60" s="23"/>
      <c r="BY60" s="23"/>
      <c r="BZ60" s="23"/>
      <c r="CA60" s="23"/>
      <c r="CB60" s="23"/>
      <c r="CC60" s="23"/>
      <c r="CD60" s="23"/>
      <c r="CE60" s="23"/>
      <c r="CF60" s="23"/>
      <c r="CG60" s="23"/>
      <c r="CH60" s="23"/>
      <c r="CI60" s="23"/>
      <c r="CJ60" s="23"/>
      <c r="CK60" s="23"/>
      <c r="CL60" s="23"/>
      <c r="CM60" s="23"/>
      <c r="CN60" s="23"/>
      <c r="CO60" s="23"/>
      <c r="CP60" s="23"/>
      <c r="CQ60" s="23"/>
      <c r="CR60" s="23"/>
      <c r="CS60" s="23"/>
      <c r="CT60" s="23"/>
      <c r="CU60" s="23"/>
      <c r="CV60" s="23"/>
      <c r="CW60" s="23"/>
      <c r="CX60" s="23"/>
      <c r="CY60" s="23"/>
      <c r="CZ60" s="23"/>
      <c r="DA60" s="23"/>
      <c r="DB60" s="23"/>
      <c r="DC60" s="23"/>
      <c r="DD60" s="23"/>
      <c r="DE60" s="23"/>
      <c r="DF60" s="23"/>
      <c r="DG60" s="23"/>
      <c r="DH60" s="23"/>
      <c r="DI60" s="23"/>
      <c r="DJ60" s="23"/>
      <c r="DK60" s="23"/>
      <c r="DL60" s="23"/>
      <c r="DM60" s="23"/>
      <c r="DN60" s="23"/>
      <c r="DO60" s="23"/>
      <c r="DP60" s="23"/>
      <c r="DQ60" s="23"/>
      <c r="DR60" s="23"/>
      <c r="DS60" s="23"/>
      <c r="DT60" s="23"/>
      <c r="DU60" s="23"/>
      <c r="DV60" s="23"/>
      <c r="DW60" s="23"/>
      <c r="DX60" s="23"/>
      <c r="DY60" s="23"/>
      <c r="DZ60" s="23"/>
      <c r="EA60" s="23"/>
      <c r="EB60" s="23"/>
      <c r="EC60" s="23"/>
      <c r="ED60" s="23"/>
      <c r="EE60" s="23"/>
      <c r="EF60" s="23"/>
      <c r="EG60" s="23"/>
      <c r="EH60" s="23"/>
      <c r="EI60" s="23"/>
    </row>
    <row r="61" spans="1:139" s="24" customFormat="1" ht="22.5" customHeight="1" x14ac:dyDescent="0.3">
      <c r="A61" s="6"/>
      <c r="B61" s="15"/>
      <c r="C61" s="21"/>
      <c r="D61" s="6"/>
      <c r="E61" s="26"/>
      <c r="F61" s="26"/>
      <c r="G61" s="27"/>
      <c r="H61" s="27"/>
      <c r="I61" s="7"/>
      <c r="J61" s="33"/>
      <c r="K61" s="33"/>
      <c r="L61" s="15"/>
      <c r="M61" s="29">
        <f t="shared" si="24"/>
        <v>0</v>
      </c>
      <c r="N61" s="9">
        <f>IF(L61="",0,IF(L61&lt;=SelectionCriteria!$G$5,1, IF(L61&lt;=SelectionCriteria!$G$4,2, IF(L61&lt;=SelectionCriteria!$G$3,3,4))))</f>
        <v>0</v>
      </c>
      <c r="O61" s="9">
        <f t="shared" si="25"/>
        <v>0</v>
      </c>
      <c r="P61" s="9">
        <f t="shared" si="25"/>
        <v>0</v>
      </c>
      <c r="Q61" s="6">
        <f t="shared" si="26"/>
        <v>0</v>
      </c>
      <c r="R61" s="7" t="str">
        <f t="shared" si="27"/>
        <v>Negligible</v>
      </c>
      <c r="S61" s="11"/>
      <c r="T61" s="27"/>
      <c r="U61" s="31"/>
      <c r="V61" s="27"/>
      <c r="W61" s="7"/>
      <c r="X61" s="33"/>
      <c r="Y61" s="33"/>
      <c r="Z61" s="9"/>
      <c r="AA61" s="9"/>
      <c r="AB61" s="9"/>
      <c r="AC61" s="71"/>
      <c r="AD61" s="71"/>
      <c r="AE61" s="71"/>
      <c r="AF61" s="9">
        <f t="shared" si="28"/>
        <v>0</v>
      </c>
      <c r="AG61" s="9">
        <f>IF(AA61="",0,IF(AA61&lt;=SelectionCriteria!$G$5,1, IF(AA61&lt;=SelectionCriteria!$G$4,2, IF(AA61&lt;=SelectionCriteria!$G$3,3,4))))</f>
        <v>0</v>
      </c>
      <c r="AH61" s="9">
        <f t="shared" si="29"/>
        <v>0</v>
      </c>
      <c r="AI61" s="9">
        <f t="shared" si="29"/>
        <v>0</v>
      </c>
      <c r="AJ61" s="6">
        <f t="shared" si="30"/>
        <v>0</v>
      </c>
      <c r="AK61" s="7" t="str">
        <f t="shared" si="31"/>
        <v>Negligible</v>
      </c>
      <c r="AL61" s="33"/>
      <c r="AM61" s="6">
        <f t="shared" si="32"/>
        <v>0</v>
      </c>
      <c r="AN61" s="6">
        <f t="shared" si="33"/>
        <v>0</v>
      </c>
      <c r="AO61" s="108"/>
      <c r="AP61" s="108"/>
      <c r="AQ61" s="108"/>
      <c r="AR61" s="108"/>
      <c r="AS61" s="108"/>
      <c r="AT61" s="11"/>
      <c r="AU61" s="23"/>
      <c r="AV61" s="23"/>
      <c r="AW61" s="23"/>
      <c r="AX61" s="23"/>
      <c r="AY61" s="23"/>
      <c r="AZ61" s="23"/>
      <c r="BA61" s="23"/>
      <c r="BB61" s="23"/>
      <c r="BC61" s="23"/>
      <c r="BD61" s="23"/>
      <c r="BE61" s="23"/>
      <c r="BF61" s="23"/>
      <c r="BG61" s="23"/>
      <c r="BH61" s="23"/>
      <c r="BI61" s="23"/>
      <c r="BJ61" s="23"/>
      <c r="BK61" s="23"/>
      <c r="BL61" s="23"/>
      <c r="BM61" s="23"/>
      <c r="BN61" s="23"/>
      <c r="BO61" s="23"/>
      <c r="BP61" s="23"/>
      <c r="BQ61" s="23"/>
      <c r="BR61" s="23"/>
      <c r="BS61" s="23"/>
      <c r="BT61" s="23"/>
      <c r="BU61" s="23"/>
      <c r="BV61" s="23"/>
      <c r="BW61" s="23"/>
      <c r="BX61" s="23"/>
      <c r="BY61" s="23"/>
      <c r="BZ61" s="23"/>
      <c r="CA61" s="23"/>
      <c r="CB61" s="23"/>
      <c r="CC61" s="23"/>
      <c r="CD61" s="23"/>
      <c r="CE61" s="23"/>
      <c r="CF61" s="23"/>
      <c r="CG61" s="23"/>
      <c r="CH61" s="23"/>
      <c r="CI61" s="23"/>
      <c r="CJ61" s="23"/>
      <c r="CK61" s="23"/>
      <c r="CL61" s="23"/>
      <c r="CM61" s="23"/>
      <c r="CN61" s="23"/>
      <c r="CO61" s="23"/>
      <c r="CP61" s="23"/>
      <c r="CQ61" s="23"/>
      <c r="CR61" s="23"/>
      <c r="CS61" s="23"/>
      <c r="CT61" s="23"/>
      <c r="CU61" s="23"/>
      <c r="CV61" s="23"/>
      <c r="CW61" s="23"/>
      <c r="CX61" s="23"/>
      <c r="CY61" s="23"/>
      <c r="CZ61" s="23"/>
      <c r="DA61" s="23"/>
      <c r="DB61" s="23"/>
      <c r="DC61" s="23"/>
      <c r="DD61" s="23"/>
      <c r="DE61" s="23"/>
      <c r="DF61" s="23"/>
      <c r="DG61" s="23"/>
      <c r="DH61" s="23"/>
      <c r="DI61" s="23"/>
      <c r="DJ61" s="23"/>
      <c r="DK61" s="23"/>
      <c r="DL61" s="23"/>
      <c r="DM61" s="23"/>
      <c r="DN61" s="23"/>
      <c r="DO61" s="23"/>
      <c r="DP61" s="23"/>
      <c r="DQ61" s="23"/>
      <c r="DR61" s="23"/>
      <c r="DS61" s="23"/>
      <c r="DT61" s="23"/>
      <c r="DU61" s="23"/>
      <c r="DV61" s="23"/>
      <c r="DW61" s="23"/>
      <c r="DX61" s="23"/>
      <c r="DY61" s="23"/>
      <c r="DZ61" s="23"/>
      <c r="EA61" s="23"/>
      <c r="EB61" s="23"/>
      <c r="EC61" s="23"/>
      <c r="ED61" s="23"/>
      <c r="EE61" s="23"/>
      <c r="EF61" s="23"/>
      <c r="EG61" s="23"/>
      <c r="EH61" s="23"/>
      <c r="EI61" s="23"/>
    </row>
    <row r="62" spans="1:139" s="24" customFormat="1" ht="22.5" customHeight="1" x14ac:dyDescent="0.3">
      <c r="A62" s="6"/>
      <c r="B62" s="15"/>
      <c r="C62" s="21"/>
      <c r="D62" s="6"/>
      <c r="E62" s="9"/>
      <c r="F62" s="26"/>
      <c r="G62" s="27"/>
      <c r="H62" s="27"/>
      <c r="I62" s="7"/>
      <c r="J62" s="33"/>
      <c r="K62" s="33"/>
      <c r="L62" s="15"/>
      <c r="M62" s="29">
        <f t="shared" si="24"/>
        <v>0</v>
      </c>
      <c r="N62" s="9">
        <f>IF(L62="",0,IF(L62&lt;=SelectionCriteria!$G$5,1, IF(L62&lt;=SelectionCriteria!$G$4,2, IF(L62&lt;=SelectionCriteria!$G$3,3,4))))</f>
        <v>0</v>
      </c>
      <c r="O62" s="9">
        <f t="shared" si="25"/>
        <v>0</v>
      </c>
      <c r="P62" s="9">
        <f t="shared" si="25"/>
        <v>0</v>
      </c>
      <c r="Q62" s="6">
        <f t="shared" si="26"/>
        <v>0</v>
      </c>
      <c r="R62" s="7" t="str">
        <f t="shared" si="27"/>
        <v>Negligible</v>
      </c>
      <c r="S62" s="27"/>
      <c r="T62" s="11"/>
      <c r="U62" s="31"/>
      <c r="V62" s="11"/>
      <c r="W62" s="7"/>
      <c r="X62" s="33"/>
      <c r="Y62" s="33"/>
      <c r="Z62" s="9"/>
      <c r="AA62" s="9"/>
      <c r="AB62" s="9"/>
      <c r="AC62" s="71"/>
      <c r="AD62" s="71"/>
      <c r="AE62" s="71"/>
      <c r="AF62" s="9">
        <f t="shared" si="28"/>
        <v>0</v>
      </c>
      <c r="AG62" s="9">
        <f>IF(AA62="",0,IF(AA62&lt;=SelectionCriteria!$G$5,1, IF(AA62&lt;=SelectionCriteria!$G$4,2, IF(AA62&lt;=SelectionCriteria!$G$3,3,4))))</f>
        <v>0</v>
      </c>
      <c r="AH62" s="9">
        <f t="shared" si="29"/>
        <v>0</v>
      </c>
      <c r="AI62" s="9">
        <f t="shared" si="29"/>
        <v>0</v>
      </c>
      <c r="AJ62" s="6">
        <f t="shared" si="30"/>
        <v>0</v>
      </c>
      <c r="AK62" s="7" t="str">
        <f t="shared" si="31"/>
        <v>Negligible</v>
      </c>
      <c r="AL62" s="33"/>
      <c r="AM62" s="6">
        <f t="shared" si="32"/>
        <v>0</v>
      </c>
      <c r="AN62" s="6">
        <f t="shared" si="33"/>
        <v>0</v>
      </c>
      <c r="AO62" s="108"/>
      <c r="AP62" s="108"/>
      <c r="AQ62" s="108"/>
      <c r="AR62" s="108"/>
      <c r="AS62" s="108"/>
      <c r="AT62" s="11"/>
      <c r="AU62" s="23"/>
      <c r="AV62" s="23"/>
      <c r="AW62" s="23"/>
      <c r="AX62" s="23"/>
      <c r="AY62" s="23"/>
      <c r="AZ62" s="23"/>
      <c r="BA62" s="23"/>
      <c r="BB62" s="23"/>
      <c r="BC62" s="23"/>
      <c r="BD62" s="23"/>
      <c r="BE62" s="23"/>
      <c r="BF62" s="23"/>
      <c r="BG62" s="23"/>
      <c r="BH62" s="23"/>
      <c r="BI62" s="23"/>
      <c r="BJ62" s="23"/>
      <c r="BK62" s="23"/>
      <c r="BL62" s="23"/>
      <c r="BM62" s="23"/>
      <c r="BN62" s="23"/>
      <c r="BO62" s="23"/>
      <c r="BP62" s="23"/>
      <c r="BQ62" s="23"/>
      <c r="BR62" s="23"/>
      <c r="BS62" s="23"/>
      <c r="BT62" s="23"/>
      <c r="BU62" s="23"/>
      <c r="BV62" s="23"/>
      <c r="BW62" s="23"/>
      <c r="BX62" s="23"/>
      <c r="BY62" s="23"/>
      <c r="BZ62" s="23"/>
      <c r="CA62" s="23"/>
      <c r="CB62" s="23"/>
      <c r="CC62" s="23"/>
      <c r="CD62" s="23"/>
      <c r="CE62" s="23"/>
      <c r="CF62" s="23"/>
      <c r="CG62" s="23"/>
      <c r="CH62" s="23"/>
      <c r="CI62" s="23"/>
      <c r="CJ62" s="23"/>
      <c r="CK62" s="23"/>
      <c r="CL62" s="23"/>
      <c r="CM62" s="23"/>
      <c r="CN62" s="23"/>
      <c r="CO62" s="23"/>
      <c r="CP62" s="23"/>
      <c r="CQ62" s="23"/>
      <c r="CR62" s="23"/>
      <c r="CS62" s="23"/>
      <c r="CT62" s="23"/>
      <c r="CU62" s="23"/>
      <c r="CV62" s="23"/>
      <c r="CW62" s="23"/>
      <c r="CX62" s="23"/>
      <c r="CY62" s="23"/>
      <c r="CZ62" s="23"/>
      <c r="DA62" s="23"/>
      <c r="DB62" s="23"/>
      <c r="DC62" s="23"/>
      <c r="DD62" s="23"/>
      <c r="DE62" s="23"/>
      <c r="DF62" s="23"/>
      <c r="DG62" s="23"/>
      <c r="DH62" s="23"/>
      <c r="DI62" s="23"/>
      <c r="DJ62" s="23"/>
      <c r="DK62" s="23"/>
      <c r="DL62" s="23"/>
      <c r="DM62" s="23"/>
      <c r="DN62" s="23"/>
      <c r="DO62" s="23"/>
      <c r="DP62" s="23"/>
      <c r="DQ62" s="23"/>
      <c r="DR62" s="23"/>
      <c r="DS62" s="23"/>
      <c r="DT62" s="23"/>
      <c r="DU62" s="23"/>
      <c r="DV62" s="23"/>
      <c r="DW62" s="23"/>
      <c r="DX62" s="23"/>
      <c r="DY62" s="23"/>
      <c r="DZ62" s="23"/>
      <c r="EA62" s="23"/>
      <c r="EB62" s="23"/>
      <c r="EC62" s="23"/>
      <c r="ED62" s="23"/>
      <c r="EE62" s="23"/>
      <c r="EF62" s="23"/>
      <c r="EG62" s="23"/>
      <c r="EH62" s="23"/>
      <c r="EI62" s="23"/>
    </row>
    <row r="63" spans="1:139" s="24" customFormat="1" ht="22.5" customHeight="1" x14ac:dyDescent="0.3">
      <c r="A63" s="21"/>
      <c r="B63" s="43"/>
      <c r="C63" s="21"/>
      <c r="D63" s="21"/>
      <c r="E63" s="26"/>
      <c r="F63" s="26"/>
      <c r="G63" s="27"/>
      <c r="H63" s="27"/>
      <c r="I63" s="7"/>
      <c r="J63" s="33"/>
      <c r="K63" s="33"/>
      <c r="L63" s="15"/>
      <c r="M63" s="29">
        <f t="shared" si="24"/>
        <v>0</v>
      </c>
      <c r="N63" s="9">
        <f>IF(L63="",0,IF(L63&lt;=SelectionCriteria!$G$5,1, IF(L63&lt;=SelectionCriteria!$G$4,2, IF(L63&lt;=SelectionCriteria!$G$3,3,4))))</f>
        <v>0</v>
      </c>
      <c r="O63" s="9">
        <f t="shared" ref="O63:P65" si="34">IF(J63="",0,IF(J63="Negligible",1,IF(J63="Low",2,IF(J63="Moderate",3,4))))</f>
        <v>0</v>
      </c>
      <c r="P63" s="9">
        <f t="shared" si="34"/>
        <v>0</v>
      </c>
      <c r="Q63" s="6">
        <f t="shared" si="26"/>
        <v>0</v>
      </c>
      <c r="R63" s="7" t="str">
        <f t="shared" si="27"/>
        <v>Negligible</v>
      </c>
      <c r="S63" s="25"/>
      <c r="T63" s="25"/>
      <c r="U63" s="31"/>
      <c r="V63" s="25"/>
      <c r="W63" s="7"/>
      <c r="X63" s="33"/>
      <c r="Y63" s="33"/>
      <c r="Z63" s="9"/>
      <c r="AA63" s="9"/>
      <c r="AB63" s="9"/>
      <c r="AC63" s="71"/>
      <c r="AD63" s="71"/>
      <c r="AE63" s="71"/>
      <c r="AF63" s="9">
        <f t="shared" si="28"/>
        <v>0</v>
      </c>
      <c r="AG63" s="9">
        <f>IF(AA63="",0,IF(AA63&lt;=SelectionCriteria!$G$5,1, IF(AA63&lt;=SelectionCriteria!$G$4,2, IF(AA63&lt;=SelectionCriteria!$G$3,3,4))))</f>
        <v>0</v>
      </c>
      <c r="AH63" s="9">
        <f t="shared" ref="AH63:AI65" si="35">IF(X63="",0,IF(X63="Negligible",1,IF(X63="Low",2,IF(X63="Moderate",3,4))))</f>
        <v>0</v>
      </c>
      <c r="AI63" s="9">
        <f t="shared" si="35"/>
        <v>0</v>
      </c>
      <c r="AJ63" s="6">
        <f t="shared" si="30"/>
        <v>0</v>
      </c>
      <c r="AK63" s="7" t="str">
        <f t="shared" si="31"/>
        <v>Negligible</v>
      </c>
      <c r="AL63" s="33"/>
      <c r="AM63" s="6">
        <f t="shared" si="32"/>
        <v>0</v>
      </c>
      <c r="AN63" s="6">
        <f t="shared" si="33"/>
        <v>0</v>
      </c>
      <c r="AO63" s="108"/>
      <c r="AP63" s="108"/>
      <c r="AQ63" s="108"/>
      <c r="AR63" s="108"/>
      <c r="AS63" s="108"/>
      <c r="AT63" s="11"/>
      <c r="AU63" s="23"/>
      <c r="AV63" s="23"/>
      <c r="AW63" s="23"/>
      <c r="AX63" s="23"/>
      <c r="AY63" s="23"/>
      <c r="AZ63" s="23"/>
      <c r="BA63" s="23"/>
      <c r="BB63" s="23"/>
      <c r="BC63" s="23"/>
      <c r="BD63" s="23"/>
      <c r="BE63" s="23"/>
      <c r="BF63" s="23"/>
      <c r="BG63" s="23"/>
      <c r="BH63" s="23"/>
      <c r="BI63" s="23"/>
      <c r="BJ63" s="23"/>
      <c r="BK63" s="23"/>
      <c r="BL63" s="23"/>
      <c r="BM63" s="23"/>
      <c r="BN63" s="23"/>
      <c r="BO63" s="23"/>
      <c r="BP63" s="23"/>
      <c r="BQ63" s="23"/>
      <c r="BR63" s="23"/>
      <c r="BS63" s="23"/>
      <c r="BT63" s="23"/>
      <c r="BU63" s="23"/>
      <c r="BV63" s="23"/>
      <c r="BW63" s="23"/>
      <c r="BX63" s="23"/>
      <c r="BY63" s="23"/>
      <c r="BZ63" s="23"/>
      <c r="CA63" s="23"/>
      <c r="CB63" s="23"/>
      <c r="CC63" s="23"/>
      <c r="CD63" s="23"/>
      <c r="CE63" s="23"/>
      <c r="CF63" s="23"/>
      <c r="CG63" s="23"/>
      <c r="CH63" s="23"/>
      <c r="CI63" s="23"/>
      <c r="CJ63" s="23"/>
      <c r="CK63" s="23"/>
      <c r="CL63" s="23"/>
      <c r="CM63" s="23"/>
      <c r="CN63" s="23"/>
      <c r="CO63" s="23"/>
      <c r="CP63" s="23"/>
      <c r="CQ63" s="23"/>
      <c r="CR63" s="23"/>
      <c r="CS63" s="23"/>
      <c r="CT63" s="23"/>
      <c r="CU63" s="23"/>
      <c r="CV63" s="23"/>
      <c r="CW63" s="23"/>
      <c r="CX63" s="23"/>
      <c r="CY63" s="23"/>
      <c r="CZ63" s="23"/>
      <c r="DA63" s="23"/>
      <c r="DB63" s="23"/>
      <c r="DC63" s="23"/>
      <c r="DD63" s="23"/>
      <c r="DE63" s="23"/>
      <c r="DF63" s="23"/>
      <c r="DG63" s="23"/>
      <c r="DH63" s="23"/>
      <c r="DI63" s="23"/>
      <c r="DJ63" s="23"/>
      <c r="DK63" s="23"/>
      <c r="DL63" s="23"/>
      <c r="DM63" s="23"/>
      <c r="DN63" s="23"/>
      <c r="DO63" s="23"/>
      <c r="DP63" s="23"/>
      <c r="DQ63" s="23"/>
      <c r="DR63" s="23"/>
      <c r="DS63" s="23"/>
      <c r="DT63" s="23"/>
      <c r="DU63" s="23"/>
      <c r="DV63" s="23"/>
      <c r="DW63" s="23"/>
      <c r="DX63" s="23"/>
      <c r="DY63" s="23"/>
      <c r="DZ63" s="23"/>
      <c r="EA63" s="23"/>
      <c r="EB63" s="23"/>
      <c r="EC63" s="23"/>
      <c r="ED63" s="23"/>
      <c r="EE63" s="23"/>
      <c r="EF63" s="23"/>
      <c r="EG63" s="23"/>
      <c r="EH63" s="23"/>
      <c r="EI63" s="23"/>
    </row>
    <row r="64" spans="1:139" s="24" customFormat="1" ht="22.5" customHeight="1" x14ac:dyDescent="0.3">
      <c r="A64" s="6"/>
      <c r="B64" s="15"/>
      <c r="C64" s="21"/>
      <c r="D64" s="6"/>
      <c r="E64" s="26"/>
      <c r="F64" s="26"/>
      <c r="G64" s="27"/>
      <c r="H64" s="27"/>
      <c r="I64" s="7"/>
      <c r="J64" s="33"/>
      <c r="K64" s="33"/>
      <c r="L64" s="15"/>
      <c r="M64" s="29">
        <f t="shared" si="24"/>
        <v>0</v>
      </c>
      <c r="N64" s="9">
        <f>IF(L64="",0,IF(L64&lt;=SelectionCriteria!$G$5,1, IF(L64&lt;=SelectionCriteria!$G$4,2, IF(L64&lt;=SelectionCriteria!$G$3,3,4))))</f>
        <v>0</v>
      </c>
      <c r="O64" s="9">
        <f t="shared" si="34"/>
        <v>0</v>
      </c>
      <c r="P64" s="9">
        <f t="shared" si="34"/>
        <v>0</v>
      </c>
      <c r="Q64" s="6">
        <f t="shared" si="26"/>
        <v>0</v>
      </c>
      <c r="R64" s="7" t="str">
        <f t="shared" si="27"/>
        <v>Negligible</v>
      </c>
      <c r="S64" s="27"/>
      <c r="T64" s="27"/>
      <c r="U64" s="31"/>
      <c r="V64" s="27"/>
      <c r="W64" s="7"/>
      <c r="X64" s="33"/>
      <c r="Y64" s="33"/>
      <c r="Z64" s="9"/>
      <c r="AA64" s="9"/>
      <c r="AB64" s="9"/>
      <c r="AC64" s="71"/>
      <c r="AD64" s="71"/>
      <c r="AE64" s="71"/>
      <c r="AF64" s="9">
        <f t="shared" si="28"/>
        <v>0</v>
      </c>
      <c r="AG64" s="9">
        <f>IF(AA64="",0,IF(AA64&lt;=SelectionCriteria!$G$5,1, IF(AA64&lt;=SelectionCriteria!$G$4,2, IF(AA64&lt;=SelectionCriteria!$G$3,3,4))))</f>
        <v>0</v>
      </c>
      <c r="AH64" s="9">
        <f t="shared" si="35"/>
        <v>0</v>
      </c>
      <c r="AI64" s="9">
        <f t="shared" si="35"/>
        <v>0</v>
      </c>
      <c r="AJ64" s="6">
        <f t="shared" si="30"/>
        <v>0</v>
      </c>
      <c r="AK64" s="7" t="str">
        <f t="shared" si="31"/>
        <v>Negligible</v>
      </c>
      <c r="AL64" s="33"/>
      <c r="AM64" s="6">
        <f t="shared" si="32"/>
        <v>0</v>
      </c>
      <c r="AN64" s="6">
        <f t="shared" si="33"/>
        <v>0</v>
      </c>
      <c r="AO64" s="108"/>
      <c r="AP64" s="108"/>
      <c r="AQ64" s="108"/>
      <c r="AR64" s="108"/>
      <c r="AS64" s="108"/>
      <c r="AT64" s="11"/>
      <c r="AU64" s="23"/>
      <c r="AV64" s="23"/>
      <c r="AW64" s="23"/>
      <c r="AX64" s="23"/>
      <c r="AY64" s="23"/>
      <c r="AZ64" s="23"/>
      <c r="BA64" s="23"/>
      <c r="BB64" s="23"/>
      <c r="BC64" s="23"/>
      <c r="BD64" s="23"/>
      <c r="BE64" s="23"/>
      <c r="BF64" s="23"/>
      <c r="BG64" s="23"/>
      <c r="BH64" s="23"/>
      <c r="BI64" s="23"/>
      <c r="BJ64" s="23"/>
      <c r="BK64" s="23"/>
      <c r="BL64" s="23"/>
      <c r="BM64" s="23"/>
      <c r="BN64" s="23"/>
      <c r="BO64" s="23"/>
      <c r="BP64" s="23"/>
      <c r="BQ64" s="23"/>
      <c r="BR64" s="23"/>
      <c r="BS64" s="23"/>
      <c r="BT64" s="23"/>
      <c r="BU64" s="23"/>
      <c r="BV64" s="23"/>
      <c r="BW64" s="23"/>
      <c r="BX64" s="23"/>
      <c r="BY64" s="23"/>
      <c r="BZ64" s="23"/>
      <c r="CA64" s="23"/>
      <c r="CB64" s="23"/>
      <c r="CC64" s="23"/>
      <c r="CD64" s="23"/>
      <c r="CE64" s="23"/>
      <c r="CF64" s="23"/>
      <c r="CG64" s="23"/>
      <c r="CH64" s="23"/>
      <c r="CI64" s="23"/>
      <c r="CJ64" s="23"/>
      <c r="CK64" s="23"/>
      <c r="CL64" s="23"/>
      <c r="CM64" s="23"/>
      <c r="CN64" s="23"/>
      <c r="CO64" s="23"/>
      <c r="CP64" s="23"/>
      <c r="CQ64" s="23"/>
      <c r="CR64" s="23"/>
      <c r="CS64" s="23"/>
      <c r="CT64" s="23"/>
      <c r="CU64" s="23"/>
      <c r="CV64" s="23"/>
      <c r="CW64" s="23"/>
      <c r="CX64" s="23"/>
      <c r="CY64" s="23"/>
      <c r="CZ64" s="23"/>
      <c r="DA64" s="23"/>
      <c r="DB64" s="23"/>
      <c r="DC64" s="23"/>
      <c r="DD64" s="23"/>
      <c r="DE64" s="23"/>
      <c r="DF64" s="23"/>
      <c r="DG64" s="23"/>
      <c r="DH64" s="23"/>
      <c r="DI64" s="23"/>
      <c r="DJ64" s="23"/>
      <c r="DK64" s="23"/>
      <c r="DL64" s="23"/>
      <c r="DM64" s="23"/>
      <c r="DN64" s="23"/>
      <c r="DO64" s="23"/>
      <c r="DP64" s="23"/>
      <c r="DQ64" s="23"/>
      <c r="DR64" s="23"/>
      <c r="DS64" s="23"/>
      <c r="DT64" s="23"/>
      <c r="DU64" s="23"/>
      <c r="DV64" s="23"/>
      <c r="DW64" s="23"/>
      <c r="DX64" s="23"/>
      <c r="DY64" s="23"/>
      <c r="DZ64" s="23"/>
      <c r="EA64" s="23"/>
      <c r="EB64" s="23"/>
      <c r="EC64" s="23"/>
      <c r="ED64" s="23"/>
      <c r="EE64" s="23"/>
      <c r="EF64" s="23"/>
      <c r="EG64" s="23"/>
      <c r="EH64" s="23"/>
      <c r="EI64" s="23"/>
    </row>
    <row r="65" spans="1:139" s="24" customFormat="1" ht="22.5" customHeight="1" x14ac:dyDescent="0.3">
      <c r="A65" s="6"/>
      <c r="B65" s="15"/>
      <c r="C65" s="21"/>
      <c r="D65" s="6"/>
      <c r="E65" s="26"/>
      <c r="F65" s="26"/>
      <c r="G65" s="27"/>
      <c r="H65" s="27"/>
      <c r="I65" s="7"/>
      <c r="J65" s="33"/>
      <c r="K65" s="33"/>
      <c r="L65" s="15"/>
      <c r="M65" s="29">
        <f t="shared" si="24"/>
        <v>0</v>
      </c>
      <c r="N65" s="9">
        <f>IF(L65="",0,IF(L65&lt;=SelectionCriteria!$G$5,1, IF(L65&lt;=SelectionCriteria!$G$4,2, IF(L65&lt;=SelectionCriteria!$G$3,3,4))))</f>
        <v>0</v>
      </c>
      <c r="O65" s="9">
        <f t="shared" si="34"/>
        <v>0</v>
      </c>
      <c r="P65" s="9">
        <f t="shared" si="34"/>
        <v>0</v>
      </c>
      <c r="Q65" s="6">
        <f t="shared" si="26"/>
        <v>0</v>
      </c>
      <c r="R65" s="7" t="str">
        <f t="shared" si="27"/>
        <v>Negligible</v>
      </c>
      <c r="S65" s="27"/>
      <c r="T65" s="11"/>
      <c r="U65" s="31"/>
      <c r="V65" s="11"/>
      <c r="W65" s="7"/>
      <c r="X65" s="33"/>
      <c r="Y65" s="33"/>
      <c r="Z65" s="9"/>
      <c r="AA65" s="9"/>
      <c r="AB65" s="9"/>
      <c r="AC65" s="71"/>
      <c r="AD65" s="71"/>
      <c r="AE65" s="71"/>
      <c r="AF65" s="9">
        <f t="shared" si="28"/>
        <v>0</v>
      </c>
      <c r="AG65" s="9">
        <f>IF(AA65="",0,IF(AA65&lt;=SelectionCriteria!$G$5,1, IF(AA65&lt;=SelectionCriteria!$G$4,2, IF(AA65&lt;=SelectionCriteria!$G$3,3,4))))</f>
        <v>0</v>
      </c>
      <c r="AH65" s="9">
        <f t="shared" si="35"/>
        <v>0</v>
      </c>
      <c r="AI65" s="9">
        <f t="shared" si="35"/>
        <v>0</v>
      </c>
      <c r="AJ65" s="6">
        <f t="shared" si="30"/>
        <v>0</v>
      </c>
      <c r="AK65" s="7" t="str">
        <f t="shared" si="31"/>
        <v>Negligible</v>
      </c>
      <c r="AL65" s="33"/>
      <c r="AM65" s="6">
        <f t="shared" si="32"/>
        <v>0</v>
      </c>
      <c r="AN65" s="6">
        <f t="shared" si="33"/>
        <v>0</v>
      </c>
      <c r="AO65" s="108"/>
      <c r="AP65" s="108"/>
      <c r="AQ65" s="108"/>
      <c r="AR65" s="108"/>
      <c r="AS65" s="108"/>
      <c r="AT65" s="11"/>
      <c r="AU65" s="23"/>
      <c r="AV65" s="23"/>
      <c r="AW65" s="23"/>
      <c r="AX65" s="23"/>
      <c r="AY65" s="23"/>
      <c r="AZ65" s="23"/>
      <c r="BA65" s="23"/>
      <c r="BB65" s="23"/>
      <c r="BC65" s="23"/>
      <c r="BD65" s="23"/>
      <c r="BE65" s="23"/>
      <c r="BF65" s="23"/>
      <c r="BG65" s="23"/>
      <c r="BH65" s="23"/>
      <c r="BI65" s="23"/>
      <c r="BJ65" s="23"/>
      <c r="BK65" s="23"/>
      <c r="BL65" s="23"/>
      <c r="BM65" s="23"/>
      <c r="BN65" s="23"/>
      <c r="BO65" s="23"/>
      <c r="BP65" s="23"/>
      <c r="BQ65" s="23"/>
      <c r="BR65" s="23"/>
      <c r="BS65" s="23"/>
      <c r="BT65" s="23"/>
      <c r="BU65" s="23"/>
      <c r="BV65" s="23"/>
      <c r="BW65" s="23"/>
      <c r="BX65" s="23"/>
      <c r="BY65" s="23"/>
      <c r="BZ65" s="23"/>
      <c r="CA65" s="23"/>
      <c r="CB65" s="23"/>
      <c r="CC65" s="23"/>
      <c r="CD65" s="23"/>
      <c r="CE65" s="23"/>
      <c r="CF65" s="23"/>
      <c r="CG65" s="23"/>
      <c r="CH65" s="23"/>
      <c r="CI65" s="23"/>
      <c r="CJ65" s="23"/>
      <c r="CK65" s="23"/>
      <c r="CL65" s="23"/>
      <c r="CM65" s="23"/>
      <c r="CN65" s="23"/>
      <c r="CO65" s="23"/>
      <c r="CP65" s="23"/>
      <c r="CQ65" s="23"/>
      <c r="CR65" s="23"/>
      <c r="CS65" s="23"/>
      <c r="CT65" s="23"/>
      <c r="CU65" s="23"/>
      <c r="CV65" s="23"/>
      <c r="CW65" s="23"/>
      <c r="CX65" s="23"/>
      <c r="CY65" s="23"/>
      <c r="CZ65" s="23"/>
      <c r="DA65" s="23"/>
      <c r="DB65" s="23"/>
      <c r="DC65" s="23"/>
      <c r="DD65" s="23"/>
      <c r="DE65" s="23"/>
      <c r="DF65" s="23"/>
      <c r="DG65" s="23"/>
      <c r="DH65" s="23"/>
      <c r="DI65" s="23"/>
      <c r="DJ65" s="23"/>
      <c r="DK65" s="23"/>
      <c r="DL65" s="23"/>
      <c r="DM65" s="23"/>
      <c r="DN65" s="23"/>
      <c r="DO65" s="23"/>
      <c r="DP65" s="23"/>
      <c r="DQ65" s="23"/>
      <c r="DR65" s="23"/>
      <c r="DS65" s="23"/>
      <c r="DT65" s="23"/>
      <c r="DU65" s="23"/>
      <c r="DV65" s="23"/>
      <c r="DW65" s="23"/>
      <c r="DX65" s="23"/>
      <c r="DY65" s="23"/>
      <c r="DZ65" s="23"/>
      <c r="EA65" s="23"/>
      <c r="EB65" s="23"/>
      <c r="EC65" s="23"/>
      <c r="ED65" s="23"/>
      <c r="EE65" s="23"/>
      <c r="EF65" s="23"/>
      <c r="EG65" s="23"/>
      <c r="EH65" s="23"/>
      <c r="EI65" s="23"/>
    </row>
    <row r="66" spans="1:139" s="24" customFormat="1" x14ac:dyDescent="0.3">
      <c r="A66" s="19"/>
      <c r="B66" s="19"/>
      <c r="C66" s="19"/>
      <c r="D66" s="19"/>
      <c r="E66" s="19"/>
      <c r="F66" s="19"/>
      <c r="G66" s="19"/>
      <c r="H66" s="19"/>
      <c r="I66" s="19"/>
      <c r="J66" s="19"/>
      <c r="K66" s="19"/>
      <c r="L66" s="19"/>
      <c r="M66" s="19"/>
      <c r="N66" s="19"/>
      <c r="O66" s="19"/>
      <c r="P66" s="19"/>
      <c r="Q66" s="19"/>
      <c r="R66" s="19"/>
      <c r="S66" s="19"/>
      <c r="T66" s="19"/>
      <c r="U66" s="19"/>
      <c r="V66" s="19"/>
      <c r="W66" s="19"/>
      <c r="X66" s="19"/>
      <c r="Y66" s="19"/>
      <c r="Z66" s="19"/>
      <c r="AA66" s="19"/>
      <c r="AB66" s="19"/>
      <c r="AC66" s="19"/>
      <c r="AD66" s="19"/>
      <c r="AE66" s="19"/>
      <c r="AF66" s="19"/>
      <c r="AG66" s="19"/>
      <c r="AH66" s="19"/>
      <c r="AI66" s="19"/>
      <c r="AJ66" s="19"/>
      <c r="AK66" s="19"/>
      <c r="AL66" s="19"/>
      <c r="AM66" s="18"/>
      <c r="AN66" s="18"/>
      <c r="AO66" s="18"/>
      <c r="AP66" s="18"/>
      <c r="AQ66" s="18"/>
      <c r="AR66" s="18"/>
      <c r="AS66" s="18"/>
      <c r="AT66" s="19"/>
      <c r="AU66" s="23"/>
      <c r="AV66" s="23"/>
      <c r="AW66" s="23"/>
      <c r="AX66" s="23"/>
      <c r="AY66" s="23"/>
      <c r="AZ66" s="23"/>
      <c r="BA66" s="23"/>
      <c r="BB66" s="23"/>
      <c r="BC66" s="23"/>
      <c r="BD66" s="23"/>
      <c r="BE66" s="23"/>
      <c r="BF66" s="23"/>
      <c r="BG66" s="23"/>
      <c r="BH66" s="23"/>
      <c r="BI66" s="23"/>
      <c r="BJ66" s="23"/>
      <c r="BK66" s="23"/>
      <c r="BL66" s="23"/>
      <c r="BM66" s="23"/>
      <c r="BN66" s="23"/>
      <c r="BO66" s="23"/>
      <c r="BP66" s="23"/>
      <c r="BQ66" s="23"/>
      <c r="BR66" s="23"/>
      <c r="BS66" s="23"/>
      <c r="BT66" s="23"/>
      <c r="BU66" s="23"/>
      <c r="BV66" s="23"/>
      <c r="BW66" s="23"/>
      <c r="BX66" s="23"/>
      <c r="BY66" s="23"/>
      <c r="BZ66" s="23"/>
      <c r="CA66" s="23"/>
      <c r="CB66" s="23"/>
      <c r="CC66" s="23"/>
      <c r="CD66" s="23"/>
      <c r="CE66" s="23"/>
      <c r="CF66" s="23"/>
      <c r="CG66" s="23"/>
      <c r="CH66" s="23"/>
      <c r="CI66" s="23"/>
      <c r="CJ66" s="23"/>
      <c r="CK66" s="23"/>
      <c r="CL66" s="23"/>
      <c r="CM66" s="23"/>
      <c r="CN66" s="23"/>
      <c r="CO66" s="23"/>
      <c r="CP66" s="23"/>
      <c r="CQ66" s="23"/>
      <c r="CR66" s="23"/>
      <c r="CS66" s="23"/>
      <c r="CT66" s="23"/>
      <c r="CU66" s="23"/>
      <c r="CV66" s="23"/>
      <c r="CW66" s="23"/>
      <c r="CX66" s="23"/>
      <c r="CY66" s="23"/>
      <c r="CZ66" s="23"/>
      <c r="DA66" s="23"/>
      <c r="DB66" s="23"/>
      <c r="DC66" s="23"/>
      <c r="DD66" s="23"/>
      <c r="DE66" s="23"/>
      <c r="DF66" s="23"/>
      <c r="DG66" s="23"/>
      <c r="DH66" s="23"/>
      <c r="DI66" s="23"/>
      <c r="DJ66" s="23"/>
      <c r="DK66" s="23"/>
      <c r="DL66" s="23"/>
      <c r="DM66" s="23"/>
      <c r="DN66" s="23"/>
      <c r="DO66" s="23"/>
      <c r="DP66" s="23"/>
      <c r="DQ66" s="23"/>
      <c r="DR66" s="23"/>
      <c r="DS66" s="23"/>
      <c r="DT66" s="23"/>
      <c r="DU66" s="23"/>
      <c r="DV66" s="23"/>
      <c r="DW66" s="23"/>
      <c r="DX66" s="23"/>
      <c r="DY66" s="23"/>
      <c r="DZ66" s="23"/>
      <c r="EA66" s="23"/>
      <c r="EB66" s="23"/>
      <c r="EC66" s="23"/>
      <c r="ED66" s="23"/>
      <c r="EE66" s="23"/>
      <c r="EF66" s="23"/>
      <c r="EG66" s="23"/>
      <c r="EH66" s="23"/>
      <c r="EI66" s="23"/>
    </row>
    <row r="67" spans="1:139" s="24" customFormat="1" x14ac:dyDescent="0.3">
      <c r="A67" s="19"/>
      <c r="B67" s="19"/>
      <c r="C67" s="19"/>
      <c r="D67" s="19"/>
      <c r="E67" s="19"/>
      <c r="F67" s="19"/>
      <c r="G67" s="19"/>
      <c r="H67" s="19"/>
      <c r="I67" s="19"/>
      <c r="J67" s="19"/>
      <c r="K67" s="19"/>
      <c r="L67" s="19"/>
      <c r="M67" s="19"/>
      <c r="N67" s="19"/>
      <c r="O67" s="19"/>
      <c r="P67" s="19"/>
      <c r="Q67" s="19"/>
      <c r="R67" s="19"/>
      <c r="S67" s="19"/>
      <c r="T67" s="19"/>
      <c r="U67" s="19"/>
      <c r="V67" s="19"/>
      <c r="W67" s="19"/>
      <c r="X67" s="19"/>
      <c r="Y67" s="19"/>
      <c r="Z67" s="19"/>
      <c r="AA67" s="19"/>
      <c r="AB67" s="19"/>
      <c r="AC67" s="19"/>
      <c r="AD67" s="19"/>
      <c r="AE67" s="19"/>
      <c r="AF67" s="19"/>
      <c r="AG67" s="19"/>
      <c r="AH67" s="19"/>
      <c r="AI67" s="19"/>
      <c r="AJ67" s="19"/>
      <c r="AK67" s="19"/>
      <c r="AL67" s="19"/>
      <c r="AM67" s="19"/>
      <c r="AN67" s="19"/>
      <c r="AO67" s="19"/>
      <c r="AP67" s="19"/>
      <c r="AQ67" s="19"/>
      <c r="AR67" s="19"/>
      <c r="AS67" s="19"/>
      <c r="AT67" s="19"/>
      <c r="AU67" s="23"/>
      <c r="AV67" s="23"/>
      <c r="AW67" s="23"/>
      <c r="AX67" s="23"/>
      <c r="AY67" s="23"/>
      <c r="AZ67" s="23"/>
      <c r="BA67" s="23"/>
      <c r="BB67" s="23"/>
      <c r="BC67" s="23"/>
      <c r="BD67" s="23"/>
      <c r="BE67" s="23"/>
      <c r="BF67" s="23"/>
      <c r="BG67" s="23"/>
      <c r="BH67" s="23"/>
      <c r="BI67" s="23"/>
      <c r="BJ67" s="23"/>
      <c r="BK67" s="23"/>
      <c r="BL67" s="23"/>
      <c r="BM67" s="23"/>
      <c r="BN67" s="23"/>
      <c r="BO67" s="23"/>
      <c r="BP67" s="23"/>
      <c r="BQ67" s="23"/>
      <c r="BR67" s="23"/>
      <c r="BS67" s="23"/>
      <c r="BT67" s="23"/>
      <c r="BU67" s="23"/>
      <c r="BV67" s="23"/>
      <c r="BW67" s="23"/>
      <c r="BX67" s="23"/>
      <c r="BY67" s="23"/>
      <c r="BZ67" s="23"/>
      <c r="CA67" s="23"/>
      <c r="CB67" s="23"/>
      <c r="CC67" s="23"/>
      <c r="CD67" s="23"/>
      <c r="CE67" s="23"/>
      <c r="CF67" s="23"/>
      <c r="CG67" s="23"/>
      <c r="CH67" s="23"/>
      <c r="CI67" s="23"/>
      <c r="CJ67" s="23"/>
      <c r="CK67" s="23"/>
      <c r="CL67" s="23"/>
      <c r="CM67" s="23"/>
      <c r="CN67" s="23"/>
      <c r="CO67" s="23"/>
      <c r="CP67" s="23"/>
      <c r="CQ67" s="23"/>
      <c r="CR67" s="23"/>
      <c r="CS67" s="23"/>
      <c r="CT67" s="23"/>
      <c r="CU67" s="23"/>
      <c r="CV67" s="23"/>
      <c r="CW67" s="23"/>
      <c r="CX67" s="23"/>
      <c r="CY67" s="23"/>
      <c r="CZ67" s="23"/>
      <c r="DA67" s="23"/>
      <c r="DB67" s="23"/>
      <c r="DC67" s="23"/>
      <c r="DD67" s="23"/>
      <c r="DE67" s="23"/>
      <c r="DF67" s="23"/>
      <c r="DG67" s="23"/>
      <c r="DH67" s="23"/>
      <c r="DI67" s="23"/>
      <c r="DJ67" s="23"/>
      <c r="DK67" s="23"/>
      <c r="DL67" s="23"/>
      <c r="DM67" s="23"/>
      <c r="DN67" s="23"/>
      <c r="DO67" s="23"/>
      <c r="DP67" s="23"/>
      <c r="DQ67" s="23"/>
      <c r="DR67" s="23"/>
      <c r="DS67" s="23"/>
      <c r="DT67" s="23"/>
      <c r="DU67" s="23"/>
      <c r="DV67" s="23"/>
      <c r="DW67" s="23"/>
      <c r="DX67" s="23"/>
      <c r="DY67" s="23"/>
      <c r="DZ67" s="23"/>
      <c r="EA67" s="23"/>
      <c r="EB67" s="23"/>
      <c r="EC67" s="23"/>
      <c r="ED67" s="23"/>
      <c r="EE67" s="23"/>
      <c r="EF67" s="23"/>
      <c r="EG67" s="23"/>
      <c r="EH67" s="23"/>
      <c r="EI67" s="23"/>
    </row>
    <row r="68" spans="1:139" s="24" customFormat="1" x14ac:dyDescent="0.3">
      <c r="A68" s="19"/>
      <c r="B68" s="19"/>
      <c r="C68" s="19"/>
      <c r="D68" s="19"/>
      <c r="E68" s="19"/>
      <c r="F68" s="19"/>
      <c r="G68" s="19"/>
      <c r="H68" s="19"/>
      <c r="I68" s="19"/>
      <c r="J68" s="19"/>
      <c r="K68" s="19"/>
      <c r="L68" s="19"/>
      <c r="M68" s="19"/>
      <c r="N68" s="19"/>
      <c r="O68" s="19"/>
      <c r="P68" s="19"/>
      <c r="Q68" s="19"/>
      <c r="R68" s="19"/>
      <c r="S68" s="19"/>
      <c r="T68" s="19"/>
      <c r="U68" s="19"/>
      <c r="V68" s="19"/>
      <c r="W68" s="19"/>
      <c r="X68" s="19"/>
      <c r="Y68" s="19"/>
      <c r="Z68" s="19"/>
      <c r="AA68" s="19"/>
      <c r="AB68" s="19"/>
      <c r="AC68" s="19"/>
      <c r="AD68" s="19"/>
      <c r="AE68" s="19"/>
      <c r="AF68" s="19"/>
      <c r="AG68" s="19"/>
      <c r="AH68" s="19"/>
      <c r="AI68" s="19"/>
      <c r="AJ68" s="19"/>
      <c r="AK68" s="19"/>
      <c r="AL68" s="19"/>
      <c r="AM68" s="19"/>
      <c r="AN68" s="19"/>
      <c r="AO68" s="19"/>
      <c r="AP68" s="19"/>
      <c r="AQ68" s="19"/>
      <c r="AR68" s="19"/>
      <c r="AS68" s="19"/>
      <c r="AT68" s="19"/>
      <c r="AU68" s="23"/>
      <c r="AV68" s="23"/>
      <c r="AW68" s="23"/>
      <c r="AX68" s="23"/>
      <c r="AY68" s="23"/>
      <c r="AZ68" s="23"/>
      <c r="BA68" s="23"/>
      <c r="BB68" s="23"/>
      <c r="BC68" s="23"/>
      <c r="BD68" s="23"/>
      <c r="BE68" s="23"/>
      <c r="BF68" s="23"/>
      <c r="BG68" s="23"/>
      <c r="BH68" s="23"/>
      <c r="BI68" s="23"/>
      <c r="BJ68" s="23"/>
      <c r="BK68" s="23"/>
      <c r="BL68" s="23"/>
      <c r="BM68" s="23"/>
      <c r="BN68" s="23"/>
      <c r="BO68" s="23"/>
      <c r="BP68" s="23"/>
      <c r="BQ68" s="23"/>
      <c r="BR68" s="23"/>
      <c r="BS68" s="23"/>
      <c r="BT68" s="23"/>
      <c r="BU68" s="23"/>
      <c r="BV68" s="23"/>
      <c r="BW68" s="23"/>
      <c r="BX68" s="23"/>
      <c r="BY68" s="23"/>
      <c r="BZ68" s="23"/>
      <c r="CA68" s="23"/>
      <c r="CB68" s="23"/>
      <c r="CC68" s="23"/>
      <c r="CD68" s="23"/>
      <c r="CE68" s="23"/>
      <c r="CF68" s="23"/>
      <c r="CG68" s="23"/>
      <c r="CH68" s="23"/>
      <c r="CI68" s="23"/>
      <c r="CJ68" s="23"/>
      <c r="CK68" s="23"/>
      <c r="CL68" s="23"/>
      <c r="CM68" s="23"/>
      <c r="CN68" s="23"/>
      <c r="CO68" s="23"/>
      <c r="CP68" s="23"/>
      <c r="CQ68" s="23"/>
      <c r="CR68" s="23"/>
      <c r="CS68" s="23"/>
      <c r="CT68" s="23"/>
      <c r="CU68" s="23"/>
      <c r="CV68" s="23"/>
      <c r="CW68" s="23"/>
      <c r="CX68" s="23"/>
      <c r="CY68" s="23"/>
      <c r="CZ68" s="23"/>
      <c r="DA68" s="23"/>
      <c r="DB68" s="23"/>
      <c r="DC68" s="23"/>
      <c r="DD68" s="23"/>
      <c r="DE68" s="23"/>
      <c r="DF68" s="23"/>
      <c r="DG68" s="23"/>
      <c r="DH68" s="23"/>
      <c r="DI68" s="23"/>
      <c r="DJ68" s="23"/>
      <c r="DK68" s="23"/>
      <c r="DL68" s="23"/>
      <c r="DM68" s="23"/>
      <c r="DN68" s="23"/>
      <c r="DO68" s="23"/>
      <c r="DP68" s="23"/>
      <c r="DQ68" s="23"/>
      <c r="DR68" s="23"/>
      <c r="DS68" s="23"/>
      <c r="DT68" s="23"/>
      <c r="DU68" s="23"/>
      <c r="DV68" s="23"/>
      <c r="DW68" s="23"/>
      <c r="DX68" s="23"/>
      <c r="DY68" s="23"/>
      <c r="DZ68" s="23"/>
      <c r="EA68" s="23"/>
      <c r="EB68" s="23"/>
      <c r="EC68" s="23"/>
      <c r="ED68" s="23"/>
      <c r="EE68" s="23"/>
      <c r="EF68" s="23"/>
      <c r="EG68" s="23"/>
      <c r="EH68" s="23"/>
      <c r="EI68" s="23"/>
    </row>
    <row r="69" spans="1:139" s="24" customFormat="1" x14ac:dyDescent="0.3">
      <c r="A69" s="19"/>
      <c r="B69" s="19"/>
      <c r="C69" s="19"/>
      <c r="D69" s="19"/>
      <c r="E69" s="19"/>
      <c r="F69" s="19"/>
      <c r="G69" s="19"/>
      <c r="H69" s="19"/>
      <c r="I69" s="19"/>
      <c r="J69" s="19"/>
      <c r="K69" s="19"/>
      <c r="L69" s="19"/>
      <c r="M69" s="19"/>
      <c r="N69" s="19"/>
      <c r="O69" s="19"/>
      <c r="P69" s="19"/>
      <c r="Q69" s="19"/>
      <c r="R69" s="19"/>
      <c r="S69" s="19"/>
      <c r="T69" s="19"/>
      <c r="U69" s="19"/>
      <c r="V69" s="19"/>
      <c r="W69" s="19"/>
      <c r="X69" s="19"/>
      <c r="Y69" s="19"/>
      <c r="Z69" s="19"/>
      <c r="AA69" s="19"/>
      <c r="AB69" s="19"/>
      <c r="AC69" s="19"/>
      <c r="AD69" s="19"/>
      <c r="AE69" s="19"/>
      <c r="AF69" s="19"/>
      <c r="AG69" s="19"/>
      <c r="AH69" s="19"/>
      <c r="AI69" s="19"/>
      <c r="AJ69" s="19"/>
      <c r="AK69" s="19"/>
      <c r="AL69" s="19"/>
      <c r="AM69" s="19"/>
      <c r="AN69" s="19"/>
      <c r="AO69" s="19"/>
      <c r="AP69" s="19"/>
      <c r="AQ69" s="19"/>
      <c r="AR69" s="19"/>
      <c r="AS69" s="19"/>
      <c r="AT69" s="19"/>
      <c r="AU69" s="23"/>
      <c r="AV69" s="23"/>
      <c r="AW69" s="23"/>
      <c r="AX69" s="23"/>
      <c r="AY69" s="23"/>
      <c r="AZ69" s="23"/>
      <c r="BA69" s="23"/>
      <c r="BB69" s="23"/>
      <c r="BC69" s="23"/>
      <c r="BD69" s="23"/>
      <c r="BE69" s="23"/>
      <c r="BF69" s="23"/>
      <c r="BG69" s="23"/>
      <c r="BH69" s="23"/>
      <c r="BI69" s="23"/>
      <c r="BJ69" s="23"/>
      <c r="BK69" s="23"/>
      <c r="BL69" s="23"/>
      <c r="BM69" s="23"/>
      <c r="BN69" s="23"/>
      <c r="BO69" s="23"/>
      <c r="BP69" s="23"/>
      <c r="BQ69" s="23"/>
      <c r="BR69" s="23"/>
      <c r="BS69" s="23"/>
      <c r="BT69" s="23"/>
      <c r="BU69" s="23"/>
      <c r="BV69" s="23"/>
      <c r="BW69" s="23"/>
      <c r="BX69" s="23"/>
      <c r="BY69" s="23"/>
      <c r="BZ69" s="23"/>
      <c r="CA69" s="23"/>
      <c r="CB69" s="23"/>
      <c r="CC69" s="23"/>
      <c r="CD69" s="23"/>
      <c r="CE69" s="23"/>
      <c r="CF69" s="23"/>
      <c r="CG69" s="23"/>
      <c r="CH69" s="23"/>
      <c r="CI69" s="23"/>
      <c r="CJ69" s="23"/>
      <c r="CK69" s="23"/>
      <c r="CL69" s="23"/>
      <c r="CM69" s="23"/>
      <c r="CN69" s="23"/>
      <c r="CO69" s="23"/>
      <c r="CP69" s="23"/>
      <c r="CQ69" s="23"/>
      <c r="CR69" s="23"/>
      <c r="CS69" s="23"/>
      <c r="CT69" s="23"/>
      <c r="CU69" s="23"/>
      <c r="CV69" s="23"/>
      <c r="CW69" s="23"/>
      <c r="CX69" s="23"/>
      <c r="CY69" s="23"/>
      <c r="CZ69" s="23"/>
      <c r="DA69" s="23"/>
      <c r="DB69" s="23"/>
      <c r="DC69" s="23"/>
      <c r="DD69" s="23"/>
      <c r="DE69" s="23"/>
      <c r="DF69" s="23"/>
      <c r="DG69" s="23"/>
      <c r="DH69" s="23"/>
      <c r="DI69" s="23"/>
      <c r="DJ69" s="23"/>
      <c r="DK69" s="23"/>
      <c r="DL69" s="23"/>
      <c r="DM69" s="23"/>
      <c r="DN69" s="23"/>
      <c r="DO69" s="23"/>
      <c r="DP69" s="23"/>
      <c r="DQ69" s="23"/>
      <c r="DR69" s="23"/>
      <c r="DS69" s="23"/>
      <c r="DT69" s="23"/>
      <c r="DU69" s="23"/>
      <c r="DV69" s="23"/>
      <c r="DW69" s="23"/>
      <c r="DX69" s="23"/>
      <c r="DY69" s="23"/>
      <c r="DZ69" s="23"/>
      <c r="EA69" s="23"/>
      <c r="EB69" s="23"/>
      <c r="EC69" s="23"/>
      <c r="ED69" s="23"/>
      <c r="EE69" s="23"/>
      <c r="EF69" s="23"/>
      <c r="EG69" s="23"/>
      <c r="EH69" s="23"/>
      <c r="EI69" s="23"/>
    </row>
    <row r="70" spans="1:139" s="24" customFormat="1" x14ac:dyDescent="0.3">
      <c r="A70" s="19"/>
      <c r="B70" s="19"/>
      <c r="C70" s="19"/>
      <c r="D70" s="19"/>
      <c r="E70" s="19"/>
      <c r="F70" s="19"/>
      <c r="G70" s="19"/>
      <c r="H70" s="19"/>
      <c r="I70" s="19"/>
      <c r="J70" s="19"/>
      <c r="K70" s="19"/>
      <c r="L70" s="19"/>
      <c r="M70" s="19"/>
      <c r="N70" s="19"/>
      <c r="O70" s="19"/>
      <c r="P70" s="19"/>
      <c r="Q70" s="19"/>
      <c r="R70" s="19"/>
      <c r="S70" s="19"/>
      <c r="T70" s="19"/>
      <c r="U70" s="19"/>
      <c r="V70" s="19"/>
      <c r="W70" s="19"/>
      <c r="X70" s="19"/>
      <c r="Y70" s="19"/>
      <c r="Z70" s="19"/>
      <c r="AA70" s="19"/>
      <c r="AB70" s="19"/>
      <c r="AC70" s="19"/>
      <c r="AD70" s="19"/>
      <c r="AE70" s="19"/>
      <c r="AF70" s="19"/>
      <c r="AG70" s="19"/>
      <c r="AH70" s="19"/>
      <c r="AI70" s="19"/>
      <c r="AJ70" s="19"/>
      <c r="AK70" s="19"/>
      <c r="AL70" s="19"/>
      <c r="AM70" s="19"/>
      <c r="AN70" s="19"/>
      <c r="AO70" s="19"/>
      <c r="AP70" s="19"/>
      <c r="AQ70" s="19"/>
      <c r="AR70" s="19"/>
      <c r="AS70" s="19"/>
      <c r="AT70" s="19"/>
      <c r="AU70" s="23"/>
      <c r="AV70" s="23"/>
      <c r="AW70" s="23"/>
      <c r="AX70" s="23"/>
      <c r="AY70" s="23"/>
      <c r="AZ70" s="23"/>
      <c r="BA70" s="23"/>
      <c r="BB70" s="23"/>
      <c r="BC70" s="23"/>
      <c r="BD70" s="23"/>
      <c r="BE70" s="23"/>
      <c r="BF70" s="23"/>
      <c r="BG70" s="23"/>
      <c r="BH70" s="23"/>
      <c r="BI70" s="23"/>
      <c r="BJ70" s="23"/>
      <c r="BK70" s="23"/>
      <c r="BL70" s="23"/>
      <c r="BM70" s="23"/>
      <c r="BN70" s="23"/>
      <c r="BO70" s="23"/>
      <c r="BP70" s="23"/>
      <c r="BQ70" s="23"/>
      <c r="BR70" s="23"/>
      <c r="BS70" s="23"/>
      <c r="BT70" s="23"/>
      <c r="BU70" s="23"/>
      <c r="BV70" s="23"/>
      <c r="BW70" s="23"/>
      <c r="BX70" s="23"/>
      <c r="BY70" s="23"/>
      <c r="BZ70" s="23"/>
      <c r="CA70" s="23"/>
      <c r="CB70" s="23"/>
      <c r="CC70" s="23"/>
      <c r="CD70" s="23"/>
      <c r="CE70" s="23"/>
      <c r="CF70" s="23"/>
      <c r="CG70" s="23"/>
      <c r="CH70" s="23"/>
      <c r="CI70" s="23"/>
      <c r="CJ70" s="23"/>
      <c r="CK70" s="23"/>
      <c r="CL70" s="23"/>
      <c r="CM70" s="23"/>
      <c r="CN70" s="23"/>
      <c r="CO70" s="23"/>
      <c r="CP70" s="23"/>
      <c r="CQ70" s="23"/>
      <c r="CR70" s="23"/>
      <c r="CS70" s="23"/>
      <c r="CT70" s="23"/>
      <c r="CU70" s="23"/>
      <c r="CV70" s="23"/>
      <c r="CW70" s="23"/>
      <c r="CX70" s="23"/>
      <c r="CY70" s="23"/>
      <c r="CZ70" s="23"/>
      <c r="DA70" s="23"/>
      <c r="DB70" s="23"/>
      <c r="DC70" s="23"/>
      <c r="DD70" s="23"/>
      <c r="DE70" s="23"/>
      <c r="DF70" s="23"/>
      <c r="DG70" s="23"/>
      <c r="DH70" s="23"/>
      <c r="DI70" s="23"/>
      <c r="DJ70" s="23"/>
      <c r="DK70" s="23"/>
      <c r="DL70" s="23"/>
      <c r="DM70" s="23"/>
      <c r="DN70" s="23"/>
      <c r="DO70" s="23"/>
      <c r="DP70" s="23"/>
      <c r="DQ70" s="23"/>
      <c r="DR70" s="23"/>
      <c r="DS70" s="23"/>
      <c r="DT70" s="23"/>
      <c r="DU70" s="23"/>
      <c r="DV70" s="23"/>
      <c r="DW70" s="23"/>
      <c r="DX70" s="23"/>
      <c r="DY70" s="23"/>
      <c r="DZ70" s="23"/>
      <c r="EA70" s="23"/>
      <c r="EB70" s="23"/>
      <c r="EC70" s="23"/>
      <c r="ED70" s="23"/>
      <c r="EE70" s="23"/>
      <c r="EF70" s="23"/>
      <c r="EG70" s="23"/>
      <c r="EH70" s="23"/>
      <c r="EI70" s="23"/>
    </row>
    <row r="71" spans="1:139" s="24" customFormat="1" x14ac:dyDescent="0.3">
      <c r="A71" s="19"/>
      <c r="B71" s="19"/>
      <c r="C71" s="19"/>
      <c r="D71" s="19"/>
      <c r="E71" s="19"/>
      <c r="F71" s="19"/>
      <c r="G71" s="19"/>
      <c r="H71" s="19"/>
      <c r="I71" s="19"/>
      <c r="J71" s="19"/>
      <c r="K71" s="19"/>
      <c r="L71" s="19"/>
      <c r="M71" s="19"/>
      <c r="N71" s="19"/>
      <c r="O71" s="19"/>
      <c r="P71" s="19"/>
      <c r="Q71" s="19"/>
      <c r="R71" s="19"/>
      <c r="S71" s="19"/>
      <c r="T71" s="19"/>
      <c r="U71" s="19"/>
      <c r="V71" s="19"/>
      <c r="W71" s="19"/>
      <c r="X71" s="19"/>
      <c r="Y71" s="19"/>
      <c r="Z71" s="19"/>
      <c r="AA71" s="19"/>
      <c r="AB71" s="19"/>
      <c r="AC71" s="19"/>
      <c r="AD71" s="19"/>
      <c r="AE71" s="19"/>
      <c r="AF71" s="19"/>
      <c r="AG71" s="19"/>
      <c r="AH71" s="19"/>
      <c r="AI71" s="19"/>
      <c r="AJ71" s="19"/>
      <c r="AK71" s="19"/>
      <c r="AL71" s="19"/>
      <c r="AM71" s="19"/>
      <c r="AN71" s="19"/>
      <c r="AO71" s="19"/>
      <c r="AP71" s="19"/>
      <c r="AQ71" s="19"/>
      <c r="AR71" s="19"/>
      <c r="AS71" s="19"/>
      <c r="AT71" s="19"/>
      <c r="AU71" s="23"/>
      <c r="AV71" s="23"/>
      <c r="AW71" s="23"/>
      <c r="AX71" s="23"/>
      <c r="AY71" s="23"/>
      <c r="AZ71" s="23"/>
      <c r="BA71" s="23"/>
      <c r="BB71" s="23"/>
      <c r="BC71" s="23"/>
      <c r="BD71" s="23"/>
      <c r="BE71" s="23"/>
      <c r="BF71" s="23"/>
      <c r="BG71" s="23"/>
      <c r="BH71" s="23"/>
      <c r="BI71" s="23"/>
      <c r="BJ71" s="23"/>
      <c r="BK71" s="23"/>
      <c r="BL71" s="23"/>
      <c r="BM71" s="23"/>
      <c r="BN71" s="23"/>
      <c r="BO71" s="23"/>
      <c r="BP71" s="23"/>
      <c r="BQ71" s="23"/>
      <c r="BR71" s="23"/>
      <c r="BS71" s="23"/>
      <c r="BT71" s="23"/>
      <c r="BU71" s="23"/>
      <c r="BV71" s="23"/>
      <c r="BW71" s="23"/>
      <c r="BX71" s="23"/>
      <c r="BY71" s="23"/>
      <c r="BZ71" s="23"/>
      <c r="CA71" s="23"/>
      <c r="CB71" s="23"/>
      <c r="CC71" s="23"/>
      <c r="CD71" s="23"/>
      <c r="CE71" s="23"/>
      <c r="CF71" s="23"/>
      <c r="CG71" s="23"/>
      <c r="CH71" s="23"/>
      <c r="CI71" s="23"/>
      <c r="CJ71" s="23"/>
      <c r="CK71" s="23"/>
      <c r="CL71" s="23"/>
      <c r="CM71" s="23"/>
      <c r="CN71" s="23"/>
      <c r="CO71" s="23"/>
      <c r="CP71" s="23"/>
      <c r="CQ71" s="23"/>
      <c r="CR71" s="23"/>
      <c r="CS71" s="23"/>
      <c r="CT71" s="23"/>
      <c r="CU71" s="23"/>
      <c r="CV71" s="23"/>
      <c r="CW71" s="23"/>
      <c r="CX71" s="23"/>
      <c r="CY71" s="23"/>
      <c r="CZ71" s="23"/>
      <c r="DA71" s="23"/>
      <c r="DB71" s="23"/>
      <c r="DC71" s="23"/>
      <c r="DD71" s="23"/>
      <c r="DE71" s="23"/>
      <c r="DF71" s="23"/>
      <c r="DG71" s="23"/>
      <c r="DH71" s="23"/>
      <c r="DI71" s="23"/>
      <c r="DJ71" s="23"/>
      <c r="DK71" s="23"/>
      <c r="DL71" s="23"/>
      <c r="DM71" s="23"/>
      <c r="DN71" s="23"/>
      <c r="DO71" s="23"/>
      <c r="DP71" s="23"/>
      <c r="DQ71" s="23"/>
      <c r="DR71" s="23"/>
      <c r="DS71" s="23"/>
      <c r="DT71" s="23"/>
      <c r="DU71" s="23"/>
      <c r="DV71" s="23"/>
      <c r="DW71" s="23"/>
      <c r="DX71" s="23"/>
      <c r="DY71" s="23"/>
      <c r="DZ71" s="23"/>
      <c r="EA71" s="23"/>
      <c r="EB71" s="23"/>
      <c r="EC71" s="23"/>
      <c r="ED71" s="23"/>
      <c r="EE71" s="23"/>
      <c r="EF71" s="23"/>
      <c r="EG71" s="23"/>
      <c r="EH71" s="23"/>
      <c r="EI71" s="23"/>
    </row>
    <row r="72" spans="1:139" s="24" customFormat="1" x14ac:dyDescent="0.3">
      <c r="A72" s="19"/>
      <c r="B72" s="19"/>
      <c r="C72" s="19"/>
      <c r="D72" s="19"/>
      <c r="E72" s="19"/>
      <c r="F72" s="19"/>
      <c r="G72" s="19"/>
      <c r="H72" s="19" t="s">
        <v>38</v>
      </c>
      <c r="I72" s="19"/>
      <c r="J72" s="19"/>
      <c r="K72" s="19"/>
      <c r="L72" s="19"/>
      <c r="M72" s="19"/>
      <c r="N72" s="19"/>
      <c r="O72" s="19"/>
      <c r="P72" s="19"/>
      <c r="Q72" s="19"/>
      <c r="R72" s="19"/>
      <c r="S72" s="19"/>
      <c r="T72" s="19"/>
      <c r="U72" s="19"/>
      <c r="V72" s="19"/>
      <c r="W72" s="19"/>
      <c r="X72" s="19"/>
      <c r="Y72" s="19"/>
      <c r="Z72" s="19"/>
      <c r="AA72" s="19"/>
      <c r="AB72" s="19"/>
      <c r="AC72" s="19"/>
      <c r="AD72" s="19"/>
      <c r="AE72" s="19"/>
      <c r="AF72" s="19"/>
      <c r="AG72" s="19"/>
      <c r="AH72" s="19"/>
      <c r="AI72" s="19"/>
      <c r="AJ72" s="19"/>
      <c r="AK72" s="19"/>
      <c r="AL72" s="19"/>
      <c r="AM72" s="19"/>
      <c r="AN72" s="19"/>
      <c r="AO72" s="19"/>
      <c r="AP72" s="19"/>
      <c r="AQ72" s="19"/>
      <c r="AR72" s="19"/>
      <c r="AS72" s="19"/>
      <c r="AT72" s="19"/>
      <c r="AU72" s="23"/>
      <c r="AV72" s="23"/>
      <c r="AW72" s="23"/>
      <c r="AX72" s="23"/>
      <c r="AY72" s="23"/>
      <c r="AZ72" s="23"/>
      <c r="BA72" s="23"/>
      <c r="BB72" s="23"/>
      <c r="BC72" s="23"/>
      <c r="BD72" s="23"/>
      <c r="BE72" s="23"/>
      <c r="BF72" s="23"/>
      <c r="BG72" s="23"/>
      <c r="BH72" s="23"/>
      <c r="BI72" s="23"/>
      <c r="BJ72" s="23"/>
      <c r="BK72" s="23"/>
      <c r="BL72" s="23"/>
      <c r="BM72" s="23"/>
      <c r="BN72" s="23"/>
      <c r="BO72" s="23"/>
      <c r="BP72" s="23"/>
      <c r="BQ72" s="23"/>
      <c r="BR72" s="23"/>
      <c r="BS72" s="23"/>
      <c r="BT72" s="23"/>
      <c r="BU72" s="23"/>
      <c r="BV72" s="23"/>
      <c r="BW72" s="23"/>
      <c r="BX72" s="23"/>
      <c r="BY72" s="23"/>
      <c r="BZ72" s="23"/>
      <c r="CA72" s="23"/>
      <c r="CB72" s="23"/>
      <c r="CC72" s="23"/>
      <c r="CD72" s="23"/>
      <c r="CE72" s="23"/>
      <c r="CF72" s="23"/>
      <c r="CG72" s="23"/>
      <c r="CH72" s="23"/>
      <c r="CI72" s="23"/>
      <c r="CJ72" s="23"/>
      <c r="CK72" s="23"/>
      <c r="CL72" s="23"/>
      <c r="CM72" s="23"/>
      <c r="CN72" s="23"/>
      <c r="CO72" s="23"/>
      <c r="CP72" s="23"/>
      <c r="CQ72" s="23"/>
      <c r="CR72" s="23"/>
      <c r="CS72" s="23"/>
      <c r="CT72" s="23"/>
      <c r="CU72" s="23"/>
      <c r="CV72" s="23"/>
      <c r="CW72" s="23"/>
      <c r="CX72" s="23"/>
      <c r="CY72" s="23"/>
      <c r="CZ72" s="23"/>
      <c r="DA72" s="23"/>
      <c r="DB72" s="23"/>
      <c r="DC72" s="23"/>
      <c r="DD72" s="23"/>
      <c r="DE72" s="23"/>
      <c r="DF72" s="23"/>
      <c r="DG72" s="23"/>
      <c r="DH72" s="23"/>
      <c r="DI72" s="23"/>
      <c r="DJ72" s="23"/>
      <c r="DK72" s="23"/>
      <c r="DL72" s="23"/>
      <c r="DM72" s="23"/>
      <c r="DN72" s="23"/>
      <c r="DO72" s="23"/>
      <c r="DP72" s="23"/>
      <c r="DQ72" s="23"/>
      <c r="DR72" s="23"/>
      <c r="DS72" s="23"/>
      <c r="DT72" s="23"/>
      <c r="DU72" s="23"/>
      <c r="DV72" s="23"/>
      <c r="DW72" s="23"/>
      <c r="DX72" s="23"/>
      <c r="DY72" s="23"/>
      <c r="DZ72" s="23"/>
      <c r="EA72" s="23"/>
      <c r="EB72" s="23"/>
      <c r="EC72" s="23"/>
      <c r="ED72" s="23"/>
      <c r="EE72" s="23"/>
      <c r="EF72" s="23"/>
      <c r="EG72" s="23"/>
      <c r="EH72" s="23"/>
      <c r="EI72" s="23"/>
    </row>
    <row r="73" spans="1:139" s="24" customFormat="1" x14ac:dyDescent="0.3">
      <c r="A73" s="19"/>
      <c r="B73" s="19"/>
      <c r="C73" s="19"/>
      <c r="D73" s="19"/>
      <c r="E73" s="19"/>
      <c r="F73" s="19"/>
      <c r="G73" s="19"/>
      <c r="H73" s="19"/>
      <c r="I73" s="19"/>
      <c r="J73" s="19"/>
      <c r="K73" s="19"/>
      <c r="L73" s="19"/>
      <c r="M73" s="19"/>
      <c r="N73" s="19"/>
      <c r="O73" s="19"/>
      <c r="P73" s="19"/>
      <c r="Q73" s="19"/>
      <c r="R73" s="19"/>
      <c r="S73" s="19"/>
      <c r="T73" s="19"/>
      <c r="U73" s="19"/>
      <c r="V73" s="19"/>
      <c r="W73" s="19"/>
      <c r="X73" s="19"/>
      <c r="Y73" s="19"/>
      <c r="Z73" s="19"/>
      <c r="AA73" s="19"/>
      <c r="AB73" s="19"/>
      <c r="AC73" s="19"/>
      <c r="AD73" s="19"/>
      <c r="AE73" s="19"/>
      <c r="AF73" s="19"/>
      <c r="AG73" s="19"/>
      <c r="AH73" s="19"/>
      <c r="AI73" s="19"/>
      <c r="AJ73" s="19"/>
      <c r="AK73" s="19"/>
      <c r="AL73" s="19"/>
      <c r="AM73" s="19"/>
      <c r="AN73" s="19"/>
      <c r="AO73" s="19"/>
      <c r="AP73" s="19"/>
      <c r="AQ73" s="19"/>
      <c r="AR73" s="19"/>
      <c r="AS73" s="19"/>
      <c r="AT73" s="19"/>
      <c r="AU73" s="23"/>
      <c r="AV73" s="23"/>
      <c r="AW73" s="23"/>
      <c r="AX73" s="23"/>
      <c r="AY73" s="23"/>
      <c r="AZ73" s="23"/>
      <c r="BA73" s="23"/>
      <c r="BB73" s="23"/>
      <c r="BC73" s="23"/>
      <c r="BD73" s="23"/>
      <c r="BE73" s="23"/>
      <c r="BF73" s="23"/>
      <c r="BG73" s="23"/>
      <c r="BH73" s="23"/>
      <c r="BI73" s="23"/>
      <c r="BJ73" s="23"/>
      <c r="BK73" s="23"/>
      <c r="BL73" s="23"/>
      <c r="BM73" s="23"/>
      <c r="BN73" s="23"/>
      <c r="BO73" s="23"/>
      <c r="BP73" s="23"/>
      <c r="BQ73" s="23"/>
      <c r="BR73" s="23"/>
      <c r="BS73" s="23"/>
      <c r="BT73" s="23"/>
      <c r="BU73" s="23"/>
      <c r="BV73" s="23"/>
      <c r="BW73" s="23"/>
      <c r="BX73" s="23"/>
      <c r="BY73" s="23"/>
      <c r="BZ73" s="23"/>
      <c r="CA73" s="23"/>
      <c r="CB73" s="23"/>
      <c r="CC73" s="23"/>
      <c r="CD73" s="23"/>
      <c r="CE73" s="23"/>
      <c r="CF73" s="23"/>
      <c r="CG73" s="23"/>
      <c r="CH73" s="23"/>
      <c r="CI73" s="23"/>
      <c r="CJ73" s="23"/>
      <c r="CK73" s="23"/>
      <c r="CL73" s="23"/>
      <c r="CM73" s="23"/>
      <c r="CN73" s="23"/>
      <c r="CO73" s="23"/>
      <c r="CP73" s="23"/>
      <c r="CQ73" s="23"/>
      <c r="CR73" s="23"/>
      <c r="CS73" s="23"/>
      <c r="CT73" s="23"/>
      <c r="CU73" s="23"/>
      <c r="CV73" s="23"/>
      <c r="CW73" s="23"/>
      <c r="CX73" s="23"/>
      <c r="CY73" s="23"/>
      <c r="CZ73" s="23"/>
      <c r="DA73" s="23"/>
      <c r="DB73" s="23"/>
      <c r="DC73" s="23"/>
      <c r="DD73" s="23"/>
      <c r="DE73" s="23"/>
      <c r="DF73" s="23"/>
      <c r="DG73" s="23"/>
      <c r="DH73" s="23"/>
      <c r="DI73" s="23"/>
      <c r="DJ73" s="23"/>
      <c r="DK73" s="23"/>
      <c r="DL73" s="23"/>
      <c r="DM73" s="23"/>
      <c r="DN73" s="23"/>
      <c r="DO73" s="23"/>
      <c r="DP73" s="23"/>
      <c r="DQ73" s="23"/>
      <c r="DR73" s="23"/>
      <c r="DS73" s="23"/>
      <c r="DT73" s="23"/>
      <c r="DU73" s="23"/>
      <c r="DV73" s="23"/>
      <c r="DW73" s="23"/>
      <c r="DX73" s="23"/>
      <c r="DY73" s="23"/>
      <c r="DZ73" s="23"/>
      <c r="EA73" s="23"/>
      <c r="EB73" s="23"/>
      <c r="EC73" s="23"/>
      <c r="ED73" s="23"/>
      <c r="EE73" s="23"/>
      <c r="EF73" s="23"/>
      <c r="EG73" s="23"/>
      <c r="EH73" s="23"/>
      <c r="EI73" s="23"/>
    </row>
    <row r="74" spans="1:139" s="24" customFormat="1" x14ac:dyDescent="0.3">
      <c r="A74" s="19"/>
      <c r="B74" s="19"/>
      <c r="C74" s="19"/>
      <c r="D74" s="19"/>
      <c r="E74" s="19"/>
      <c r="F74" s="19"/>
      <c r="G74" s="19"/>
      <c r="H74" s="19"/>
      <c r="I74" s="19"/>
      <c r="J74" s="19"/>
      <c r="K74" s="19"/>
      <c r="L74" s="19"/>
      <c r="M74" s="19"/>
      <c r="N74" s="19"/>
      <c r="O74" s="19"/>
      <c r="P74" s="19"/>
      <c r="Q74" s="19"/>
      <c r="R74" s="19"/>
      <c r="S74" s="19"/>
      <c r="T74" s="19"/>
      <c r="U74" s="19"/>
      <c r="V74" s="19"/>
      <c r="W74" s="19"/>
      <c r="X74" s="19"/>
      <c r="Y74" s="19"/>
      <c r="Z74" s="19"/>
      <c r="AA74" s="19"/>
      <c r="AB74" s="19"/>
      <c r="AC74" s="19"/>
      <c r="AD74" s="19"/>
      <c r="AE74" s="19"/>
      <c r="AF74" s="19"/>
      <c r="AG74" s="19"/>
      <c r="AH74" s="19"/>
      <c r="AI74" s="19"/>
      <c r="AJ74" s="19"/>
      <c r="AK74" s="19"/>
      <c r="AL74" s="19"/>
      <c r="AM74" s="19"/>
      <c r="AN74" s="19"/>
      <c r="AO74" s="19"/>
      <c r="AP74" s="19"/>
      <c r="AQ74" s="19"/>
      <c r="AR74" s="19"/>
      <c r="AS74" s="19"/>
      <c r="AT74" s="19"/>
      <c r="AU74" s="23"/>
      <c r="AV74" s="23"/>
      <c r="AW74" s="23"/>
      <c r="AX74" s="23"/>
      <c r="AY74" s="23"/>
      <c r="AZ74" s="23"/>
      <c r="BA74" s="23"/>
      <c r="BB74" s="23"/>
      <c r="BC74" s="23"/>
      <c r="BD74" s="23"/>
      <c r="BE74" s="23"/>
      <c r="BF74" s="23"/>
      <c r="BG74" s="23"/>
      <c r="BH74" s="23"/>
      <c r="BI74" s="23"/>
      <c r="BJ74" s="23"/>
      <c r="BK74" s="23"/>
      <c r="BL74" s="23"/>
      <c r="BM74" s="23"/>
      <c r="BN74" s="23"/>
      <c r="BO74" s="23"/>
      <c r="BP74" s="23"/>
      <c r="BQ74" s="23"/>
      <c r="BR74" s="23"/>
      <c r="BS74" s="23"/>
      <c r="BT74" s="23"/>
      <c r="BU74" s="23"/>
      <c r="BV74" s="23"/>
      <c r="BW74" s="23"/>
      <c r="BX74" s="23"/>
      <c r="BY74" s="23"/>
      <c r="BZ74" s="23"/>
      <c r="CA74" s="23"/>
      <c r="CB74" s="23"/>
      <c r="CC74" s="23"/>
      <c r="CD74" s="23"/>
      <c r="CE74" s="23"/>
      <c r="CF74" s="23"/>
      <c r="CG74" s="23"/>
      <c r="CH74" s="23"/>
      <c r="CI74" s="23"/>
      <c r="CJ74" s="23"/>
      <c r="CK74" s="23"/>
      <c r="CL74" s="23"/>
      <c r="CM74" s="23"/>
      <c r="CN74" s="23"/>
      <c r="CO74" s="23"/>
      <c r="CP74" s="23"/>
      <c r="CQ74" s="23"/>
      <c r="CR74" s="23"/>
      <c r="CS74" s="23"/>
      <c r="CT74" s="23"/>
      <c r="CU74" s="23"/>
      <c r="CV74" s="23"/>
      <c r="CW74" s="23"/>
      <c r="CX74" s="23"/>
      <c r="CY74" s="23"/>
      <c r="CZ74" s="23"/>
      <c r="DA74" s="23"/>
      <c r="DB74" s="23"/>
      <c r="DC74" s="23"/>
      <c r="DD74" s="23"/>
      <c r="DE74" s="23"/>
      <c r="DF74" s="23"/>
      <c r="DG74" s="23"/>
      <c r="DH74" s="23"/>
      <c r="DI74" s="23"/>
      <c r="DJ74" s="23"/>
      <c r="DK74" s="23"/>
      <c r="DL74" s="23"/>
      <c r="DM74" s="23"/>
      <c r="DN74" s="23"/>
      <c r="DO74" s="23"/>
      <c r="DP74" s="23"/>
      <c r="DQ74" s="23"/>
      <c r="DR74" s="23"/>
      <c r="DS74" s="23"/>
      <c r="DT74" s="23"/>
      <c r="DU74" s="23"/>
      <c r="DV74" s="23"/>
      <c r="DW74" s="23"/>
      <c r="DX74" s="23"/>
      <c r="DY74" s="23"/>
      <c r="DZ74" s="23"/>
      <c r="EA74" s="23"/>
      <c r="EB74" s="23"/>
      <c r="EC74" s="23"/>
      <c r="ED74" s="23"/>
      <c r="EE74" s="23"/>
      <c r="EF74" s="23"/>
      <c r="EG74" s="23"/>
      <c r="EH74" s="23"/>
      <c r="EI74" s="23"/>
    </row>
    <row r="75" spans="1:139" s="24" customFormat="1" x14ac:dyDescent="0.3">
      <c r="A75" s="19"/>
      <c r="B75" s="19"/>
      <c r="C75" s="19"/>
      <c r="D75" s="19"/>
      <c r="E75" s="19"/>
      <c r="F75" s="19"/>
      <c r="G75" s="19"/>
      <c r="H75" s="19"/>
      <c r="I75" s="19"/>
      <c r="J75" s="19"/>
      <c r="K75" s="19"/>
      <c r="L75" s="19"/>
      <c r="M75" s="19"/>
      <c r="N75" s="19"/>
      <c r="O75" s="19"/>
      <c r="P75" s="19"/>
      <c r="Q75" s="19"/>
      <c r="R75" s="19"/>
      <c r="S75" s="19"/>
      <c r="T75" s="19"/>
      <c r="U75" s="19"/>
      <c r="V75" s="19"/>
      <c r="W75" s="19"/>
      <c r="X75" s="19"/>
      <c r="Y75" s="19"/>
      <c r="Z75" s="19"/>
      <c r="AA75" s="19"/>
      <c r="AB75" s="19"/>
      <c r="AC75" s="19"/>
      <c r="AD75" s="19"/>
      <c r="AE75" s="19"/>
      <c r="AF75" s="19"/>
      <c r="AG75" s="19"/>
      <c r="AH75" s="19"/>
      <c r="AI75" s="19"/>
      <c r="AJ75" s="19"/>
      <c r="AK75" s="19"/>
      <c r="AL75" s="19"/>
      <c r="AM75" s="19"/>
      <c r="AN75" s="19"/>
      <c r="AO75" s="19"/>
      <c r="AP75" s="19"/>
      <c r="AQ75" s="19"/>
      <c r="AR75" s="19"/>
      <c r="AS75" s="19"/>
      <c r="AT75" s="19"/>
      <c r="AU75" s="23"/>
      <c r="AV75" s="23"/>
      <c r="AW75" s="23"/>
      <c r="AX75" s="23"/>
      <c r="AY75" s="23"/>
      <c r="AZ75" s="23"/>
      <c r="BA75" s="23"/>
      <c r="BB75" s="23"/>
      <c r="BC75" s="23"/>
      <c r="BD75" s="23"/>
      <c r="BE75" s="23"/>
      <c r="BF75" s="23"/>
      <c r="BG75" s="23"/>
      <c r="BH75" s="23"/>
      <c r="BI75" s="23"/>
      <c r="BJ75" s="23"/>
      <c r="BK75" s="23"/>
      <c r="BL75" s="23"/>
      <c r="BM75" s="23"/>
      <c r="BN75" s="23"/>
      <c r="BO75" s="23"/>
      <c r="BP75" s="23"/>
      <c r="BQ75" s="23"/>
      <c r="BR75" s="23"/>
      <c r="BS75" s="23"/>
      <c r="BT75" s="23"/>
      <c r="BU75" s="23"/>
      <c r="BV75" s="23"/>
      <c r="BW75" s="23"/>
      <c r="BX75" s="23"/>
      <c r="BY75" s="23"/>
      <c r="BZ75" s="23"/>
      <c r="CA75" s="23"/>
      <c r="CB75" s="23"/>
      <c r="CC75" s="23"/>
      <c r="CD75" s="23"/>
      <c r="CE75" s="23"/>
      <c r="CF75" s="23"/>
      <c r="CG75" s="23"/>
      <c r="CH75" s="23"/>
      <c r="CI75" s="23"/>
      <c r="CJ75" s="23"/>
      <c r="CK75" s="23"/>
      <c r="CL75" s="23"/>
      <c r="CM75" s="23"/>
      <c r="CN75" s="23"/>
      <c r="CO75" s="23"/>
      <c r="CP75" s="23"/>
      <c r="CQ75" s="23"/>
      <c r="CR75" s="23"/>
      <c r="CS75" s="23"/>
      <c r="CT75" s="23"/>
      <c r="CU75" s="23"/>
      <c r="CV75" s="23"/>
      <c r="CW75" s="23"/>
      <c r="CX75" s="23"/>
      <c r="CY75" s="23"/>
      <c r="CZ75" s="23"/>
      <c r="DA75" s="23"/>
      <c r="DB75" s="23"/>
      <c r="DC75" s="23"/>
      <c r="DD75" s="23"/>
      <c r="DE75" s="23"/>
      <c r="DF75" s="23"/>
      <c r="DG75" s="23"/>
      <c r="DH75" s="23"/>
      <c r="DI75" s="23"/>
      <c r="DJ75" s="23"/>
      <c r="DK75" s="23"/>
      <c r="DL75" s="23"/>
      <c r="DM75" s="23"/>
      <c r="DN75" s="23"/>
      <c r="DO75" s="23"/>
      <c r="DP75" s="23"/>
      <c r="DQ75" s="23"/>
      <c r="DR75" s="23"/>
      <c r="DS75" s="23"/>
      <c r="DT75" s="23"/>
      <c r="DU75" s="23"/>
      <c r="DV75" s="23"/>
      <c r="DW75" s="23"/>
      <c r="DX75" s="23"/>
      <c r="DY75" s="23"/>
      <c r="DZ75" s="23"/>
      <c r="EA75" s="23"/>
      <c r="EB75" s="23"/>
      <c r="EC75" s="23"/>
      <c r="ED75" s="23"/>
      <c r="EE75" s="23"/>
      <c r="EF75" s="23"/>
      <c r="EG75" s="23"/>
      <c r="EH75" s="23"/>
      <c r="EI75" s="23"/>
    </row>
    <row r="76" spans="1:139" s="24" customFormat="1" x14ac:dyDescent="0.3">
      <c r="A76" s="19"/>
      <c r="B76" s="19"/>
      <c r="C76" s="19"/>
      <c r="D76" s="19"/>
      <c r="E76" s="19"/>
      <c r="F76" s="19"/>
      <c r="G76" s="19"/>
      <c r="H76" s="19"/>
      <c r="I76" s="19"/>
      <c r="J76" s="19"/>
      <c r="K76" s="19"/>
      <c r="L76" s="19"/>
      <c r="M76" s="19"/>
      <c r="N76" s="19"/>
      <c r="O76" s="19"/>
      <c r="P76" s="19"/>
      <c r="Q76" s="19"/>
      <c r="R76" s="19"/>
      <c r="S76" s="19"/>
      <c r="T76" s="19"/>
      <c r="U76" s="19"/>
      <c r="V76" s="19"/>
      <c r="W76" s="19"/>
      <c r="X76" s="19"/>
      <c r="Y76" s="19"/>
      <c r="Z76" s="19"/>
      <c r="AA76" s="19"/>
      <c r="AB76" s="19"/>
      <c r="AC76" s="19"/>
      <c r="AD76" s="19"/>
      <c r="AE76" s="19"/>
      <c r="AF76" s="19"/>
      <c r="AG76" s="19"/>
      <c r="AH76" s="19"/>
      <c r="AI76" s="19"/>
      <c r="AJ76" s="19"/>
      <c r="AK76" s="19"/>
      <c r="AL76" s="19"/>
      <c r="AM76" s="19"/>
      <c r="AN76" s="19"/>
      <c r="AO76" s="19"/>
      <c r="AP76" s="19"/>
      <c r="AQ76" s="19"/>
      <c r="AR76" s="19"/>
      <c r="AS76" s="19"/>
      <c r="AT76" s="19"/>
      <c r="AU76" s="23"/>
      <c r="AV76" s="23"/>
      <c r="AW76" s="23"/>
      <c r="AX76" s="23"/>
      <c r="AY76" s="23"/>
      <c r="AZ76" s="23"/>
      <c r="BA76" s="23"/>
      <c r="BB76" s="23"/>
      <c r="BC76" s="23"/>
      <c r="BD76" s="23"/>
      <c r="BE76" s="23"/>
      <c r="BF76" s="23"/>
      <c r="BG76" s="23"/>
      <c r="BH76" s="23"/>
      <c r="BI76" s="23"/>
      <c r="BJ76" s="23"/>
      <c r="BK76" s="23"/>
      <c r="BL76" s="23"/>
      <c r="BM76" s="23"/>
      <c r="BN76" s="23"/>
      <c r="BO76" s="23"/>
      <c r="BP76" s="23"/>
      <c r="BQ76" s="23"/>
      <c r="BR76" s="23"/>
      <c r="BS76" s="23"/>
      <c r="BT76" s="23"/>
      <c r="BU76" s="23"/>
      <c r="BV76" s="23"/>
      <c r="BW76" s="23"/>
      <c r="BX76" s="23"/>
      <c r="BY76" s="23"/>
      <c r="BZ76" s="23"/>
      <c r="CA76" s="23"/>
      <c r="CB76" s="23"/>
      <c r="CC76" s="23"/>
      <c r="CD76" s="23"/>
      <c r="CE76" s="23"/>
      <c r="CF76" s="23"/>
      <c r="CG76" s="23"/>
      <c r="CH76" s="23"/>
      <c r="CI76" s="23"/>
      <c r="CJ76" s="23"/>
      <c r="CK76" s="23"/>
      <c r="CL76" s="23"/>
      <c r="CM76" s="23"/>
      <c r="CN76" s="23"/>
      <c r="CO76" s="23"/>
      <c r="CP76" s="23"/>
      <c r="CQ76" s="23"/>
      <c r="CR76" s="23"/>
      <c r="CS76" s="23"/>
      <c r="CT76" s="23"/>
      <c r="CU76" s="23"/>
      <c r="CV76" s="23"/>
      <c r="CW76" s="23"/>
      <c r="CX76" s="23"/>
      <c r="CY76" s="23"/>
      <c r="CZ76" s="23"/>
      <c r="DA76" s="23"/>
      <c r="DB76" s="23"/>
      <c r="DC76" s="23"/>
      <c r="DD76" s="23"/>
      <c r="DE76" s="23"/>
      <c r="DF76" s="23"/>
      <c r="DG76" s="23"/>
      <c r="DH76" s="23"/>
      <c r="DI76" s="23"/>
      <c r="DJ76" s="23"/>
      <c r="DK76" s="23"/>
      <c r="DL76" s="23"/>
      <c r="DM76" s="23"/>
      <c r="DN76" s="23"/>
      <c r="DO76" s="23"/>
      <c r="DP76" s="23"/>
      <c r="DQ76" s="23"/>
      <c r="DR76" s="23"/>
      <c r="DS76" s="23"/>
      <c r="DT76" s="23"/>
      <c r="DU76" s="23"/>
      <c r="DV76" s="23"/>
      <c r="DW76" s="23"/>
      <c r="DX76" s="23"/>
      <c r="DY76" s="23"/>
      <c r="DZ76" s="23"/>
      <c r="EA76" s="23"/>
      <c r="EB76" s="23"/>
      <c r="EC76" s="23"/>
      <c r="ED76" s="23"/>
      <c r="EE76" s="23"/>
      <c r="EF76" s="23"/>
      <c r="EG76" s="23"/>
      <c r="EH76" s="23"/>
      <c r="EI76" s="23"/>
    </row>
    <row r="77" spans="1:139" s="24" customFormat="1" x14ac:dyDescent="0.3">
      <c r="A77" s="19"/>
      <c r="B77" s="19"/>
      <c r="C77" s="19"/>
      <c r="D77" s="19"/>
      <c r="E77" s="19"/>
      <c r="F77" s="19"/>
      <c r="G77" s="19"/>
      <c r="H77" s="19"/>
      <c r="I77" s="19"/>
      <c r="J77" s="19"/>
      <c r="K77" s="19"/>
      <c r="L77" s="19"/>
      <c r="M77" s="19"/>
      <c r="N77" s="19"/>
      <c r="O77" s="19"/>
      <c r="P77" s="19"/>
      <c r="Q77" s="19"/>
      <c r="R77" s="19"/>
      <c r="S77" s="19"/>
      <c r="T77" s="19"/>
      <c r="U77" s="19"/>
      <c r="V77" s="19"/>
      <c r="W77" s="19"/>
      <c r="X77" s="19"/>
      <c r="Y77" s="19"/>
      <c r="Z77" s="19"/>
      <c r="AA77" s="19"/>
      <c r="AB77" s="19"/>
      <c r="AC77" s="19"/>
      <c r="AD77" s="19"/>
      <c r="AE77" s="19"/>
      <c r="AF77" s="19"/>
      <c r="AG77" s="19"/>
      <c r="AH77" s="19"/>
      <c r="AI77" s="19"/>
      <c r="AJ77" s="19"/>
      <c r="AK77" s="19"/>
      <c r="AL77" s="19"/>
      <c r="AM77" s="19"/>
      <c r="AN77" s="19"/>
      <c r="AO77" s="19"/>
      <c r="AP77" s="19"/>
      <c r="AQ77" s="19"/>
      <c r="AR77" s="19"/>
      <c r="AS77" s="19"/>
      <c r="AT77" s="19"/>
      <c r="AU77" s="23"/>
      <c r="AV77" s="23"/>
      <c r="AW77" s="23"/>
      <c r="AX77" s="23"/>
      <c r="AY77" s="23"/>
      <c r="AZ77" s="23"/>
      <c r="BA77" s="23"/>
      <c r="BB77" s="23"/>
      <c r="BC77" s="23"/>
      <c r="BD77" s="23"/>
      <c r="BE77" s="23"/>
      <c r="BF77" s="23"/>
      <c r="BG77" s="23"/>
      <c r="BH77" s="23"/>
      <c r="BI77" s="23"/>
      <c r="BJ77" s="23"/>
      <c r="BK77" s="23"/>
      <c r="BL77" s="23"/>
      <c r="BM77" s="23"/>
      <c r="BN77" s="23"/>
      <c r="BO77" s="23"/>
      <c r="BP77" s="23"/>
      <c r="BQ77" s="23"/>
      <c r="BR77" s="23"/>
      <c r="BS77" s="23"/>
      <c r="BT77" s="23"/>
      <c r="BU77" s="23"/>
      <c r="BV77" s="23"/>
      <c r="BW77" s="23"/>
      <c r="BX77" s="23"/>
      <c r="BY77" s="23"/>
      <c r="BZ77" s="23"/>
      <c r="CA77" s="23"/>
      <c r="CB77" s="23"/>
      <c r="CC77" s="23"/>
      <c r="CD77" s="23"/>
      <c r="CE77" s="23"/>
      <c r="CF77" s="23"/>
      <c r="CG77" s="23"/>
      <c r="CH77" s="23"/>
      <c r="CI77" s="23"/>
      <c r="CJ77" s="23"/>
      <c r="CK77" s="23"/>
      <c r="CL77" s="23"/>
      <c r="CM77" s="23"/>
      <c r="CN77" s="23"/>
      <c r="CO77" s="23"/>
      <c r="CP77" s="23"/>
      <c r="CQ77" s="23"/>
      <c r="CR77" s="23"/>
      <c r="CS77" s="23"/>
      <c r="CT77" s="23"/>
      <c r="CU77" s="23"/>
      <c r="CV77" s="23"/>
      <c r="CW77" s="23"/>
      <c r="CX77" s="23"/>
      <c r="CY77" s="23"/>
      <c r="CZ77" s="23"/>
      <c r="DA77" s="23"/>
      <c r="DB77" s="23"/>
      <c r="DC77" s="23"/>
      <c r="DD77" s="23"/>
      <c r="DE77" s="23"/>
      <c r="DF77" s="23"/>
      <c r="DG77" s="23"/>
      <c r="DH77" s="23"/>
      <c r="DI77" s="23"/>
      <c r="DJ77" s="23"/>
      <c r="DK77" s="23"/>
      <c r="DL77" s="23"/>
      <c r="DM77" s="23"/>
      <c r="DN77" s="23"/>
      <c r="DO77" s="23"/>
      <c r="DP77" s="23"/>
      <c r="DQ77" s="23"/>
      <c r="DR77" s="23"/>
      <c r="DS77" s="23"/>
      <c r="DT77" s="23"/>
      <c r="DU77" s="23"/>
      <c r="DV77" s="23"/>
      <c r="DW77" s="23"/>
      <c r="DX77" s="23"/>
      <c r="DY77" s="23"/>
      <c r="DZ77" s="23"/>
      <c r="EA77" s="23"/>
      <c r="EB77" s="23"/>
      <c r="EC77" s="23"/>
      <c r="ED77" s="23"/>
      <c r="EE77" s="23"/>
      <c r="EF77" s="23"/>
      <c r="EG77" s="23"/>
      <c r="EH77" s="23"/>
      <c r="EI77" s="23"/>
    </row>
    <row r="78" spans="1:139" s="24" customFormat="1" x14ac:dyDescent="0.3">
      <c r="A78" s="19"/>
      <c r="B78" s="19"/>
      <c r="C78" s="19"/>
      <c r="D78" s="19"/>
      <c r="E78" s="19"/>
      <c r="F78" s="19"/>
      <c r="G78" s="19"/>
      <c r="H78" s="19"/>
      <c r="I78" s="19"/>
      <c r="J78" s="19"/>
      <c r="K78" s="19"/>
      <c r="L78" s="19"/>
      <c r="M78" s="19"/>
      <c r="N78" s="19"/>
      <c r="O78" s="19"/>
      <c r="P78" s="19"/>
      <c r="Q78" s="19"/>
      <c r="R78" s="19"/>
      <c r="S78" s="19"/>
      <c r="T78" s="19"/>
      <c r="U78" s="19"/>
      <c r="V78" s="19"/>
      <c r="W78" s="19"/>
      <c r="X78" s="19"/>
      <c r="Y78" s="19"/>
      <c r="Z78" s="19"/>
      <c r="AA78" s="19"/>
      <c r="AB78" s="19"/>
      <c r="AC78" s="19"/>
      <c r="AD78" s="19"/>
      <c r="AE78" s="19"/>
      <c r="AF78" s="19"/>
      <c r="AG78" s="19"/>
      <c r="AH78" s="19"/>
      <c r="AI78" s="19"/>
      <c r="AJ78" s="19"/>
      <c r="AK78" s="19"/>
      <c r="AL78" s="19"/>
      <c r="AM78" s="19"/>
      <c r="AN78" s="19"/>
      <c r="AO78" s="19"/>
      <c r="AP78" s="19"/>
      <c r="AQ78" s="19"/>
      <c r="AR78" s="19"/>
      <c r="AS78" s="19"/>
      <c r="AT78" s="19"/>
      <c r="AU78" s="23"/>
      <c r="AV78" s="23"/>
      <c r="AW78" s="23"/>
      <c r="AX78" s="23"/>
      <c r="AY78" s="23"/>
      <c r="AZ78" s="23"/>
      <c r="BA78" s="23"/>
      <c r="BB78" s="23"/>
      <c r="BC78" s="23"/>
      <c r="BD78" s="23"/>
      <c r="BE78" s="23"/>
      <c r="BF78" s="23"/>
      <c r="BG78" s="23"/>
      <c r="BH78" s="23"/>
      <c r="BI78" s="23"/>
      <c r="BJ78" s="23"/>
      <c r="BK78" s="23"/>
      <c r="BL78" s="23"/>
      <c r="BM78" s="23"/>
      <c r="BN78" s="23"/>
      <c r="BO78" s="23"/>
      <c r="BP78" s="23"/>
      <c r="BQ78" s="23"/>
      <c r="BR78" s="23"/>
      <c r="BS78" s="23"/>
      <c r="BT78" s="23"/>
      <c r="BU78" s="23"/>
      <c r="BV78" s="23"/>
      <c r="BW78" s="23"/>
      <c r="BX78" s="23"/>
      <c r="BY78" s="23"/>
      <c r="BZ78" s="23"/>
      <c r="CA78" s="23"/>
      <c r="CB78" s="23"/>
      <c r="CC78" s="23"/>
      <c r="CD78" s="23"/>
      <c r="CE78" s="23"/>
      <c r="CF78" s="23"/>
      <c r="CG78" s="23"/>
      <c r="CH78" s="23"/>
      <c r="CI78" s="23"/>
      <c r="CJ78" s="23"/>
      <c r="CK78" s="23"/>
      <c r="CL78" s="23"/>
      <c r="CM78" s="23"/>
      <c r="CN78" s="23"/>
      <c r="CO78" s="23"/>
      <c r="CP78" s="23"/>
      <c r="CQ78" s="23"/>
      <c r="CR78" s="23"/>
      <c r="CS78" s="23"/>
      <c r="CT78" s="23"/>
      <c r="CU78" s="23"/>
      <c r="CV78" s="23"/>
      <c r="CW78" s="23"/>
      <c r="CX78" s="23"/>
      <c r="CY78" s="23"/>
      <c r="CZ78" s="23"/>
      <c r="DA78" s="23"/>
      <c r="DB78" s="23"/>
      <c r="DC78" s="23"/>
      <c r="DD78" s="23"/>
      <c r="DE78" s="23"/>
      <c r="DF78" s="23"/>
      <c r="DG78" s="23"/>
      <c r="DH78" s="23"/>
      <c r="DI78" s="23"/>
      <c r="DJ78" s="23"/>
      <c r="DK78" s="23"/>
      <c r="DL78" s="23"/>
      <c r="DM78" s="23"/>
      <c r="DN78" s="23"/>
      <c r="DO78" s="23"/>
      <c r="DP78" s="23"/>
      <c r="DQ78" s="23"/>
      <c r="DR78" s="23"/>
      <c r="DS78" s="23"/>
      <c r="DT78" s="23"/>
      <c r="DU78" s="23"/>
      <c r="DV78" s="23"/>
      <c r="DW78" s="23"/>
      <c r="DX78" s="23"/>
      <c r="DY78" s="23"/>
      <c r="DZ78" s="23"/>
      <c r="EA78" s="23"/>
      <c r="EB78" s="23"/>
      <c r="EC78" s="23"/>
      <c r="ED78" s="23"/>
      <c r="EE78" s="23"/>
      <c r="EF78" s="23"/>
      <c r="EG78" s="23"/>
      <c r="EH78" s="23"/>
      <c r="EI78" s="23"/>
    </row>
    <row r="79" spans="1:139" s="24" customFormat="1" x14ac:dyDescent="0.3">
      <c r="A79" s="19"/>
      <c r="B79" s="19"/>
      <c r="C79" s="19"/>
      <c r="D79" s="19"/>
      <c r="E79" s="19"/>
      <c r="F79" s="19"/>
      <c r="G79" s="19"/>
      <c r="H79" s="19"/>
      <c r="I79" s="19"/>
      <c r="J79" s="19"/>
      <c r="K79" s="19"/>
      <c r="L79" s="19"/>
      <c r="M79" s="19"/>
      <c r="N79" s="19"/>
      <c r="O79" s="19"/>
      <c r="P79" s="19"/>
      <c r="Q79" s="19"/>
      <c r="R79" s="19"/>
      <c r="S79" s="19"/>
      <c r="T79" s="19"/>
      <c r="U79" s="19"/>
      <c r="V79" s="19"/>
      <c r="W79" s="19"/>
      <c r="X79" s="19"/>
      <c r="Y79" s="19"/>
      <c r="Z79" s="19"/>
      <c r="AA79" s="19"/>
      <c r="AB79" s="19"/>
      <c r="AC79" s="19"/>
      <c r="AD79" s="19"/>
      <c r="AE79" s="19"/>
      <c r="AF79" s="19"/>
      <c r="AG79" s="19"/>
      <c r="AH79" s="19"/>
      <c r="AI79" s="19"/>
      <c r="AJ79" s="19"/>
      <c r="AK79" s="19"/>
      <c r="AL79" s="19"/>
      <c r="AM79" s="19"/>
      <c r="AN79" s="19"/>
      <c r="AO79" s="19"/>
      <c r="AP79" s="19"/>
      <c r="AQ79" s="19"/>
      <c r="AR79" s="19"/>
      <c r="AS79" s="19"/>
      <c r="AT79" s="19"/>
      <c r="AU79" s="23"/>
      <c r="AV79" s="23"/>
      <c r="AW79" s="23"/>
      <c r="AX79" s="23"/>
      <c r="AY79" s="23"/>
      <c r="AZ79" s="23"/>
      <c r="BA79" s="23"/>
      <c r="BB79" s="23"/>
      <c r="BC79" s="23"/>
      <c r="BD79" s="23"/>
      <c r="BE79" s="23"/>
      <c r="BF79" s="23"/>
      <c r="BG79" s="23"/>
      <c r="BH79" s="23"/>
      <c r="BI79" s="23"/>
      <c r="BJ79" s="23"/>
      <c r="BK79" s="23"/>
      <c r="BL79" s="23"/>
      <c r="BM79" s="23"/>
      <c r="BN79" s="23"/>
      <c r="BO79" s="23"/>
      <c r="BP79" s="23"/>
      <c r="BQ79" s="23"/>
      <c r="BR79" s="23"/>
      <c r="BS79" s="23"/>
      <c r="BT79" s="23"/>
      <c r="BU79" s="23"/>
      <c r="BV79" s="23"/>
      <c r="BW79" s="23"/>
      <c r="BX79" s="23"/>
      <c r="BY79" s="23"/>
      <c r="BZ79" s="23"/>
      <c r="CA79" s="23"/>
      <c r="CB79" s="23"/>
      <c r="CC79" s="23"/>
      <c r="CD79" s="23"/>
      <c r="CE79" s="23"/>
      <c r="CF79" s="23"/>
      <c r="CG79" s="23"/>
      <c r="CH79" s="23"/>
      <c r="CI79" s="23"/>
      <c r="CJ79" s="23"/>
      <c r="CK79" s="23"/>
      <c r="CL79" s="23"/>
      <c r="CM79" s="23"/>
      <c r="CN79" s="23"/>
      <c r="CO79" s="23"/>
      <c r="CP79" s="23"/>
      <c r="CQ79" s="23"/>
      <c r="CR79" s="23"/>
      <c r="CS79" s="23"/>
      <c r="CT79" s="23"/>
      <c r="CU79" s="23"/>
      <c r="CV79" s="23"/>
      <c r="CW79" s="23"/>
      <c r="CX79" s="23"/>
      <c r="CY79" s="23"/>
      <c r="CZ79" s="23"/>
      <c r="DA79" s="23"/>
      <c r="DB79" s="23"/>
      <c r="DC79" s="23"/>
      <c r="DD79" s="23"/>
      <c r="DE79" s="23"/>
      <c r="DF79" s="23"/>
      <c r="DG79" s="23"/>
      <c r="DH79" s="23"/>
      <c r="DI79" s="23"/>
      <c r="DJ79" s="23"/>
      <c r="DK79" s="23"/>
      <c r="DL79" s="23"/>
      <c r="DM79" s="23"/>
      <c r="DN79" s="23"/>
      <c r="DO79" s="23"/>
      <c r="DP79" s="23"/>
      <c r="DQ79" s="23"/>
      <c r="DR79" s="23"/>
      <c r="DS79" s="23"/>
      <c r="DT79" s="23"/>
      <c r="DU79" s="23"/>
      <c r="DV79" s="23"/>
      <c r="DW79" s="23"/>
      <c r="DX79" s="23"/>
      <c r="DY79" s="23"/>
      <c r="DZ79" s="23"/>
      <c r="EA79" s="23"/>
      <c r="EB79" s="23"/>
      <c r="EC79" s="23"/>
      <c r="ED79" s="23"/>
      <c r="EE79" s="23"/>
      <c r="EF79" s="23"/>
      <c r="EG79" s="23"/>
      <c r="EH79" s="23"/>
      <c r="EI79" s="23"/>
    </row>
    <row r="80" spans="1:139" s="24" customFormat="1" x14ac:dyDescent="0.3">
      <c r="A80" s="19"/>
      <c r="B80" s="19"/>
      <c r="C80" s="19"/>
      <c r="D80" s="19"/>
      <c r="E80" s="19"/>
      <c r="F80" s="19"/>
      <c r="G80" s="19"/>
      <c r="H80" s="19"/>
      <c r="I80" s="19"/>
      <c r="J80" s="19"/>
      <c r="K80" s="19"/>
      <c r="L80" s="19"/>
      <c r="M80" s="19"/>
      <c r="N80" s="19"/>
      <c r="O80" s="19"/>
      <c r="P80" s="19"/>
      <c r="Q80" s="19"/>
      <c r="R80" s="19"/>
      <c r="S80" s="19"/>
      <c r="T80" s="19"/>
      <c r="U80" s="19"/>
      <c r="V80" s="19"/>
      <c r="W80" s="19"/>
      <c r="X80" s="19"/>
      <c r="Y80" s="19"/>
      <c r="Z80" s="19"/>
      <c r="AA80" s="19"/>
      <c r="AB80" s="19"/>
      <c r="AC80" s="19"/>
      <c r="AD80" s="19"/>
      <c r="AE80" s="19"/>
      <c r="AF80" s="19"/>
      <c r="AG80" s="19"/>
      <c r="AH80" s="19"/>
      <c r="AI80" s="19"/>
      <c r="AJ80" s="19"/>
      <c r="AK80" s="19"/>
      <c r="AL80" s="19"/>
      <c r="AM80" s="19"/>
      <c r="AN80" s="19"/>
      <c r="AO80" s="19"/>
      <c r="AP80" s="19"/>
      <c r="AQ80" s="19"/>
      <c r="AR80" s="19"/>
      <c r="AS80" s="19"/>
      <c r="AT80" s="19"/>
      <c r="AU80" s="23"/>
      <c r="AV80" s="23"/>
      <c r="AW80" s="23"/>
      <c r="AX80" s="23"/>
      <c r="AY80" s="23"/>
      <c r="AZ80" s="23"/>
      <c r="BA80" s="23"/>
      <c r="BB80" s="23"/>
      <c r="BC80" s="23"/>
      <c r="BD80" s="23"/>
      <c r="BE80" s="23"/>
      <c r="BF80" s="23"/>
      <c r="BG80" s="23"/>
      <c r="BH80" s="23"/>
      <c r="BI80" s="23"/>
      <c r="BJ80" s="23"/>
      <c r="BK80" s="23"/>
      <c r="BL80" s="23"/>
      <c r="BM80" s="23"/>
      <c r="BN80" s="23"/>
      <c r="BO80" s="23"/>
      <c r="BP80" s="23"/>
      <c r="BQ80" s="23"/>
      <c r="BR80" s="23"/>
      <c r="BS80" s="23"/>
      <c r="BT80" s="23"/>
      <c r="BU80" s="23"/>
      <c r="BV80" s="23"/>
      <c r="BW80" s="23"/>
      <c r="BX80" s="23"/>
      <c r="BY80" s="23"/>
      <c r="BZ80" s="23"/>
      <c r="CA80" s="23"/>
      <c r="CB80" s="23"/>
      <c r="CC80" s="23"/>
      <c r="CD80" s="23"/>
      <c r="CE80" s="23"/>
      <c r="CF80" s="23"/>
      <c r="CG80" s="23"/>
      <c r="CH80" s="23"/>
      <c r="CI80" s="23"/>
      <c r="CJ80" s="23"/>
      <c r="CK80" s="23"/>
      <c r="CL80" s="23"/>
      <c r="CM80" s="23"/>
      <c r="CN80" s="23"/>
      <c r="CO80" s="23"/>
      <c r="CP80" s="23"/>
      <c r="CQ80" s="23"/>
      <c r="CR80" s="23"/>
      <c r="CS80" s="23"/>
      <c r="CT80" s="23"/>
      <c r="CU80" s="23"/>
      <c r="CV80" s="23"/>
      <c r="CW80" s="23"/>
      <c r="CX80" s="23"/>
      <c r="CY80" s="23"/>
      <c r="CZ80" s="23"/>
      <c r="DA80" s="23"/>
      <c r="DB80" s="23"/>
      <c r="DC80" s="23"/>
      <c r="DD80" s="23"/>
      <c r="DE80" s="23"/>
      <c r="DF80" s="23"/>
      <c r="DG80" s="23"/>
      <c r="DH80" s="23"/>
      <c r="DI80" s="23"/>
      <c r="DJ80" s="23"/>
      <c r="DK80" s="23"/>
      <c r="DL80" s="23"/>
      <c r="DM80" s="23"/>
      <c r="DN80" s="23"/>
      <c r="DO80" s="23"/>
      <c r="DP80" s="23"/>
      <c r="DQ80" s="23"/>
      <c r="DR80" s="23"/>
      <c r="DS80" s="23"/>
      <c r="DT80" s="23"/>
      <c r="DU80" s="23"/>
      <c r="DV80" s="23"/>
      <c r="DW80" s="23"/>
      <c r="DX80" s="23"/>
      <c r="DY80" s="23"/>
      <c r="DZ80" s="23"/>
      <c r="EA80" s="23"/>
      <c r="EB80" s="23"/>
      <c r="EC80" s="23"/>
      <c r="ED80" s="23"/>
      <c r="EE80" s="23"/>
      <c r="EF80" s="23"/>
      <c r="EG80" s="23"/>
      <c r="EH80" s="23"/>
      <c r="EI80" s="23"/>
    </row>
    <row r="81" spans="1:139" s="24" customFormat="1" x14ac:dyDescent="0.3">
      <c r="A81" s="19"/>
      <c r="B81" s="19"/>
      <c r="C81" s="19"/>
      <c r="D81" s="19"/>
      <c r="E81" s="19"/>
      <c r="F81" s="19"/>
      <c r="G81" s="19"/>
      <c r="H81" s="19"/>
      <c r="I81" s="19"/>
      <c r="J81" s="19"/>
      <c r="K81" s="19"/>
      <c r="L81" s="19"/>
      <c r="M81" s="19"/>
      <c r="N81" s="19"/>
      <c r="O81" s="19"/>
      <c r="P81" s="19"/>
      <c r="Q81" s="19"/>
      <c r="R81" s="19"/>
      <c r="S81" s="19"/>
      <c r="T81" s="19"/>
      <c r="U81" s="19"/>
      <c r="V81" s="19"/>
      <c r="W81" s="19"/>
      <c r="X81" s="19"/>
      <c r="Y81" s="19"/>
      <c r="Z81" s="19"/>
      <c r="AA81" s="19"/>
      <c r="AB81" s="19"/>
      <c r="AC81" s="19"/>
      <c r="AD81" s="19"/>
      <c r="AE81" s="19"/>
      <c r="AF81" s="19"/>
      <c r="AG81" s="19"/>
      <c r="AH81" s="19"/>
      <c r="AI81" s="19"/>
      <c r="AJ81" s="19"/>
      <c r="AK81" s="19"/>
      <c r="AL81" s="19"/>
      <c r="AM81" s="19"/>
      <c r="AN81" s="19"/>
      <c r="AO81" s="19"/>
      <c r="AP81" s="19"/>
      <c r="AQ81" s="19"/>
      <c r="AR81" s="19"/>
      <c r="AS81" s="19"/>
      <c r="AT81" s="19"/>
      <c r="AU81" s="23"/>
      <c r="AV81" s="23"/>
      <c r="AW81" s="23"/>
      <c r="AX81" s="23"/>
      <c r="AY81" s="23"/>
      <c r="AZ81" s="23"/>
      <c r="BA81" s="23"/>
      <c r="BB81" s="23"/>
      <c r="BC81" s="23"/>
      <c r="BD81" s="23"/>
      <c r="BE81" s="23"/>
      <c r="BF81" s="23"/>
      <c r="BG81" s="23"/>
      <c r="BH81" s="23"/>
      <c r="BI81" s="23"/>
      <c r="BJ81" s="23"/>
      <c r="BK81" s="23"/>
      <c r="BL81" s="23"/>
      <c r="BM81" s="23"/>
      <c r="BN81" s="23"/>
      <c r="BO81" s="23"/>
      <c r="BP81" s="23"/>
      <c r="BQ81" s="23"/>
      <c r="BR81" s="23"/>
      <c r="BS81" s="23"/>
      <c r="BT81" s="23"/>
      <c r="BU81" s="23"/>
      <c r="BV81" s="23"/>
      <c r="BW81" s="23"/>
      <c r="BX81" s="23"/>
      <c r="BY81" s="23"/>
      <c r="BZ81" s="23"/>
      <c r="CA81" s="23"/>
      <c r="CB81" s="23"/>
      <c r="CC81" s="23"/>
      <c r="CD81" s="23"/>
      <c r="CE81" s="23"/>
      <c r="CF81" s="23"/>
      <c r="CG81" s="23"/>
      <c r="CH81" s="23"/>
      <c r="CI81" s="23"/>
      <c r="CJ81" s="23"/>
      <c r="CK81" s="23"/>
      <c r="CL81" s="23"/>
      <c r="CM81" s="23"/>
      <c r="CN81" s="23"/>
      <c r="CO81" s="23"/>
      <c r="CP81" s="23"/>
      <c r="CQ81" s="23"/>
      <c r="CR81" s="23"/>
      <c r="CS81" s="23"/>
      <c r="CT81" s="23"/>
      <c r="CU81" s="23"/>
      <c r="CV81" s="23"/>
      <c r="CW81" s="23"/>
      <c r="CX81" s="23"/>
      <c r="CY81" s="23"/>
      <c r="CZ81" s="23"/>
      <c r="DA81" s="23"/>
      <c r="DB81" s="23"/>
      <c r="DC81" s="23"/>
      <c r="DD81" s="23"/>
      <c r="DE81" s="23"/>
      <c r="DF81" s="23"/>
      <c r="DG81" s="23"/>
      <c r="DH81" s="23"/>
      <c r="DI81" s="23"/>
      <c r="DJ81" s="23"/>
      <c r="DK81" s="23"/>
      <c r="DL81" s="23"/>
      <c r="DM81" s="23"/>
      <c r="DN81" s="23"/>
      <c r="DO81" s="23"/>
      <c r="DP81" s="23"/>
      <c r="DQ81" s="23"/>
      <c r="DR81" s="23"/>
      <c r="DS81" s="23"/>
      <c r="DT81" s="23"/>
      <c r="DU81" s="23"/>
      <c r="DV81" s="23"/>
      <c r="DW81" s="23"/>
      <c r="DX81" s="23"/>
      <c r="DY81" s="23"/>
      <c r="DZ81" s="23"/>
      <c r="EA81" s="23"/>
      <c r="EB81" s="23"/>
      <c r="EC81" s="23"/>
      <c r="ED81" s="23"/>
      <c r="EE81" s="23"/>
      <c r="EF81" s="23"/>
      <c r="EG81" s="23"/>
      <c r="EH81" s="23"/>
      <c r="EI81" s="23"/>
    </row>
    <row r="82" spans="1:139" s="24" customFormat="1" x14ac:dyDescent="0.3">
      <c r="A82" s="19"/>
      <c r="B82" s="19"/>
      <c r="C82" s="19"/>
      <c r="D82" s="19"/>
      <c r="E82" s="19"/>
      <c r="F82" s="19"/>
      <c r="G82" s="19"/>
      <c r="H82" s="19"/>
      <c r="I82" s="19"/>
      <c r="J82" s="19"/>
      <c r="K82" s="19"/>
      <c r="L82" s="19"/>
      <c r="M82" s="19"/>
      <c r="N82" s="19"/>
      <c r="O82" s="19"/>
      <c r="P82" s="19"/>
      <c r="Q82" s="19"/>
      <c r="R82" s="19"/>
      <c r="S82" s="19"/>
      <c r="T82" s="19"/>
      <c r="U82" s="19"/>
      <c r="V82" s="19"/>
      <c r="W82" s="19"/>
      <c r="X82" s="19"/>
      <c r="Y82" s="19"/>
      <c r="Z82" s="19"/>
      <c r="AA82" s="19"/>
      <c r="AB82" s="19"/>
      <c r="AC82" s="19"/>
      <c r="AD82" s="19"/>
      <c r="AE82" s="19"/>
      <c r="AF82" s="19"/>
      <c r="AG82" s="19"/>
      <c r="AH82" s="19"/>
      <c r="AI82" s="19"/>
      <c r="AJ82" s="19"/>
      <c r="AK82" s="19"/>
      <c r="AL82" s="19"/>
      <c r="AM82" s="19"/>
      <c r="AN82" s="19"/>
      <c r="AO82" s="19"/>
      <c r="AP82" s="19"/>
      <c r="AQ82" s="19"/>
      <c r="AR82" s="19"/>
      <c r="AS82" s="19"/>
      <c r="AT82" s="19"/>
      <c r="AU82" s="23"/>
      <c r="AV82" s="23"/>
      <c r="AW82" s="23"/>
      <c r="AX82" s="23"/>
      <c r="AY82" s="23"/>
      <c r="AZ82" s="23"/>
      <c r="BA82" s="23"/>
      <c r="BB82" s="23"/>
      <c r="BC82" s="23"/>
      <c r="BD82" s="23"/>
      <c r="BE82" s="23"/>
      <c r="BF82" s="23"/>
      <c r="BG82" s="23"/>
      <c r="BH82" s="23"/>
      <c r="BI82" s="23"/>
      <c r="BJ82" s="23"/>
      <c r="BK82" s="23"/>
      <c r="BL82" s="23"/>
      <c r="BM82" s="23"/>
      <c r="BN82" s="23"/>
      <c r="BO82" s="23"/>
      <c r="BP82" s="23"/>
      <c r="BQ82" s="23"/>
      <c r="BR82" s="23"/>
      <c r="BS82" s="23"/>
      <c r="BT82" s="23"/>
      <c r="BU82" s="23"/>
      <c r="BV82" s="23"/>
      <c r="BW82" s="23"/>
      <c r="BX82" s="23"/>
      <c r="BY82" s="23"/>
      <c r="BZ82" s="23"/>
      <c r="CA82" s="23"/>
      <c r="CB82" s="23"/>
      <c r="CC82" s="23"/>
      <c r="CD82" s="23"/>
      <c r="CE82" s="23"/>
      <c r="CF82" s="23"/>
      <c r="CG82" s="23"/>
      <c r="CH82" s="23"/>
      <c r="CI82" s="23"/>
      <c r="CJ82" s="23"/>
      <c r="CK82" s="23"/>
      <c r="CL82" s="23"/>
      <c r="CM82" s="23"/>
      <c r="CN82" s="23"/>
      <c r="CO82" s="23"/>
      <c r="CP82" s="23"/>
      <c r="CQ82" s="23"/>
      <c r="CR82" s="23"/>
      <c r="CS82" s="23"/>
      <c r="CT82" s="23"/>
      <c r="CU82" s="23"/>
      <c r="CV82" s="23"/>
      <c r="CW82" s="23"/>
      <c r="CX82" s="23"/>
      <c r="CY82" s="23"/>
      <c r="CZ82" s="23"/>
      <c r="DA82" s="23"/>
      <c r="DB82" s="23"/>
      <c r="DC82" s="23"/>
      <c r="DD82" s="23"/>
      <c r="DE82" s="23"/>
      <c r="DF82" s="23"/>
      <c r="DG82" s="23"/>
      <c r="DH82" s="23"/>
      <c r="DI82" s="23"/>
      <c r="DJ82" s="23"/>
      <c r="DK82" s="23"/>
      <c r="DL82" s="23"/>
      <c r="DM82" s="23"/>
      <c r="DN82" s="23"/>
      <c r="DO82" s="23"/>
      <c r="DP82" s="23"/>
      <c r="DQ82" s="23"/>
      <c r="DR82" s="23"/>
      <c r="DS82" s="23"/>
      <c r="DT82" s="23"/>
      <c r="DU82" s="23"/>
      <c r="DV82" s="23"/>
      <c r="DW82" s="23"/>
      <c r="DX82" s="23"/>
      <c r="DY82" s="23"/>
      <c r="DZ82" s="23"/>
      <c r="EA82" s="23"/>
      <c r="EB82" s="23"/>
      <c r="EC82" s="23"/>
      <c r="ED82" s="23"/>
      <c r="EE82" s="23"/>
      <c r="EF82" s="23"/>
      <c r="EG82" s="23"/>
      <c r="EH82" s="23"/>
      <c r="EI82" s="23"/>
    </row>
    <row r="83" spans="1:139" s="24" customFormat="1" x14ac:dyDescent="0.3">
      <c r="A83" s="19"/>
      <c r="B83" s="19"/>
      <c r="C83" s="19"/>
      <c r="D83" s="19"/>
      <c r="E83" s="19"/>
      <c r="F83" s="19"/>
      <c r="G83" s="19"/>
      <c r="H83" s="19"/>
      <c r="I83" s="19"/>
      <c r="J83" s="19"/>
      <c r="K83" s="19"/>
      <c r="L83" s="19"/>
      <c r="M83" s="19"/>
      <c r="N83" s="19"/>
      <c r="O83" s="19"/>
      <c r="P83" s="19"/>
      <c r="Q83" s="19"/>
      <c r="R83" s="19"/>
      <c r="S83" s="19"/>
      <c r="T83" s="19"/>
      <c r="U83" s="19"/>
      <c r="V83" s="19"/>
      <c r="W83" s="19"/>
      <c r="X83" s="19"/>
      <c r="Y83" s="19"/>
      <c r="Z83" s="19"/>
      <c r="AA83" s="19"/>
      <c r="AB83" s="19"/>
      <c r="AC83" s="19"/>
      <c r="AD83" s="19"/>
      <c r="AE83" s="19"/>
      <c r="AF83" s="19"/>
      <c r="AG83" s="19"/>
      <c r="AH83" s="19"/>
      <c r="AI83" s="19"/>
      <c r="AJ83" s="19"/>
      <c r="AK83" s="19"/>
      <c r="AL83" s="19"/>
      <c r="AM83" s="19"/>
      <c r="AN83" s="19"/>
      <c r="AO83" s="19"/>
      <c r="AP83" s="19"/>
      <c r="AQ83" s="19"/>
      <c r="AR83" s="19"/>
      <c r="AS83" s="19"/>
      <c r="AT83" s="19"/>
      <c r="AU83" s="23"/>
      <c r="AV83" s="23"/>
      <c r="AW83" s="23"/>
      <c r="AX83" s="23"/>
      <c r="AY83" s="23"/>
      <c r="AZ83" s="23"/>
      <c r="BA83" s="23"/>
      <c r="BB83" s="23"/>
      <c r="BC83" s="23"/>
      <c r="BD83" s="23"/>
      <c r="BE83" s="23"/>
      <c r="BF83" s="23"/>
      <c r="BG83" s="23"/>
      <c r="BH83" s="23"/>
      <c r="BI83" s="23"/>
      <c r="BJ83" s="23"/>
      <c r="BK83" s="23"/>
      <c r="BL83" s="23"/>
      <c r="BM83" s="23"/>
      <c r="BN83" s="23"/>
      <c r="BO83" s="23"/>
      <c r="BP83" s="23"/>
      <c r="BQ83" s="23"/>
      <c r="BR83" s="23"/>
      <c r="BS83" s="23"/>
      <c r="BT83" s="23"/>
      <c r="BU83" s="23"/>
      <c r="BV83" s="23"/>
      <c r="BW83" s="23"/>
      <c r="BX83" s="23"/>
      <c r="BY83" s="23"/>
      <c r="BZ83" s="23"/>
      <c r="CA83" s="23"/>
      <c r="CB83" s="23"/>
      <c r="CC83" s="23"/>
      <c r="CD83" s="23"/>
      <c r="CE83" s="23"/>
      <c r="CF83" s="23"/>
      <c r="CG83" s="23"/>
      <c r="CH83" s="23"/>
      <c r="CI83" s="23"/>
      <c r="CJ83" s="23"/>
      <c r="CK83" s="23"/>
      <c r="CL83" s="23"/>
      <c r="CM83" s="23"/>
      <c r="CN83" s="23"/>
      <c r="CO83" s="23"/>
      <c r="CP83" s="23"/>
      <c r="CQ83" s="23"/>
      <c r="CR83" s="23"/>
      <c r="CS83" s="23"/>
      <c r="CT83" s="23"/>
      <c r="CU83" s="23"/>
      <c r="CV83" s="23"/>
      <c r="CW83" s="23"/>
      <c r="CX83" s="23"/>
      <c r="CY83" s="23"/>
      <c r="CZ83" s="23"/>
      <c r="DA83" s="23"/>
      <c r="DB83" s="23"/>
      <c r="DC83" s="23"/>
      <c r="DD83" s="23"/>
      <c r="DE83" s="23"/>
      <c r="DF83" s="23"/>
      <c r="DG83" s="23"/>
      <c r="DH83" s="23"/>
      <c r="DI83" s="23"/>
      <c r="DJ83" s="23"/>
      <c r="DK83" s="23"/>
      <c r="DL83" s="23"/>
      <c r="DM83" s="23"/>
      <c r="DN83" s="23"/>
      <c r="DO83" s="23"/>
      <c r="DP83" s="23"/>
      <c r="DQ83" s="23"/>
      <c r="DR83" s="23"/>
      <c r="DS83" s="23"/>
      <c r="DT83" s="23"/>
      <c r="DU83" s="23"/>
      <c r="DV83" s="23"/>
      <c r="DW83" s="23"/>
      <c r="DX83" s="23"/>
      <c r="DY83" s="23"/>
      <c r="DZ83" s="23"/>
      <c r="EA83" s="23"/>
      <c r="EB83" s="23"/>
      <c r="EC83" s="23"/>
      <c r="ED83" s="23"/>
      <c r="EE83" s="23"/>
      <c r="EF83" s="23"/>
      <c r="EG83" s="23"/>
      <c r="EH83" s="23"/>
      <c r="EI83" s="23"/>
    </row>
    <row r="84" spans="1:139" s="24" customFormat="1" x14ac:dyDescent="0.3">
      <c r="A84" s="19"/>
      <c r="B84" s="19"/>
      <c r="C84" s="19"/>
      <c r="D84" s="19"/>
      <c r="E84" s="19"/>
      <c r="F84" s="19"/>
      <c r="G84" s="19"/>
      <c r="H84" s="19"/>
      <c r="I84" s="19"/>
      <c r="J84" s="19"/>
      <c r="K84" s="19"/>
      <c r="L84" s="19"/>
      <c r="M84" s="19"/>
      <c r="N84" s="19"/>
      <c r="O84" s="19"/>
      <c r="P84" s="19"/>
      <c r="Q84" s="19"/>
      <c r="R84" s="19"/>
      <c r="S84" s="19"/>
      <c r="T84" s="19"/>
      <c r="U84" s="19"/>
      <c r="V84" s="19"/>
      <c r="W84" s="19"/>
      <c r="X84" s="19"/>
      <c r="Y84" s="19"/>
      <c r="Z84" s="19"/>
      <c r="AA84" s="19"/>
      <c r="AB84" s="19"/>
      <c r="AC84" s="19"/>
      <c r="AD84" s="19"/>
      <c r="AE84" s="19"/>
      <c r="AF84" s="19"/>
      <c r="AG84" s="19"/>
      <c r="AH84" s="19"/>
      <c r="AI84" s="19"/>
      <c r="AJ84" s="19"/>
      <c r="AK84" s="19"/>
      <c r="AL84" s="19"/>
      <c r="AM84" s="19"/>
      <c r="AN84" s="19"/>
      <c r="AO84" s="19"/>
      <c r="AP84" s="19"/>
      <c r="AQ84" s="19"/>
      <c r="AR84" s="19"/>
      <c r="AS84" s="19"/>
      <c r="AT84" s="19"/>
      <c r="AU84" s="23"/>
      <c r="AV84" s="23"/>
      <c r="AW84" s="23"/>
      <c r="AX84" s="23"/>
      <c r="AY84" s="23"/>
      <c r="AZ84" s="23"/>
      <c r="BA84" s="23"/>
      <c r="BB84" s="23"/>
      <c r="BC84" s="23"/>
      <c r="BD84" s="23"/>
      <c r="BE84" s="23"/>
      <c r="BF84" s="23"/>
      <c r="BG84" s="23"/>
      <c r="BH84" s="23"/>
      <c r="BI84" s="23"/>
      <c r="BJ84" s="23"/>
      <c r="BK84" s="23"/>
      <c r="BL84" s="23"/>
      <c r="BM84" s="23"/>
      <c r="BN84" s="23"/>
      <c r="BO84" s="23"/>
      <c r="BP84" s="23"/>
      <c r="BQ84" s="23"/>
      <c r="BR84" s="23"/>
      <c r="BS84" s="23"/>
      <c r="BT84" s="23"/>
      <c r="BU84" s="23"/>
      <c r="BV84" s="23"/>
      <c r="BW84" s="23"/>
      <c r="BX84" s="23"/>
      <c r="BY84" s="23"/>
      <c r="BZ84" s="23"/>
      <c r="CA84" s="23"/>
      <c r="CB84" s="23"/>
      <c r="CC84" s="23"/>
      <c r="CD84" s="23"/>
      <c r="CE84" s="23"/>
      <c r="CF84" s="23"/>
      <c r="CG84" s="23"/>
      <c r="CH84" s="23"/>
      <c r="CI84" s="23"/>
      <c r="CJ84" s="23"/>
      <c r="CK84" s="23"/>
      <c r="CL84" s="23"/>
      <c r="CM84" s="23"/>
      <c r="CN84" s="23"/>
      <c r="CO84" s="23"/>
      <c r="CP84" s="23"/>
      <c r="CQ84" s="23"/>
      <c r="CR84" s="23"/>
      <c r="CS84" s="23"/>
      <c r="CT84" s="23"/>
      <c r="CU84" s="23"/>
      <c r="CV84" s="23"/>
      <c r="CW84" s="23"/>
      <c r="CX84" s="23"/>
      <c r="CY84" s="23"/>
      <c r="CZ84" s="23"/>
      <c r="DA84" s="23"/>
      <c r="DB84" s="23"/>
      <c r="DC84" s="23"/>
      <c r="DD84" s="23"/>
      <c r="DE84" s="23"/>
      <c r="DF84" s="23"/>
      <c r="DG84" s="23"/>
      <c r="DH84" s="23"/>
      <c r="DI84" s="23"/>
      <c r="DJ84" s="23"/>
      <c r="DK84" s="23"/>
      <c r="DL84" s="23"/>
      <c r="DM84" s="23"/>
      <c r="DN84" s="23"/>
      <c r="DO84" s="23"/>
      <c r="DP84" s="23"/>
      <c r="DQ84" s="23"/>
      <c r="DR84" s="23"/>
      <c r="DS84" s="23"/>
      <c r="DT84" s="23"/>
      <c r="DU84" s="23"/>
      <c r="DV84" s="23"/>
      <c r="DW84" s="23"/>
      <c r="DX84" s="23"/>
      <c r="DY84" s="23"/>
      <c r="DZ84" s="23"/>
      <c r="EA84" s="23"/>
      <c r="EB84" s="23"/>
      <c r="EC84" s="23"/>
      <c r="ED84" s="23"/>
      <c r="EE84" s="23"/>
      <c r="EF84" s="23"/>
      <c r="EG84" s="23"/>
      <c r="EH84" s="23"/>
      <c r="EI84" s="23"/>
    </row>
    <row r="85" spans="1:139" s="24" customFormat="1" x14ac:dyDescent="0.3">
      <c r="A85" s="19"/>
      <c r="B85" s="19"/>
      <c r="C85" s="19"/>
      <c r="D85" s="19"/>
      <c r="E85" s="19"/>
      <c r="F85" s="19"/>
      <c r="G85" s="19"/>
      <c r="H85" s="19"/>
      <c r="I85" s="19"/>
      <c r="J85" s="19"/>
      <c r="K85" s="19"/>
      <c r="L85" s="19"/>
      <c r="M85" s="19"/>
      <c r="N85" s="19"/>
      <c r="O85" s="19"/>
      <c r="P85" s="19"/>
      <c r="Q85" s="19"/>
      <c r="R85" s="19"/>
      <c r="S85" s="19"/>
      <c r="T85" s="19"/>
      <c r="U85" s="19"/>
      <c r="V85" s="19"/>
      <c r="W85" s="19"/>
      <c r="X85" s="19"/>
      <c r="Y85" s="19"/>
      <c r="Z85" s="19"/>
      <c r="AA85" s="19"/>
      <c r="AB85" s="19"/>
      <c r="AC85" s="19"/>
      <c r="AD85" s="19"/>
      <c r="AE85" s="19"/>
      <c r="AF85" s="19"/>
      <c r="AG85" s="19"/>
      <c r="AH85" s="19"/>
      <c r="AI85" s="19"/>
      <c r="AJ85" s="19"/>
      <c r="AK85" s="19"/>
      <c r="AL85" s="19"/>
      <c r="AM85" s="19"/>
      <c r="AN85" s="19"/>
      <c r="AO85" s="19"/>
      <c r="AP85" s="19"/>
      <c r="AQ85" s="19"/>
      <c r="AR85" s="19"/>
      <c r="AS85" s="19"/>
      <c r="AT85" s="19"/>
      <c r="AU85" s="23"/>
      <c r="AV85" s="23"/>
      <c r="AW85" s="23"/>
      <c r="AX85" s="23"/>
      <c r="AY85" s="23"/>
      <c r="AZ85" s="23"/>
      <c r="BA85" s="23"/>
      <c r="BB85" s="23"/>
      <c r="BC85" s="23"/>
      <c r="BD85" s="23"/>
      <c r="BE85" s="23"/>
      <c r="BF85" s="23"/>
      <c r="BG85" s="23"/>
      <c r="BH85" s="23"/>
      <c r="BI85" s="23"/>
      <c r="BJ85" s="23"/>
      <c r="BK85" s="23"/>
      <c r="BL85" s="23"/>
      <c r="BM85" s="23"/>
      <c r="BN85" s="23"/>
      <c r="BO85" s="23"/>
      <c r="BP85" s="23"/>
      <c r="BQ85" s="23"/>
      <c r="BR85" s="23"/>
      <c r="BS85" s="23"/>
      <c r="BT85" s="23"/>
      <c r="BU85" s="23"/>
      <c r="BV85" s="23"/>
      <c r="BW85" s="23"/>
      <c r="BX85" s="23"/>
      <c r="BY85" s="23"/>
      <c r="BZ85" s="23"/>
      <c r="CA85" s="23"/>
      <c r="CB85" s="23"/>
      <c r="CC85" s="23"/>
      <c r="CD85" s="23"/>
      <c r="CE85" s="23"/>
      <c r="CF85" s="23"/>
      <c r="CG85" s="23"/>
      <c r="CH85" s="23"/>
      <c r="CI85" s="23"/>
      <c r="CJ85" s="23"/>
      <c r="CK85" s="23"/>
      <c r="CL85" s="23"/>
      <c r="CM85" s="23"/>
      <c r="CN85" s="23"/>
      <c r="CO85" s="23"/>
      <c r="CP85" s="23"/>
      <c r="CQ85" s="23"/>
      <c r="CR85" s="23"/>
      <c r="CS85" s="23"/>
      <c r="CT85" s="23"/>
      <c r="CU85" s="23"/>
      <c r="CV85" s="23"/>
      <c r="CW85" s="23"/>
      <c r="CX85" s="23"/>
      <c r="CY85" s="23"/>
      <c r="CZ85" s="23"/>
      <c r="DA85" s="23"/>
      <c r="DB85" s="23"/>
      <c r="DC85" s="23"/>
      <c r="DD85" s="23"/>
      <c r="DE85" s="23"/>
      <c r="DF85" s="23"/>
      <c r="DG85" s="23"/>
      <c r="DH85" s="23"/>
      <c r="DI85" s="23"/>
      <c r="DJ85" s="23"/>
      <c r="DK85" s="23"/>
      <c r="DL85" s="23"/>
      <c r="DM85" s="23"/>
      <c r="DN85" s="23"/>
      <c r="DO85" s="23"/>
      <c r="DP85" s="23"/>
      <c r="DQ85" s="23"/>
      <c r="DR85" s="23"/>
      <c r="DS85" s="23"/>
      <c r="DT85" s="23"/>
      <c r="DU85" s="23"/>
      <c r="DV85" s="23"/>
      <c r="DW85" s="23"/>
      <c r="DX85" s="23"/>
      <c r="DY85" s="23"/>
      <c r="DZ85" s="23"/>
      <c r="EA85" s="23"/>
      <c r="EB85" s="23"/>
      <c r="EC85" s="23"/>
      <c r="ED85" s="23"/>
      <c r="EE85" s="23"/>
      <c r="EF85" s="23"/>
      <c r="EG85" s="23"/>
      <c r="EH85" s="23"/>
      <c r="EI85" s="23"/>
    </row>
    <row r="86" spans="1:139" s="24" customFormat="1" x14ac:dyDescent="0.3">
      <c r="A86" s="19"/>
      <c r="B86" s="19"/>
      <c r="C86" s="19"/>
      <c r="D86" s="19"/>
      <c r="E86" s="19"/>
      <c r="F86" s="19"/>
      <c r="G86" s="19"/>
      <c r="H86" s="19"/>
      <c r="I86" s="19"/>
      <c r="J86" s="19"/>
      <c r="K86" s="19"/>
      <c r="L86" s="19"/>
      <c r="M86" s="19"/>
      <c r="N86" s="19"/>
      <c r="O86" s="19"/>
      <c r="P86" s="19"/>
      <c r="Q86" s="19"/>
      <c r="R86" s="19"/>
      <c r="S86" s="19"/>
      <c r="T86" s="19"/>
      <c r="U86" s="19"/>
      <c r="V86" s="19"/>
      <c r="W86" s="19"/>
      <c r="X86" s="19"/>
      <c r="Y86" s="19"/>
      <c r="Z86" s="19"/>
      <c r="AA86" s="19"/>
      <c r="AB86" s="19"/>
      <c r="AC86" s="19"/>
      <c r="AD86" s="19"/>
      <c r="AE86" s="19"/>
      <c r="AF86" s="19"/>
      <c r="AG86" s="19"/>
      <c r="AH86" s="19"/>
      <c r="AI86" s="19"/>
      <c r="AJ86" s="19"/>
      <c r="AK86" s="19"/>
      <c r="AL86" s="19"/>
      <c r="AM86" s="19"/>
      <c r="AN86" s="19"/>
      <c r="AO86" s="19"/>
      <c r="AP86" s="19"/>
      <c r="AQ86" s="19"/>
      <c r="AR86" s="19"/>
      <c r="AS86" s="19"/>
      <c r="AT86" s="19"/>
      <c r="AU86" s="23"/>
      <c r="AV86" s="23"/>
      <c r="AW86" s="23"/>
      <c r="AX86" s="23"/>
      <c r="AY86" s="23"/>
      <c r="AZ86" s="23"/>
      <c r="BA86" s="23"/>
      <c r="BB86" s="23"/>
      <c r="BC86" s="23"/>
      <c r="BD86" s="23"/>
      <c r="BE86" s="23"/>
      <c r="BF86" s="23"/>
      <c r="BG86" s="23"/>
      <c r="BH86" s="23"/>
      <c r="BI86" s="23"/>
      <c r="BJ86" s="23"/>
      <c r="BK86" s="23"/>
      <c r="BL86" s="23"/>
      <c r="BM86" s="23"/>
      <c r="BN86" s="23"/>
      <c r="BO86" s="23"/>
      <c r="BP86" s="23"/>
      <c r="BQ86" s="23"/>
      <c r="BR86" s="23"/>
      <c r="BS86" s="23"/>
      <c r="BT86" s="23"/>
      <c r="BU86" s="23"/>
      <c r="BV86" s="23"/>
      <c r="BW86" s="23"/>
      <c r="BX86" s="23"/>
      <c r="BY86" s="23"/>
      <c r="BZ86" s="23"/>
      <c r="CA86" s="23"/>
      <c r="CB86" s="23"/>
      <c r="CC86" s="23"/>
      <c r="CD86" s="23"/>
      <c r="CE86" s="23"/>
      <c r="CF86" s="23"/>
      <c r="CG86" s="23"/>
      <c r="CH86" s="23"/>
      <c r="CI86" s="23"/>
      <c r="CJ86" s="23"/>
      <c r="CK86" s="23"/>
      <c r="CL86" s="23"/>
      <c r="CM86" s="23"/>
      <c r="CN86" s="23"/>
      <c r="CO86" s="23"/>
      <c r="CP86" s="23"/>
      <c r="CQ86" s="23"/>
      <c r="CR86" s="23"/>
      <c r="CS86" s="23"/>
      <c r="CT86" s="23"/>
      <c r="CU86" s="23"/>
      <c r="CV86" s="23"/>
      <c r="CW86" s="23"/>
      <c r="CX86" s="23"/>
      <c r="CY86" s="23"/>
      <c r="CZ86" s="23"/>
      <c r="DA86" s="23"/>
      <c r="DB86" s="23"/>
      <c r="DC86" s="23"/>
      <c r="DD86" s="23"/>
      <c r="DE86" s="23"/>
      <c r="DF86" s="23"/>
      <c r="DG86" s="23"/>
      <c r="DH86" s="23"/>
      <c r="DI86" s="23"/>
      <c r="DJ86" s="23"/>
      <c r="DK86" s="23"/>
      <c r="DL86" s="23"/>
      <c r="DM86" s="23"/>
      <c r="DN86" s="23"/>
      <c r="DO86" s="23"/>
      <c r="DP86" s="23"/>
      <c r="DQ86" s="23"/>
      <c r="DR86" s="23"/>
      <c r="DS86" s="23"/>
      <c r="DT86" s="23"/>
      <c r="DU86" s="23"/>
      <c r="DV86" s="23"/>
      <c r="DW86" s="23"/>
      <c r="DX86" s="23"/>
      <c r="DY86" s="23"/>
      <c r="DZ86" s="23"/>
      <c r="EA86" s="23"/>
      <c r="EB86" s="23"/>
      <c r="EC86" s="23"/>
      <c r="ED86" s="23"/>
      <c r="EE86" s="23"/>
      <c r="EF86" s="23"/>
      <c r="EG86" s="23"/>
      <c r="EH86" s="23"/>
      <c r="EI86" s="23"/>
    </row>
    <row r="87" spans="1:139" s="24" customFormat="1" x14ac:dyDescent="0.3">
      <c r="A87" s="19"/>
      <c r="B87" s="19"/>
      <c r="C87" s="19"/>
      <c r="D87" s="19"/>
      <c r="E87" s="19"/>
      <c r="F87" s="19"/>
      <c r="G87" s="19"/>
      <c r="H87" s="19"/>
      <c r="I87" s="19"/>
      <c r="J87" s="19"/>
      <c r="K87" s="19"/>
      <c r="L87" s="19"/>
      <c r="M87" s="19"/>
      <c r="N87" s="19"/>
      <c r="O87" s="19"/>
      <c r="P87" s="19"/>
      <c r="Q87" s="19"/>
      <c r="R87" s="19"/>
      <c r="S87" s="19"/>
      <c r="T87" s="19"/>
      <c r="U87" s="19"/>
      <c r="V87" s="19"/>
      <c r="W87" s="19"/>
      <c r="X87" s="19"/>
      <c r="Y87" s="19"/>
      <c r="Z87" s="19"/>
      <c r="AA87" s="19"/>
      <c r="AB87" s="19"/>
      <c r="AC87" s="19"/>
      <c r="AD87" s="19"/>
      <c r="AE87" s="19"/>
      <c r="AF87" s="19"/>
      <c r="AG87" s="19"/>
      <c r="AH87" s="19"/>
      <c r="AI87" s="19"/>
      <c r="AJ87" s="19"/>
      <c r="AK87" s="19"/>
      <c r="AL87" s="19"/>
      <c r="AM87" s="19"/>
      <c r="AN87" s="19"/>
      <c r="AO87" s="19"/>
      <c r="AP87" s="19"/>
      <c r="AQ87" s="19"/>
      <c r="AR87" s="19"/>
      <c r="AS87" s="19"/>
      <c r="AT87" s="19"/>
      <c r="AU87" s="23"/>
      <c r="AV87" s="23"/>
      <c r="AW87" s="23"/>
      <c r="AX87" s="23"/>
      <c r="AY87" s="23"/>
      <c r="AZ87" s="23"/>
      <c r="BA87" s="23"/>
      <c r="BB87" s="23"/>
      <c r="BC87" s="23"/>
      <c r="BD87" s="23"/>
      <c r="BE87" s="23"/>
      <c r="BF87" s="23"/>
      <c r="BG87" s="23"/>
      <c r="BH87" s="23"/>
      <c r="BI87" s="23"/>
      <c r="BJ87" s="23"/>
      <c r="BK87" s="23"/>
      <c r="BL87" s="23"/>
      <c r="BM87" s="23"/>
      <c r="BN87" s="23"/>
      <c r="BO87" s="23"/>
      <c r="BP87" s="23"/>
      <c r="BQ87" s="23"/>
      <c r="BR87" s="23"/>
      <c r="BS87" s="23"/>
      <c r="BT87" s="23"/>
      <c r="BU87" s="23"/>
      <c r="BV87" s="23"/>
      <c r="BW87" s="23"/>
      <c r="BX87" s="23"/>
      <c r="BY87" s="23"/>
      <c r="BZ87" s="23"/>
      <c r="CA87" s="23"/>
      <c r="CB87" s="23"/>
      <c r="CC87" s="23"/>
      <c r="CD87" s="23"/>
      <c r="CE87" s="23"/>
      <c r="CF87" s="23"/>
      <c r="CG87" s="23"/>
      <c r="CH87" s="23"/>
      <c r="CI87" s="23"/>
      <c r="CJ87" s="23"/>
      <c r="CK87" s="23"/>
      <c r="CL87" s="23"/>
      <c r="CM87" s="23"/>
      <c r="CN87" s="23"/>
      <c r="CO87" s="23"/>
      <c r="CP87" s="23"/>
      <c r="CQ87" s="23"/>
      <c r="CR87" s="23"/>
      <c r="CS87" s="23"/>
      <c r="CT87" s="23"/>
      <c r="CU87" s="23"/>
      <c r="CV87" s="23"/>
      <c r="CW87" s="23"/>
      <c r="CX87" s="23"/>
      <c r="CY87" s="23"/>
      <c r="CZ87" s="23"/>
      <c r="DA87" s="23"/>
      <c r="DB87" s="23"/>
      <c r="DC87" s="23"/>
      <c r="DD87" s="23"/>
      <c r="DE87" s="23"/>
      <c r="DF87" s="23"/>
      <c r="DG87" s="23"/>
      <c r="DH87" s="23"/>
      <c r="DI87" s="23"/>
      <c r="DJ87" s="23"/>
      <c r="DK87" s="23"/>
      <c r="DL87" s="23"/>
      <c r="DM87" s="23"/>
      <c r="DN87" s="23"/>
      <c r="DO87" s="23"/>
      <c r="DP87" s="23"/>
      <c r="DQ87" s="23"/>
      <c r="DR87" s="23"/>
      <c r="DS87" s="23"/>
      <c r="DT87" s="23"/>
      <c r="DU87" s="23"/>
      <c r="DV87" s="23"/>
      <c r="DW87" s="23"/>
      <c r="DX87" s="23"/>
      <c r="DY87" s="23"/>
      <c r="DZ87" s="23"/>
      <c r="EA87" s="23"/>
      <c r="EB87" s="23"/>
      <c r="EC87" s="23"/>
      <c r="ED87" s="23"/>
      <c r="EE87" s="23"/>
      <c r="EF87" s="23"/>
      <c r="EG87" s="23"/>
      <c r="EH87" s="23"/>
      <c r="EI87" s="23"/>
    </row>
    <row r="88" spans="1:139" s="24" customFormat="1" x14ac:dyDescent="0.3">
      <c r="A88" s="19"/>
      <c r="B88" s="19"/>
      <c r="C88" s="19"/>
      <c r="D88" s="19"/>
      <c r="E88" s="19"/>
      <c r="F88" s="19"/>
      <c r="G88" s="19"/>
      <c r="H88" s="19"/>
      <c r="I88" s="19"/>
      <c r="J88" s="19"/>
      <c r="K88" s="19"/>
      <c r="L88" s="19"/>
      <c r="M88" s="19"/>
      <c r="N88" s="19"/>
      <c r="O88" s="19"/>
      <c r="P88" s="19"/>
      <c r="Q88" s="19"/>
      <c r="R88" s="19"/>
      <c r="S88" s="19"/>
      <c r="T88" s="19"/>
      <c r="U88" s="19"/>
      <c r="V88" s="19"/>
      <c r="W88" s="19"/>
      <c r="X88" s="19"/>
      <c r="Y88" s="19"/>
      <c r="Z88" s="19"/>
      <c r="AA88" s="19"/>
      <c r="AB88" s="19"/>
      <c r="AC88" s="19"/>
      <c r="AD88" s="19"/>
      <c r="AE88" s="19"/>
      <c r="AF88" s="19"/>
      <c r="AG88" s="19"/>
      <c r="AH88" s="19"/>
      <c r="AI88" s="19"/>
      <c r="AJ88" s="19"/>
      <c r="AK88" s="19"/>
      <c r="AL88" s="19"/>
      <c r="AM88" s="19"/>
      <c r="AN88" s="19"/>
      <c r="AO88" s="19"/>
      <c r="AP88" s="19"/>
      <c r="AQ88" s="19"/>
      <c r="AR88" s="19"/>
      <c r="AS88" s="19"/>
      <c r="AT88" s="19"/>
      <c r="AU88" s="23"/>
      <c r="AV88" s="23"/>
      <c r="AW88" s="23"/>
      <c r="AX88" s="23"/>
      <c r="AY88" s="23"/>
      <c r="AZ88" s="23"/>
      <c r="BA88" s="23"/>
      <c r="BB88" s="23"/>
      <c r="BC88" s="23"/>
      <c r="BD88" s="23"/>
      <c r="BE88" s="23"/>
      <c r="BF88" s="23"/>
      <c r="BG88" s="23"/>
      <c r="BH88" s="23"/>
      <c r="BI88" s="23"/>
      <c r="BJ88" s="23"/>
      <c r="BK88" s="23"/>
      <c r="BL88" s="23"/>
      <c r="BM88" s="23"/>
      <c r="BN88" s="23"/>
      <c r="BO88" s="23"/>
      <c r="BP88" s="23"/>
      <c r="BQ88" s="23"/>
      <c r="BR88" s="23"/>
      <c r="BS88" s="23"/>
      <c r="BT88" s="23"/>
      <c r="BU88" s="23"/>
      <c r="BV88" s="23"/>
      <c r="BW88" s="23"/>
      <c r="BX88" s="23"/>
      <c r="BY88" s="23"/>
      <c r="BZ88" s="23"/>
      <c r="CA88" s="23"/>
      <c r="CB88" s="23"/>
      <c r="CC88" s="23"/>
      <c r="CD88" s="23"/>
      <c r="CE88" s="23"/>
      <c r="CF88" s="23"/>
      <c r="CG88" s="23"/>
      <c r="CH88" s="23"/>
      <c r="CI88" s="23"/>
      <c r="CJ88" s="23"/>
      <c r="CK88" s="23"/>
      <c r="CL88" s="23"/>
      <c r="CM88" s="23"/>
      <c r="CN88" s="23"/>
      <c r="CO88" s="23"/>
      <c r="CP88" s="23"/>
      <c r="CQ88" s="23"/>
      <c r="CR88" s="23"/>
      <c r="CS88" s="23"/>
      <c r="CT88" s="23"/>
      <c r="CU88" s="23"/>
      <c r="CV88" s="23"/>
      <c r="CW88" s="23"/>
      <c r="CX88" s="23"/>
      <c r="CY88" s="23"/>
      <c r="CZ88" s="23"/>
      <c r="DA88" s="23"/>
      <c r="DB88" s="23"/>
      <c r="DC88" s="23"/>
      <c r="DD88" s="23"/>
      <c r="DE88" s="23"/>
      <c r="DF88" s="23"/>
      <c r="DG88" s="23"/>
      <c r="DH88" s="23"/>
      <c r="DI88" s="23"/>
      <c r="DJ88" s="23"/>
      <c r="DK88" s="23"/>
      <c r="DL88" s="23"/>
      <c r="DM88" s="23"/>
      <c r="DN88" s="23"/>
      <c r="DO88" s="23"/>
      <c r="DP88" s="23"/>
      <c r="DQ88" s="23"/>
      <c r="DR88" s="23"/>
      <c r="DS88" s="23"/>
      <c r="DT88" s="23"/>
      <c r="DU88" s="23"/>
      <c r="DV88" s="23"/>
      <c r="DW88" s="23"/>
      <c r="DX88" s="23"/>
      <c r="DY88" s="23"/>
      <c r="DZ88" s="23"/>
      <c r="EA88" s="23"/>
      <c r="EB88" s="23"/>
      <c r="EC88" s="23"/>
      <c r="ED88" s="23"/>
      <c r="EE88" s="23"/>
      <c r="EF88" s="23"/>
      <c r="EG88" s="23"/>
      <c r="EH88" s="23"/>
      <c r="EI88" s="23"/>
    </row>
    <row r="89" spans="1:139" s="24" customFormat="1" x14ac:dyDescent="0.3">
      <c r="A89" s="19"/>
      <c r="B89" s="19"/>
      <c r="C89" s="19"/>
      <c r="D89" s="19"/>
      <c r="E89" s="19"/>
      <c r="F89" s="19"/>
      <c r="G89" s="19"/>
      <c r="H89" s="19"/>
      <c r="I89" s="19"/>
      <c r="J89" s="19"/>
      <c r="K89" s="19"/>
      <c r="L89" s="19"/>
      <c r="M89" s="19"/>
      <c r="N89" s="19"/>
      <c r="O89" s="19"/>
      <c r="P89" s="19"/>
      <c r="Q89" s="19"/>
      <c r="R89" s="19"/>
      <c r="S89" s="19"/>
      <c r="T89" s="19"/>
      <c r="U89" s="19"/>
      <c r="V89" s="19"/>
      <c r="W89" s="19"/>
      <c r="X89" s="19"/>
      <c r="Y89" s="19"/>
      <c r="Z89" s="19"/>
      <c r="AA89" s="19"/>
      <c r="AB89" s="19"/>
      <c r="AC89" s="19"/>
      <c r="AD89" s="19"/>
      <c r="AE89" s="19"/>
      <c r="AF89" s="19"/>
      <c r="AG89" s="19"/>
      <c r="AH89" s="19"/>
      <c r="AI89" s="19"/>
      <c r="AJ89" s="19"/>
      <c r="AK89" s="19"/>
      <c r="AL89" s="19"/>
      <c r="AM89" s="19"/>
      <c r="AN89" s="19"/>
      <c r="AO89" s="19"/>
      <c r="AP89" s="19"/>
      <c r="AQ89" s="19"/>
      <c r="AR89" s="19"/>
      <c r="AS89" s="19"/>
      <c r="AT89" s="19"/>
      <c r="AU89" s="23"/>
      <c r="AV89" s="23"/>
      <c r="AW89" s="23"/>
      <c r="AX89" s="23"/>
      <c r="AY89" s="23"/>
      <c r="AZ89" s="23"/>
      <c r="BA89" s="23"/>
      <c r="BB89" s="23"/>
      <c r="BC89" s="23"/>
      <c r="BD89" s="23"/>
      <c r="BE89" s="23"/>
      <c r="BF89" s="23"/>
      <c r="BG89" s="23"/>
      <c r="BH89" s="23"/>
      <c r="BI89" s="23"/>
      <c r="BJ89" s="23"/>
      <c r="BK89" s="23"/>
      <c r="BL89" s="23"/>
      <c r="BM89" s="23"/>
      <c r="BN89" s="23"/>
      <c r="BO89" s="23"/>
      <c r="BP89" s="23"/>
      <c r="BQ89" s="23"/>
      <c r="BR89" s="23"/>
      <c r="BS89" s="23"/>
      <c r="BT89" s="23"/>
      <c r="BU89" s="23"/>
      <c r="BV89" s="23"/>
      <c r="BW89" s="23"/>
      <c r="BX89" s="23"/>
      <c r="BY89" s="23"/>
      <c r="BZ89" s="23"/>
      <c r="CA89" s="23"/>
      <c r="CB89" s="23"/>
      <c r="CC89" s="23"/>
      <c r="CD89" s="23"/>
      <c r="CE89" s="23"/>
      <c r="CF89" s="23"/>
      <c r="CG89" s="23"/>
      <c r="CH89" s="23"/>
      <c r="CI89" s="23"/>
      <c r="CJ89" s="23"/>
      <c r="CK89" s="23"/>
      <c r="CL89" s="23"/>
      <c r="CM89" s="23"/>
      <c r="CN89" s="23"/>
      <c r="CO89" s="23"/>
      <c r="CP89" s="23"/>
      <c r="CQ89" s="23"/>
      <c r="CR89" s="23"/>
      <c r="CS89" s="23"/>
      <c r="CT89" s="23"/>
      <c r="CU89" s="23"/>
      <c r="CV89" s="23"/>
      <c r="CW89" s="23"/>
      <c r="CX89" s="23"/>
      <c r="CY89" s="23"/>
      <c r="CZ89" s="23"/>
      <c r="DA89" s="23"/>
      <c r="DB89" s="23"/>
      <c r="DC89" s="23"/>
      <c r="DD89" s="23"/>
      <c r="DE89" s="23"/>
      <c r="DF89" s="23"/>
      <c r="DG89" s="23"/>
      <c r="DH89" s="23"/>
      <c r="DI89" s="23"/>
      <c r="DJ89" s="23"/>
      <c r="DK89" s="23"/>
      <c r="DL89" s="23"/>
      <c r="DM89" s="23"/>
      <c r="DN89" s="23"/>
      <c r="DO89" s="23"/>
      <c r="DP89" s="23"/>
      <c r="DQ89" s="23"/>
      <c r="DR89" s="23"/>
      <c r="DS89" s="23"/>
      <c r="DT89" s="23"/>
      <c r="DU89" s="23"/>
      <c r="DV89" s="23"/>
      <c r="DW89" s="23"/>
      <c r="DX89" s="23"/>
      <c r="DY89" s="23"/>
      <c r="DZ89" s="23"/>
      <c r="EA89" s="23"/>
      <c r="EB89" s="23"/>
      <c r="EC89" s="23"/>
      <c r="ED89" s="23"/>
      <c r="EE89" s="23"/>
      <c r="EF89" s="23"/>
      <c r="EG89" s="23"/>
      <c r="EH89" s="23"/>
      <c r="EI89" s="23"/>
    </row>
    <row r="90" spans="1:139" s="24" customFormat="1" x14ac:dyDescent="0.3">
      <c r="A90" s="19"/>
      <c r="B90" s="19"/>
      <c r="C90" s="19"/>
      <c r="D90" s="19"/>
      <c r="E90" s="19"/>
      <c r="F90" s="19"/>
      <c r="G90" s="19"/>
      <c r="H90" s="19"/>
      <c r="I90" s="19"/>
      <c r="J90" s="19"/>
      <c r="K90" s="19"/>
      <c r="L90" s="19"/>
      <c r="M90" s="19"/>
      <c r="N90" s="19"/>
      <c r="O90" s="19"/>
      <c r="P90" s="19"/>
      <c r="Q90" s="19"/>
      <c r="R90" s="19"/>
      <c r="S90" s="19"/>
      <c r="T90" s="19"/>
      <c r="U90" s="19"/>
      <c r="V90" s="19"/>
      <c r="W90" s="19"/>
      <c r="X90" s="19"/>
      <c r="Y90" s="19"/>
      <c r="Z90" s="19"/>
      <c r="AA90" s="19"/>
      <c r="AB90" s="19"/>
      <c r="AC90" s="19"/>
      <c r="AD90" s="19"/>
      <c r="AE90" s="19"/>
      <c r="AF90" s="19"/>
      <c r="AG90" s="19"/>
      <c r="AH90" s="19"/>
      <c r="AI90" s="19"/>
      <c r="AJ90" s="19"/>
      <c r="AK90" s="19"/>
      <c r="AL90" s="19"/>
      <c r="AM90" s="19"/>
      <c r="AN90" s="19"/>
      <c r="AO90" s="19"/>
      <c r="AP90" s="19"/>
      <c r="AQ90" s="19"/>
      <c r="AR90" s="19"/>
      <c r="AS90" s="19"/>
      <c r="AT90" s="19"/>
      <c r="AU90" s="23"/>
      <c r="AV90" s="23"/>
      <c r="AW90" s="23"/>
      <c r="AX90" s="23"/>
      <c r="AY90" s="23"/>
      <c r="AZ90" s="23"/>
      <c r="BA90" s="23"/>
      <c r="BB90" s="23"/>
      <c r="BC90" s="23"/>
      <c r="BD90" s="23"/>
      <c r="BE90" s="23"/>
      <c r="BF90" s="23"/>
      <c r="BG90" s="23"/>
      <c r="BH90" s="23"/>
      <c r="BI90" s="23"/>
      <c r="BJ90" s="23"/>
      <c r="BK90" s="23"/>
      <c r="BL90" s="23"/>
      <c r="BM90" s="23"/>
      <c r="BN90" s="23"/>
      <c r="BO90" s="23"/>
      <c r="BP90" s="23"/>
      <c r="BQ90" s="23"/>
      <c r="BR90" s="23"/>
      <c r="BS90" s="23"/>
      <c r="BT90" s="23"/>
      <c r="BU90" s="23"/>
      <c r="BV90" s="23"/>
      <c r="BW90" s="23"/>
      <c r="BX90" s="23"/>
      <c r="BY90" s="23"/>
      <c r="BZ90" s="23"/>
      <c r="CA90" s="23"/>
      <c r="CB90" s="23"/>
      <c r="CC90" s="23"/>
      <c r="CD90" s="23"/>
      <c r="CE90" s="23"/>
      <c r="CF90" s="23"/>
      <c r="CG90" s="23"/>
      <c r="CH90" s="23"/>
      <c r="CI90" s="23"/>
      <c r="CJ90" s="23"/>
      <c r="CK90" s="23"/>
      <c r="CL90" s="23"/>
      <c r="CM90" s="23"/>
      <c r="CN90" s="23"/>
      <c r="CO90" s="23"/>
      <c r="CP90" s="23"/>
      <c r="CQ90" s="23"/>
      <c r="CR90" s="23"/>
      <c r="CS90" s="23"/>
      <c r="CT90" s="23"/>
      <c r="CU90" s="23"/>
      <c r="CV90" s="23"/>
      <c r="CW90" s="23"/>
      <c r="CX90" s="23"/>
      <c r="CY90" s="23"/>
      <c r="CZ90" s="23"/>
      <c r="DA90" s="23"/>
      <c r="DB90" s="23"/>
      <c r="DC90" s="23"/>
      <c r="DD90" s="23"/>
      <c r="DE90" s="23"/>
      <c r="DF90" s="23"/>
      <c r="DG90" s="23"/>
      <c r="DH90" s="23"/>
      <c r="DI90" s="23"/>
      <c r="DJ90" s="23"/>
      <c r="DK90" s="23"/>
      <c r="DL90" s="23"/>
      <c r="DM90" s="23"/>
      <c r="DN90" s="23"/>
      <c r="DO90" s="23"/>
      <c r="DP90" s="23"/>
      <c r="DQ90" s="23"/>
      <c r="DR90" s="23"/>
      <c r="DS90" s="23"/>
      <c r="DT90" s="23"/>
      <c r="DU90" s="23"/>
      <c r="DV90" s="23"/>
      <c r="DW90" s="23"/>
      <c r="DX90" s="23"/>
      <c r="DY90" s="23"/>
      <c r="DZ90" s="23"/>
      <c r="EA90" s="23"/>
      <c r="EB90" s="23"/>
      <c r="EC90" s="23"/>
      <c r="ED90" s="23"/>
      <c r="EE90" s="23"/>
      <c r="EF90" s="23"/>
      <c r="EG90" s="23"/>
      <c r="EH90" s="23"/>
      <c r="EI90" s="23"/>
    </row>
    <row r="91" spans="1:139" s="24" customFormat="1" x14ac:dyDescent="0.3">
      <c r="A91" s="19"/>
      <c r="B91" s="19"/>
      <c r="C91" s="19"/>
      <c r="D91" s="19"/>
      <c r="E91" s="19"/>
      <c r="F91" s="19"/>
      <c r="G91" s="19"/>
      <c r="H91" s="19"/>
      <c r="I91" s="19"/>
      <c r="J91" s="19"/>
      <c r="K91" s="19"/>
      <c r="L91" s="19"/>
      <c r="M91" s="19"/>
      <c r="N91" s="19"/>
      <c r="O91" s="19"/>
      <c r="P91" s="19"/>
      <c r="Q91" s="19"/>
      <c r="R91" s="19"/>
      <c r="S91" s="19"/>
      <c r="T91" s="19"/>
      <c r="U91" s="19"/>
      <c r="V91" s="19"/>
      <c r="W91" s="19"/>
      <c r="X91" s="19"/>
      <c r="Y91" s="19"/>
      <c r="Z91" s="19"/>
      <c r="AA91" s="19"/>
      <c r="AB91" s="19"/>
      <c r="AC91" s="19"/>
      <c r="AD91" s="19"/>
      <c r="AE91" s="19"/>
      <c r="AF91" s="19"/>
      <c r="AG91" s="19"/>
      <c r="AH91" s="19"/>
      <c r="AI91" s="19"/>
      <c r="AJ91" s="19"/>
      <c r="AK91" s="19"/>
      <c r="AL91" s="19"/>
      <c r="AM91" s="19"/>
      <c r="AN91" s="19"/>
      <c r="AO91" s="19"/>
      <c r="AP91" s="19"/>
      <c r="AQ91" s="19"/>
      <c r="AR91" s="19"/>
      <c r="AS91" s="19"/>
      <c r="AT91" s="19"/>
      <c r="AU91" s="23"/>
      <c r="AV91" s="23"/>
      <c r="AW91" s="23"/>
      <c r="AX91" s="23"/>
      <c r="AY91" s="23"/>
      <c r="AZ91" s="23"/>
      <c r="BA91" s="23"/>
      <c r="BB91" s="23"/>
      <c r="BC91" s="23"/>
      <c r="BD91" s="23"/>
      <c r="BE91" s="23"/>
      <c r="BF91" s="23"/>
      <c r="BG91" s="23"/>
      <c r="BH91" s="23"/>
      <c r="BI91" s="23"/>
      <c r="BJ91" s="23"/>
      <c r="BK91" s="23"/>
      <c r="BL91" s="23"/>
      <c r="BM91" s="23"/>
      <c r="BN91" s="23"/>
      <c r="BO91" s="23"/>
      <c r="BP91" s="23"/>
      <c r="BQ91" s="23"/>
      <c r="BR91" s="23"/>
      <c r="BS91" s="23"/>
      <c r="BT91" s="23"/>
      <c r="BU91" s="23"/>
      <c r="BV91" s="23"/>
      <c r="BW91" s="23"/>
      <c r="BX91" s="23"/>
      <c r="BY91" s="23"/>
      <c r="BZ91" s="23"/>
      <c r="CA91" s="23"/>
      <c r="CB91" s="23"/>
      <c r="CC91" s="23"/>
      <c r="CD91" s="23"/>
      <c r="CE91" s="23"/>
      <c r="CF91" s="23"/>
      <c r="CG91" s="23"/>
      <c r="CH91" s="23"/>
      <c r="CI91" s="23"/>
      <c r="CJ91" s="23"/>
      <c r="CK91" s="23"/>
      <c r="CL91" s="23"/>
      <c r="CM91" s="23"/>
      <c r="CN91" s="23"/>
      <c r="CO91" s="23"/>
      <c r="CP91" s="23"/>
      <c r="CQ91" s="23"/>
      <c r="CR91" s="23"/>
      <c r="CS91" s="23"/>
      <c r="CT91" s="23"/>
      <c r="CU91" s="23"/>
      <c r="CV91" s="23"/>
      <c r="CW91" s="23"/>
      <c r="CX91" s="23"/>
      <c r="CY91" s="23"/>
      <c r="CZ91" s="23"/>
      <c r="DA91" s="23"/>
      <c r="DB91" s="23"/>
      <c r="DC91" s="23"/>
      <c r="DD91" s="23"/>
      <c r="DE91" s="23"/>
      <c r="DF91" s="23"/>
      <c r="DG91" s="23"/>
      <c r="DH91" s="23"/>
      <c r="DI91" s="23"/>
      <c r="DJ91" s="23"/>
      <c r="DK91" s="23"/>
      <c r="DL91" s="23"/>
      <c r="DM91" s="23"/>
      <c r="DN91" s="23"/>
      <c r="DO91" s="23"/>
      <c r="DP91" s="23"/>
      <c r="DQ91" s="23"/>
      <c r="DR91" s="23"/>
      <c r="DS91" s="23"/>
      <c r="DT91" s="23"/>
      <c r="DU91" s="23"/>
      <c r="DV91" s="23"/>
      <c r="DW91" s="23"/>
      <c r="DX91" s="23"/>
      <c r="DY91" s="23"/>
      <c r="DZ91" s="23"/>
      <c r="EA91" s="23"/>
      <c r="EB91" s="23"/>
      <c r="EC91" s="23"/>
      <c r="ED91" s="23"/>
      <c r="EE91" s="23"/>
      <c r="EF91" s="23"/>
      <c r="EG91" s="23"/>
      <c r="EH91" s="23"/>
      <c r="EI91" s="23"/>
    </row>
    <row r="92" spans="1:139" s="24" customFormat="1" x14ac:dyDescent="0.3">
      <c r="A92" s="19"/>
      <c r="B92" s="19"/>
      <c r="C92" s="19"/>
      <c r="D92" s="19"/>
      <c r="E92" s="19"/>
      <c r="F92" s="19"/>
      <c r="G92" s="19"/>
      <c r="H92" s="19"/>
      <c r="I92" s="19"/>
      <c r="J92" s="19"/>
      <c r="K92" s="19"/>
      <c r="L92" s="19"/>
      <c r="M92" s="19"/>
      <c r="N92" s="19"/>
      <c r="O92" s="19"/>
      <c r="P92" s="19"/>
      <c r="Q92" s="19"/>
      <c r="R92" s="19"/>
      <c r="S92" s="19"/>
      <c r="T92" s="19"/>
      <c r="U92" s="19"/>
      <c r="V92" s="19"/>
      <c r="W92" s="19"/>
      <c r="X92" s="19"/>
      <c r="Y92" s="19"/>
      <c r="Z92" s="19"/>
      <c r="AA92" s="19"/>
      <c r="AB92" s="19"/>
      <c r="AC92" s="19"/>
      <c r="AD92" s="19"/>
      <c r="AE92" s="19"/>
      <c r="AF92" s="19"/>
      <c r="AG92" s="19"/>
      <c r="AH92" s="19"/>
      <c r="AI92" s="19"/>
      <c r="AJ92" s="19"/>
      <c r="AK92" s="19"/>
      <c r="AL92" s="19"/>
      <c r="AM92" s="19"/>
      <c r="AN92" s="19"/>
      <c r="AO92" s="19"/>
      <c r="AP92" s="19"/>
      <c r="AQ92" s="19"/>
      <c r="AR92" s="19"/>
      <c r="AS92" s="19"/>
      <c r="AT92" s="19"/>
      <c r="AU92" s="23"/>
      <c r="AV92" s="23"/>
      <c r="AW92" s="23"/>
      <c r="AX92" s="23"/>
      <c r="AY92" s="23"/>
      <c r="AZ92" s="23"/>
      <c r="BA92" s="23"/>
      <c r="BB92" s="23"/>
      <c r="BC92" s="23"/>
      <c r="BD92" s="23"/>
      <c r="BE92" s="23"/>
      <c r="BF92" s="23"/>
      <c r="BG92" s="23"/>
      <c r="BH92" s="23"/>
      <c r="BI92" s="23"/>
      <c r="BJ92" s="23"/>
      <c r="BK92" s="23"/>
      <c r="BL92" s="23"/>
      <c r="BM92" s="23"/>
      <c r="BN92" s="23"/>
      <c r="BO92" s="23"/>
      <c r="BP92" s="23"/>
      <c r="BQ92" s="23"/>
      <c r="BR92" s="23"/>
      <c r="BS92" s="23"/>
      <c r="BT92" s="23"/>
      <c r="BU92" s="23"/>
      <c r="BV92" s="23"/>
      <c r="BW92" s="23"/>
      <c r="BX92" s="23"/>
      <c r="BY92" s="23"/>
      <c r="BZ92" s="23"/>
      <c r="CA92" s="23"/>
      <c r="CB92" s="23"/>
      <c r="CC92" s="23"/>
      <c r="CD92" s="23"/>
      <c r="CE92" s="23"/>
      <c r="CF92" s="23"/>
      <c r="CG92" s="23"/>
      <c r="CH92" s="23"/>
      <c r="CI92" s="23"/>
      <c r="CJ92" s="23"/>
      <c r="CK92" s="23"/>
      <c r="CL92" s="23"/>
      <c r="CM92" s="23"/>
      <c r="CN92" s="23"/>
      <c r="CO92" s="23"/>
      <c r="CP92" s="23"/>
      <c r="CQ92" s="23"/>
      <c r="CR92" s="23"/>
      <c r="CS92" s="23"/>
      <c r="CT92" s="23"/>
      <c r="CU92" s="23"/>
      <c r="CV92" s="23"/>
      <c r="CW92" s="23"/>
      <c r="CX92" s="23"/>
      <c r="CY92" s="23"/>
      <c r="CZ92" s="23"/>
      <c r="DA92" s="23"/>
      <c r="DB92" s="23"/>
      <c r="DC92" s="23"/>
      <c r="DD92" s="23"/>
      <c r="DE92" s="23"/>
      <c r="DF92" s="23"/>
      <c r="DG92" s="23"/>
      <c r="DH92" s="23"/>
      <c r="DI92" s="23"/>
      <c r="DJ92" s="23"/>
      <c r="DK92" s="23"/>
      <c r="DL92" s="23"/>
      <c r="DM92" s="23"/>
      <c r="DN92" s="23"/>
      <c r="DO92" s="23"/>
      <c r="DP92" s="23"/>
      <c r="DQ92" s="23"/>
      <c r="DR92" s="23"/>
      <c r="DS92" s="23"/>
      <c r="DT92" s="23"/>
      <c r="DU92" s="23"/>
      <c r="DV92" s="23"/>
      <c r="DW92" s="23"/>
      <c r="DX92" s="23"/>
      <c r="DY92" s="23"/>
      <c r="DZ92" s="23"/>
      <c r="EA92" s="23"/>
      <c r="EB92" s="23"/>
      <c r="EC92" s="23"/>
      <c r="ED92" s="23"/>
      <c r="EE92" s="23"/>
      <c r="EF92" s="23"/>
      <c r="EG92" s="23"/>
      <c r="EH92" s="23"/>
      <c r="EI92" s="23"/>
    </row>
    <row r="93" spans="1:139" s="24" customFormat="1" x14ac:dyDescent="0.3">
      <c r="A93" s="19"/>
      <c r="B93" s="19"/>
      <c r="C93" s="19"/>
      <c r="D93" s="19"/>
      <c r="E93" s="19"/>
      <c r="F93" s="19"/>
      <c r="G93" s="19"/>
      <c r="H93" s="19"/>
      <c r="I93" s="19"/>
      <c r="J93" s="19"/>
      <c r="K93" s="19"/>
      <c r="L93" s="19"/>
      <c r="M93" s="19"/>
      <c r="N93" s="19"/>
      <c r="O93" s="19"/>
      <c r="P93" s="19"/>
      <c r="Q93" s="19"/>
      <c r="R93" s="19"/>
      <c r="S93" s="19"/>
      <c r="T93" s="19"/>
      <c r="U93" s="19"/>
      <c r="V93" s="19"/>
      <c r="W93" s="19"/>
      <c r="X93" s="19"/>
      <c r="Y93" s="19"/>
      <c r="Z93" s="19"/>
      <c r="AA93" s="19"/>
      <c r="AB93" s="19"/>
      <c r="AC93" s="19"/>
      <c r="AD93" s="19"/>
      <c r="AE93" s="19"/>
      <c r="AF93" s="19"/>
      <c r="AG93" s="19"/>
      <c r="AH93" s="19"/>
      <c r="AI93" s="19"/>
      <c r="AJ93" s="19"/>
      <c r="AK93" s="19"/>
      <c r="AL93" s="19"/>
      <c r="AM93" s="19"/>
      <c r="AN93" s="19"/>
      <c r="AO93" s="19"/>
      <c r="AP93" s="19"/>
      <c r="AQ93" s="19"/>
      <c r="AR93" s="19"/>
      <c r="AS93" s="19"/>
      <c r="AT93" s="19"/>
      <c r="AU93" s="23"/>
      <c r="AV93" s="23"/>
      <c r="AW93" s="23"/>
      <c r="AX93" s="23"/>
      <c r="AY93" s="23"/>
      <c r="AZ93" s="23"/>
      <c r="BA93" s="23"/>
      <c r="BB93" s="23"/>
      <c r="BC93" s="23"/>
      <c r="BD93" s="23"/>
      <c r="BE93" s="23"/>
      <c r="BF93" s="23"/>
      <c r="BG93" s="23"/>
      <c r="BH93" s="23"/>
      <c r="BI93" s="23"/>
      <c r="BJ93" s="23"/>
      <c r="BK93" s="23"/>
      <c r="BL93" s="23"/>
      <c r="BM93" s="23"/>
      <c r="BN93" s="23"/>
      <c r="BO93" s="23"/>
      <c r="BP93" s="23"/>
      <c r="BQ93" s="23"/>
      <c r="BR93" s="23"/>
      <c r="BS93" s="23"/>
      <c r="BT93" s="23"/>
      <c r="BU93" s="23"/>
      <c r="BV93" s="23"/>
      <c r="BW93" s="23"/>
      <c r="BX93" s="23"/>
      <c r="BY93" s="23"/>
      <c r="BZ93" s="23"/>
      <c r="CA93" s="23"/>
      <c r="CB93" s="23"/>
      <c r="CC93" s="23"/>
      <c r="CD93" s="23"/>
      <c r="CE93" s="23"/>
      <c r="CF93" s="23"/>
      <c r="CG93" s="23"/>
      <c r="CH93" s="23"/>
      <c r="CI93" s="23"/>
      <c r="CJ93" s="23"/>
      <c r="CK93" s="23"/>
      <c r="CL93" s="23"/>
      <c r="CM93" s="23"/>
      <c r="CN93" s="23"/>
      <c r="CO93" s="23"/>
      <c r="CP93" s="23"/>
      <c r="CQ93" s="23"/>
      <c r="CR93" s="23"/>
      <c r="CS93" s="23"/>
      <c r="CT93" s="23"/>
      <c r="CU93" s="23"/>
      <c r="CV93" s="23"/>
      <c r="CW93" s="23"/>
      <c r="CX93" s="23"/>
      <c r="CY93" s="23"/>
      <c r="CZ93" s="23"/>
      <c r="DA93" s="23"/>
      <c r="DB93" s="23"/>
      <c r="DC93" s="23"/>
      <c r="DD93" s="23"/>
      <c r="DE93" s="23"/>
      <c r="DF93" s="23"/>
      <c r="DG93" s="23"/>
      <c r="DH93" s="23"/>
      <c r="DI93" s="23"/>
      <c r="DJ93" s="23"/>
      <c r="DK93" s="23"/>
      <c r="DL93" s="23"/>
      <c r="DM93" s="23"/>
      <c r="DN93" s="23"/>
      <c r="DO93" s="23"/>
      <c r="DP93" s="23"/>
      <c r="DQ93" s="23"/>
      <c r="DR93" s="23"/>
      <c r="DS93" s="23"/>
      <c r="DT93" s="23"/>
      <c r="DU93" s="23"/>
      <c r="DV93" s="23"/>
      <c r="DW93" s="23"/>
      <c r="DX93" s="23"/>
      <c r="DY93" s="23"/>
      <c r="DZ93" s="23"/>
      <c r="EA93" s="23"/>
      <c r="EB93" s="23"/>
      <c r="EC93" s="23"/>
      <c r="ED93" s="23"/>
      <c r="EE93" s="23"/>
      <c r="EF93" s="23"/>
      <c r="EG93" s="23"/>
      <c r="EH93" s="23"/>
      <c r="EI93" s="23"/>
    </row>
    <row r="94" spans="1:139" s="24" customFormat="1" x14ac:dyDescent="0.3">
      <c r="A94" s="19"/>
      <c r="B94" s="19"/>
      <c r="C94" s="19"/>
      <c r="D94" s="19"/>
      <c r="E94" s="19"/>
      <c r="F94" s="19"/>
      <c r="G94" s="19"/>
      <c r="H94" s="19"/>
      <c r="I94" s="19"/>
      <c r="J94" s="19"/>
      <c r="K94" s="19"/>
      <c r="L94" s="19"/>
      <c r="M94" s="19"/>
      <c r="N94" s="19"/>
      <c r="O94" s="19"/>
      <c r="P94" s="19"/>
      <c r="Q94" s="19"/>
      <c r="R94" s="19"/>
      <c r="S94" s="19"/>
      <c r="T94" s="19"/>
      <c r="U94" s="19"/>
      <c r="V94" s="19"/>
      <c r="W94" s="19"/>
      <c r="X94" s="19"/>
      <c r="Y94" s="19"/>
      <c r="Z94" s="19"/>
      <c r="AA94" s="19"/>
      <c r="AB94" s="19"/>
      <c r="AC94" s="19"/>
      <c r="AD94" s="19"/>
      <c r="AE94" s="19"/>
      <c r="AF94" s="19"/>
      <c r="AG94" s="19"/>
      <c r="AH94" s="19"/>
      <c r="AI94" s="19"/>
      <c r="AJ94" s="19"/>
      <c r="AK94" s="19"/>
      <c r="AL94" s="19"/>
      <c r="AM94" s="19"/>
      <c r="AN94" s="19"/>
      <c r="AO94" s="19"/>
      <c r="AP94" s="19"/>
      <c r="AQ94" s="19"/>
      <c r="AR94" s="19"/>
      <c r="AS94" s="19"/>
      <c r="AT94" s="19"/>
      <c r="AU94" s="23"/>
      <c r="AV94" s="23"/>
      <c r="AW94" s="23"/>
      <c r="AX94" s="23"/>
      <c r="AY94" s="23"/>
      <c r="AZ94" s="23"/>
      <c r="BA94" s="23"/>
      <c r="BB94" s="23"/>
      <c r="BC94" s="23"/>
      <c r="BD94" s="23"/>
      <c r="BE94" s="23"/>
      <c r="BF94" s="23"/>
      <c r="BG94" s="23"/>
      <c r="BH94" s="23"/>
      <c r="BI94" s="23"/>
      <c r="BJ94" s="23"/>
      <c r="BK94" s="23"/>
      <c r="BL94" s="23"/>
      <c r="BM94" s="23"/>
      <c r="BN94" s="23"/>
      <c r="BO94" s="23"/>
      <c r="BP94" s="23"/>
      <c r="BQ94" s="23"/>
      <c r="BR94" s="23"/>
      <c r="BS94" s="23"/>
      <c r="BT94" s="23"/>
      <c r="BU94" s="23"/>
      <c r="BV94" s="23"/>
      <c r="BW94" s="23"/>
      <c r="BX94" s="23"/>
      <c r="BY94" s="23"/>
      <c r="BZ94" s="23"/>
      <c r="CA94" s="23"/>
      <c r="CB94" s="23"/>
      <c r="CC94" s="23"/>
      <c r="CD94" s="23"/>
      <c r="CE94" s="23"/>
      <c r="CF94" s="23"/>
      <c r="CG94" s="23"/>
      <c r="CH94" s="23"/>
      <c r="CI94" s="23"/>
      <c r="CJ94" s="23"/>
      <c r="CK94" s="23"/>
      <c r="CL94" s="23"/>
      <c r="CM94" s="23"/>
      <c r="CN94" s="23"/>
      <c r="CO94" s="23"/>
      <c r="CP94" s="23"/>
      <c r="CQ94" s="23"/>
      <c r="CR94" s="23"/>
      <c r="CS94" s="23"/>
      <c r="CT94" s="23"/>
      <c r="CU94" s="23"/>
      <c r="CV94" s="23"/>
      <c r="CW94" s="23"/>
      <c r="CX94" s="23"/>
      <c r="CY94" s="23"/>
      <c r="CZ94" s="23"/>
      <c r="DA94" s="23"/>
      <c r="DB94" s="23"/>
      <c r="DC94" s="23"/>
      <c r="DD94" s="23"/>
      <c r="DE94" s="23"/>
      <c r="DF94" s="23"/>
      <c r="DG94" s="23"/>
      <c r="DH94" s="23"/>
      <c r="DI94" s="23"/>
      <c r="DJ94" s="23"/>
      <c r="DK94" s="23"/>
      <c r="DL94" s="23"/>
      <c r="DM94" s="23"/>
      <c r="DN94" s="23"/>
      <c r="DO94" s="23"/>
      <c r="DP94" s="23"/>
      <c r="DQ94" s="23"/>
      <c r="DR94" s="23"/>
      <c r="DS94" s="23"/>
      <c r="DT94" s="23"/>
      <c r="DU94" s="23"/>
      <c r="DV94" s="23"/>
      <c r="DW94" s="23"/>
      <c r="DX94" s="23"/>
      <c r="DY94" s="23"/>
      <c r="DZ94" s="23"/>
      <c r="EA94" s="23"/>
      <c r="EB94" s="23"/>
      <c r="EC94" s="23"/>
      <c r="ED94" s="23"/>
      <c r="EE94" s="23"/>
      <c r="EF94" s="23"/>
      <c r="EG94" s="23"/>
      <c r="EH94" s="23"/>
      <c r="EI94" s="23"/>
    </row>
    <row r="95" spans="1:139" s="24" customFormat="1" x14ac:dyDescent="0.3">
      <c r="A95" s="19"/>
      <c r="B95" s="19"/>
      <c r="C95" s="19"/>
      <c r="D95" s="19"/>
      <c r="E95" s="19"/>
      <c r="F95" s="19"/>
      <c r="G95" s="19"/>
      <c r="H95" s="19"/>
      <c r="I95" s="19"/>
      <c r="J95" s="19"/>
      <c r="K95" s="19"/>
      <c r="L95" s="19"/>
      <c r="M95" s="19"/>
      <c r="N95" s="19"/>
      <c r="O95" s="19"/>
      <c r="P95" s="19"/>
      <c r="Q95" s="19"/>
      <c r="R95" s="19"/>
      <c r="S95" s="19"/>
      <c r="T95" s="19"/>
      <c r="U95" s="19"/>
      <c r="V95" s="19"/>
      <c r="W95" s="19"/>
      <c r="X95" s="19"/>
      <c r="Y95" s="19"/>
      <c r="Z95" s="19"/>
      <c r="AA95" s="19"/>
      <c r="AB95" s="19"/>
      <c r="AC95" s="19"/>
      <c r="AD95" s="19"/>
      <c r="AE95" s="19"/>
      <c r="AF95" s="19"/>
      <c r="AG95" s="19"/>
      <c r="AH95" s="19"/>
      <c r="AI95" s="19"/>
      <c r="AJ95" s="19"/>
      <c r="AK95" s="19"/>
      <c r="AL95" s="19"/>
      <c r="AM95" s="19"/>
      <c r="AN95" s="19"/>
      <c r="AO95" s="19"/>
      <c r="AP95" s="19"/>
      <c r="AQ95" s="19"/>
      <c r="AR95" s="19"/>
      <c r="AS95" s="19"/>
      <c r="AT95" s="19"/>
      <c r="AU95" s="23"/>
      <c r="AV95" s="23"/>
      <c r="AW95" s="23"/>
      <c r="AX95" s="23"/>
      <c r="AY95" s="23"/>
      <c r="AZ95" s="23"/>
      <c r="BA95" s="23"/>
      <c r="BB95" s="23"/>
      <c r="BC95" s="23"/>
      <c r="BD95" s="23"/>
      <c r="BE95" s="23"/>
      <c r="BF95" s="23"/>
      <c r="BG95" s="23"/>
      <c r="BH95" s="23"/>
      <c r="BI95" s="23"/>
      <c r="BJ95" s="23"/>
      <c r="BK95" s="23"/>
      <c r="BL95" s="23"/>
      <c r="BM95" s="23"/>
      <c r="BN95" s="23"/>
      <c r="BO95" s="23"/>
      <c r="BP95" s="23"/>
      <c r="BQ95" s="23"/>
      <c r="BR95" s="23"/>
      <c r="BS95" s="23"/>
      <c r="BT95" s="23"/>
      <c r="BU95" s="23"/>
      <c r="BV95" s="23"/>
      <c r="BW95" s="23"/>
      <c r="BX95" s="23"/>
      <c r="BY95" s="23"/>
      <c r="BZ95" s="23"/>
      <c r="CA95" s="23"/>
      <c r="CB95" s="23"/>
      <c r="CC95" s="23"/>
      <c r="CD95" s="23"/>
      <c r="CE95" s="23"/>
      <c r="CF95" s="23"/>
      <c r="CG95" s="23"/>
      <c r="CH95" s="23"/>
      <c r="CI95" s="23"/>
      <c r="CJ95" s="23"/>
      <c r="CK95" s="23"/>
      <c r="CL95" s="23"/>
      <c r="CM95" s="23"/>
      <c r="CN95" s="23"/>
      <c r="CO95" s="23"/>
      <c r="CP95" s="23"/>
      <c r="CQ95" s="23"/>
      <c r="CR95" s="23"/>
      <c r="CS95" s="23"/>
      <c r="CT95" s="23"/>
      <c r="CU95" s="23"/>
      <c r="CV95" s="23"/>
      <c r="CW95" s="23"/>
      <c r="CX95" s="23"/>
      <c r="CY95" s="23"/>
      <c r="CZ95" s="23"/>
      <c r="DA95" s="23"/>
      <c r="DB95" s="23"/>
      <c r="DC95" s="23"/>
      <c r="DD95" s="23"/>
      <c r="DE95" s="23"/>
      <c r="DF95" s="23"/>
      <c r="DG95" s="23"/>
      <c r="DH95" s="23"/>
      <c r="DI95" s="23"/>
      <c r="DJ95" s="23"/>
      <c r="DK95" s="23"/>
      <c r="DL95" s="23"/>
      <c r="DM95" s="23"/>
      <c r="DN95" s="23"/>
      <c r="DO95" s="23"/>
      <c r="DP95" s="23"/>
      <c r="DQ95" s="23"/>
      <c r="DR95" s="23"/>
      <c r="DS95" s="23"/>
      <c r="DT95" s="23"/>
      <c r="DU95" s="23"/>
      <c r="DV95" s="23"/>
      <c r="DW95" s="23"/>
      <c r="DX95" s="23"/>
      <c r="DY95" s="23"/>
      <c r="DZ95" s="23"/>
      <c r="EA95" s="23"/>
      <c r="EB95" s="23"/>
      <c r="EC95" s="23"/>
      <c r="ED95" s="23"/>
      <c r="EE95" s="23"/>
      <c r="EF95" s="23"/>
      <c r="EG95" s="23"/>
      <c r="EH95" s="23"/>
      <c r="EI95" s="23"/>
    </row>
    <row r="96" spans="1:139" s="24" customFormat="1" x14ac:dyDescent="0.3">
      <c r="A96" s="19"/>
      <c r="B96" s="19"/>
      <c r="C96" s="19"/>
      <c r="D96" s="19"/>
      <c r="E96" s="19"/>
      <c r="F96" s="19"/>
      <c r="G96" s="19"/>
      <c r="H96" s="19"/>
      <c r="I96" s="19"/>
      <c r="J96" s="19"/>
      <c r="K96" s="19"/>
      <c r="L96" s="19"/>
      <c r="M96" s="19"/>
      <c r="N96" s="19"/>
      <c r="O96" s="19"/>
      <c r="P96" s="19"/>
      <c r="Q96" s="19"/>
      <c r="R96" s="19"/>
      <c r="S96" s="19"/>
      <c r="T96" s="19"/>
      <c r="U96" s="19"/>
      <c r="V96" s="19"/>
      <c r="W96" s="19"/>
      <c r="X96" s="19"/>
      <c r="Y96" s="19"/>
      <c r="Z96" s="19"/>
      <c r="AA96" s="19"/>
      <c r="AB96" s="19"/>
      <c r="AC96" s="19"/>
      <c r="AD96" s="19"/>
      <c r="AE96" s="19"/>
      <c r="AF96" s="19"/>
      <c r="AG96" s="19"/>
      <c r="AH96" s="19"/>
      <c r="AI96" s="19"/>
      <c r="AJ96" s="19"/>
      <c r="AK96" s="19"/>
      <c r="AL96" s="19"/>
      <c r="AM96" s="19"/>
      <c r="AN96" s="19"/>
      <c r="AO96" s="19"/>
      <c r="AP96" s="19"/>
      <c r="AQ96" s="19"/>
      <c r="AR96" s="19"/>
      <c r="AS96" s="19"/>
      <c r="AT96" s="19"/>
      <c r="AU96" s="23"/>
      <c r="AV96" s="23"/>
      <c r="AW96" s="23"/>
      <c r="AX96" s="23"/>
      <c r="AY96" s="23"/>
      <c r="AZ96" s="23"/>
      <c r="BA96" s="23"/>
      <c r="BB96" s="23"/>
      <c r="BC96" s="23"/>
      <c r="BD96" s="23"/>
      <c r="BE96" s="23"/>
      <c r="BF96" s="23"/>
      <c r="BG96" s="23"/>
      <c r="BH96" s="23"/>
      <c r="BI96" s="23"/>
      <c r="BJ96" s="23"/>
      <c r="BK96" s="23"/>
      <c r="BL96" s="23"/>
      <c r="BM96" s="23"/>
      <c r="BN96" s="23"/>
      <c r="BO96" s="23"/>
      <c r="BP96" s="23"/>
      <c r="BQ96" s="23"/>
      <c r="BR96" s="23"/>
      <c r="BS96" s="23"/>
      <c r="BT96" s="23"/>
      <c r="BU96" s="23"/>
      <c r="BV96" s="23"/>
      <c r="BW96" s="23"/>
      <c r="BX96" s="23"/>
      <c r="BY96" s="23"/>
      <c r="BZ96" s="23"/>
      <c r="CA96" s="23"/>
      <c r="CB96" s="23"/>
      <c r="CC96" s="23"/>
      <c r="CD96" s="23"/>
      <c r="CE96" s="23"/>
      <c r="CF96" s="23"/>
      <c r="CG96" s="23"/>
      <c r="CH96" s="23"/>
      <c r="CI96" s="23"/>
      <c r="CJ96" s="23"/>
      <c r="CK96" s="23"/>
      <c r="CL96" s="23"/>
      <c r="CM96" s="23"/>
      <c r="CN96" s="23"/>
      <c r="CO96" s="23"/>
      <c r="CP96" s="23"/>
      <c r="CQ96" s="23"/>
      <c r="CR96" s="23"/>
      <c r="CS96" s="23"/>
      <c r="CT96" s="23"/>
      <c r="CU96" s="23"/>
      <c r="CV96" s="23"/>
      <c r="CW96" s="23"/>
      <c r="CX96" s="23"/>
      <c r="CY96" s="23"/>
      <c r="CZ96" s="23"/>
      <c r="DA96" s="23"/>
      <c r="DB96" s="23"/>
      <c r="DC96" s="23"/>
      <c r="DD96" s="23"/>
      <c r="DE96" s="23"/>
      <c r="DF96" s="23"/>
      <c r="DG96" s="23"/>
      <c r="DH96" s="23"/>
      <c r="DI96" s="23"/>
      <c r="DJ96" s="23"/>
      <c r="DK96" s="23"/>
      <c r="DL96" s="23"/>
      <c r="DM96" s="23"/>
      <c r="DN96" s="23"/>
      <c r="DO96" s="23"/>
      <c r="DP96" s="23"/>
      <c r="DQ96" s="23"/>
      <c r="DR96" s="23"/>
      <c r="DS96" s="23"/>
      <c r="DT96" s="23"/>
      <c r="DU96" s="23"/>
      <c r="DV96" s="23"/>
      <c r="DW96" s="23"/>
      <c r="DX96" s="23"/>
      <c r="DY96" s="23"/>
      <c r="DZ96" s="23"/>
      <c r="EA96" s="23"/>
      <c r="EB96" s="23"/>
      <c r="EC96" s="23"/>
      <c r="ED96" s="23"/>
      <c r="EE96" s="23"/>
      <c r="EF96" s="23"/>
      <c r="EG96" s="23"/>
      <c r="EH96" s="23"/>
      <c r="EI96" s="23"/>
    </row>
    <row r="97" spans="1:139" s="24" customFormat="1" x14ac:dyDescent="0.3">
      <c r="A97" s="19"/>
      <c r="B97" s="19"/>
      <c r="C97" s="19"/>
      <c r="D97" s="19"/>
      <c r="E97" s="19"/>
      <c r="F97" s="19"/>
      <c r="G97" s="19"/>
      <c r="H97" s="19"/>
      <c r="I97" s="19"/>
      <c r="J97" s="19"/>
      <c r="K97" s="19"/>
      <c r="L97" s="19"/>
      <c r="M97" s="19"/>
      <c r="N97" s="19"/>
      <c r="O97" s="19"/>
      <c r="P97" s="19"/>
      <c r="Q97" s="19"/>
      <c r="R97" s="19"/>
      <c r="S97" s="19"/>
      <c r="T97" s="19"/>
      <c r="U97" s="19"/>
      <c r="V97" s="19"/>
      <c r="W97" s="19"/>
      <c r="X97" s="19"/>
      <c r="Y97" s="19"/>
      <c r="Z97" s="19"/>
      <c r="AA97" s="19"/>
      <c r="AB97" s="19"/>
      <c r="AC97" s="19"/>
      <c r="AD97" s="19"/>
      <c r="AE97" s="19"/>
      <c r="AF97" s="19"/>
      <c r="AG97" s="19"/>
      <c r="AH97" s="19"/>
      <c r="AI97" s="19"/>
      <c r="AJ97" s="19"/>
      <c r="AK97" s="19"/>
      <c r="AL97" s="19"/>
      <c r="AM97" s="19"/>
      <c r="AN97" s="19"/>
      <c r="AO97" s="19"/>
      <c r="AP97" s="19"/>
      <c r="AQ97" s="19"/>
      <c r="AR97" s="19"/>
      <c r="AS97" s="19"/>
      <c r="AT97" s="19"/>
      <c r="AU97" s="23"/>
      <c r="AV97" s="23"/>
      <c r="AW97" s="23"/>
      <c r="AX97" s="23"/>
      <c r="AY97" s="23"/>
      <c r="AZ97" s="23"/>
      <c r="BA97" s="23"/>
      <c r="BB97" s="23"/>
      <c r="BC97" s="23"/>
      <c r="BD97" s="23"/>
      <c r="BE97" s="23"/>
      <c r="BF97" s="23"/>
      <c r="BG97" s="23"/>
      <c r="BH97" s="23"/>
      <c r="BI97" s="23"/>
      <c r="BJ97" s="23"/>
      <c r="BK97" s="23"/>
      <c r="BL97" s="23"/>
      <c r="BM97" s="23"/>
      <c r="BN97" s="23"/>
      <c r="BO97" s="23"/>
      <c r="BP97" s="23"/>
      <c r="BQ97" s="23"/>
      <c r="BR97" s="23"/>
      <c r="BS97" s="23"/>
      <c r="BT97" s="23"/>
      <c r="BU97" s="23"/>
      <c r="BV97" s="23"/>
      <c r="BW97" s="23"/>
      <c r="BX97" s="23"/>
      <c r="BY97" s="23"/>
      <c r="BZ97" s="23"/>
      <c r="CA97" s="23"/>
      <c r="CB97" s="23"/>
      <c r="CC97" s="23"/>
      <c r="CD97" s="23"/>
      <c r="CE97" s="23"/>
      <c r="CF97" s="23"/>
      <c r="CG97" s="23"/>
      <c r="CH97" s="23"/>
      <c r="CI97" s="23"/>
      <c r="CJ97" s="23"/>
      <c r="CK97" s="23"/>
      <c r="CL97" s="23"/>
      <c r="CM97" s="23"/>
      <c r="CN97" s="23"/>
      <c r="CO97" s="23"/>
      <c r="CP97" s="23"/>
      <c r="CQ97" s="23"/>
      <c r="CR97" s="23"/>
      <c r="CS97" s="23"/>
      <c r="CT97" s="23"/>
      <c r="CU97" s="23"/>
      <c r="CV97" s="23"/>
      <c r="CW97" s="23"/>
      <c r="CX97" s="23"/>
      <c r="CY97" s="23"/>
      <c r="CZ97" s="23"/>
      <c r="DA97" s="23"/>
      <c r="DB97" s="23"/>
      <c r="DC97" s="23"/>
      <c r="DD97" s="23"/>
      <c r="DE97" s="23"/>
      <c r="DF97" s="23"/>
      <c r="DG97" s="23"/>
      <c r="DH97" s="23"/>
      <c r="DI97" s="23"/>
      <c r="DJ97" s="23"/>
      <c r="DK97" s="23"/>
      <c r="DL97" s="23"/>
      <c r="DM97" s="23"/>
      <c r="DN97" s="23"/>
      <c r="DO97" s="23"/>
      <c r="DP97" s="23"/>
      <c r="DQ97" s="23"/>
      <c r="DR97" s="23"/>
      <c r="DS97" s="23"/>
      <c r="DT97" s="23"/>
      <c r="DU97" s="23"/>
      <c r="DV97" s="23"/>
      <c r="DW97" s="23"/>
      <c r="DX97" s="23"/>
      <c r="DY97" s="23"/>
      <c r="DZ97" s="23"/>
      <c r="EA97" s="23"/>
      <c r="EB97" s="23"/>
      <c r="EC97" s="23"/>
      <c r="ED97" s="23"/>
      <c r="EE97" s="23"/>
      <c r="EF97" s="23"/>
      <c r="EG97" s="23"/>
      <c r="EH97" s="23"/>
      <c r="EI97" s="23"/>
    </row>
    <row r="98" spans="1:139" s="24" customFormat="1" x14ac:dyDescent="0.3">
      <c r="A98" s="19"/>
      <c r="B98" s="19"/>
      <c r="C98" s="19"/>
      <c r="D98" s="19"/>
      <c r="E98" s="19"/>
      <c r="F98" s="19"/>
      <c r="G98" s="19"/>
      <c r="H98" s="19"/>
      <c r="I98" s="19"/>
      <c r="J98" s="19"/>
      <c r="K98" s="19"/>
      <c r="L98" s="19"/>
      <c r="M98" s="19"/>
      <c r="N98" s="19"/>
      <c r="O98" s="19"/>
      <c r="P98" s="19"/>
      <c r="Q98" s="19"/>
      <c r="R98" s="19"/>
      <c r="S98" s="19"/>
      <c r="T98" s="19"/>
      <c r="U98" s="19"/>
      <c r="V98" s="19"/>
      <c r="W98" s="19"/>
      <c r="X98" s="19"/>
      <c r="Y98" s="19"/>
      <c r="Z98" s="19"/>
      <c r="AA98" s="19"/>
      <c r="AB98" s="19"/>
      <c r="AC98" s="19"/>
      <c r="AD98" s="19"/>
      <c r="AE98" s="19"/>
      <c r="AF98" s="19"/>
      <c r="AG98" s="19"/>
      <c r="AH98" s="19"/>
      <c r="AI98" s="19"/>
      <c r="AJ98" s="19"/>
      <c r="AK98" s="19"/>
      <c r="AL98" s="19"/>
      <c r="AM98" s="19"/>
      <c r="AN98" s="19"/>
      <c r="AO98" s="19"/>
      <c r="AP98" s="19"/>
      <c r="AQ98" s="19"/>
      <c r="AR98" s="19"/>
      <c r="AS98" s="19"/>
      <c r="AT98" s="19"/>
      <c r="AU98" s="23"/>
      <c r="AV98" s="23"/>
      <c r="AW98" s="23"/>
      <c r="AX98" s="23"/>
      <c r="AY98" s="23"/>
      <c r="AZ98" s="23"/>
      <c r="BA98" s="23"/>
      <c r="BB98" s="23"/>
      <c r="BC98" s="23"/>
      <c r="BD98" s="23"/>
      <c r="BE98" s="23"/>
      <c r="BF98" s="23"/>
      <c r="BG98" s="23"/>
      <c r="BH98" s="23"/>
      <c r="BI98" s="23"/>
      <c r="BJ98" s="23"/>
      <c r="BK98" s="23"/>
      <c r="BL98" s="23"/>
      <c r="BM98" s="23"/>
      <c r="BN98" s="23"/>
      <c r="BO98" s="23"/>
      <c r="BP98" s="23"/>
      <c r="BQ98" s="23"/>
      <c r="BR98" s="23"/>
      <c r="BS98" s="23"/>
      <c r="BT98" s="23"/>
      <c r="BU98" s="23"/>
      <c r="BV98" s="23"/>
      <c r="BW98" s="23"/>
      <c r="BX98" s="23"/>
      <c r="BY98" s="23"/>
      <c r="BZ98" s="23"/>
      <c r="CA98" s="23"/>
      <c r="CB98" s="23"/>
      <c r="CC98" s="23"/>
      <c r="CD98" s="23"/>
      <c r="CE98" s="23"/>
      <c r="CF98" s="23"/>
      <c r="CG98" s="23"/>
      <c r="CH98" s="23"/>
      <c r="CI98" s="23"/>
      <c r="CJ98" s="23"/>
      <c r="CK98" s="23"/>
      <c r="CL98" s="23"/>
      <c r="CM98" s="23"/>
      <c r="CN98" s="23"/>
      <c r="CO98" s="23"/>
      <c r="CP98" s="23"/>
      <c r="CQ98" s="23"/>
      <c r="CR98" s="23"/>
      <c r="CS98" s="23"/>
      <c r="CT98" s="23"/>
      <c r="CU98" s="23"/>
      <c r="CV98" s="23"/>
      <c r="CW98" s="23"/>
      <c r="CX98" s="23"/>
      <c r="CY98" s="23"/>
      <c r="CZ98" s="23"/>
      <c r="DA98" s="23"/>
      <c r="DB98" s="23"/>
      <c r="DC98" s="23"/>
      <c r="DD98" s="23"/>
      <c r="DE98" s="23"/>
      <c r="DF98" s="23"/>
      <c r="DG98" s="23"/>
      <c r="DH98" s="23"/>
      <c r="DI98" s="23"/>
      <c r="DJ98" s="23"/>
      <c r="DK98" s="23"/>
      <c r="DL98" s="23"/>
      <c r="DM98" s="23"/>
      <c r="DN98" s="23"/>
      <c r="DO98" s="23"/>
      <c r="DP98" s="23"/>
      <c r="DQ98" s="23"/>
      <c r="DR98" s="23"/>
      <c r="DS98" s="23"/>
      <c r="DT98" s="23"/>
      <c r="DU98" s="23"/>
      <c r="DV98" s="23"/>
      <c r="DW98" s="23"/>
      <c r="DX98" s="23"/>
      <c r="DY98" s="23"/>
      <c r="DZ98" s="23"/>
      <c r="EA98" s="23"/>
      <c r="EB98" s="23"/>
      <c r="EC98" s="23"/>
      <c r="ED98" s="23"/>
      <c r="EE98" s="23"/>
      <c r="EF98" s="23"/>
      <c r="EG98" s="23"/>
      <c r="EH98" s="23"/>
      <c r="EI98" s="23"/>
    </row>
    <row r="99" spans="1:139" s="24" customFormat="1" x14ac:dyDescent="0.3">
      <c r="A99" s="19"/>
      <c r="B99" s="19"/>
      <c r="C99" s="19"/>
      <c r="D99" s="19"/>
      <c r="E99" s="19"/>
      <c r="F99" s="19"/>
      <c r="G99" s="19"/>
      <c r="H99" s="19"/>
      <c r="I99" s="19"/>
      <c r="J99" s="19"/>
      <c r="K99" s="19"/>
      <c r="L99" s="19"/>
      <c r="M99" s="19"/>
      <c r="N99" s="19"/>
      <c r="O99" s="19"/>
      <c r="P99" s="19"/>
      <c r="Q99" s="19"/>
      <c r="R99" s="19"/>
      <c r="S99" s="19"/>
      <c r="T99" s="19"/>
      <c r="U99" s="19"/>
      <c r="V99" s="19"/>
      <c r="W99" s="19"/>
      <c r="X99" s="19"/>
      <c r="Y99" s="19"/>
      <c r="Z99" s="19"/>
      <c r="AA99" s="19"/>
      <c r="AB99" s="19"/>
      <c r="AC99" s="19"/>
      <c r="AD99" s="19"/>
      <c r="AE99" s="19"/>
      <c r="AF99" s="19"/>
      <c r="AG99" s="19"/>
      <c r="AH99" s="19"/>
      <c r="AI99" s="19"/>
      <c r="AJ99" s="19"/>
      <c r="AK99" s="19"/>
      <c r="AL99" s="19"/>
      <c r="AM99" s="19"/>
      <c r="AN99" s="19"/>
      <c r="AO99" s="19"/>
      <c r="AP99" s="19"/>
      <c r="AQ99" s="19"/>
      <c r="AR99" s="19"/>
      <c r="AS99" s="19"/>
      <c r="AT99" s="19"/>
      <c r="AU99" s="23"/>
      <c r="AV99" s="23"/>
      <c r="AW99" s="23"/>
      <c r="AX99" s="23"/>
      <c r="AY99" s="23"/>
      <c r="AZ99" s="23"/>
      <c r="BA99" s="23"/>
      <c r="BB99" s="23"/>
      <c r="BC99" s="23"/>
      <c r="BD99" s="23"/>
      <c r="BE99" s="23"/>
      <c r="BF99" s="23"/>
      <c r="BG99" s="23"/>
      <c r="BH99" s="23"/>
      <c r="BI99" s="23"/>
      <c r="BJ99" s="23"/>
      <c r="BK99" s="23"/>
      <c r="BL99" s="23"/>
      <c r="BM99" s="23"/>
      <c r="BN99" s="23"/>
      <c r="BO99" s="23"/>
      <c r="BP99" s="23"/>
      <c r="BQ99" s="23"/>
      <c r="BR99" s="23"/>
      <c r="BS99" s="23"/>
      <c r="BT99" s="23"/>
      <c r="BU99" s="23"/>
      <c r="BV99" s="23"/>
      <c r="BW99" s="23"/>
      <c r="BX99" s="23"/>
      <c r="BY99" s="23"/>
      <c r="BZ99" s="23"/>
      <c r="CA99" s="23"/>
      <c r="CB99" s="23"/>
      <c r="CC99" s="23"/>
      <c r="CD99" s="23"/>
      <c r="CE99" s="23"/>
      <c r="CF99" s="23"/>
      <c r="CG99" s="23"/>
      <c r="CH99" s="23"/>
      <c r="CI99" s="23"/>
      <c r="CJ99" s="23"/>
      <c r="CK99" s="23"/>
      <c r="CL99" s="23"/>
      <c r="CM99" s="23"/>
      <c r="CN99" s="23"/>
      <c r="CO99" s="23"/>
      <c r="CP99" s="23"/>
      <c r="CQ99" s="23"/>
      <c r="CR99" s="23"/>
      <c r="CS99" s="23"/>
      <c r="CT99" s="23"/>
      <c r="CU99" s="23"/>
      <c r="CV99" s="23"/>
      <c r="CW99" s="23"/>
      <c r="CX99" s="23"/>
      <c r="CY99" s="23"/>
      <c r="CZ99" s="23"/>
      <c r="DA99" s="23"/>
      <c r="DB99" s="23"/>
      <c r="DC99" s="23"/>
      <c r="DD99" s="23"/>
      <c r="DE99" s="23"/>
      <c r="DF99" s="23"/>
      <c r="DG99" s="23"/>
      <c r="DH99" s="23"/>
      <c r="DI99" s="23"/>
      <c r="DJ99" s="23"/>
      <c r="DK99" s="23"/>
      <c r="DL99" s="23"/>
      <c r="DM99" s="23"/>
      <c r="DN99" s="23"/>
      <c r="DO99" s="23"/>
      <c r="DP99" s="23"/>
      <c r="DQ99" s="23"/>
      <c r="DR99" s="23"/>
      <c r="DS99" s="23"/>
      <c r="DT99" s="23"/>
      <c r="DU99" s="23"/>
      <c r="DV99" s="23"/>
      <c r="DW99" s="23"/>
      <c r="DX99" s="23"/>
      <c r="DY99" s="23"/>
      <c r="DZ99" s="23"/>
      <c r="EA99" s="23"/>
      <c r="EB99" s="23"/>
      <c r="EC99" s="23"/>
      <c r="ED99" s="23"/>
      <c r="EE99" s="23"/>
      <c r="EF99" s="23"/>
      <c r="EG99" s="23"/>
      <c r="EH99" s="23"/>
      <c r="EI99" s="23"/>
    </row>
    <row r="100" spans="1:139" s="24" customFormat="1" x14ac:dyDescent="0.3">
      <c r="A100" s="19"/>
      <c r="B100" s="19"/>
      <c r="C100" s="19"/>
      <c r="D100" s="19"/>
      <c r="E100" s="19"/>
      <c r="F100" s="19"/>
      <c r="G100" s="19"/>
      <c r="H100" s="19"/>
      <c r="I100" s="19"/>
      <c r="J100" s="19"/>
      <c r="K100" s="19"/>
      <c r="L100" s="19"/>
      <c r="M100" s="19"/>
      <c r="N100" s="19"/>
      <c r="O100" s="19"/>
      <c r="P100" s="19"/>
      <c r="Q100" s="19"/>
      <c r="R100" s="19"/>
      <c r="S100" s="19"/>
      <c r="T100" s="19"/>
      <c r="U100" s="19"/>
      <c r="V100" s="19"/>
      <c r="W100" s="19"/>
      <c r="X100" s="19"/>
      <c r="Y100" s="19"/>
      <c r="Z100" s="19"/>
      <c r="AA100" s="19"/>
      <c r="AB100" s="19"/>
      <c r="AC100" s="19"/>
      <c r="AD100" s="19"/>
      <c r="AE100" s="19"/>
      <c r="AF100" s="19"/>
      <c r="AG100" s="19"/>
      <c r="AH100" s="19"/>
      <c r="AI100" s="19"/>
      <c r="AJ100" s="19"/>
      <c r="AK100" s="19"/>
      <c r="AL100" s="19"/>
      <c r="AM100" s="19"/>
      <c r="AN100" s="19"/>
      <c r="AO100" s="19"/>
      <c r="AP100" s="19"/>
      <c r="AQ100" s="19"/>
      <c r="AR100" s="19"/>
      <c r="AS100" s="19"/>
      <c r="AT100" s="19"/>
      <c r="AU100" s="23"/>
      <c r="AV100" s="23"/>
      <c r="AW100" s="23"/>
      <c r="AX100" s="23"/>
      <c r="AY100" s="23"/>
      <c r="AZ100" s="23"/>
      <c r="BA100" s="23"/>
      <c r="BB100" s="23"/>
      <c r="BC100" s="23"/>
      <c r="BD100" s="23"/>
      <c r="BE100" s="23"/>
      <c r="BF100" s="23"/>
      <c r="BG100" s="23"/>
      <c r="BH100" s="23"/>
      <c r="BI100" s="23"/>
      <c r="BJ100" s="23"/>
      <c r="BK100" s="23"/>
      <c r="BL100" s="23"/>
      <c r="BM100" s="23"/>
      <c r="BN100" s="23"/>
      <c r="BO100" s="23"/>
      <c r="BP100" s="23"/>
      <c r="BQ100" s="23"/>
      <c r="BR100" s="23"/>
      <c r="BS100" s="23"/>
      <c r="BT100" s="23"/>
      <c r="BU100" s="23"/>
      <c r="BV100" s="23"/>
      <c r="BW100" s="23"/>
      <c r="BX100" s="23"/>
      <c r="BY100" s="23"/>
      <c r="BZ100" s="23"/>
      <c r="CA100" s="23"/>
      <c r="CB100" s="23"/>
      <c r="CC100" s="23"/>
      <c r="CD100" s="23"/>
      <c r="CE100" s="23"/>
      <c r="CF100" s="23"/>
      <c r="CG100" s="23"/>
      <c r="CH100" s="23"/>
      <c r="CI100" s="23"/>
      <c r="CJ100" s="23"/>
      <c r="CK100" s="23"/>
      <c r="CL100" s="23"/>
      <c r="CM100" s="23"/>
      <c r="CN100" s="23"/>
      <c r="CO100" s="23"/>
      <c r="CP100" s="23"/>
      <c r="CQ100" s="23"/>
      <c r="CR100" s="23"/>
      <c r="CS100" s="23"/>
      <c r="CT100" s="23"/>
      <c r="CU100" s="23"/>
      <c r="CV100" s="23"/>
      <c r="CW100" s="23"/>
      <c r="CX100" s="23"/>
      <c r="CY100" s="23"/>
      <c r="CZ100" s="23"/>
      <c r="DA100" s="23"/>
      <c r="DB100" s="23"/>
      <c r="DC100" s="23"/>
      <c r="DD100" s="23"/>
      <c r="DE100" s="23"/>
      <c r="DF100" s="23"/>
      <c r="DG100" s="23"/>
      <c r="DH100" s="23"/>
      <c r="DI100" s="23"/>
      <c r="DJ100" s="23"/>
      <c r="DK100" s="23"/>
      <c r="DL100" s="23"/>
      <c r="DM100" s="23"/>
      <c r="DN100" s="23"/>
      <c r="DO100" s="23"/>
      <c r="DP100" s="23"/>
      <c r="DQ100" s="23"/>
      <c r="DR100" s="23"/>
      <c r="DS100" s="23"/>
      <c r="DT100" s="23"/>
      <c r="DU100" s="23"/>
      <c r="DV100" s="23"/>
      <c r="DW100" s="23"/>
      <c r="DX100" s="23"/>
      <c r="DY100" s="23"/>
      <c r="DZ100" s="23"/>
      <c r="EA100" s="23"/>
      <c r="EB100" s="23"/>
      <c r="EC100" s="23"/>
      <c r="ED100" s="23"/>
      <c r="EE100" s="23"/>
      <c r="EF100" s="23"/>
      <c r="EG100" s="23"/>
      <c r="EH100" s="23"/>
      <c r="EI100" s="23"/>
    </row>
    <row r="101" spans="1:139" s="24" customFormat="1" x14ac:dyDescent="0.3">
      <c r="A101" s="19"/>
      <c r="B101" s="19"/>
      <c r="C101" s="19"/>
      <c r="D101" s="19"/>
      <c r="E101" s="19"/>
      <c r="F101" s="19"/>
      <c r="G101" s="19"/>
      <c r="H101" s="19"/>
      <c r="I101" s="19"/>
      <c r="J101" s="19"/>
      <c r="K101" s="19"/>
      <c r="L101" s="19"/>
      <c r="M101" s="19"/>
      <c r="N101" s="19"/>
      <c r="O101" s="19"/>
      <c r="P101" s="19"/>
      <c r="Q101" s="19"/>
      <c r="R101" s="19"/>
      <c r="S101" s="19"/>
      <c r="T101" s="19"/>
      <c r="U101" s="19"/>
      <c r="V101" s="19"/>
      <c r="W101" s="19"/>
      <c r="X101" s="19"/>
      <c r="Y101" s="19"/>
      <c r="Z101" s="19"/>
      <c r="AA101" s="19"/>
      <c r="AB101" s="19"/>
      <c r="AC101" s="19"/>
      <c r="AD101" s="19"/>
      <c r="AE101" s="19"/>
      <c r="AF101" s="19"/>
      <c r="AG101" s="19"/>
      <c r="AH101" s="19"/>
      <c r="AI101" s="19"/>
      <c r="AJ101" s="19"/>
      <c r="AK101" s="19"/>
      <c r="AL101" s="19"/>
      <c r="AM101" s="19"/>
      <c r="AN101" s="19"/>
      <c r="AO101" s="19"/>
      <c r="AP101" s="19"/>
      <c r="AQ101" s="19"/>
      <c r="AR101" s="19"/>
      <c r="AS101" s="19"/>
      <c r="AT101" s="19"/>
      <c r="AU101" s="23"/>
      <c r="AV101" s="23"/>
      <c r="AW101" s="23"/>
      <c r="AX101" s="23"/>
      <c r="AY101" s="23"/>
      <c r="AZ101" s="23"/>
      <c r="BA101" s="23"/>
      <c r="BB101" s="23"/>
      <c r="BC101" s="23"/>
      <c r="BD101" s="23"/>
      <c r="BE101" s="23"/>
      <c r="BF101" s="23"/>
      <c r="BG101" s="23"/>
      <c r="BH101" s="23"/>
      <c r="BI101" s="23"/>
      <c r="BJ101" s="23"/>
      <c r="BK101" s="23"/>
      <c r="BL101" s="23"/>
      <c r="BM101" s="23"/>
      <c r="BN101" s="23"/>
      <c r="BO101" s="23"/>
      <c r="BP101" s="23"/>
      <c r="BQ101" s="23"/>
      <c r="BR101" s="23"/>
      <c r="BS101" s="23"/>
      <c r="BT101" s="23"/>
      <c r="BU101" s="23"/>
      <c r="BV101" s="23"/>
      <c r="BW101" s="23"/>
      <c r="BX101" s="23"/>
      <c r="BY101" s="23"/>
      <c r="BZ101" s="23"/>
      <c r="CA101" s="23"/>
      <c r="CB101" s="23"/>
      <c r="CC101" s="23"/>
      <c r="CD101" s="23"/>
      <c r="CE101" s="23"/>
      <c r="CF101" s="23"/>
      <c r="CG101" s="23"/>
      <c r="CH101" s="23"/>
      <c r="CI101" s="23"/>
      <c r="CJ101" s="23"/>
      <c r="CK101" s="23"/>
      <c r="CL101" s="23"/>
      <c r="CM101" s="23"/>
      <c r="CN101" s="23"/>
      <c r="CO101" s="23"/>
      <c r="CP101" s="23"/>
      <c r="CQ101" s="23"/>
      <c r="CR101" s="23"/>
      <c r="CS101" s="23"/>
      <c r="CT101" s="23"/>
      <c r="CU101" s="23"/>
      <c r="CV101" s="23"/>
      <c r="CW101" s="23"/>
      <c r="CX101" s="23"/>
      <c r="CY101" s="23"/>
      <c r="CZ101" s="23"/>
      <c r="DA101" s="23"/>
      <c r="DB101" s="23"/>
      <c r="DC101" s="23"/>
      <c r="DD101" s="23"/>
      <c r="DE101" s="23"/>
      <c r="DF101" s="23"/>
      <c r="DG101" s="23"/>
      <c r="DH101" s="23"/>
      <c r="DI101" s="23"/>
      <c r="DJ101" s="23"/>
      <c r="DK101" s="23"/>
      <c r="DL101" s="23"/>
      <c r="DM101" s="23"/>
      <c r="DN101" s="23"/>
      <c r="DO101" s="23"/>
      <c r="DP101" s="23"/>
      <c r="DQ101" s="23"/>
      <c r="DR101" s="23"/>
      <c r="DS101" s="23"/>
      <c r="DT101" s="23"/>
      <c r="DU101" s="23"/>
      <c r="DV101" s="23"/>
      <c r="DW101" s="23"/>
      <c r="DX101" s="23"/>
      <c r="DY101" s="23"/>
      <c r="DZ101" s="23"/>
      <c r="EA101" s="23"/>
      <c r="EB101" s="23"/>
      <c r="EC101" s="23"/>
      <c r="ED101" s="23"/>
      <c r="EE101" s="23"/>
      <c r="EF101" s="23"/>
      <c r="EG101" s="23"/>
      <c r="EH101" s="23"/>
      <c r="EI101" s="23"/>
    </row>
    <row r="102" spans="1:139" s="24" customFormat="1" x14ac:dyDescent="0.3">
      <c r="A102" s="19"/>
      <c r="B102" s="19"/>
      <c r="C102" s="19"/>
      <c r="D102" s="19"/>
      <c r="E102" s="19"/>
      <c r="F102" s="19"/>
      <c r="G102" s="19"/>
      <c r="H102" s="19"/>
      <c r="I102" s="19"/>
      <c r="J102" s="19"/>
      <c r="K102" s="19"/>
      <c r="L102" s="19"/>
      <c r="M102" s="19"/>
      <c r="N102" s="19"/>
      <c r="O102" s="19"/>
      <c r="P102" s="19"/>
      <c r="Q102" s="19"/>
      <c r="R102" s="19"/>
      <c r="S102" s="19"/>
      <c r="T102" s="19"/>
      <c r="U102" s="19"/>
      <c r="V102" s="19"/>
      <c r="W102" s="19"/>
      <c r="X102" s="19"/>
      <c r="Y102" s="19"/>
      <c r="Z102" s="19"/>
      <c r="AA102" s="19"/>
      <c r="AB102" s="19"/>
      <c r="AC102" s="19"/>
      <c r="AD102" s="19"/>
      <c r="AE102" s="19"/>
      <c r="AF102" s="19"/>
      <c r="AG102" s="19"/>
      <c r="AH102" s="19"/>
      <c r="AI102" s="19"/>
      <c r="AJ102" s="19"/>
      <c r="AK102" s="19"/>
      <c r="AL102" s="19"/>
      <c r="AM102" s="19"/>
      <c r="AN102" s="19"/>
      <c r="AO102" s="19"/>
      <c r="AP102" s="19"/>
      <c r="AQ102" s="19"/>
      <c r="AR102" s="19"/>
      <c r="AS102" s="19"/>
      <c r="AT102" s="19"/>
      <c r="AU102" s="23"/>
      <c r="AV102" s="23"/>
      <c r="AW102" s="23"/>
      <c r="AX102" s="23"/>
      <c r="AY102" s="23"/>
      <c r="AZ102" s="23"/>
      <c r="BA102" s="23"/>
      <c r="BB102" s="23"/>
      <c r="BC102" s="23"/>
      <c r="BD102" s="23"/>
      <c r="BE102" s="23"/>
      <c r="BF102" s="23"/>
      <c r="BG102" s="23"/>
      <c r="BH102" s="23"/>
      <c r="BI102" s="23"/>
      <c r="BJ102" s="23"/>
      <c r="BK102" s="23"/>
      <c r="BL102" s="23"/>
      <c r="BM102" s="23"/>
      <c r="BN102" s="23"/>
      <c r="BO102" s="23"/>
      <c r="BP102" s="23"/>
      <c r="BQ102" s="23"/>
      <c r="BR102" s="23"/>
      <c r="BS102" s="23"/>
      <c r="BT102" s="23"/>
      <c r="BU102" s="23"/>
      <c r="BV102" s="23"/>
      <c r="BW102" s="23"/>
      <c r="BX102" s="23"/>
      <c r="BY102" s="23"/>
      <c r="BZ102" s="23"/>
      <c r="CA102" s="23"/>
      <c r="CB102" s="23"/>
      <c r="CC102" s="23"/>
      <c r="CD102" s="23"/>
      <c r="CE102" s="23"/>
      <c r="CF102" s="23"/>
      <c r="CG102" s="23"/>
      <c r="CH102" s="23"/>
      <c r="CI102" s="23"/>
      <c r="CJ102" s="23"/>
      <c r="CK102" s="23"/>
      <c r="CL102" s="23"/>
      <c r="CM102" s="23"/>
      <c r="CN102" s="23"/>
      <c r="CO102" s="23"/>
      <c r="CP102" s="23"/>
      <c r="CQ102" s="23"/>
      <c r="CR102" s="23"/>
      <c r="CS102" s="23"/>
      <c r="CT102" s="23"/>
      <c r="CU102" s="23"/>
      <c r="CV102" s="23"/>
      <c r="CW102" s="23"/>
      <c r="CX102" s="23"/>
      <c r="CY102" s="23"/>
      <c r="CZ102" s="23"/>
      <c r="DA102" s="23"/>
      <c r="DB102" s="23"/>
      <c r="DC102" s="23"/>
      <c r="DD102" s="23"/>
      <c r="DE102" s="23"/>
      <c r="DF102" s="23"/>
      <c r="DG102" s="23"/>
      <c r="DH102" s="23"/>
      <c r="DI102" s="23"/>
      <c r="DJ102" s="23"/>
      <c r="DK102" s="23"/>
      <c r="DL102" s="23"/>
      <c r="DM102" s="23"/>
      <c r="DN102" s="23"/>
      <c r="DO102" s="23"/>
      <c r="DP102" s="23"/>
      <c r="DQ102" s="23"/>
      <c r="DR102" s="23"/>
      <c r="DS102" s="23"/>
      <c r="DT102" s="23"/>
      <c r="DU102" s="23"/>
      <c r="DV102" s="23"/>
      <c r="DW102" s="23"/>
      <c r="DX102" s="23"/>
      <c r="DY102" s="23"/>
      <c r="DZ102" s="23"/>
      <c r="EA102" s="23"/>
      <c r="EB102" s="23"/>
      <c r="EC102" s="23"/>
      <c r="ED102" s="23"/>
      <c r="EE102" s="23"/>
      <c r="EF102" s="23"/>
      <c r="EG102" s="23"/>
      <c r="EH102" s="23"/>
      <c r="EI102" s="23"/>
    </row>
    <row r="103" spans="1:139" s="24" customFormat="1" x14ac:dyDescent="0.3">
      <c r="A103" s="19"/>
      <c r="B103" s="19"/>
      <c r="C103" s="19"/>
      <c r="D103" s="19"/>
      <c r="E103" s="19"/>
      <c r="F103" s="19"/>
      <c r="G103" s="19"/>
      <c r="H103" s="19"/>
      <c r="I103" s="19"/>
      <c r="J103" s="19"/>
      <c r="K103" s="19"/>
      <c r="L103" s="19"/>
      <c r="M103" s="19"/>
      <c r="N103" s="19"/>
      <c r="O103" s="19"/>
      <c r="P103" s="19"/>
      <c r="Q103" s="19"/>
      <c r="R103" s="19"/>
      <c r="S103" s="19"/>
      <c r="T103" s="19"/>
      <c r="U103" s="19"/>
      <c r="V103" s="19"/>
      <c r="W103" s="19"/>
      <c r="X103" s="19"/>
      <c r="Y103" s="19"/>
      <c r="Z103" s="19"/>
      <c r="AA103" s="19"/>
      <c r="AB103" s="19"/>
      <c r="AC103" s="19"/>
      <c r="AD103" s="19"/>
      <c r="AE103" s="19"/>
      <c r="AF103" s="19"/>
      <c r="AG103" s="19"/>
      <c r="AH103" s="19"/>
      <c r="AI103" s="19"/>
      <c r="AJ103" s="19"/>
      <c r="AK103" s="19"/>
      <c r="AL103" s="19"/>
      <c r="AM103" s="19"/>
      <c r="AN103" s="19"/>
      <c r="AO103" s="19"/>
      <c r="AP103" s="19"/>
      <c r="AQ103" s="19"/>
      <c r="AR103" s="19"/>
      <c r="AS103" s="19"/>
      <c r="AT103" s="19"/>
      <c r="AU103" s="23"/>
      <c r="AV103" s="23"/>
      <c r="AW103" s="23"/>
      <c r="AX103" s="23"/>
      <c r="AY103" s="23"/>
      <c r="AZ103" s="23"/>
      <c r="BA103" s="23"/>
      <c r="BB103" s="23"/>
      <c r="BC103" s="23"/>
      <c r="BD103" s="23"/>
      <c r="BE103" s="23"/>
      <c r="BF103" s="23"/>
      <c r="BG103" s="23"/>
      <c r="BH103" s="23"/>
      <c r="BI103" s="23"/>
      <c r="BJ103" s="23"/>
      <c r="BK103" s="23"/>
      <c r="BL103" s="23"/>
      <c r="BM103" s="23"/>
      <c r="BN103" s="23"/>
      <c r="BO103" s="23"/>
      <c r="BP103" s="23"/>
      <c r="BQ103" s="23"/>
      <c r="BR103" s="23"/>
      <c r="BS103" s="23"/>
      <c r="BT103" s="23"/>
      <c r="BU103" s="23"/>
      <c r="BV103" s="23"/>
      <c r="BW103" s="23"/>
      <c r="BX103" s="23"/>
      <c r="BY103" s="23"/>
      <c r="BZ103" s="23"/>
      <c r="CA103" s="23"/>
      <c r="CB103" s="23"/>
      <c r="CC103" s="23"/>
      <c r="CD103" s="23"/>
      <c r="CE103" s="23"/>
      <c r="CF103" s="23"/>
      <c r="CG103" s="23"/>
      <c r="CH103" s="23"/>
      <c r="CI103" s="23"/>
      <c r="CJ103" s="23"/>
      <c r="CK103" s="23"/>
      <c r="CL103" s="23"/>
      <c r="CM103" s="23"/>
      <c r="CN103" s="23"/>
      <c r="CO103" s="23"/>
      <c r="CP103" s="23"/>
      <c r="CQ103" s="23"/>
      <c r="CR103" s="23"/>
      <c r="CS103" s="23"/>
      <c r="CT103" s="23"/>
      <c r="CU103" s="23"/>
      <c r="CV103" s="23"/>
      <c r="CW103" s="23"/>
      <c r="CX103" s="23"/>
      <c r="CY103" s="23"/>
      <c r="CZ103" s="23"/>
      <c r="DA103" s="23"/>
      <c r="DB103" s="23"/>
      <c r="DC103" s="23"/>
      <c r="DD103" s="23"/>
      <c r="DE103" s="23"/>
      <c r="DF103" s="23"/>
      <c r="DG103" s="23"/>
      <c r="DH103" s="23"/>
      <c r="DI103" s="23"/>
      <c r="DJ103" s="23"/>
      <c r="DK103" s="23"/>
      <c r="DL103" s="23"/>
      <c r="DM103" s="23"/>
      <c r="DN103" s="23"/>
      <c r="DO103" s="23"/>
      <c r="DP103" s="23"/>
      <c r="DQ103" s="23"/>
      <c r="DR103" s="23"/>
      <c r="DS103" s="23"/>
      <c r="DT103" s="23"/>
      <c r="DU103" s="23"/>
      <c r="DV103" s="23"/>
      <c r="DW103" s="23"/>
      <c r="DX103" s="23"/>
      <c r="DY103" s="23"/>
      <c r="DZ103" s="23"/>
      <c r="EA103" s="23"/>
      <c r="EB103" s="23"/>
      <c r="EC103" s="23"/>
      <c r="ED103" s="23"/>
      <c r="EE103" s="23"/>
      <c r="EF103" s="23"/>
      <c r="EG103" s="23"/>
      <c r="EH103" s="23"/>
      <c r="EI103" s="23"/>
    </row>
    <row r="104" spans="1:139" s="24" customFormat="1" x14ac:dyDescent="0.3">
      <c r="A104" s="19"/>
      <c r="B104" s="19"/>
      <c r="C104" s="19"/>
      <c r="D104" s="19"/>
      <c r="E104" s="19"/>
      <c r="F104" s="19"/>
      <c r="G104" s="19"/>
      <c r="H104" s="19"/>
      <c r="I104" s="19"/>
      <c r="J104" s="19"/>
      <c r="K104" s="19"/>
      <c r="L104" s="19"/>
      <c r="M104" s="19"/>
      <c r="N104" s="19"/>
      <c r="O104" s="19"/>
      <c r="P104" s="19"/>
      <c r="Q104" s="19"/>
      <c r="R104" s="19"/>
      <c r="S104" s="19"/>
      <c r="T104" s="19"/>
      <c r="U104" s="19"/>
      <c r="V104" s="19"/>
      <c r="W104" s="19"/>
      <c r="X104" s="19"/>
      <c r="Y104" s="19"/>
      <c r="Z104" s="19"/>
      <c r="AA104" s="19"/>
      <c r="AB104" s="19"/>
      <c r="AC104" s="19"/>
      <c r="AD104" s="19"/>
      <c r="AE104" s="19"/>
      <c r="AF104" s="19"/>
      <c r="AG104" s="19"/>
      <c r="AH104" s="19"/>
      <c r="AI104" s="19"/>
      <c r="AJ104" s="19"/>
      <c r="AK104" s="19"/>
      <c r="AL104" s="19"/>
      <c r="AM104" s="19"/>
      <c r="AN104" s="19"/>
      <c r="AO104" s="19"/>
      <c r="AP104" s="19"/>
      <c r="AQ104" s="19"/>
      <c r="AR104" s="19"/>
      <c r="AS104" s="19"/>
      <c r="AT104" s="19"/>
      <c r="AU104" s="23"/>
      <c r="AV104" s="23"/>
      <c r="AW104" s="23"/>
      <c r="AX104" s="23"/>
      <c r="AY104" s="23"/>
      <c r="AZ104" s="23"/>
      <c r="BA104" s="23"/>
      <c r="BB104" s="23"/>
      <c r="BC104" s="23"/>
      <c r="BD104" s="23"/>
      <c r="BE104" s="23"/>
      <c r="BF104" s="23"/>
      <c r="BG104" s="23"/>
      <c r="BH104" s="23"/>
      <c r="BI104" s="23"/>
      <c r="BJ104" s="23"/>
      <c r="BK104" s="23"/>
      <c r="BL104" s="23"/>
      <c r="BM104" s="23"/>
      <c r="BN104" s="23"/>
      <c r="BO104" s="23"/>
      <c r="BP104" s="23"/>
      <c r="BQ104" s="23"/>
      <c r="BR104" s="23"/>
      <c r="BS104" s="23"/>
      <c r="BT104" s="23"/>
      <c r="BU104" s="23"/>
      <c r="BV104" s="23"/>
      <c r="BW104" s="23"/>
      <c r="BX104" s="23"/>
      <c r="BY104" s="23"/>
      <c r="BZ104" s="23"/>
      <c r="CA104" s="23"/>
      <c r="CB104" s="23"/>
      <c r="CC104" s="23"/>
      <c r="CD104" s="23"/>
      <c r="CE104" s="23"/>
      <c r="CF104" s="23"/>
      <c r="CG104" s="23"/>
      <c r="CH104" s="23"/>
      <c r="CI104" s="23"/>
      <c r="CJ104" s="23"/>
      <c r="CK104" s="23"/>
      <c r="CL104" s="23"/>
      <c r="CM104" s="23"/>
      <c r="CN104" s="23"/>
      <c r="CO104" s="23"/>
      <c r="CP104" s="23"/>
      <c r="CQ104" s="23"/>
      <c r="CR104" s="23"/>
      <c r="CS104" s="23"/>
      <c r="CT104" s="23"/>
      <c r="CU104" s="23"/>
      <c r="CV104" s="23"/>
      <c r="CW104" s="23"/>
      <c r="CX104" s="23"/>
      <c r="CY104" s="23"/>
      <c r="CZ104" s="23"/>
      <c r="DA104" s="23"/>
      <c r="DB104" s="23"/>
      <c r="DC104" s="23"/>
      <c r="DD104" s="23"/>
      <c r="DE104" s="23"/>
      <c r="DF104" s="23"/>
      <c r="DG104" s="23"/>
      <c r="DH104" s="23"/>
      <c r="DI104" s="23"/>
      <c r="DJ104" s="23"/>
      <c r="DK104" s="23"/>
      <c r="DL104" s="23"/>
      <c r="DM104" s="23"/>
      <c r="DN104" s="23"/>
      <c r="DO104" s="23"/>
      <c r="DP104" s="23"/>
      <c r="DQ104" s="23"/>
      <c r="DR104" s="23"/>
      <c r="DS104" s="23"/>
      <c r="DT104" s="23"/>
      <c r="DU104" s="23"/>
      <c r="DV104" s="23"/>
      <c r="DW104" s="23"/>
      <c r="DX104" s="23"/>
      <c r="DY104" s="23"/>
      <c r="DZ104" s="23"/>
      <c r="EA104" s="23"/>
      <c r="EB104" s="23"/>
      <c r="EC104" s="23"/>
      <c r="ED104" s="23"/>
      <c r="EE104" s="23"/>
      <c r="EF104" s="23"/>
      <c r="EG104" s="23"/>
      <c r="EH104" s="23"/>
      <c r="EI104" s="23"/>
    </row>
    <row r="105" spans="1:139" s="24" customFormat="1" x14ac:dyDescent="0.3">
      <c r="A105" s="19"/>
      <c r="B105" s="19"/>
      <c r="C105" s="19"/>
      <c r="D105" s="19"/>
      <c r="E105" s="19"/>
      <c r="F105" s="19"/>
      <c r="G105" s="19"/>
      <c r="H105" s="19"/>
      <c r="I105" s="19"/>
      <c r="J105" s="19"/>
      <c r="K105" s="19"/>
      <c r="L105" s="19"/>
      <c r="M105" s="19"/>
      <c r="N105" s="19"/>
      <c r="O105" s="19"/>
      <c r="P105" s="19"/>
      <c r="Q105" s="19"/>
      <c r="R105" s="19"/>
      <c r="S105" s="19"/>
      <c r="T105" s="19"/>
      <c r="U105" s="19"/>
      <c r="V105" s="19"/>
      <c r="W105" s="19"/>
      <c r="X105" s="19"/>
      <c r="Y105" s="19"/>
      <c r="Z105" s="19"/>
      <c r="AA105" s="19"/>
      <c r="AB105" s="19"/>
      <c r="AC105" s="19"/>
      <c r="AD105" s="19"/>
      <c r="AE105" s="19"/>
      <c r="AF105" s="19"/>
      <c r="AG105" s="19"/>
      <c r="AH105" s="19"/>
      <c r="AI105" s="19"/>
      <c r="AJ105" s="19"/>
      <c r="AK105" s="19"/>
      <c r="AL105" s="19"/>
      <c r="AM105" s="19"/>
      <c r="AN105" s="19"/>
      <c r="AO105" s="19"/>
      <c r="AP105" s="19"/>
      <c r="AQ105" s="19"/>
      <c r="AR105" s="19"/>
      <c r="AS105" s="19"/>
      <c r="AT105" s="19"/>
      <c r="AU105" s="23"/>
      <c r="AV105" s="23"/>
      <c r="AW105" s="23"/>
      <c r="AX105" s="23"/>
      <c r="AY105" s="23"/>
      <c r="AZ105" s="23"/>
      <c r="BA105" s="23"/>
      <c r="BB105" s="23"/>
      <c r="BC105" s="23"/>
      <c r="BD105" s="23"/>
      <c r="BE105" s="23"/>
      <c r="BF105" s="23"/>
      <c r="BG105" s="23"/>
      <c r="BH105" s="23"/>
      <c r="BI105" s="23"/>
      <c r="BJ105" s="23"/>
      <c r="BK105" s="23"/>
      <c r="BL105" s="23"/>
      <c r="BM105" s="23"/>
      <c r="BN105" s="23"/>
      <c r="BO105" s="23"/>
      <c r="BP105" s="23"/>
      <c r="BQ105" s="23"/>
      <c r="BR105" s="23"/>
      <c r="BS105" s="23"/>
      <c r="BT105" s="23"/>
      <c r="BU105" s="23"/>
      <c r="BV105" s="23"/>
      <c r="BW105" s="23"/>
      <c r="BX105" s="23"/>
      <c r="BY105" s="23"/>
      <c r="BZ105" s="23"/>
      <c r="CA105" s="23"/>
      <c r="CB105" s="23"/>
      <c r="CC105" s="23"/>
      <c r="CD105" s="23"/>
      <c r="CE105" s="23"/>
      <c r="CF105" s="23"/>
      <c r="CG105" s="23"/>
      <c r="CH105" s="23"/>
      <c r="CI105" s="23"/>
      <c r="CJ105" s="23"/>
      <c r="CK105" s="23"/>
      <c r="CL105" s="23"/>
      <c r="CM105" s="23"/>
      <c r="CN105" s="23"/>
      <c r="CO105" s="23"/>
      <c r="CP105" s="23"/>
      <c r="CQ105" s="23"/>
      <c r="CR105" s="23"/>
      <c r="CS105" s="23"/>
      <c r="CT105" s="23"/>
      <c r="CU105" s="23"/>
      <c r="CV105" s="23"/>
      <c r="CW105" s="23"/>
      <c r="CX105" s="23"/>
      <c r="CY105" s="23"/>
      <c r="CZ105" s="23"/>
      <c r="DA105" s="23"/>
      <c r="DB105" s="23"/>
      <c r="DC105" s="23"/>
      <c r="DD105" s="23"/>
      <c r="DE105" s="23"/>
      <c r="DF105" s="23"/>
      <c r="DG105" s="23"/>
      <c r="DH105" s="23"/>
      <c r="DI105" s="23"/>
      <c r="DJ105" s="23"/>
      <c r="DK105" s="23"/>
      <c r="DL105" s="23"/>
      <c r="DM105" s="23"/>
      <c r="DN105" s="23"/>
      <c r="DO105" s="23"/>
      <c r="DP105" s="23"/>
      <c r="DQ105" s="23"/>
      <c r="DR105" s="23"/>
      <c r="DS105" s="23"/>
      <c r="DT105" s="23"/>
      <c r="DU105" s="23"/>
      <c r="DV105" s="23"/>
      <c r="DW105" s="23"/>
      <c r="DX105" s="23"/>
      <c r="DY105" s="23"/>
      <c r="DZ105" s="23"/>
      <c r="EA105" s="23"/>
      <c r="EB105" s="23"/>
      <c r="EC105" s="23"/>
      <c r="ED105" s="23"/>
      <c r="EE105" s="23"/>
      <c r="EF105" s="23"/>
      <c r="EG105" s="23"/>
      <c r="EH105" s="23"/>
      <c r="EI105" s="23"/>
    </row>
    <row r="106" spans="1:139" s="24" customFormat="1" x14ac:dyDescent="0.3">
      <c r="A106" s="19"/>
      <c r="B106" s="19"/>
      <c r="C106" s="19"/>
      <c r="D106" s="19"/>
      <c r="E106" s="19"/>
      <c r="F106" s="19"/>
      <c r="G106" s="19"/>
      <c r="H106" s="19"/>
      <c r="I106" s="19"/>
      <c r="J106" s="19"/>
      <c r="K106" s="19"/>
      <c r="L106" s="19"/>
      <c r="M106" s="19"/>
      <c r="N106" s="19"/>
      <c r="O106" s="19"/>
      <c r="P106" s="19"/>
      <c r="Q106" s="19"/>
      <c r="R106" s="19"/>
      <c r="S106" s="19"/>
      <c r="T106" s="19"/>
      <c r="U106" s="19"/>
      <c r="V106" s="19"/>
      <c r="W106" s="19"/>
      <c r="X106" s="19"/>
      <c r="Y106" s="19"/>
      <c r="Z106" s="19"/>
      <c r="AA106" s="19"/>
      <c r="AB106" s="19"/>
      <c r="AC106" s="19"/>
      <c r="AD106" s="19"/>
      <c r="AE106" s="19"/>
      <c r="AF106" s="19"/>
      <c r="AG106" s="19"/>
      <c r="AH106" s="19"/>
      <c r="AI106" s="19"/>
      <c r="AJ106" s="19"/>
      <c r="AK106" s="19"/>
      <c r="AL106" s="19"/>
      <c r="AM106" s="19"/>
      <c r="AN106" s="19"/>
      <c r="AO106" s="19"/>
      <c r="AP106" s="19"/>
      <c r="AQ106" s="19"/>
      <c r="AR106" s="19"/>
      <c r="AS106" s="19"/>
      <c r="AT106" s="19"/>
      <c r="AU106" s="23"/>
      <c r="AV106" s="23"/>
      <c r="AW106" s="23"/>
      <c r="AX106" s="23"/>
      <c r="AY106" s="23"/>
      <c r="AZ106" s="23"/>
      <c r="BA106" s="23"/>
      <c r="BB106" s="23"/>
      <c r="BC106" s="23"/>
      <c r="BD106" s="23"/>
      <c r="BE106" s="23"/>
      <c r="BF106" s="23"/>
      <c r="BG106" s="23"/>
      <c r="BH106" s="23"/>
      <c r="BI106" s="23"/>
      <c r="BJ106" s="23"/>
      <c r="BK106" s="23"/>
      <c r="BL106" s="23"/>
      <c r="BM106" s="23"/>
      <c r="BN106" s="23"/>
      <c r="BO106" s="23"/>
      <c r="BP106" s="23"/>
      <c r="BQ106" s="23"/>
      <c r="BR106" s="23"/>
      <c r="BS106" s="23"/>
      <c r="BT106" s="23"/>
      <c r="BU106" s="23"/>
      <c r="BV106" s="23"/>
      <c r="BW106" s="23"/>
      <c r="BX106" s="23"/>
      <c r="BY106" s="23"/>
      <c r="BZ106" s="23"/>
      <c r="CA106" s="23"/>
      <c r="CB106" s="23"/>
      <c r="CC106" s="23"/>
      <c r="CD106" s="23"/>
      <c r="CE106" s="23"/>
      <c r="CF106" s="23"/>
      <c r="CG106" s="23"/>
      <c r="CH106" s="23"/>
      <c r="CI106" s="23"/>
      <c r="CJ106" s="23"/>
      <c r="CK106" s="23"/>
      <c r="CL106" s="23"/>
      <c r="CM106" s="23"/>
      <c r="CN106" s="23"/>
      <c r="CO106" s="23"/>
      <c r="CP106" s="23"/>
      <c r="CQ106" s="23"/>
      <c r="CR106" s="23"/>
      <c r="CS106" s="23"/>
      <c r="CT106" s="23"/>
      <c r="CU106" s="23"/>
      <c r="CV106" s="23"/>
      <c r="CW106" s="23"/>
      <c r="CX106" s="23"/>
      <c r="CY106" s="23"/>
      <c r="CZ106" s="23"/>
      <c r="DA106" s="23"/>
      <c r="DB106" s="23"/>
      <c r="DC106" s="23"/>
      <c r="DD106" s="23"/>
      <c r="DE106" s="23"/>
      <c r="DF106" s="23"/>
      <c r="DG106" s="23"/>
      <c r="DH106" s="23"/>
      <c r="DI106" s="23"/>
      <c r="DJ106" s="23"/>
      <c r="DK106" s="23"/>
      <c r="DL106" s="23"/>
      <c r="DM106" s="23"/>
      <c r="DN106" s="23"/>
      <c r="DO106" s="23"/>
      <c r="DP106" s="23"/>
      <c r="DQ106" s="23"/>
      <c r="DR106" s="23"/>
      <c r="DS106" s="23"/>
      <c r="DT106" s="23"/>
      <c r="DU106" s="23"/>
      <c r="DV106" s="23"/>
      <c r="DW106" s="23"/>
      <c r="DX106" s="23"/>
      <c r="DY106" s="23"/>
      <c r="DZ106" s="23"/>
      <c r="EA106" s="23"/>
      <c r="EB106" s="23"/>
      <c r="EC106" s="23"/>
      <c r="ED106" s="23"/>
      <c r="EE106" s="23"/>
      <c r="EF106" s="23"/>
      <c r="EG106" s="23"/>
      <c r="EH106" s="23"/>
      <c r="EI106" s="23"/>
    </row>
    <row r="107" spans="1:139" s="24" customFormat="1" x14ac:dyDescent="0.3">
      <c r="A107" s="19"/>
      <c r="B107" s="19"/>
      <c r="C107" s="19"/>
      <c r="D107" s="19"/>
      <c r="E107" s="19"/>
      <c r="F107" s="19"/>
      <c r="G107" s="19"/>
      <c r="H107" s="19"/>
      <c r="I107" s="19"/>
      <c r="J107" s="19"/>
      <c r="K107" s="19"/>
      <c r="L107" s="19"/>
      <c r="M107" s="19"/>
      <c r="N107" s="19"/>
      <c r="O107" s="19"/>
      <c r="P107" s="19"/>
      <c r="Q107" s="19"/>
      <c r="R107" s="19"/>
      <c r="S107" s="19"/>
      <c r="T107" s="19"/>
      <c r="U107" s="19"/>
      <c r="V107" s="19"/>
      <c r="W107" s="19"/>
      <c r="X107" s="19"/>
      <c r="Y107" s="19"/>
      <c r="Z107" s="19"/>
      <c r="AA107" s="19"/>
      <c r="AB107" s="19"/>
      <c r="AC107" s="19"/>
      <c r="AD107" s="19"/>
      <c r="AE107" s="19"/>
      <c r="AF107" s="19"/>
      <c r="AG107" s="19"/>
      <c r="AH107" s="19"/>
      <c r="AI107" s="19"/>
      <c r="AJ107" s="19"/>
      <c r="AK107" s="19"/>
      <c r="AL107" s="19"/>
      <c r="AM107" s="19"/>
      <c r="AN107" s="19"/>
      <c r="AO107" s="19"/>
      <c r="AP107" s="19"/>
      <c r="AQ107" s="19"/>
      <c r="AR107" s="19"/>
      <c r="AS107" s="19"/>
      <c r="AT107" s="19"/>
      <c r="AU107" s="23"/>
      <c r="AV107" s="23"/>
      <c r="AW107" s="23"/>
      <c r="AX107" s="23"/>
      <c r="AY107" s="23"/>
      <c r="AZ107" s="23"/>
      <c r="BA107" s="23"/>
      <c r="BB107" s="23"/>
      <c r="BC107" s="23"/>
      <c r="BD107" s="23"/>
      <c r="BE107" s="23"/>
      <c r="BF107" s="23"/>
      <c r="BG107" s="23"/>
      <c r="BH107" s="23"/>
      <c r="BI107" s="23"/>
      <c r="BJ107" s="23"/>
      <c r="BK107" s="23"/>
      <c r="BL107" s="23"/>
      <c r="BM107" s="23"/>
      <c r="BN107" s="23"/>
      <c r="BO107" s="23"/>
      <c r="BP107" s="23"/>
      <c r="BQ107" s="23"/>
      <c r="BR107" s="23"/>
      <c r="BS107" s="23"/>
      <c r="BT107" s="23"/>
      <c r="BU107" s="23"/>
      <c r="BV107" s="23"/>
      <c r="BW107" s="23"/>
      <c r="BX107" s="23"/>
      <c r="BY107" s="23"/>
      <c r="BZ107" s="23"/>
      <c r="CA107" s="23"/>
      <c r="CB107" s="23"/>
      <c r="CC107" s="23"/>
      <c r="CD107" s="23"/>
      <c r="CE107" s="23"/>
      <c r="CF107" s="23"/>
      <c r="CG107" s="23"/>
      <c r="CH107" s="23"/>
      <c r="CI107" s="23"/>
      <c r="CJ107" s="23"/>
      <c r="CK107" s="23"/>
      <c r="CL107" s="23"/>
      <c r="CM107" s="23"/>
      <c r="CN107" s="23"/>
      <c r="CO107" s="23"/>
      <c r="CP107" s="23"/>
      <c r="CQ107" s="23"/>
      <c r="CR107" s="23"/>
      <c r="CS107" s="23"/>
      <c r="CT107" s="23"/>
      <c r="CU107" s="23"/>
      <c r="CV107" s="23"/>
      <c r="CW107" s="23"/>
      <c r="CX107" s="23"/>
      <c r="CY107" s="23"/>
      <c r="CZ107" s="23"/>
      <c r="DA107" s="23"/>
      <c r="DB107" s="23"/>
      <c r="DC107" s="23"/>
      <c r="DD107" s="23"/>
      <c r="DE107" s="23"/>
      <c r="DF107" s="23"/>
      <c r="DG107" s="23"/>
      <c r="DH107" s="23"/>
      <c r="DI107" s="23"/>
      <c r="DJ107" s="23"/>
      <c r="DK107" s="23"/>
      <c r="DL107" s="23"/>
      <c r="DM107" s="23"/>
      <c r="DN107" s="23"/>
      <c r="DO107" s="23"/>
      <c r="DP107" s="23"/>
      <c r="DQ107" s="23"/>
      <c r="DR107" s="23"/>
      <c r="DS107" s="23"/>
      <c r="DT107" s="23"/>
      <c r="DU107" s="23"/>
      <c r="DV107" s="23"/>
      <c r="DW107" s="23"/>
      <c r="DX107" s="23"/>
      <c r="DY107" s="23"/>
      <c r="DZ107" s="23"/>
      <c r="EA107" s="23"/>
      <c r="EB107" s="23"/>
      <c r="EC107" s="23"/>
      <c r="ED107" s="23"/>
      <c r="EE107" s="23"/>
      <c r="EF107" s="23"/>
      <c r="EG107" s="23"/>
      <c r="EH107" s="23"/>
      <c r="EI107" s="23"/>
    </row>
    <row r="108" spans="1:139" s="24" customFormat="1" x14ac:dyDescent="0.3">
      <c r="A108" s="19"/>
      <c r="B108" s="19"/>
      <c r="C108" s="19"/>
      <c r="D108" s="19"/>
      <c r="E108" s="19"/>
      <c r="F108" s="19"/>
      <c r="G108" s="19"/>
      <c r="H108" s="19"/>
      <c r="I108" s="19"/>
      <c r="J108" s="19"/>
      <c r="K108" s="19"/>
      <c r="L108" s="19"/>
      <c r="M108" s="19"/>
      <c r="N108" s="19"/>
      <c r="O108" s="19"/>
      <c r="P108" s="19"/>
      <c r="Q108" s="19"/>
      <c r="R108" s="19"/>
      <c r="S108" s="19"/>
      <c r="T108" s="19"/>
      <c r="U108" s="19"/>
      <c r="V108" s="19"/>
      <c r="W108" s="19"/>
      <c r="X108" s="19"/>
      <c r="Y108" s="19"/>
      <c r="Z108" s="19"/>
      <c r="AA108" s="19"/>
      <c r="AB108" s="19"/>
      <c r="AC108" s="19"/>
      <c r="AD108" s="19"/>
      <c r="AE108" s="19"/>
      <c r="AF108" s="19"/>
      <c r="AG108" s="19"/>
      <c r="AH108" s="19"/>
      <c r="AI108" s="19"/>
      <c r="AJ108" s="19"/>
      <c r="AK108" s="19"/>
      <c r="AL108" s="19"/>
      <c r="AM108" s="19"/>
      <c r="AN108" s="19"/>
      <c r="AO108" s="19"/>
      <c r="AP108" s="19"/>
      <c r="AQ108" s="19"/>
      <c r="AR108" s="19"/>
      <c r="AS108" s="19"/>
      <c r="AT108" s="19"/>
      <c r="AU108" s="23"/>
      <c r="AV108" s="23"/>
      <c r="AW108" s="23"/>
      <c r="AX108" s="23"/>
      <c r="AY108" s="23"/>
      <c r="AZ108" s="23"/>
      <c r="BA108" s="23"/>
      <c r="BB108" s="23"/>
      <c r="BC108" s="23"/>
      <c r="BD108" s="23"/>
      <c r="BE108" s="23"/>
      <c r="BF108" s="23"/>
      <c r="BG108" s="23"/>
      <c r="BH108" s="23"/>
      <c r="BI108" s="23"/>
      <c r="BJ108" s="23"/>
      <c r="BK108" s="23"/>
      <c r="BL108" s="23"/>
      <c r="BM108" s="23"/>
      <c r="BN108" s="23"/>
      <c r="BO108" s="23"/>
      <c r="BP108" s="23"/>
      <c r="BQ108" s="23"/>
      <c r="BR108" s="23"/>
      <c r="BS108" s="23"/>
      <c r="BT108" s="23"/>
      <c r="BU108" s="23"/>
      <c r="BV108" s="23"/>
      <c r="BW108" s="23"/>
      <c r="BX108" s="23"/>
      <c r="BY108" s="23"/>
      <c r="BZ108" s="23"/>
      <c r="CA108" s="23"/>
      <c r="CB108" s="23"/>
      <c r="CC108" s="23"/>
      <c r="CD108" s="23"/>
      <c r="CE108" s="23"/>
      <c r="CF108" s="23"/>
      <c r="CG108" s="23"/>
      <c r="CH108" s="23"/>
      <c r="CI108" s="23"/>
      <c r="CJ108" s="23"/>
      <c r="CK108" s="23"/>
      <c r="CL108" s="23"/>
      <c r="CM108" s="23"/>
      <c r="CN108" s="23"/>
      <c r="CO108" s="23"/>
      <c r="CP108" s="23"/>
      <c r="CQ108" s="23"/>
      <c r="CR108" s="23"/>
      <c r="CS108" s="23"/>
      <c r="CT108" s="23"/>
      <c r="CU108" s="23"/>
      <c r="CV108" s="23"/>
      <c r="CW108" s="23"/>
      <c r="CX108" s="23"/>
      <c r="CY108" s="23"/>
      <c r="CZ108" s="23"/>
      <c r="DA108" s="23"/>
      <c r="DB108" s="23"/>
      <c r="DC108" s="23"/>
      <c r="DD108" s="23"/>
      <c r="DE108" s="23"/>
      <c r="DF108" s="23"/>
      <c r="DG108" s="23"/>
      <c r="DH108" s="23"/>
      <c r="DI108" s="23"/>
      <c r="DJ108" s="23"/>
      <c r="DK108" s="23"/>
      <c r="DL108" s="23"/>
      <c r="DM108" s="23"/>
      <c r="DN108" s="23"/>
      <c r="DO108" s="23"/>
      <c r="DP108" s="23"/>
      <c r="DQ108" s="23"/>
      <c r="DR108" s="23"/>
      <c r="DS108" s="23"/>
      <c r="DT108" s="23"/>
      <c r="DU108" s="23"/>
      <c r="DV108" s="23"/>
      <c r="DW108" s="23"/>
      <c r="DX108" s="23"/>
      <c r="DY108" s="23"/>
      <c r="DZ108" s="23"/>
      <c r="EA108" s="23"/>
      <c r="EB108" s="23"/>
      <c r="EC108" s="23"/>
      <c r="ED108" s="23"/>
      <c r="EE108" s="23"/>
      <c r="EF108" s="23"/>
      <c r="EG108" s="23"/>
      <c r="EH108" s="23"/>
      <c r="EI108" s="23"/>
    </row>
    <row r="109" spans="1:139" s="24" customFormat="1" x14ac:dyDescent="0.3">
      <c r="A109" s="19"/>
      <c r="B109" s="19"/>
      <c r="C109" s="19"/>
      <c r="D109" s="19"/>
      <c r="E109" s="19"/>
      <c r="F109" s="19"/>
      <c r="G109" s="19"/>
      <c r="H109" s="19"/>
      <c r="I109" s="19"/>
      <c r="J109" s="19"/>
      <c r="K109" s="19"/>
      <c r="L109" s="19"/>
      <c r="M109" s="19"/>
      <c r="N109" s="19"/>
      <c r="O109" s="19"/>
      <c r="P109" s="19"/>
      <c r="Q109" s="19"/>
      <c r="R109" s="19"/>
      <c r="S109" s="19"/>
      <c r="T109" s="19"/>
      <c r="U109" s="19"/>
      <c r="V109" s="19"/>
      <c r="W109" s="19"/>
      <c r="X109" s="19"/>
      <c r="Y109" s="19"/>
      <c r="Z109" s="19"/>
      <c r="AA109" s="19"/>
      <c r="AB109" s="19"/>
      <c r="AC109" s="19"/>
      <c r="AD109" s="19"/>
      <c r="AE109" s="19"/>
      <c r="AF109" s="19"/>
      <c r="AG109" s="19"/>
      <c r="AH109" s="19"/>
      <c r="AI109" s="19"/>
      <c r="AJ109" s="19"/>
      <c r="AK109" s="19"/>
      <c r="AL109" s="19"/>
      <c r="AM109" s="19"/>
      <c r="AN109" s="19"/>
      <c r="AO109" s="19"/>
      <c r="AP109" s="19"/>
      <c r="AQ109" s="19"/>
      <c r="AR109" s="19"/>
      <c r="AS109" s="19"/>
      <c r="AT109" s="19"/>
      <c r="AU109" s="23"/>
      <c r="AV109" s="23"/>
      <c r="AW109" s="23"/>
      <c r="AX109" s="23"/>
      <c r="AY109" s="23"/>
      <c r="AZ109" s="23"/>
      <c r="BA109" s="23"/>
      <c r="BB109" s="23"/>
      <c r="BC109" s="23"/>
      <c r="BD109" s="23"/>
      <c r="BE109" s="23"/>
      <c r="BF109" s="23"/>
      <c r="BG109" s="23"/>
      <c r="BH109" s="23"/>
      <c r="BI109" s="23"/>
      <c r="BJ109" s="23"/>
      <c r="BK109" s="23"/>
      <c r="BL109" s="23"/>
      <c r="BM109" s="23"/>
      <c r="BN109" s="23"/>
      <c r="BO109" s="23"/>
      <c r="BP109" s="23"/>
      <c r="BQ109" s="23"/>
      <c r="BR109" s="23"/>
      <c r="BS109" s="23"/>
      <c r="BT109" s="23"/>
      <c r="BU109" s="23"/>
      <c r="BV109" s="23"/>
      <c r="BW109" s="23"/>
      <c r="BX109" s="23"/>
      <c r="BY109" s="23"/>
      <c r="BZ109" s="23"/>
      <c r="CA109" s="23"/>
      <c r="CB109" s="23"/>
      <c r="CC109" s="23"/>
      <c r="CD109" s="23"/>
      <c r="CE109" s="23"/>
      <c r="CF109" s="23"/>
      <c r="CG109" s="23"/>
      <c r="CH109" s="23"/>
      <c r="CI109" s="23"/>
      <c r="CJ109" s="23"/>
      <c r="CK109" s="23"/>
      <c r="CL109" s="23"/>
      <c r="CM109" s="23"/>
      <c r="CN109" s="23"/>
      <c r="CO109" s="23"/>
      <c r="CP109" s="23"/>
      <c r="CQ109" s="23"/>
      <c r="CR109" s="23"/>
      <c r="CS109" s="23"/>
      <c r="CT109" s="23"/>
      <c r="CU109" s="23"/>
      <c r="CV109" s="23"/>
      <c r="CW109" s="23"/>
      <c r="CX109" s="23"/>
      <c r="CY109" s="23"/>
      <c r="CZ109" s="23"/>
      <c r="DA109" s="23"/>
      <c r="DB109" s="23"/>
      <c r="DC109" s="23"/>
      <c r="DD109" s="23"/>
      <c r="DE109" s="23"/>
      <c r="DF109" s="23"/>
      <c r="DG109" s="23"/>
      <c r="DH109" s="23"/>
      <c r="DI109" s="23"/>
      <c r="DJ109" s="23"/>
      <c r="DK109" s="23"/>
      <c r="DL109" s="23"/>
      <c r="DM109" s="23"/>
      <c r="DN109" s="23"/>
      <c r="DO109" s="23"/>
      <c r="DP109" s="23"/>
      <c r="DQ109" s="23"/>
      <c r="DR109" s="23"/>
      <c r="DS109" s="23"/>
      <c r="DT109" s="23"/>
      <c r="DU109" s="23"/>
      <c r="DV109" s="23"/>
      <c r="DW109" s="23"/>
      <c r="DX109" s="23"/>
      <c r="DY109" s="23"/>
      <c r="DZ109" s="23"/>
      <c r="EA109" s="23"/>
      <c r="EB109" s="23"/>
      <c r="EC109" s="23"/>
      <c r="ED109" s="23"/>
      <c r="EE109" s="23"/>
      <c r="EF109" s="23"/>
      <c r="EG109" s="23"/>
      <c r="EH109" s="23"/>
      <c r="EI109" s="23"/>
    </row>
    <row r="110" spans="1:139" s="24" customFormat="1" x14ac:dyDescent="0.3">
      <c r="A110" s="19"/>
      <c r="B110" s="19"/>
      <c r="C110" s="19"/>
      <c r="D110" s="19"/>
      <c r="E110" s="19"/>
      <c r="F110" s="19"/>
      <c r="G110" s="19"/>
      <c r="H110" s="19"/>
      <c r="I110" s="19"/>
      <c r="J110" s="19"/>
      <c r="K110" s="19"/>
      <c r="L110" s="19"/>
      <c r="M110" s="19"/>
      <c r="N110" s="19"/>
      <c r="O110" s="19"/>
      <c r="P110" s="19"/>
      <c r="Q110" s="19"/>
      <c r="R110" s="19"/>
      <c r="S110" s="19"/>
      <c r="T110" s="19"/>
      <c r="U110" s="19"/>
      <c r="V110" s="19"/>
      <c r="W110" s="19"/>
      <c r="X110" s="19"/>
      <c r="Y110" s="19"/>
      <c r="Z110" s="19"/>
      <c r="AA110" s="19"/>
      <c r="AB110" s="19"/>
      <c r="AC110" s="19"/>
      <c r="AD110" s="19"/>
      <c r="AE110" s="19"/>
      <c r="AF110" s="19"/>
      <c r="AG110" s="19"/>
      <c r="AH110" s="19"/>
      <c r="AI110" s="19"/>
      <c r="AJ110" s="19"/>
      <c r="AK110" s="19"/>
      <c r="AL110" s="19"/>
      <c r="AM110" s="19"/>
      <c r="AN110" s="19"/>
      <c r="AO110" s="19"/>
      <c r="AP110" s="19"/>
      <c r="AQ110" s="19"/>
      <c r="AR110" s="19"/>
      <c r="AS110" s="19"/>
      <c r="AT110" s="19"/>
      <c r="AU110" s="23"/>
      <c r="AV110" s="23"/>
      <c r="AW110" s="23"/>
      <c r="AX110" s="23"/>
      <c r="AY110" s="23"/>
      <c r="AZ110" s="23"/>
      <c r="BA110" s="23"/>
      <c r="BB110" s="23"/>
      <c r="BC110" s="23"/>
      <c r="BD110" s="23"/>
      <c r="BE110" s="23"/>
      <c r="BF110" s="23"/>
      <c r="BG110" s="23"/>
      <c r="BH110" s="23"/>
      <c r="BI110" s="23"/>
      <c r="BJ110" s="23"/>
      <c r="BK110" s="23"/>
      <c r="BL110" s="23"/>
      <c r="BM110" s="23"/>
      <c r="BN110" s="23"/>
      <c r="BO110" s="23"/>
      <c r="BP110" s="23"/>
      <c r="BQ110" s="23"/>
      <c r="BR110" s="23"/>
      <c r="BS110" s="23"/>
      <c r="BT110" s="23"/>
      <c r="BU110" s="23"/>
      <c r="BV110" s="23"/>
      <c r="BW110" s="23"/>
      <c r="BX110" s="23"/>
      <c r="BY110" s="23"/>
      <c r="BZ110" s="23"/>
      <c r="CA110" s="23"/>
      <c r="CB110" s="23"/>
      <c r="CC110" s="23"/>
      <c r="CD110" s="23"/>
      <c r="CE110" s="23"/>
      <c r="CF110" s="23"/>
      <c r="CG110" s="23"/>
      <c r="CH110" s="23"/>
      <c r="CI110" s="23"/>
      <c r="CJ110" s="23"/>
      <c r="CK110" s="23"/>
      <c r="CL110" s="23"/>
      <c r="CM110" s="23"/>
      <c r="CN110" s="23"/>
      <c r="CO110" s="23"/>
      <c r="CP110" s="23"/>
      <c r="CQ110" s="23"/>
      <c r="CR110" s="23"/>
      <c r="CS110" s="23"/>
      <c r="CT110" s="23"/>
      <c r="CU110" s="23"/>
      <c r="CV110" s="23"/>
      <c r="CW110" s="23"/>
      <c r="CX110" s="23"/>
      <c r="CY110" s="23"/>
      <c r="CZ110" s="23"/>
      <c r="DA110" s="23"/>
      <c r="DB110" s="23"/>
      <c r="DC110" s="23"/>
      <c r="DD110" s="23"/>
      <c r="DE110" s="23"/>
      <c r="DF110" s="23"/>
      <c r="DG110" s="23"/>
      <c r="DH110" s="23"/>
      <c r="DI110" s="23"/>
      <c r="DJ110" s="23"/>
      <c r="DK110" s="23"/>
      <c r="DL110" s="23"/>
      <c r="DM110" s="23"/>
      <c r="DN110" s="23"/>
      <c r="DO110" s="23"/>
      <c r="DP110" s="23"/>
      <c r="DQ110" s="23"/>
      <c r="DR110" s="23"/>
      <c r="DS110" s="23"/>
      <c r="DT110" s="23"/>
      <c r="DU110" s="23"/>
      <c r="DV110" s="23"/>
      <c r="DW110" s="23"/>
      <c r="DX110" s="23"/>
      <c r="DY110" s="23"/>
      <c r="DZ110" s="23"/>
      <c r="EA110" s="23"/>
      <c r="EB110" s="23"/>
      <c r="EC110" s="23"/>
      <c r="ED110" s="23"/>
      <c r="EE110" s="23"/>
      <c r="EF110" s="23"/>
      <c r="EG110" s="23"/>
      <c r="EH110" s="23"/>
      <c r="EI110" s="23"/>
    </row>
    <row r="111" spans="1:139" s="24" customFormat="1" x14ac:dyDescent="0.3">
      <c r="A111" s="19"/>
      <c r="B111" s="19"/>
      <c r="C111" s="19"/>
      <c r="D111" s="19"/>
      <c r="E111" s="19"/>
      <c r="F111" s="19"/>
      <c r="G111" s="19"/>
      <c r="H111" s="19"/>
      <c r="I111" s="19"/>
      <c r="J111" s="19"/>
      <c r="K111" s="19"/>
      <c r="L111" s="19"/>
      <c r="M111" s="19"/>
      <c r="N111" s="19"/>
      <c r="O111" s="19"/>
      <c r="P111" s="19"/>
      <c r="Q111" s="19"/>
      <c r="R111" s="19"/>
      <c r="S111" s="19"/>
      <c r="T111" s="19"/>
      <c r="U111" s="19"/>
      <c r="V111" s="19"/>
      <c r="W111" s="19"/>
      <c r="X111" s="19"/>
      <c r="Y111" s="19"/>
      <c r="Z111" s="19"/>
      <c r="AA111" s="19"/>
      <c r="AB111" s="19"/>
      <c r="AC111" s="19"/>
      <c r="AD111" s="19"/>
      <c r="AE111" s="19"/>
      <c r="AF111" s="19"/>
      <c r="AG111" s="19"/>
      <c r="AH111" s="19"/>
      <c r="AI111" s="19"/>
      <c r="AJ111" s="19"/>
      <c r="AK111" s="19"/>
      <c r="AL111" s="19"/>
      <c r="AM111" s="19"/>
      <c r="AN111" s="19"/>
      <c r="AO111" s="19"/>
      <c r="AP111" s="19"/>
      <c r="AQ111" s="19"/>
      <c r="AR111" s="19"/>
      <c r="AS111" s="19"/>
      <c r="AT111" s="19"/>
      <c r="AU111" s="23"/>
      <c r="AV111" s="23"/>
      <c r="AW111" s="23"/>
      <c r="AX111" s="23"/>
      <c r="AY111" s="23"/>
      <c r="AZ111" s="23"/>
      <c r="BA111" s="23"/>
      <c r="BB111" s="23"/>
      <c r="BC111" s="23"/>
      <c r="BD111" s="23"/>
      <c r="BE111" s="23"/>
      <c r="BF111" s="23"/>
      <c r="BG111" s="23"/>
      <c r="BH111" s="23"/>
      <c r="BI111" s="23"/>
      <c r="BJ111" s="23"/>
      <c r="BK111" s="23"/>
      <c r="BL111" s="23"/>
      <c r="BM111" s="23"/>
      <c r="BN111" s="23"/>
      <c r="BO111" s="23"/>
      <c r="BP111" s="23"/>
      <c r="BQ111" s="23"/>
      <c r="BR111" s="23"/>
      <c r="BS111" s="23"/>
      <c r="BT111" s="23"/>
      <c r="BU111" s="23"/>
      <c r="BV111" s="23"/>
      <c r="BW111" s="23"/>
      <c r="BX111" s="23"/>
      <c r="BY111" s="23"/>
      <c r="BZ111" s="23"/>
      <c r="CA111" s="23"/>
      <c r="CB111" s="23"/>
      <c r="CC111" s="23"/>
      <c r="CD111" s="23"/>
      <c r="CE111" s="23"/>
      <c r="CF111" s="23"/>
      <c r="CG111" s="23"/>
      <c r="CH111" s="23"/>
      <c r="CI111" s="23"/>
      <c r="CJ111" s="23"/>
      <c r="CK111" s="23"/>
      <c r="CL111" s="23"/>
      <c r="CM111" s="23"/>
      <c r="CN111" s="23"/>
      <c r="CO111" s="23"/>
      <c r="CP111" s="23"/>
      <c r="CQ111" s="23"/>
      <c r="CR111" s="23"/>
      <c r="CS111" s="23"/>
      <c r="CT111" s="23"/>
      <c r="CU111" s="23"/>
      <c r="CV111" s="23"/>
      <c r="CW111" s="23"/>
      <c r="CX111" s="23"/>
      <c r="CY111" s="23"/>
      <c r="CZ111" s="23"/>
      <c r="DA111" s="23"/>
      <c r="DB111" s="23"/>
      <c r="DC111" s="23"/>
      <c r="DD111" s="23"/>
      <c r="DE111" s="23"/>
      <c r="DF111" s="23"/>
      <c r="DG111" s="23"/>
      <c r="DH111" s="23"/>
      <c r="DI111" s="23"/>
      <c r="DJ111" s="23"/>
      <c r="DK111" s="23"/>
      <c r="DL111" s="23"/>
      <c r="DM111" s="23"/>
      <c r="DN111" s="23"/>
      <c r="DO111" s="23"/>
      <c r="DP111" s="23"/>
      <c r="DQ111" s="23"/>
      <c r="DR111" s="23"/>
      <c r="DS111" s="23"/>
      <c r="DT111" s="23"/>
      <c r="DU111" s="23"/>
      <c r="DV111" s="23"/>
      <c r="DW111" s="23"/>
      <c r="DX111" s="23"/>
      <c r="DY111" s="23"/>
      <c r="DZ111" s="23"/>
      <c r="EA111" s="23"/>
      <c r="EB111" s="23"/>
      <c r="EC111" s="23"/>
      <c r="ED111" s="23"/>
      <c r="EE111" s="23"/>
      <c r="EF111" s="23"/>
      <c r="EG111" s="23"/>
      <c r="EH111" s="23"/>
      <c r="EI111" s="23"/>
    </row>
    <row r="112" spans="1:139" s="24" customFormat="1" x14ac:dyDescent="0.3">
      <c r="A112" s="19"/>
      <c r="B112" s="19"/>
      <c r="C112" s="19"/>
      <c r="D112" s="19"/>
      <c r="E112" s="19"/>
      <c r="F112" s="19"/>
      <c r="G112" s="19"/>
      <c r="H112" s="19"/>
      <c r="I112" s="19"/>
      <c r="J112" s="19"/>
      <c r="K112" s="19"/>
      <c r="L112" s="19"/>
      <c r="M112" s="19"/>
      <c r="N112" s="19"/>
      <c r="O112" s="19"/>
      <c r="P112" s="19"/>
      <c r="Q112" s="19"/>
      <c r="R112" s="19"/>
      <c r="S112" s="19"/>
      <c r="T112" s="19"/>
      <c r="U112" s="19"/>
      <c r="V112" s="19"/>
      <c r="W112" s="19"/>
      <c r="X112" s="19"/>
      <c r="Y112" s="19"/>
      <c r="Z112" s="19"/>
      <c r="AA112" s="19"/>
      <c r="AB112" s="19"/>
      <c r="AC112" s="19"/>
      <c r="AD112" s="19"/>
      <c r="AE112" s="19"/>
      <c r="AF112" s="19"/>
      <c r="AG112" s="19"/>
      <c r="AH112" s="19"/>
      <c r="AI112" s="19"/>
      <c r="AJ112" s="19"/>
      <c r="AK112" s="19"/>
      <c r="AL112" s="19"/>
      <c r="AM112" s="19"/>
      <c r="AN112" s="19"/>
      <c r="AO112" s="19"/>
      <c r="AP112" s="19"/>
      <c r="AQ112" s="19"/>
      <c r="AR112" s="19"/>
      <c r="AS112" s="19"/>
      <c r="AT112" s="19"/>
      <c r="AU112" s="23"/>
      <c r="AV112" s="23"/>
      <c r="AW112" s="23"/>
      <c r="AX112" s="23"/>
      <c r="AY112" s="23"/>
      <c r="AZ112" s="23"/>
      <c r="BA112" s="23"/>
      <c r="BB112" s="23"/>
      <c r="BC112" s="23"/>
      <c r="BD112" s="23"/>
      <c r="BE112" s="23"/>
      <c r="BF112" s="23"/>
      <c r="BG112" s="23"/>
      <c r="BH112" s="23"/>
      <c r="BI112" s="23"/>
      <c r="BJ112" s="23"/>
      <c r="BK112" s="23"/>
      <c r="BL112" s="23"/>
      <c r="BM112" s="23"/>
      <c r="BN112" s="23"/>
      <c r="BO112" s="23"/>
      <c r="BP112" s="23"/>
      <c r="BQ112" s="23"/>
      <c r="BR112" s="23"/>
      <c r="BS112" s="23"/>
      <c r="BT112" s="23"/>
      <c r="BU112" s="23"/>
      <c r="BV112" s="23"/>
      <c r="BW112" s="23"/>
      <c r="BX112" s="23"/>
      <c r="BY112" s="23"/>
      <c r="BZ112" s="23"/>
      <c r="CA112" s="23"/>
      <c r="CB112" s="23"/>
      <c r="CC112" s="23"/>
      <c r="CD112" s="23"/>
      <c r="CE112" s="23"/>
      <c r="CF112" s="23"/>
      <c r="CG112" s="23"/>
      <c r="CH112" s="23"/>
      <c r="CI112" s="23"/>
      <c r="CJ112" s="23"/>
      <c r="CK112" s="23"/>
      <c r="CL112" s="23"/>
      <c r="CM112" s="23"/>
      <c r="CN112" s="23"/>
      <c r="CO112" s="23"/>
      <c r="CP112" s="23"/>
      <c r="CQ112" s="23"/>
      <c r="CR112" s="23"/>
      <c r="CS112" s="23"/>
      <c r="CT112" s="23"/>
      <c r="CU112" s="23"/>
      <c r="CV112" s="23"/>
      <c r="CW112" s="23"/>
      <c r="CX112" s="23"/>
      <c r="CY112" s="23"/>
      <c r="CZ112" s="23"/>
      <c r="DA112" s="23"/>
      <c r="DB112" s="23"/>
      <c r="DC112" s="23"/>
      <c r="DD112" s="23"/>
      <c r="DE112" s="23"/>
      <c r="DF112" s="23"/>
      <c r="DG112" s="23"/>
      <c r="DH112" s="23"/>
      <c r="DI112" s="23"/>
      <c r="DJ112" s="23"/>
      <c r="DK112" s="23"/>
      <c r="DL112" s="23"/>
      <c r="DM112" s="23"/>
      <c r="DN112" s="23"/>
      <c r="DO112" s="23"/>
      <c r="DP112" s="23"/>
      <c r="DQ112" s="23"/>
      <c r="DR112" s="23"/>
      <c r="DS112" s="23"/>
      <c r="DT112" s="23"/>
      <c r="DU112" s="23"/>
      <c r="DV112" s="23"/>
      <c r="DW112" s="23"/>
      <c r="DX112" s="23"/>
      <c r="DY112" s="23"/>
      <c r="DZ112" s="23"/>
      <c r="EA112" s="23"/>
      <c r="EB112" s="23"/>
      <c r="EC112" s="23"/>
      <c r="ED112" s="23"/>
      <c r="EE112" s="23"/>
      <c r="EF112" s="23"/>
      <c r="EG112" s="23"/>
      <c r="EH112" s="23"/>
      <c r="EI112" s="23"/>
    </row>
    <row r="113" spans="1:139" s="24" customFormat="1" x14ac:dyDescent="0.3">
      <c r="A113" s="19"/>
      <c r="B113" s="19"/>
      <c r="C113" s="19"/>
      <c r="D113" s="19"/>
      <c r="E113" s="19"/>
      <c r="F113" s="19"/>
      <c r="G113" s="19"/>
      <c r="H113" s="19"/>
      <c r="I113" s="19"/>
      <c r="J113" s="19"/>
      <c r="K113" s="19"/>
      <c r="L113" s="19"/>
      <c r="M113" s="19"/>
      <c r="N113" s="19"/>
      <c r="O113" s="19"/>
      <c r="P113" s="19"/>
      <c r="Q113" s="19"/>
      <c r="R113" s="19"/>
      <c r="S113" s="19"/>
      <c r="T113" s="19"/>
      <c r="U113" s="19"/>
      <c r="V113" s="19"/>
      <c r="W113" s="19"/>
      <c r="X113" s="19"/>
      <c r="Y113" s="19"/>
      <c r="Z113" s="19"/>
      <c r="AA113" s="19"/>
      <c r="AB113" s="19"/>
      <c r="AC113" s="19"/>
      <c r="AD113" s="19"/>
      <c r="AE113" s="19"/>
      <c r="AF113" s="19"/>
      <c r="AG113" s="19"/>
      <c r="AH113" s="19"/>
      <c r="AI113" s="19"/>
      <c r="AJ113" s="19"/>
      <c r="AK113" s="19"/>
      <c r="AL113" s="19"/>
      <c r="AM113" s="19"/>
      <c r="AN113" s="19"/>
      <c r="AO113" s="19"/>
      <c r="AP113" s="19"/>
      <c r="AQ113" s="19"/>
      <c r="AR113" s="19"/>
      <c r="AS113" s="19"/>
      <c r="AT113" s="19"/>
      <c r="AU113" s="23"/>
      <c r="AV113" s="23"/>
      <c r="AW113" s="23"/>
      <c r="AX113" s="23"/>
      <c r="AY113" s="23"/>
      <c r="AZ113" s="23"/>
      <c r="BA113" s="23"/>
      <c r="BB113" s="23"/>
      <c r="BC113" s="23"/>
      <c r="BD113" s="23"/>
      <c r="BE113" s="23"/>
      <c r="BF113" s="23"/>
      <c r="BG113" s="23"/>
      <c r="BH113" s="23"/>
      <c r="BI113" s="23"/>
      <c r="BJ113" s="23"/>
      <c r="BK113" s="23"/>
      <c r="BL113" s="23"/>
      <c r="BM113" s="23"/>
      <c r="BN113" s="23"/>
      <c r="BO113" s="23"/>
      <c r="BP113" s="23"/>
      <c r="BQ113" s="23"/>
      <c r="BR113" s="23"/>
      <c r="BS113" s="23"/>
      <c r="BT113" s="23"/>
      <c r="BU113" s="23"/>
      <c r="BV113" s="23"/>
      <c r="BW113" s="23"/>
      <c r="BX113" s="23"/>
      <c r="BY113" s="23"/>
      <c r="BZ113" s="23"/>
      <c r="CA113" s="23"/>
      <c r="CB113" s="23"/>
      <c r="CC113" s="23"/>
      <c r="CD113" s="23"/>
      <c r="CE113" s="23"/>
      <c r="CF113" s="23"/>
      <c r="CG113" s="23"/>
      <c r="CH113" s="23"/>
      <c r="CI113" s="23"/>
      <c r="CJ113" s="23"/>
      <c r="CK113" s="23"/>
      <c r="CL113" s="23"/>
      <c r="CM113" s="23"/>
      <c r="CN113" s="23"/>
      <c r="CO113" s="23"/>
      <c r="CP113" s="23"/>
      <c r="CQ113" s="23"/>
      <c r="CR113" s="23"/>
      <c r="CS113" s="23"/>
      <c r="CT113" s="23"/>
      <c r="CU113" s="23"/>
      <c r="CV113" s="23"/>
      <c r="CW113" s="23"/>
      <c r="CX113" s="23"/>
      <c r="CY113" s="23"/>
      <c r="CZ113" s="23"/>
      <c r="DA113" s="23"/>
      <c r="DB113" s="23"/>
      <c r="DC113" s="23"/>
      <c r="DD113" s="23"/>
      <c r="DE113" s="23"/>
      <c r="DF113" s="23"/>
      <c r="DG113" s="23"/>
      <c r="DH113" s="23"/>
      <c r="DI113" s="23"/>
      <c r="DJ113" s="23"/>
      <c r="DK113" s="23"/>
      <c r="DL113" s="23"/>
      <c r="DM113" s="23"/>
      <c r="DN113" s="23"/>
      <c r="DO113" s="23"/>
      <c r="DP113" s="23"/>
      <c r="DQ113" s="23"/>
      <c r="DR113" s="23"/>
      <c r="DS113" s="23"/>
      <c r="DT113" s="23"/>
      <c r="DU113" s="23"/>
      <c r="DV113" s="23"/>
      <c r="DW113" s="23"/>
      <c r="DX113" s="23"/>
      <c r="DY113" s="23"/>
      <c r="DZ113" s="23"/>
      <c r="EA113" s="23"/>
      <c r="EB113" s="23"/>
      <c r="EC113" s="23"/>
      <c r="ED113" s="23"/>
      <c r="EE113" s="23"/>
      <c r="EF113" s="23"/>
      <c r="EG113" s="23"/>
      <c r="EH113" s="23"/>
      <c r="EI113" s="23"/>
    </row>
    <row r="114" spans="1:139" s="24" customFormat="1" x14ac:dyDescent="0.3">
      <c r="A114" s="19"/>
      <c r="B114" s="19"/>
      <c r="C114" s="19"/>
      <c r="D114" s="19"/>
      <c r="E114" s="19"/>
      <c r="F114" s="19"/>
      <c r="G114" s="19"/>
      <c r="H114" s="19"/>
      <c r="I114" s="19"/>
      <c r="J114" s="19"/>
      <c r="K114" s="19"/>
      <c r="L114" s="19"/>
      <c r="M114" s="19"/>
      <c r="N114" s="19"/>
      <c r="O114" s="19"/>
      <c r="P114" s="19"/>
      <c r="Q114" s="19"/>
      <c r="R114" s="19"/>
      <c r="S114" s="19"/>
      <c r="T114" s="19"/>
      <c r="U114" s="19"/>
      <c r="V114" s="19"/>
      <c r="W114" s="19"/>
      <c r="X114" s="19"/>
      <c r="Y114" s="19"/>
      <c r="Z114" s="19"/>
      <c r="AA114" s="19"/>
      <c r="AB114" s="19"/>
      <c r="AC114" s="19"/>
      <c r="AD114" s="19"/>
      <c r="AE114" s="19"/>
      <c r="AF114" s="19"/>
      <c r="AG114" s="19"/>
      <c r="AH114" s="19"/>
      <c r="AI114" s="19"/>
      <c r="AJ114" s="19"/>
      <c r="AK114" s="19"/>
      <c r="AL114" s="19"/>
      <c r="AM114" s="19"/>
      <c r="AN114" s="19"/>
      <c r="AO114" s="19"/>
      <c r="AP114" s="19"/>
      <c r="AQ114" s="19"/>
      <c r="AR114" s="19"/>
      <c r="AS114" s="19"/>
      <c r="AT114" s="19"/>
      <c r="AU114" s="23"/>
      <c r="AV114" s="23"/>
      <c r="AW114" s="23"/>
      <c r="AX114" s="23"/>
      <c r="AY114" s="23"/>
      <c r="AZ114" s="23"/>
      <c r="BA114" s="23"/>
      <c r="BB114" s="23"/>
      <c r="BC114" s="23"/>
      <c r="BD114" s="23"/>
      <c r="BE114" s="23"/>
      <c r="BF114" s="23"/>
      <c r="BG114" s="23"/>
      <c r="BH114" s="23"/>
      <c r="BI114" s="23"/>
      <c r="BJ114" s="23"/>
      <c r="BK114" s="23"/>
      <c r="BL114" s="23"/>
      <c r="BM114" s="23"/>
      <c r="BN114" s="23"/>
      <c r="BO114" s="23"/>
      <c r="BP114" s="23"/>
      <c r="BQ114" s="23"/>
      <c r="BR114" s="23"/>
      <c r="BS114" s="23"/>
      <c r="BT114" s="23"/>
      <c r="BU114" s="23"/>
      <c r="BV114" s="23"/>
      <c r="BW114" s="23"/>
      <c r="BX114" s="23"/>
      <c r="BY114" s="23"/>
      <c r="BZ114" s="23"/>
      <c r="CA114" s="23"/>
      <c r="CB114" s="23"/>
      <c r="CC114" s="23"/>
      <c r="CD114" s="23"/>
      <c r="CE114" s="23"/>
      <c r="CF114" s="23"/>
      <c r="CG114" s="23"/>
      <c r="CH114" s="23"/>
      <c r="CI114" s="23"/>
      <c r="CJ114" s="23"/>
      <c r="CK114" s="23"/>
      <c r="CL114" s="23"/>
      <c r="CM114" s="23"/>
      <c r="CN114" s="23"/>
      <c r="CO114" s="23"/>
      <c r="CP114" s="23"/>
      <c r="CQ114" s="23"/>
      <c r="CR114" s="23"/>
      <c r="CS114" s="23"/>
      <c r="CT114" s="23"/>
      <c r="CU114" s="23"/>
      <c r="CV114" s="23"/>
      <c r="CW114" s="23"/>
      <c r="CX114" s="23"/>
      <c r="CY114" s="23"/>
      <c r="CZ114" s="23"/>
      <c r="DA114" s="23"/>
      <c r="DB114" s="23"/>
      <c r="DC114" s="23"/>
      <c r="DD114" s="23"/>
      <c r="DE114" s="23"/>
      <c r="DF114" s="23"/>
      <c r="DG114" s="23"/>
      <c r="DH114" s="23"/>
      <c r="DI114" s="23"/>
      <c r="DJ114" s="23"/>
      <c r="DK114" s="23"/>
      <c r="DL114" s="23"/>
      <c r="DM114" s="23"/>
      <c r="DN114" s="23"/>
      <c r="DO114" s="23"/>
      <c r="DP114" s="23"/>
      <c r="DQ114" s="23"/>
      <c r="DR114" s="23"/>
      <c r="DS114" s="23"/>
      <c r="DT114" s="23"/>
      <c r="DU114" s="23"/>
      <c r="DV114" s="23"/>
      <c r="DW114" s="23"/>
      <c r="DX114" s="23"/>
      <c r="DY114" s="23"/>
      <c r="DZ114" s="23"/>
      <c r="EA114" s="23"/>
      <c r="EB114" s="23"/>
      <c r="EC114" s="23"/>
      <c r="ED114" s="23"/>
      <c r="EE114" s="23"/>
      <c r="EF114" s="23"/>
      <c r="EG114" s="23"/>
      <c r="EH114" s="23"/>
      <c r="EI114" s="23"/>
    </row>
    <row r="115" spans="1:139" s="24" customFormat="1" x14ac:dyDescent="0.3">
      <c r="A115" s="19"/>
      <c r="B115" s="19"/>
      <c r="C115" s="19"/>
      <c r="D115" s="19"/>
      <c r="E115" s="19"/>
      <c r="F115" s="19"/>
      <c r="G115" s="19"/>
      <c r="H115" s="19"/>
      <c r="I115" s="19"/>
      <c r="J115" s="19"/>
      <c r="K115" s="19"/>
      <c r="L115" s="19"/>
      <c r="M115" s="19"/>
      <c r="N115" s="19"/>
      <c r="O115" s="19"/>
      <c r="P115" s="19"/>
      <c r="Q115" s="19"/>
      <c r="R115" s="19"/>
      <c r="S115" s="19"/>
      <c r="T115" s="19"/>
      <c r="U115" s="19"/>
      <c r="V115" s="19"/>
      <c r="W115" s="19"/>
      <c r="X115" s="19"/>
      <c r="Y115" s="19"/>
      <c r="Z115" s="19"/>
      <c r="AA115" s="19"/>
      <c r="AB115" s="19"/>
      <c r="AC115" s="19"/>
      <c r="AD115" s="19"/>
      <c r="AE115" s="19"/>
      <c r="AF115" s="19"/>
      <c r="AG115" s="19"/>
      <c r="AH115" s="19"/>
      <c r="AI115" s="19"/>
      <c r="AJ115" s="19"/>
      <c r="AK115" s="19"/>
      <c r="AL115" s="19"/>
      <c r="AM115" s="19"/>
      <c r="AN115" s="19"/>
      <c r="AO115" s="19"/>
      <c r="AP115" s="19"/>
      <c r="AQ115" s="19"/>
      <c r="AR115" s="19"/>
      <c r="AS115" s="19"/>
      <c r="AT115" s="19"/>
      <c r="AU115" s="23"/>
      <c r="AV115" s="23"/>
      <c r="AW115" s="23"/>
      <c r="AX115" s="23"/>
      <c r="AY115" s="23"/>
      <c r="AZ115" s="23"/>
      <c r="BA115" s="23"/>
      <c r="BB115" s="23"/>
      <c r="BC115" s="23"/>
      <c r="BD115" s="23"/>
      <c r="BE115" s="23"/>
      <c r="BF115" s="23"/>
      <c r="BG115" s="23"/>
      <c r="BH115" s="23"/>
      <c r="BI115" s="23"/>
      <c r="BJ115" s="23"/>
      <c r="BK115" s="23"/>
      <c r="BL115" s="23"/>
      <c r="BM115" s="23"/>
      <c r="BN115" s="23"/>
      <c r="BO115" s="23"/>
      <c r="BP115" s="23"/>
      <c r="BQ115" s="23"/>
      <c r="BR115" s="23"/>
      <c r="BS115" s="23"/>
      <c r="BT115" s="23"/>
      <c r="BU115" s="23"/>
      <c r="BV115" s="23"/>
      <c r="BW115" s="23"/>
      <c r="BX115" s="23"/>
      <c r="BY115" s="23"/>
      <c r="BZ115" s="23"/>
      <c r="CA115" s="23"/>
      <c r="CB115" s="23"/>
      <c r="CC115" s="23"/>
      <c r="CD115" s="23"/>
      <c r="CE115" s="23"/>
      <c r="CF115" s="23"/>
      <c r="CG115" s="23"/>
      <c r="CH115" s="23"/>
      <c r="CI115" s="23"/>
      <c r="CJ115" s="23"/>
      <c r="CK115" s="23"/>
      <c r="CL115" s="23"/>
      <c r="CM115" s="23"/>
      <c r="CN115" s="23"/>
      <c r="CO115" s="23"/>
      <c r="CP115" s="23"/>
      <c r="CQ115" s="23"/>
      <c r="CR115" s="23"/>
      <c r="CS115" s="23"/>
      <c r="CT115" s="23"/>
      <c r="CU115" s="23"/>
      <c r="CV115" s="23"/>
      <c r="CW115" s="23"/>
      <c r="CX115" s="23"/>
      <c r="CY115" s="23"/>
      <c r="CZ115" s="23"/>
      <c r="DA115" s="23"/>
      <c r="DB115" s="23"/>
      <c r="DC115" s="23"/>
      <c r="DD115" s="23"/>
      <c r="DE115" s="23"/>
      <c r="DF115" s="23"/>
      <c r="DG115" s="23"/>
      <c r="DH115" s="23"/>
      <c r="DI115" s="23"/>
      <c r="DJ115" s="23"/>
      <c r="DK115" s="23"/>
      <c r="DL115" s="23"/>
      <c r="DM115" s="23"/>
      <c r="DN115" s="23"/>
      <c r="DO115" s="23"/>
      <c r="DP115" s="23"/>
      <c r="DQ115" s="23"/>
      <c r="DR115" s="23"/>
      <c r="DS115" s="23"/>
      <c r="DT115" s="23"/>
      <c r="DU115" s="23"/>
      <c r="DV115" s="23"/>
      <c r="DW115" s="23"/>
      <c r="DX115" s="23"/>
      <c r="DY115" s="23"/>
      <c r="DZ115" s="23"/>
      <c r="EA115" s="23"/>
      <c r="EB115" s="23"/>
      <c r="EC115" s="23"/>
      <c r="ED115" s="23"/>
      <c r="EE115" s="23"/>
      <c r="EF115" s="23"/>
      <c r="EG115" s="23"/>
      <c r="EH115" s="23"/>
      <c r="EI115" s="23"/>
    </row>
    <row r="116" spans="1:139" s="24" customFormat="1" x14ac:dyDescent="0.3">
      <c r="A116" s="19"/>
      <c r="B116" s="19"/>
      <c r="C116" s="19"/>
      <c r="D116" s="19"/>
      <c r="E116" s="19"/>
      <c r="F116" s="19"/>
      <c r="G116" s="19"/>
      <c r="H116" s="19"/>
      <c r="I116" s="19"/>
      <c r="J116" s="19"/>
      <c r="K116" s="19"/>
      <c r="L116" s="19"/>
      <c r="M116" s="19"/>
      <c r="N116" s="19"/>
      <c r="O116" s="19"/>
      <c r="P116" s="19"/>
      <c r="Q116" s="19"/>
      <c r="R116" s="19"/>
      <c r="S116" s="19"/>
      <c r="T116" s="19"/>
      <c r="U116" s="19"/>
      <c r="V116" s="19"/>
      <c r="W116" s="19"/>
      <c r="X116" s="19"/>
      <c r="Y116" s="19"/>
      <c r="Z116" s="19"/>
      <c r="AA116" s="19"/>
      <c r="AB116" s="19"/>
      <c r="AC116" s="19"/>
      <c r="AD116" s="19"/>
      <c r="AE116" s="19"/>
      <c r="AF116" s="19"/>
      <c r="AG116" s="19"/>
      <c r="AH116" s="19"/>
      <c r="AI116" s="19"/>
      <c r="AJ116" s="19"/>
      <c r="AK116" s="19"/>
      <c r="AL116" s="19"/>
      <c r="AM116" s="19"/>
      <c r="AN116" s="19"/>
      <c r="AO116" s="19"/>
      <c r="AP116" s="19"/>
      <c r="AQ116" s="19"/>
      <c r="AR116" s="19"/>
      <c r="AS116" s="19"/>
      <c r="AT116" s="19"/>
      <c r="AU116" s="23"/>
      <c r="AV116" s="23"/>
      <c r="AW116" s="23"/>
      <c r="AX116" s="23"/>
      <c r="AY116" s="23"/>
      <c r="AZ116" s="23"/>
      <c r="BA116" s="23"/>
      <c r="BB116" s="23"/>
      <c r="BC116" s="23"/>
      <c r="BD116" s="23"/>
      <c r="BE116" s="23"/>
      <c r="BF116" s="23"/>
      <c r="BG116" s="23"/>
      <c r="BH116" s="23"/>
      <c r="BI116" s="23"/>
      <c r="BJ116" s="23"/>
      <c r="BK116" s="23"/>
      <c r="BL116" s="23"/>
      <c r="BM116" s="23"/>
      <c r="BN116" s="23"/>
      <c r="BO116" s="23"/>
      <c r="BP116" s="23"/>
      <c r="BQ116" s="23"/>
      <c r="BR116" s="23"/>
      <c r="BS116" s="23"/>
      <c r="BT116" s="23"/>
      <c r="BU116" s="23"/>
      <c r="BV116" s="23"/>
      <c r="BW116" s="23"/>
      <c r="BX116" s="23"/>
      <c r="BY116" s="23"/>
      <c r="BZ116" s="23"/>
      <c r="CA116" s="23"/>
      <c r="CB116" s="23"/>
      <c r="CC116" s="23"/>
      <c r="CD116" s="23"/>
      <c r="CE116" s="23"/>
      <c r="CF116" s="23"/>
      <c r="CG116" s="23"/>
      <c r="CH116" s="23"/>
      <c r="CI116" s="23"/>
      <c r="CJ116" s="23"/>
      <c r="CK116" s="23"/>
      <c r="CL116" s="23"/>
      <c r="CM116" s="23"/>
      <c r="CN116" s="23"/>
      <c r="CO116" s="23"/>
      <c r="CP116" s="23"/>
      <c r="CQ116" s="23"/>
      <c r="CR116" s="23"/>
      <c r="CS116" s="23"/>
      <c r="CT116" s="23"/>
      <c r="CU116" s="23"/>
      <c r="CV116" s="23"/>
      <c r="CW116" s="23"/>
      <c r="CX116" s="23"/>
      <c r="CY116" s="23"/>
      <c r="CZ116" s="23"/>
      <c r="DA116" s="23"/>
      <c r="DB116" s="23"/>
      <c r="DC116" s="23"/>
      <c r="DD116" s="23"/>
      <c r="DE116" s="23"/>
      <c r="DF116" s="23"/>
      <c r="DG116" s="23"/>
      <c r="DH116" s="23"/>
      <c r="DI116" s="23"/>
      <c r="DJ116" s="23"/>
      <c r="DK116" s="23"/>
      <c r="DL116" s="23"/>
      <c r="DM116" s="23"/>
      <c r="DN116" s="23"/>
      <c r="DO116" s="23"/>
      <c r="DP116" s="23"/>
      <c r="DQ116" s="23"/>
      <c r="DR116" s="23"/>
      <c r="DS116" s="23"/>
      <c r="DT116" s="23"/>
      <c r="DU116" s="23"/>
      <c r="DV116" s="23"/>
      <c r="DW116" s="23"/>
      <c r="DX116" s="23"/>
      <c r="DY116" s="23"/>
      <c r="DZ116" s="23"/>
      <c r="EA116" s="23"/>
      <c r="EB116" s="23"/>
      <c r="EC116" s="23"/>
      <c r="ED116" s="23"/>
      <c r="EE116" s="23"/>
      <c r="EF116" s="23"/>
      <c r="EG116" s="23"/>
      <c r="EH116" s="23"/>
      <c r="EI116" s="23"/>
    </row>
    <row r="117" spans="1:139" s="24" customFormat="1" x14ac:dyDescent="0.3">
      <c r="A117" s="19"/>
      <c r="B117" s="19"/>
      <c r="C117" s="19"/>
      <c r="D117" s="19"/>
      <c r="E117" s="19"/>
      <c r="F117" s="19"/>
      <c r="G117" s="19"/>
      <c r="H117" s="19"/>
      <c r="I117" s="19"/>
      <c r="J117" s="19"/>
      <c r="K117" s="19"/>
      <c r="L117" s="19"/>
      <c r="M117" s="19"/>
      <c r="N117" s="19"/>
      <c r="O117" s="19"/>
      <c r="P117" s="19"/>
      <c r="Q117" s="19"/>
      <c r="R117" s="19"/>
      <c r="S117" s="19"/>
      <c r="T117" s="19"/>
      <c r="U117" s="19"/>
      <c r="V117" s="19"/>
      <c r="W117" s="19"/>
      <c r="X117" s="19"/>
      <c r="Y117" s="19"/>
      <c r="Z117" s="19"/>
      <c r="AA117" s="19"/>
      <c r="AB117" s="19"/>
      <c r="AC117" s="19"/>
      <c r="AD117" s="19"/>
      <c r="AE117" s="19"/>
      <c r="AF117" s="19"/>
      <c r="AG117" s="19"/>
      <c r="AH117" s="19"/>
      <c r="AI117" s="19"/>
      <c r="AJ117" s="19"/>
      <c r="AK117" s="19"/>
      <c r="AL117" s="19"/>
      <c r="AM117" s="19"/>
      <c r="AN117" s="19"/>
      <c r="AO117" s="19"/>
      <c r="AP117" s="19"/>
      <c r="AQ117" s="19"/>
      <c r="AR117" s="19"/>
      <c r="AS117" s="19"/>
      <c r="AT117" s="19"/>
      <c r="AU117" s="23"/>
      <c r="AV117" s="23"/>
      <c r="AW117" s="23"/>
      <c r="AX117" s="23"/>
      <c r="AY117" s="23"/>
      <c r="AZ117" s="23"/>
      <c r="BA117" s="23"/>
      <c r="BB117" s="23"/>
      <c r="BC117" s="23"/>
      <c r="BD117" s="23"/>
      <c r="BE117" s="23"/>
      <c r="BF117" s="23"/>
      <c r="BG117" s="23"/>
      <c r="BH117" s="23"/>
      <c r="BI117" s="23"/>
      <c r="BJ117" s="23"/>
      <c r="BK117" s="23"/>
      <c r="BL117" s="23"/>
      <c r="BM117" s="23"/>
      <c r="BN117" s="23"/>
      <c r="BO117" s="23"/>
      <c r="BP117" s="23"/>
      <c r="BQ117" s="23"/>
      <c r="BR117" s="23"/>
      <c r="BS117" s="23"/>
      <c r="BT117" s="23"/>
      <c r="BU117" s="23"/>
      <c r="BV117" s="23"/>
      <c r="BW117" s="23"/>
      <c r="BX117" s="23"/>
      <c r="BY117" s="23"/>
      <c r="BZ117" s="23"/>
      <c r="CA117" s="23"/>
      <c r="CB117" s="23"/>
      <c r="CC117" s="23"/>
      <c r="CD117" s="23"/>
      <c r="CE117" s="23"/>
      <c r="CF117" s="23"/>
      <c r="CG117" s="23"/>
      <c r="CH117" s="23"/>
      <c r="CI117" s="23"/>
      <c r="CJ117" s="23"/>
      <c r="CK117" s="23"/>
      <c r="CL117" s="23"/>
      <c r="CM117" s="23"/>
      <c r="CN117" s="23"/>
      <c r="CO117" s="23"/>
      <c r="CP117" s="23"/>
      <c r="CQ117" s="23"/>
      <c r="CR117" s="23"/>
      <c r="CS117" s="23"/>
      <c r="CT117" s="23"/>
      <c r="CU117" s="23"/>
      <c r="CV117" s="23"/>
      <c r="CW117" s="23"/>
      <c r="CX117" s="23"/>
      <c r="CY117" s="23"/>
      <c r="CZ117" s="23"/>
      <c r="DA117" s="23"/>
      <c r="DB117" s="23"/>
      <c r="DC117" s="23"/>
      <c r="DD117" s="23"/>
      <c r="DE117" s="23"/>
      <c r="DF117" s="23"/>
      <c r="DG117" s="23"/>
      <c r="DH117" s="23"/>
      <c r="DI117" s="23"/>
      <c r="DJ117" s="23"/>
      <c r="DK117" s="23"/>
      <c r="DL117" s="23"/>
      <c r="DM117" s="23"/>
      <c r="DN117" s="23"/>
      <c r="DO117" s="23"/>
      <c r="DP117" s="23"/>
      <c r="DQ117" s="23"/>
      <c r="DR117" s="23"/>
      <c r="DS117" s="23"/>
      <c r="DT117" s="23"/>
      <c r="DU117" s="23"/>
      <c r="DV117" s="23"/>
      <c r="DW117" s="23"/>
      <c r="DX117" s="23"/>
      <c r="DY117" s="23"/>
      <c r="DZ117" s="23"/>
      <c r="EA117" s="23"/>
      <c r="EB117" s="23"/>
      <c r="EC117" s="23"/>
      <c r="ED117" s="23"/>
      <c r="EE117" s="23"/>
      <c r="EF117" s="23"/>
      <c r="EG117" s="23"/>
      <c r="EH117" s="23"/>
      <c r="EI117" s="23"/>
    </row>
    <row r="118" spans="1:139" s="24" customFormat="1" x14ac:dyDescent="0.3">
      <c r="A118" s="19"/>
      <c r="B118" s="19"/>
      <c r="C118" s="19"/>
      <c r="D118" s="19"/>
      <c r="E118" s="19"/>
      <c r="F118" s="19"/>
      <c r="G118" s="19"/>
      <c r="H118" s="19"/>
      <c r="I118" s="19"/>
      <c r="J118" s="19"/>
      <c r="K118" s="19"/>
      <c r="L118" s="19"/>
      <c r="M118" s="19"/>
      <c r="N118" s="19"/>
      <c r="O118" s="19"/>
      <c r="P118" s="19"/>
      <c r="Q118" s="19"/>
      <c r="R118" s="19"/>
      <c r="S118" s="19"/>
      <c r="T118" s="19"/>
      <c r="U118" s="19"/>
      <c r="V118" s="19"/>
      <c r="W118" s="19"/>
      <c r="X118" s="19"/>
      <c r="Y118" s="19"/>
      <c r="Z118" s="19"/>
      <c r="AA118" s="19"/>
      <c r="AB118" s="19"/>
      <c r="AC118" s="19"/>
      <c r="AD118" s="19"/>
      <c r="AE118" s="19"/>
      <c r="AF118" s="19"/>
      <c r="AG118" s="19"/>
      <c r="AH118" s="19"/>
      <c r="AI118" s="19"/>
      <c r="AJ118" s="19"/>
      <c r="AK118" s="19"/>
      <c r="AL118" s="19"/>
      <c r="AM118" s="19"/>
      <c r="AN118" s="19"/>
      <c r="AO118" s="19"/>
      <c r="AP118" s="19"/>
      <c r="AQ118" s="19"/>
      <c r="AR118" s="19"/>
      <c r="AS118" s="19"/>
      <c r="AT118" s="19"/>
      <c r="AU118" s="23"/>
      <c r="AV118" s="23"/>
      <c r="AW118" s="23"/>
      <c r="AX118" s="23"/>
      <c r="AY118" s="23"/>
      <c r="AZ118" s="23"/>
      <c r="BA118" s="23"/>
      <c r="BB118" s="23"/>
      <c r="BC118" s="23"/>
      <c r="BD118" s="23"/>
      <c r="BE118" s="23"/>
      <c r="BF118" s="23"/>
      <c r="BG118" s="23"/>
      <c r="BH118" s="23"/>
      <c r="BI118" s="23"/>
      <c r="BJ118" s="23"/>
      <c r="BK118" s="23"/>
      <c r="BL118" s="23"/>
      <c r="BM118" s="23"/>
      <c r="BN118" s="23"/>
      <c r="BO118" s="23"/>
      <c r="BP118" s="23"/>
      <c r="BQ118" s="23"/>
      <c r="BR118" s="23"/>
      <c r="BS118" s="23"/>
      <c r="BT118" s="23"/>
      <c r="BU118" s="23"/>
      <c r="BV118" s="23"/>
      <c r="BW118" s="23"/>
      <c r="BX118" s="23"/>
      <c r="BY118" s="23"/>
      <c r="BZ118" s="23"/>
      <c r="CA118" s="23"/>
      <c r="CB118" s="23"/>
      <c r="CC118" s="23"/>
      <c r="CD118" s="23"/>
      <c r="CE118" s="23"/>
      <c r="CF118" s="23"/>
      <c r="CG118" s="23"/>
      <c r="CH118" s="23"/>
      <c r="CI118" s="23"/>
      <c r="CJ118" s="23"/>
      <c r="CK118" s="23"/>
      <c r="CL118" s="23"/>
      <c r="CM118" s="23"/>
      <c r="CN118" s="23"/>
      <c r="CO118" s="23"/>
      <c r="CP118" s="23"/>
      <c r="CQ118" s="23"/>
      <c r="CR118" s="23"/>
      <c r="CS118" s="23"/>
      <c r="CT118" s="23"/>
      <c r="CU118" s="23"/>
      <c r="CV118" s="23"/>
      <c r="CW118" s="23"/>
      <c r="CX118" s="23"/>
      <c r="CY118" s="23"/>
      <c r="CZ118" s="23"/>
      <c r="DA118" s="23"/>
      <c r="DB118" s="23"/>
      <c r="DC118" s="23"/>
      <c r="DD118" s="23"/>
      <c r="DE118" s="23"/>
      <c r="DF118" s="23"/>
      <c r="DG118" s="23"/>
      <c r="DH118" s="23"/>
      <c r="DI118" s="23"/>
      <c r="DJ118" s="23"/>
      <c r="DK118" s="23"/>
      <c r="DL118" s="23"/>
      <c r="DM118" s="23"/>
      <c r="DN118" s="23"/>
      <c r="DO118" s="23"/>
      <c r="DP118" s="23"/>
      <c r="DQ118" s="23"/>
      <c r="DR118" s="23"/>
      <c r="DS118" s="23"/>
      <c r="DT118" s="23"/>
      <c r="DU118" s="23"/>
      <c r="DV118" s="23"/>
      <c r="DW118" s="23"/>
      <c r="DX118" s="23"/>
      <c r="DY118" s="23"/>
      <c r="DZ118" s="23"/>
      <c r="EA118" s="23"/>
      <c r="EB118" s="23"/>
      <c r="EC118" s="23"/>
      <c r="ED118" s="23"/>
      <c r="EE118" s="23"/>
      <c r="EF118" s="23"/>
      <c r="EG118" s="23"/>
      <c r="EH118" s="23"/>
      <c r="EI118" s="23"/>
    </row>
    <row r="119" spans="1:139" s="24" customFormat="1" x14ac:dyDescent="0.3">
      <c r="A119" s="19"/>
      <c r="B119" s="19"/>
      <c r="C119" s="19"/>
      <c r="D119" s="19"/>
      <c r="E119" s="19"/>
      <c r="F119" s="19"/>
      <c r="G119" s="19"/>
      <c r="H119" s="19"/>
      <c r="I119" s="19"/>
      <c r="J119" s="19"/>
      <c r="K119" s="19"/>
      <c r="L119" s="19"/>
      <c r="M119" s="19"/>
      <c r="N119" s="19"/>
      <c r="O119" s="19"/>
      <c r="P119" s="19"/>
      <c r="Q119" s="19"/>
      <c r="R119" s="19"/>
      <c r="S119" s="19"/>
      <c r="T119" s="19"/>
      <c r="U119" s="19"/>
      <c r="V119" s="19"/>
      <c r="W119" s="19"/>
      <c r="X119" s="19"/>
      <c r="Y119" s="19"/>
      <c r="Z119" s="19"/>
      <c r="AA119" s="19"/>
      <c r="AB119" s="19"/>
      <c r="AC119" s="19"/>
      <c r="AD119" s="19"/>
      <c r="AE119" s="19"/>
      <c r="AF119" s="19"/>
      <c r="AG119" s="19"/>
      <c r="AH119" s="19"/>
      <c r="AI119" s="19"/>
      <c r="AJ119" s="19"/>
      <c r="AK119" s="19"/>
      <c r="AL119" s="19"/>
      <c r="AM119" s="19"/>
      <c r="AN119" s="19"/>
      <c r="AO119" s="19"/>
      <c r="AP119" s="19"/>
      <c r="AQ119" s="19"/>
      <c r="AR119" s="19"/>
      <c r="AS119" s="19"/>
      <c r="AT119" s="19"/>
      <c r="AU119" s="23"/>
      <c r="AV119" s="23"/>
      <c r="AW119" s="23"/>
      <c r="AX119" s="23"/>
      <c r="AY119" s="23"/>
      <c r="AZ119" s="23"/>
      <c r="BA119" s="23"/>
      <c r="BB119" s="23"/>
      <c r="BC119" s="23"/>
      <c r="BD119" s="23"/>
      <c r="BE119" s="23"/>
      <c r="BF119" s="23"/>
      <c r="BG119" s="23"/>
      <c r="BH119" s="23"/>
      <c r="BI119" s="23"/>
      <c r="BJ119" s="23"/>
      <c r="BK119" s="23"/>
      <c r="BL119" s="23"/>
      <c r="BM119" s="23"/>
      <c r="BN119" s="23"/>
      <c r="BO119" s="23"/>
      <c r="BP119" s="23"/>
      <c r="BQ119" s="23"/>
      <c r="BR119" s="23"/>
      <c r="BS119" s="23"/>
      <c r="BT119" s="23"/>
      <c r="BU119" s="23"/>
      <c r="BV119" s="23"/>
      <c r="BW119" s="23"/>
      <c r="BX119" s="23"/>
      <c r="BY119" s="23"/>
      <c r="BZ119" s="23"/>
      <c r="CA119" s="23"/>
      <c r="CB119" s="23"/>
      <c r="CC119" s="23"/>
      <c r="CD119" s="23"/>
      <c r="CE119" s="23"/>
      <c r="CF119" s="23"/>
      <c r="CG119" s="23"/>
      <c r="CH119" s="23"/>
      <c r="CI119" s="23"/>
      <c r="CJ119" s="23"/>
      <c r="CK119" s="23"/>
      <c r="CL119" s="23"/>
      <c r="CM119" s="23"/>
      <c r="CN119" s="23"/>
      <c r="CO119" s="23"/>
      <c r="CP119" s="23"/>
      <c r="CQ119" s="23"/>
      <c r="CR119" s="23"/>
      <c r="CS119" s="23"/>
      <c r="CT119" s="23"/>
      <c r="CU119" s="23"/>
      <c r="CV119" s="23"/>
      <c r="CW119" s="23"/>
      <c r="CX119" s="23"/>
      <c r="CY119" s="23"/>
      <c r="CZ119" s="23"/>
      <c r="DA119" s="23"/>
      <c r="DB119" s="23"/>
      <c r="DC119" s="23"/>
      <c r="DD119" s="23"/>
      <c r="DE119" s="23"/>
      <c r="DF119" s="23"/>
      <c r="DG119" s="23"/>
      <c r="DH119" s="23"/>
      <c r="DI119" s="23"/>
      <c r="DJ119" s="23"/>
      <c r="DK119" s="23"/>
      <c r="DL119" s="23"/>
      <c r="DM119" s="23"/>
      <c r="DN119" s="23"/>
      <c r="DO119" s="23"/>
      <c r="DP119" s="23"/>
      <c r="DQ119" s="23"/>
      <c r="DR119" s="23"/>
      <c r="DS119" s="23"/>
      <c r="DT119" s="23"/>
      <c r="DU119" s="23"/>
      <c r="DV119" s="23"/>
      <c r="DW119" s="23"/>
      <c r="DX119" s="23"/>
      <c r="DY119" s="23"/>
      <c r="DZ119" s="23"/>
      <c r="EA119" s="23"/>
      <c r="EB119" s="23"/>
      <c r="EC119" s="23"/>
      <c r="ED119" s="23"/>
      <c r="EE119" s="23"/>
      <c r="EF119" s="23"/>
      <c r="EG119" s="23"/>
      <c r="EH119" s="23"/>
      <c r="EI119" s="23"/>
    </row>
    <row r="120" spans="1:139" s="24" customFormat="1" x14ac:dyDescent="0.3">
      <c r="A120" s="19"/>
      <c r="B120" s="19"/>
      <c r="C120" s="19"/>
      <c r="D120" s="19"/>
      <c r="E120" s="19"/>
      <c r="F120" s="19"/>
      <c r="G120" s="19"/>
      <c r="H120" s="19"/>
      <c r="I120" s="19"/>
      <c r="J120" s="19"/>
      <c r="K120" s="19"/>
      <c r="L120" s="19"/>
      <c r="M120" s="19"/>
      <c r="N120" s="19"/>
      <c r="O120" s="19"/>
      <c r="P120" s="19"/>
      <c r="Q120" s="19"/>
      <c r="R120" s="19"/>
      <c r="S120" s="19"/>
      <c r="T120" s="19"/>
      <c r="U120" s="19"/>
      <c r="V120" s="19"/>
      <c r="W120" s="19"/>
      <c r="X120" s="19"/>
      <c r="Y120" s="19"/>
      <c r="Z120" s="19"/>
      <c r="AA120" s="19"/>
      <c r="AB120" s="19"/>
      <c r="AC120" s="19"/>
      <c r="AD120" s="19"/>
      <c r="AE120" s="19"/>
      <c r="AF120" s="19"/>
      <c r="AG120" s="19"/>
      <c r="AH120" s="19"/>
      <c r="AI120" s="19"/>
      <c r="AJ120" s="19"/>
      <c r="AK120" s="19"/>
      <c r="AL120" s="19"/>
      <c r="AM120" s="19"/>
      <c r="AN120" s="19"/>
      <c r="AO120" s="19"/>
      <c r="AP120" s="19"/>
      <c r="AQ120" s="19"/>
      <c r="AR120" s="19"/>
      <c r="AS120" s="19"/>
      <c r="AT120" s="19"/>
      <c r="AU120" s="23"/>
      <c r="AV120" s="23"/>
      <c r="AW120" s="23"/>
      <c r="AX120" s="23"/>
      <c r="AY120" s="23"/>
      <c r="AZ120" s="23"/>
      <c r="BA120" s="23"/>
      <c r="BB120" s="23"/>
      <c r="BC120" s="23"/>
      <c r="BD120" s="23"/>
      <c r="BE120" s="23"/>
      <c r="BF120" s="23"/>
      <c r="BG120" s="23"/>
      <c r="BH120" s="23"/>
      <c r="BI120" s="23"/>
      <c r="BJ120" s="23"/>
      <c r="BK120" s="23"/>
      <c r="BL120" s="23"/>
      <c r="BM120" s="23"/>
      <c r="BN120" s="23"/>
      <c r="BO120" s="23"/>
      <c r="BP120" s="23"/>
      <c r="BQ120" s="23"/>
      <c r="BR120" s="23"/>
      <c r="BS120" s="23"/>
      <c r="BT120" s="23"/>
      <c r="BU120" s="23"/>
      <c r="BV120" s="23"/>
      <c r="BW120" s="23"/>
      <c r="BX120" s="23"/>
      <c r="BY120" s="23"/>
      <c r="BZ120" s="23"/>
      <c r="CA120" s="23"/>
      <c r="CB120" s="23"/>
      <c r="CC120" s="23"/>
      <c r="CD120" s="23"/>
      <c r="CE120" s="23"/>
      <c r="CF120" s="23"/>
      <c r="CG120" s="23"/>
      <c r="CH120" s="23"/>
      <c r="CI120" s="23"/>
      <c r="CJ120" s="23"/>
      <c r="CK120" s="23"/>
      <c r="CL120" s="23"/>
      <c r="CM120" s="23"/>
      <c r="CN120" s="23"/>
      <c r="CO120" s="23"/>
      <c r="CP120" s="23"/>
      <c r="CQ120" s="23"/>
      <c r="CR120" s="23"/>
      <c r="CS120" s="23"/>
      <c r="CT120" s="23"/>
      <c r="CU120" s="23"/>
      <c r="CV120" s="23"/>
      <c r="CW120" s="23"/>
      <c r="CX120" s="23"/>
      <c r="CY120" s="23"/>
      <c r="CZ120" s="23"/>
      <c r="DA120" s="23"/>
      <c r="DB120" s="23"/>
      <c r="DC120" s="23"/>
      <c r="DD120" s="23"/>
      <c r="DE120" s="23"/>
      <c r="DF120" s="23"/>
      <c r="DG120" s="23"/>
      <c r="DH120" s="23"/>
      <c r="DI120" s="23"/>
      <c r="DJ120" s="23"/>
      <c r="DK120" s="23"/>
      <c r="DL120" s="23"/>
      <c r="DM120" s="23"/>
      <c r="DN120" s="23"/>
      <c r="DO120" s="23"/>
      <c r="DP120" s="23"/>
      <c r="DQ120" s="23"/>
      <c r="DR120" s="23"/>
      <c r="DS120" s="23"/>
      <c r="DT120" s="23"/>
      <c r="DU120" s="23"/>
      <c r="DV120" s="23"/>
      <c r="DW120" s="23"/>
      <c r="DX120" s="23"/>
      <c r="DY120" s="23"/>
      <c r="DZ120" s="23"/>
      <c r="EA120" s="23"/>
      <c r="EB120" s="23"/>
      <c r="EC120" s="23"/>
      <c r="ED120" s="23"/>
      <c r="EE120" s="23"/>
      <c r="EF120" s="23"/>
      <c r="EG120" s="23"/>
      <c r="EH120" s="23"/>
      <c r="EI120" s="23"/>
    </row>
    <row r="121" spans="1:139" s="24" customFormat="1" x14ac:dyDescent="0.3">
      <c r="A121" s="19"/>
      <c r="B121" s="19"/>
      <c r="C121" s="19"/>
      <c r="D121" s="19"/>
      <c r="E121" s="19"/>
      <c r="F121" s="19"/>
      <c r="G121" s="19"/>
      <c r="H121" s="19"/>
      <c r="I121" s="19"/>
      <c r="J121" s="19"/>
      <c r="K121" s="19"/>
      <c r="L121" s="19"/>
      <c r="M121" s="19"/>
      <c r="N121" s="19"/>
      <c r="O121" s="19"/>
      <c r="P121" s="19"/>
      <c r="Q121" s="19"/>
      <c r="R121" s="19"/>
      <c r="S121" s="19"/>
      <c r="T121" s="19"/>
      <c r="U121" s="19"/>
      <c r="V121" s="19"/>
      <c r="W121" s="19"/>
      <c r="X121" s="19"/>
      <c r="Y121" s="19"/>
      <c r="Z121" s="19"/>
      <c r="AA121" s="19"/>
      <c r="AB121" s="19"/>
      <c r="AC121" s="19"/>
      <c r="AD121" s="19"/>
      <c r="AE121" s="19"/>
      <c r="AF121" s="19"/>
      <c r="AG121" s="19"/>
      <c r="AH121" s="19"/>
      <c r="AI121" s="19"/>
      <c r="AJ121" s="19"/>
      <c r="AK121" s="19"/>
      <c r="AL121" s="19"/>
      <c r="AM121" s="19"/>
      <c r="AN121" s="19"/>
      <c r="AO121" s="19"/>
      <c r="AP121" s="19"/>
      <c r="AQ121" s="19"/>
      <c r="AR121" s="19"/>
      <c r="AS121" s="19"/>
      <c r="AT121" s="19"/>
      <c r="AU121" s="23"/>
      <c r="AV121" s="23"/>
      <c r="AW121" s="23"/>
      <c r="AX121" s="23"/>
      <c r="AY121" s="23"/>
      <c r="AZ121" s="23"/>
      <c r="BA121" s="23"/>
      <c r="BB121" s="23"/>
      <c r="BC121" s="23"/>
      <c r="BD121" s="23"/>
      <c r="BE121" s="23"/>
      <c r="BF121" s="23"/>
      <c r="BG121" s="23"/>
      <c r="BH121" s="23"/>
      <c r="BI121" s="23"/>
      <c r="BJ121" s="23"/>
      <c r="BK121" s="23"/>
      <c r="BL121" s="23"/>
      <c r="BM121" s="23"/>
      <c r="BN121" s="23"/>
      <c r="BO121" s="23"/>
      <c r="BP121" s="23"/>
      <c r="BQ121" s="23"/>
      <c r="BR121" s="23"/>
      <c r="BS121" s="23"/>
      <c r="BT121" s="23"/>
      <c r="BU121" s="23"/>
      <c r="BV121" s="23"/>
      <c r="BW121" s="23"/>
      <c r="BX121" s="23"/>
      <c r="BY121" s="23"/>
      <c r="BZ121" s="23"/>
      <c r="CA121" s="23"/>
      <c r="CB121" s="23"/>
      <c r="CC121" s="23"/>
      <c r="CD121" s="23"/>
      <c r="CE121" s="23"/>
      <c r="CF121" s="23"/>
      <c r="CG121" s="23"/>
      <c r="CH121" s="23"/>
      <c r="CI121" s="23"/>
      <c r="CJ121" s="23"/>
      <c r="CK121" s="23"/>
      <c r="CL121" s="23"/>
      <c r="CM121" s="23"/>
      <c r="CN121" s="23"/>
      <c r="CO121" s="23"/>
      <c r="CP121" s="23"/>
      <c r="CQ121" s="23"/>
      <c r="CR121" s="23"/>
      <c r="CS121" s="23"/>
      <c r="CT121" s="23"/>
      <c r="CU121" s="23"/>
      <c r="CV121" s="23"/>
      <c r="CW121" s="23"/>
      <c r="CX121" s="23"/>
      <c r="CY121" s="23"/>
      <c r="CZ121" s="23"/>
      <c r="DA121" s="23"/>
      <c r="DB121" s="23"/>
      <c r="DC121" s="23"/>
      <c r="DD121" s="23"/>
      <c r="DE121" s="23"/>
      <c r="DF121" s="23"/>
      <c r="DG121" s="23"/>
      <c r="DH121" s="23"/>
      <c r="DI121" s="23"/>
      <c r="DJ121" s="23"/>
      <c r="DK121" s="23"/>
      <c r="DL121" s="23"/>
      <c r="DM121" s="23"/>
      <c r="DN121" s="23"/>
      <c r="DO121" s="23"/>
      <c r="DP121" s="23"/>
      <c r="DQ121" s="23"/>
      <c r="DR121" s="23"/>
      <c r="DS121" s="23"/>
      <c r="DT121" s="23"/>
      <c r="DU121" s="23"/>
      <c r="DV121" s="23"/>
      <c r="DW121" s="23"/>
      <c r="DX121" s="23"/>
      <c r="DY121" s="23"/>
      <c r="DZ121" s="23"/>
      <c r="EA121" s="23"/>
      <c r="EB121" s="23"/>
      <c r="EC121" s="23"/>
      <c r="ED121" s="23"/>
      <c r="EE121" s="23"/>
      <c r="EF121" s="23"/>
      <c r="EG121" s="23"/>
      <c r="EH121" s="23"/>
      <c r="EI121" s="23"/>
    </row>
    <row r="122" spans="1:139" s="24" customFormat="1" x14ac:dyDescent="0.3">
      <c r="A122" s="19"/>
      <c r="B122" s="19"/>
      <c r="C122" s="19"/>
      <c r="D122" s="19"/>
      <c r="E122" s="19"/>
      <c r="F122" s="19"/>
      <c r="G122" s="19"/>
      <c r="H122" s="19"/>
      <c r="I122" s="19"/>
      <c r="J122" s="19"/>
      <c r="K122" s="19"/>
      <c r="L122" s="19"/>
      <c r="M122" s="19"/>
      <c r="N122" s="19"/>
      <c r="O122" s="19"/>
      <c r="P122" s="19"/>
      <c r="Q122" s="19"/>
      <c r="R122" s="19"/>
      <c r="S122" s="19"/>
      <c r="T122" s="19"/>
      <c r="U122" s="19"/>
      <c r="V122" s="19"/>
      <c r="W122" s="19"/>
      <c r="X122" s="19"/>
      <c r="Y122" s="19"/>
      <c r="Z122" s="19"/>
      <c r="AA122" s="19"/>
      <c r="AB122" s="19"/>
      <c r="AC122" s="19"/>
      <c r="AD122" s="19"/>
      <c r="AE122" s="19"/>
      <c r="AF122" s="19"/>
      <c r="AG122" s="19"/>
      <c r="AH122" s="19"/>
      <c r="AI122" s="19"/>
      <c r="AJ122" s="19"/>
      <c r="AK122" s="19"/>
      <c r="AL122" s="19"/>
      <c r="AM122" s="19"/>
      <c r="AN122" s="19"/>
      <c r="AO122" s="19"/>
      <c r="AP122" s="19"/>
      <c r="AQ122" s="19"/>
      <c r="AR122" s="19"/>
      <c r="AS122" s="19"/>
      <c r="AT122" s="19"/>
      <c r="AU122" s="23"/>
      <c r="AV122" s="23"/>
      <c r="AW122" s="23"/>
      <c r="AX122" s="23"/>
      <c r="AY122" s="23"/>
      <c r="AZ122" s="23"/>
      <c r="BA122" s="23"/>
      <c r="BB122" s="23"/>
      <c r="BC122" s="23"/>
      <c r="BD122" s="23"/>
      <c r="BE122" s="23"/>
      <c r="BF122" s="23"/>
      <c r="BG122" s="23"/>
      <c r="BH122" s="23"/>
      <c r="BI122" s="23"/>
      <c r="BJ122" s="23"/>
      <c r="BK122" s="23"/>
      <c r="BL122" s="23"/>
      <c r="BM122" s="23"/>
      <c r="BN122" s="23"/>
      <c r="BO122" s="23"/>
      <c r="BP122" s="23"/>
      <c r="BQ122" s="23"/>
      <c r="BR122" s="23"/>
      <c r="BS122" s="23"/>
      <c r="BT122" s="23"/>
      <c r="BU122" s="23"/>
      <c r="BV122" s="23"/>
      <c r="BW122" s="23"/>
      <c r="BX122" s="23"/>
      <c r="BY122" s="23"/>
      <c r="BZ122" s="23"/>
      <c r="CA122" s="23"/>
      <c r="CB122" s="23"/>
      <c r="CC122" s="23"/>
      <c r="CD122" s="23"/>
      <c r="CE122" s="23"/>
      <c r="CF122" s="23"/>
      <c r="CG122" s="23"/>
      <c r="CH122" s="23"/>
      <c r="CI122" s="23"/>
      <c r="CJ122" s="23"/>
      <c r="CK122" s="23"/>
      <c r="CL122" s="23"/>
      <c r="CM122" s="23"/>
      <c r="CN122" s="23"/>
      <c r="CO122" s="23"/>
      <c r="CP122" s="23"/>
      <c r="CQ122" s="23"/>
      <c r="CR122" s="23"/>
      <c r="CS122" s="23"/>
      <c r="CT122" s="23"/>
      <c r="CU122" s="23"/>
      <c r="CV122" s="23"/>
      <c r="CW122" s="23"/>
      <c r="CX122" s="23"/>
      <c r="CY122" s="23"/>
      <c r="CZ122" s="23"/>
      <c r="DA122" s="23"/>
      <c r="DB122" s="23"/>
      <c r="DC122" s="23"/>
      <c r="DD122" s="23"/>
      <c r="DE122" s="23"/>
      <c r="DF122" s="23"/>
      <c r="DG122" s="23"/>
      <c r="DH122" s="23"/>
      <c r="DI122" s="23"/>
      <c r="DJ122" s="23"/>
      <c r="DK122" s="23"/>
      <c r="DL122" s="23"/>
      <c r="DM122" s="23"/>
      <c r="DN122" s="23"/>
      <c r="DO122" s="23"/>
      <c r="DP122" s="23"/>
      <c r="DQ122" s="23"/>
      <c r="DR122" s="23"/>
      <c r="DS122" s="23"/>
      <c r="DT122" s="23"/>
      <c r="DU122" s="23"/>
      <c r="DV122" s="23"/>
      <c r="DW122" s="23"/>
      <c r="DX122" s="23"/>
      <c r="DY122" s="23"/>
      <c r="DZ122" s="23"/>
      <c r="EA122" s="23"/>
      <c r="EB122" s="23"/>
      <c r="EC122" s="23"/>
      <c r="ED122" s="23"/>
      <c r="EE122" s="23"/>
      <c r="EF122" s="23"/>
      <c r="EG122" s="23"/>
      <c r="EH122" s="23"/>
      <c r="EI122" s="23"/>
    </row>
    <row r="123" spans="1:139" s="24" customFormat="1" x14ac:dyDescent="0.3">
      <c r="A123" s="19"/>
      <c r="B123" s="19"/>
      <c r="C123" s="19"/>
      <c r="D123" s="19"/>
      <c r="E123" s="19"/>
      <c r="F123" s="19"/>
      <c r="G123" s="19"/>
      <c r="H123" s="19"/>
      <c r="I123" s="19"/>
      <c r="J123" s="19"/>
      <c r="K123" s="19"/>
      <c r="L123" s="19"/>
      <c r="M123" s="19"/>
      <c r="N123" s="19"/>
      <c r="O123" s="19"/>
      <c r="P123" s="19"/>
      <c r="Q123" s="19"/>
      <c r="R123" s="19"/>
      <c r="S123" s="19"/>
      <c r="T123" s="19"/>
      <c r="U123" s="19"/>
      <c r="V123" s="19"/>
      <c r="W123" s="19"/>
      <c r="X123" s="19"/>
      <c r="Y123" s="19"/>
      <c r="Z123" s="19"/>
      <c r="AA123" s="19"/>
      <c r="AB123" s="19"/>
      <c r="AC123" s="19"/>
      <c r="AD123" s="19"/>
      <c r="AE123" s="19"/>
      <c r="AF123" s="19"/>
      <c r="AG123" s="19"/>
      <c r="AH123" s="19"/>
      <c r="AI123" s="19"/>
      <c r="AJ123" s="19"/>
      <c r="AK123" s="19"/>
      <c r="AL123" s="19"/>
      <c r="AM123" s="19"/>
      <c r="AN123" s="19"/>
      <c r="AO123" s="19"/>
      <c r="AP123" s="19"/>
      <c r="AQ123" s="19"/>
      <c r="AR123" s="19"/>
      <c r="AS123" s="19"/>
      <c r="AT123" s="19"/>
      <c r="AU123" s="23"/>
      <c r="AV123" s="23"/>
      <c r="AW123" s="23"/>
      <c r="AX123" s="23"/>
      <c r="AY123" s="23"/>
      <c r="AZ123" s="23"/>
      <c r="BA123" s="23"/>
      <c r="BB123" s="23"/>
      <c r="BC123" s="23"/>
      <c r="BD123" s="23"/>
      <c r="BE123" s="23"/>
      <c r="BF123" s="23"/>
      <c r="BG123" s="23"/>
      <c r="BH123" s="23"/>
      <c r="BI123" s="23"/>
      <c r="BJ123" s="23"/>
      <c r="BK123" s="23"/>
      <c r="BL123" s="23"/>
      <c r="BM123" s="23"/>
      <c r="BN123" s="23"/>
      <c r="BO123" s="23"/>
      <c r="BP123" s="23"/>
      <c r="BQ123" s="23"/>
      <c r="BR123" s="23"/>
      <c r="BS123" s="23"/>
      <c r="BT123" s="23"/>
      <c r="BU123" s="23"/>
      <c r="BV123" s="23"/>
      <c r="BW123" s="23"/>
      <c r="BX123" s="23"/>
      <c r="BY123" s="23"/>
      <c r="BZ123" s="23"/>
      <c r="CA123" s="23"/>
      <c r="CB123" s="23"/>
      <c r="CC123" s="23"/>
      <c r="CD123" s="23"/>
      <c r="CE123" s="23"/>
      <c r="CF123" s="23"/>
      <c r="CG123" s="23"/>
      <c r="CH123" s="23"/>
      <c r="CI123" s="23"/>
      <c r="CJ123" s="23"/>
      <c r="CK123" s="23"/>
      <c r="CL123" s="23"/>
      <c r="CM123" s="23"/>
      <c r="CN123" s="23"/>
      <c r="CO123" s="23"/>
      <c r="CP123" s="23"/>
      <c r="CQ123" s="23"/>
      <c r="CR123" s="23"/>
      <c r="CS123" s="23"/>
      <c r="CT123" s="23"/>
      <c r="CU123" s="23"/>
      <c r="CV123" s="23"/>
      <c r="CW123" s="23"/>
      <c r="CX123" s="23"/>
      <c r="CY123" s="23"/>
      <c r="CZ123" s="23"/>
      <c r="DA123" s="23"/>
      <c r="DB123" s="23"/>
      <c r="DC123" s="23"/>
      <c r="DD123" s="23"/>
      <c r="DE123" s="23"/>
      <c r="DF123" s="23"/>
      <c r="DG123" s="23"/>
      <c r="DH123" s="23"/>
      <c r="DI123" s="23"/>
      <c r="DJ123" s="23"/>
      <c r="DK123" s="23"/>
      <c r="DL123" s="23"/>
      <c r="DM123" s="23"/>
      <c r="DN123" s="23"/>
      <c r="DO123" s="23"/>
      <c r="DP123" s="23"/>
      <c r="DQ123" s="23"/>
      <c r="DR123" s="23"/>
      <c r="DS123" s="23"/>
      <c r="DT123" s="23"/>
      <c r="DU123" s="23"/>
      <c r="DV123" s="23"/>
      <c r="DW123" s="23"/>
      <c r="DX123" s="23"/>
      <c r="DY123" s="23"/>
      <c r="DZ123" s="23"/>
      <c r="EA123" s="23"/>
      <c r="EB123" s="23"/>
      <c r="EC123" s="23"/>
      <c r="ED123" s="23"/>
      <c r="EE123" s="23"/>
      <c r="EF123" s="23"/>
      <c r="EG123" s="23"/>
      <c r="EH123" s="23"/>
      <c r="EI123" s="23"/>
    </row>
    <row r="124" spans="1:139" s="24" customFormat="1" x14ac:dyDescent="0.3">
      <c r="A124" s="19"/>
      <c r="B124" s="19"/>
      <c r="C124" s="19"/>
      <c r="D124" s="19"/>
      <c r="E124" s="19"/>
      <c r="F124" s="19"/>
      <c r="G124" s="19"/>
      <c r="H124" s="19"/>
      <c r="I124" s="19"/>
      <c r="J124" s="19"/>
      <c r="K124" s="19"/>
      <c r="L124" s="19"/>
      <c r="M124" s="19"/>
      <c r="N124" s="19"/>
      <c r="O124" s="19"/>
      <c r="P124" s="19"/>
      <c r="Q124" s="19"/>
      <c r="R124" s="19"/>
      <c r="S124" s="19"/>
      <c r="T124" s="19"/>
      <c r="U124" s="19"/>
      <c r="V124" s="19"/>
      <c r="W124" s="19"/>
      <c r="X124" s="19"/>
      <c r="Y124" s="19"/>
      <c r="Z124" s="19"/>
      <c r="AA124" s="19"/>
      <c r="AB124" s="19"/>
      <c r="AC124" s="19"/>
      <c r="AD124" s="19"/>
      <c r="AE124" s="19"/>
      <c r="AF124" s="19"/>
      <c r="AG124" s="19"/>
      <c r="AH124" s="19"/>
      <c r="AI124" s="19"/>
      <c r="AJ124" s="19"/>
      <c r="AK124" s="19"/>
      <c r="AL124" s="19"/>
      <c r="AM124" s="19"/>
      <c r="AN124" s="19"/>
      <c r="AO124" s="19"/>
      <c r="AP124" s="19"/>
      <c r="AQ124" s="19"/>
      <c r="AR124" s="19"/>
      <c r="AS124" s="19"/>
      <c r="AT124" s="19"/>
      <c r="AU124" s="23"/>
      <c r="AV124" s="23"/>
      <c r="AW124" s="23"/>
      <c r="AX124" s="23"/>
      <c r="AY124" s="23"/>
      <c r="AZ124" s="23"/>
      <c r="BA124" s="23"/>
      <c r="BB124" s="23"/>
      <c r="BC124" s="23"/>
      <c r="BD124" s="23"/>
      <c r="BE124" s="23"/>
      <c r="BF124" s="23"/>
      <c r="BG124" s="23"/>
      <c r="BH124" s="23"/>
      <c r="BI124" s="23"/>
      <c r="BJ124" s="23"/>
      <c r="BK124" s="23"/>
      <c r="BL124" s="23"/>
      <c r="BM124" s="23"/>
      <c r="BN124" s="23"/>
      <c r="BO124" s="23"/>
      <c r="BP124" s="23"/>
      <c r="BQ124" s="23"/>
      <c r="BR124" s="23"/>
      <c r="BS124" s="23"/>
      <c r="BT124" s="23"/>
      <c r="BU124" s="23"/>
      <c r="BV124" s="23"/>
      <c r="BW124" s="23"/>
      <c r="BX124" s="23"/>
      <c r="BY124" s="23"/>
      <c r="BZ124" s="23"/>
      <c r="CA124" s="23"/>
      <c r="CB124" s="23"/>
      <c r="CC124" s="23"/>
      <c r="CD124" s="23"/>
      <c r="CE124" s="23"/>
      <c r="CF124" s="23"/>
      <c r="CG124" s="23"/>
      <c r="CH124" s="23"/>
      <c r="CI124" s="23"/>
      <c r="CJ124" s="23"/>
      <c r="CK124" s="23"/>
      <c r="CL124" s="23"/>
      <c r="CM124" s="23"/>
      <c r="CN124" s="23"/>
      <c r="CO124" s="23"/>
      <c r="CP124" s="23"/>
      <c r="CQ124" s="23"/>
      <c r="CR124" s="23"/>
      <c r="CS124" s="23"/>
      <c r="CT124" s="23"/>
      <c r="CU124" s="23"/>
      <c r="CV124" s="23"/>
      <c r="CW124" s="23"/>
      <c r="CX124" s="23"/>
      <c r="CY124" s="23"/>
      <c r="CZ124" s="23"/>
      <c r="DA124" s="23"/>
      <c r="DB124" s="23"/>
      <c r="DC124" s="23"/>
      <c r="DD124" s="23"/>
      <c r="DE124" s="23"/>
      <c r="DF124" s="23"/>
      <c r="DG124" s="23"/>
      <c r="DH124" s="23"/>
      <c r="DI124" s="23"/>
      <c r="DJ124" s="23"/>
      <c r="DK124" s="23"/>
      <c r="DL124" s="23"/>
      <c r="DM124" s="23"/>
      <c r="DN124" s="23"/>
      <c r="DO124" s="23"/>
      <c r="DP124" s="23"/>
      <c r="DQ124" s="23"/>
      <c r="DR124" s="23"/>
      <c r="DS124" s="23"/>
      <c r="DT124" s="23"/>
      <c r="DU124" s="23"/>
      <c r="DV124" s="23"/>
      <c r="DW124" s="23"/>
      <c r="DX124" s="23"/>
      <c r="DY124" s="23"/>
      <c r="DZ124" s="23"/>
      <c r="EA124" s="23"/>
      <c r="EB124" s="23"/>
      <c r="EC124" s="23"/>
      <c r="ED124" s="23"/>
      <c r="EE124" s="23"/>
      <c r="EF124" s="23"/>
      <c r="EG124" s="23"/>
      <c r="EH124" s="23"/>
      <c r="EI124" s="23"/>
    </row>
    <row r="125" spans="1:139" s="24" customFormat="1" x14ac:dyDescent="0.3">
      <c r="A125" s="19"/>
      <c r="B125" s="19"/>
      <c r="C125" s="19"/>
      <c r="D125" s="19"/>
      <c r="E125" s="19"/>
      <c r="F125" s="19"/>
      <c r="G125" s="19"/>
      <c r="H125" s="19"/>
      <c r="I125" s="19"/>
      <c r="J125" s="19"/>
      <c r="K125" s="19"/>
      <c r="L125" s="19"/>
      <c r="M125" s="19"/>
      <c r="N125" s="19"/>
      <c r="O125" s="19"/>
      <c r="P125" s="19"/>
      <c r="Q125" s="19"/>
      <c r="R125" s="19"/>
      <c r="S125" s="19"/>
      <c r="T125" s="19"/>
      <c r="U125" s="19"/>
      <c r="V125" s="19"/>
      <c r="W125" s="19"/>
      <c r="X125" s="19"/>
      <c r="Y125" s="19"/>
      <c r="Z125" s="19"/>
      <c r="AA125" s="19"/>
      <c r="AB125" s="19"/>
      <c r="AC125" s="19"/>
      <c r="AD125" s="19"/>
      <c r="AE125" s="19"/>
      <c r="AF125" s="19"/>
      <c r="AG125" s="19"/>
      <c r="AH125" s="19"/>
      <c r="AI125" s="19"/>
      <c r="AJ125" s="19"/>
      <c r="AK125" s="19"/>
      <c r="AL125" s="19"/>
      <c r="AM125" s="19"/>
      <c r="AN125" s="19"/>
      <c r="AO125" s="19"/>
      <c r="AP125" s="19"/>
      <c r="AQ125" s="19"/>
      <c r="AR125" s="19"/>
      <c r="AS125" s="19"/>
      <c r="AT125" s="19"/>
      <c r="AU125" s="23"/>
      <c r="AV125" s="23"/>
      <c r="AW125" s="23"/>
      <c r="AX125" s="23"/>
      <c r="AY125" s="23"/>
      <c r="AZ125" s="23"/>
      <c r="BA125" s="23"/>
      <c r="BB125" s="23"/>
      <c r="BC125" s="23"/>
      <c r="BD125" s="23"/>
      <c r="BE125" s="23"/>
      <c r="BF125" s="23"/>
      <c r="BG125" s="23"/>
      <c r="BH125" s="23"/>
      <c r="BI125" s="23"/>
      <c r="BJ125" s="23"/>
      <c r="BK125" s="23"/>
      <c r="BL125" s="23"/>
      <c r="BM125" s="23"/>
      <c r="BN125" s="23"/>
      <c r="BO125" s="23"/>
      <c r="BP125" s="23"/>
      <c r="BQ125" s="23"/>
      <c r="BR125" s="23"/>
      <c r="BS125" s="23"/>
      <c r="BT125" s="23"/>
      <c r="BU125" s="23"/>
      <c r="BV125" s="23"/>
      <c r="BW125" s="23"/>
      <c r="BX125" s="23"/>
      <c r="BY125" s="23"/>
      <c r="BZ125" s="23"/>
      <c r="CA125" s="23"/>
      <c r="CB125" s="23"/>
      <c r="CC125" s="23"/>
      <c r="CD125" s="23"/>
      <c r="CE125" s="23"/>
      <c r="CF125" s="23"/>
      <c r="CG125" s="23"/>
      <c r="CH125" s="23"/>
      <c r="CI125" s="23"/>
      <c r="CJ125" s="23"/>
      <c r="CK125" s="23"/>
      <c r="CL125" s="23"/>
      <c r="CM125" s="23"/>
      <c r="CN125" s="23"/>
      <c r="CO125" s="23"/>
      <c r="CP125" s="23"/>
      <c r="CQ125" s="23"/>
      <c r="CR125" s="23"/>
      <c r="CS125" s="23"/>
      <c r="CT125" s="23"/>
      <c r="CU125" s="23"/>
      <c r="CV125" s="23"/>
      <c r="CW125" s="23"/>
      <c r="CX125" s="23"/>
      <c r="CY125" s="23"/>
      <c r="CZ125" s="23"/>
      <c r="DA125" s="23"/>
      <c r="DB125" s="23"/>
      <c r="DC125" s="23"/>
      <c r="DD125" s="23"/>
      <c r="DE125" s="23"/>
      <c r="DF125" s="23"/>
      <c r="DG125" s="23"/>
      <c r="DH125" s="23"/>
      <c r="DI125" s="23"/>
      <c r="DJ125" s="23"/>
      <c r="DK125" s="23"/>
      <c r="DL125" s="23"/>
      <c r="DM125" s="23"/>
      <c r="DN125" s="23"/>
      <c r="DO125" s="23"/>
      <c r="DP125" s="23"/>
      <c r="DQ125" s="23"/>
      <c r="DR125" s="23"/>
      <c r="DS125" s="23"/>
      <c r="DT125" s="23"/>
      <c r="DU125" s="23"/>
      <c r="DV125" s="23"/>
      <c r="DW125" s="23"/>
      <c r="DX125" s="23"/>
      <c r="DY125" s="23"/>
      <c r="DZ125" s="23"/>
      <c r="EA125" s="23"/>
      <c r="EB125" s="23"/>
      <c r="EC125" s="23"/>
      <c r="ED125" s="23"/>
      <c r="EE125" s="23"/>
      <c r="EF125" s="23"/>
      <c r="EG125" s="23"/>
      <c r="EH125" s="23"/>
      <c r="EI125" s="23"/>
    </row>
    <row r="126" spans="1:139" s="24" customFormat="1" x14ac:dyDescent="0.3">
      <c r="A126" s="19"/>
      <c r="B126" s="19"/>
      <c r="C126" s="19"/>
      <c r="D126" s="19"/>
      <c r="E126" s="19"/>
      <c r="F126" s="19"/>
      <c r="G126" s="19"/>
      <c r="H126" s="19"/>
      <c r="I126" s="19"/>
      <c r="J126" s="19"/>
      <c r="K126" s="19"/>
      <c r="L126" s="19"/>
      <c r="M126" s="19"/>
      <c r="N126" s="19"/>
      <c r="O126" s="19"/>
      <c r="P126" s="19"/>
      <c r="Q126" s="19"/>
      <c r="R126" s="19"/>
      <c r="S126" s="19"/>
      <c r="T126" s="19"/>
      <c r="U126" s="19"/>
      <c r="V126" s="19"/>
      <c r="W126" s="19"/>
      <c r="X126" s="19"/>
      <c r="Y126" s="19"/>
      <c r="Z126" s="19"/>
      <c r="AA126" s="19"/>
      <c r="AB126" s="19"/>
      <c r="AC126" s="19"/>
      <c r="AD126" s="19"/>
      <c r="AE126" s="19"/>
      <c r="AF126" s="19"/>
      <c r="AG126" s="19"/>
      <c r="AH126" s="19"/>
      <c r="AI126" s="19"/>
      <c r="AJ126" s="19"/>
      <c r="AK126" s="19"/>
      <c r="AL126" s="19"/>
      <c r="AM126" s="19"/>
      <c r="AN126" s="19"/>
      <c r="AO126" s="19"/>
      <c r="AP126" s="19"/>
      <c r="AQ126" s="19"/>
      <c r="AR126" s="19"/>
      <c r="AS126" s="19"/>
      <c r="AT126" s="19"/>
      <c r="AU126" s="23"/>
      <c r="AV126" s="23"/>
      <c r="AW126" s="23"/>
      <c r="AX126" s="23"/>
      <c r="AY126" s="23"/>
      <c r="AZ126" s="23"/>
      <c r="BA126" s="23"/>
      <c r="BB126" s="23"/>
      <c r="BC126" s="23"/>
      <c r="BD126" s="23"/>
      <c r="BE126" s="23"/>
      <c r="BF126" s="23"/>
      <c r="BG126" s="23"/>
      <c r="BH126" s="23"/>
      <c r="BI126" s="23"/>
      <c r="BJ126" s="23"/>
      <c r="BK126" s="23"/>
      <c r="BL126" s="23"/>
      <c r="BM126" s="23"/>
      <c r="BN126" s="23"/>
      <c r="BO126" s="23"/>
      <c r="BP126" s="23"/>
      <c r="BQ126" s="23"/>
      <c r="BR126" s="23"/>
      <c r="BS126" s="23"/>
      <c r="BT126" s="23"/>
      <c r="BU126" s="23"/>
      <c r="BV126" s="23"/>
      <c r="BW126" s="23"/>
      <c r="BX126" s="23"/>
      <c r="BY126" s="23"/>
      <c r="BZ126" s="23"/>
      <c r="CA126" s="23"/>
      <c r="CB126" s="23"/>
      <c r="CC126" s="23"/>
      <c r="CD126" s="23"/>
      <c r="CE126" s="23"/>
      <c r="CF126" s="23"/>
      <c r="CG126" s="23"/>
      <c r="CH126" s="23"/>
      <c r="CI126" s="23"/>
      <c r="CJ126" s="23"/>
      <c r="CK126" s="23"/>
      <c r="CL126" s="23"/>
      <c r="CM126" s="23"/>
      <c r="CN126" s="23"/>
      <c r="CO126" s="23"/>
      <c r="CP126" s="23"/>
      <c r="CQ126" s="23"/>
      <c r="CR126" s="23"/>
      <c r="CS126" s="23"/>
      <c r="CT126" s="23"/>
      <c r="CU126" s="23"/>
      <c r="CV126" s="23"/>
      <c r="CW126" s="23"/>
      <c r="CX126" s="23"/>
      <c r="CY126" s="23"/>
      <c r="CZ126" s="23"/>
      <c r="DA126" s="23"/>
      <c r="DB126" s="23"/>
      <c r="DC126" s="23"/>
      <c r="DD126" s="23"/>
      <c r="DE126" s="23"/>
      <c r="DF126" s="23"/>
      <c r="DG126" s="23"/>
      <c r="DH126" s="23"/>
      <c r="DI126" s="23"/>
      <c r="DJ126" s="23"/>
      <c r="DK126" s="23"/>
      <c r="DL126" s="23"/>
      <c r="DM126" s="23"/>
      <c r="DN126" s="23"/>
      <c r="DO126" s="23"/>
      <c r="DP126" s="23"/>
      <c r="DQ126" s="23"/>
      <c r="DR126" s="23"/>
      <c r="DS126" s="23"/>
      <c r="DT126" s="23"/>
      <c r="DU126" s="23"/>
      <c r="DV126" s="23"/>
      <c r="DW126" s="23"/>
      <c r="DX126" s="23"/>
      <c r="DY126" s="23"/>
      <c r="DZ126" s="23"/>
      <c r="EA126" s="23"/>
      <c r="EB126" s="23"/>
      <c r="EC126" s="23"/>
      <c r="ED126" s="23"/>
      <c r="EE126" s="23"/>
      <c r="EF126" s="23"/>
      <c r="EG126" s="23"/>
      <c r="EH126" s="23"/>
      <c r="EI126" s="23"/>
    </row>
    <row r="127" spans="1:139" s="24" customFormat="1" x14ac:dyDescent="0.3">
      <c r="A127" s="19"/>
      <c r="B127" s="19"/>
      <c r="C127" s="19"/>
      <c r="D127" s="19"/>
      <c r="E127" s="19"/>
      <c r="F127" s="19"/>
      <c r="G127" s="19"/>
      <c r="H127" s="19"/>
      <c r="I127" s="19"/>
      <c r="J127" s="19"/>
      <c r="K127" s="19"/>
      <c r="L127" s="19"/>
      <c r="M127" s="19"/>
      <c r="N127" s="19"/>
      <c r="O127" s="19"/>
      <c r="P127" s="19"/>
      <c r="Q127" s="19"/>
      <c r="R127" s="19"/>
      <c r="S127" s="19"/>
      <c r="T127" s="19"/>
      <c r="U127" s="19"/>
      <c r="V127" s="19"/>
      <c r="W127" s="19"/>
      <c r="X127" s="19"/>
      <c r="Y127" s="19"/>
      <c r="Z127" s="19"/>
      <c r="AA127" s="19"/>
      <c r="AB127" s="19"/>
      <c r="AC127" s="19"/>
      <c r="AD127" s="19"/>
      <c r="AE127" s="19"/>
      <c r="AF127" s="19"/>
      <c r="AG127" s="19"/>
      <c r="AH127" s="19"/>
      <c r="AI127" s="19"/>
      <c r="AJ127" s="19"/>
      <c r="AK127" s="19"/>
      <c r="AL127" s="19"/>
      <c r="AM127" s="19"/>
      <c r="AN127" s="19"/>
      <c r="AO127" s="19"/>
      <c r="AP127" s="19"/>
      <c r="AQ127" s="19"/>
      <c r="AR127" s="19"/>
      <c r="AS127" s="19"/>
      <c r="AT127" s="19"/>
      <c r="AU127" s="23"/>
      <c r="AV127" s="23"/>
      <c r="AW127" s="23"/>
      <c r="AX127" s="23"/>
      <c r="AY127" s="23"/>
      <c r="AZ127" s="23"/>
      <c r="BA127" s="23"/>
      <c r="BB127" s="23"/>
      <c r="BC127" s="23"/>
      <c r="BD127" s="23"/>
      <c r="BE127" s="23"/>
      <c r="BF127" s="23"/>
      <c r="BG127" s="23"/>
      <c r="BH127" s="23"/>
      <c r="BI127" s="23"/>
      <c r="BJ127" s="23"/>
      <c r="BK127" s="23"/>
      <c r="BL127" s="23"/>
      <c r="BM127" s="23"/>
      <c r="BN127" s="23"/>
      <c r="BO127" s="23"/>
      <c r="BP127" s="23"/>
      <c r="BQ127" s="23"/>
      <c r="BR127" s="23"/>
      <c r="BS127" s="23"/>
      <c r="BT127" s="23"/>
      <c r="BU127" s="23"/>
      <c r="BV127" s="23"/>
      <c r="BW127" s="23"/>
      <c r="BX127" s="23"/>
      <c r="BY127" s="23"/>
      <c r="BZ127" s="23"/>
      <c r="CA127" s="23"/>
      <c r="CB127" s="23"/>
      <c r="CC127" s="23"/>
      <c r="CD127" s="23"/>
      <c r="CE127" s="23"/>
      <c r="CF127" s="23"/>
      <c r="CG127" s="23"/>
      <c r="CH127" s="23"/>
      <c r="CI127" s="23"/>
      <c r="CJ127" s="23"/>
      <c r="CK127" s="23"/>
      <c r="CL127" s="23"/>
      <c r="CM127" s="23"/>
      <c r="CN127" s="23"/>
      <c r="CO127" s="23"/>
      <c r="CP127" s="23"/>
      <c r="CQ127" s="23"/>
      <c r="CR127" s="23"/>
      <c r="CS127" s="23"/>
      <c r="CT127" s="23"/>
      <c r="CU127" s="23"/>
      <c r="CV127" s="23"/>
      <c r="CW127" s="23"/>
      <c r="CX127" s="23"/>
      <c r="CY127" s="23"/>
      <c r="CZ127" s="23"/>
      <c r="DA127" s="23"/>
      <c r="DB127" s="23"/>
      <c r="DC127" s="23"/>
      <c r="DD127" s="23"/>
      <c r="DE127" s="23"/>
      <c r="DF127" s="23"/>
      <c r="DG127" s="23"/>
      <c r="DH127" s="23"/>
      <c r="DI127" s="23"/>
      <c r="DJ127" s="23"/>
      <c r="DK127" s="23"/>
      <c r="DL127" s="23"/>
      <c r="DM127" s="23"/>
      <c r="DN127" s="23"/>
      <c r="DO127" s="23"/>
      <c r="DP127" s="23"/>
      <c r="DQ127" s="23"/>
      <c r="DR127" s="23"/>
      <c r="DS127" s="23"/>
      <c r="DT127" s="23"/>
      <c r="DU127" s="23"/>
      <c r="DV127" s="23"/>
      <c r="DW127" s="23"/>
      <c r="DX127" s="23"/>
      <c r="DY127" s="23"/>
      <c r="DZ127" s="23"/>
      <c r="EA127" s="23"/>
      <c r="EB127" s="23"/>
      <c r="EC127" s="23"/>
      <c r="ED127" s="23"/>
      <c r="EE127" s="23"/>
      <c r="EF127" s="23"/>
      <c r="EG127" s="23"/>
      <c r="EH127" s="23"/>
      <c r="EI127" s="23"/>
    </row>
    <row r="128" spans="1:139" s="24" customFormat="1" x14ac:dyDescent="0.3">
      <c r="A128" s="19"/>
      <c r="B128" s="19"/>
      <c r="C128" s="19"/>
      <c r="D128" s="19"/>
      <c r="E128" s="19"/>
      <c r="F128" s="19"/>
      <c r="G128" s="19"/>
      <c r="H128" s="19"/>
      <c r="I128" s="19"/>
      <c r="J128" s="19"/>
      <c r="K128" s="19"/>
      <c r="L128" s="19"/>
      <c r="M128" s="19"/>
      <c r="N128" s="19"/>
      <c r="O128" s="19"/>
      <c r="P128" s="19"/>
      <c r="Q128" s="19"/>
      <c r="R128" s="19"/>
      <c r="S128" s="19"/>
      <c r="T128" s="19"/>
      <c r="U128" s="19"/>
      <c r="V128" s="19"/>
      <c r="W128" s="19"/>
      <c r="X128" s="19"/>
      <c r="Y128" s="19"/>
      <c r="Z128" s="19"/>
      <c r="AA128" s="19"/>
      <c r="AB128" s="19"/>
      <c r="AC128" s="19"/>
      <c r="AD128" s="19"/>
      <c r="AE128" s="19"/>
      <c r="AF128" s="19"/>
      <c r="AG128" s="19"/>
      <c r="AH128" s="19"/>
      <c r="AI128" s="19"/>
      <c r="AJ128" s="19"/>
      <c r="AK128" s="19"/>
      <c r="AL128" s="19"/>
      <c r="AM128" s="19"/>
      <c r="AN128" s="19"/>
      <c r="AO128" s="19"/>
      <c r="AP128" s="19"/>
      <c r="AQ128" s="19"/>
      <c r="AR128" s="19"/>
      <c r="AS128" s="19"/>
      <c r="AT128" s="19"/>
      <c r="AU128" s="23"/>
      <c r="AV128" s="23"/>
      <c r="AW128" s="23"/>
      <c r="AX128" s="23"/>
      <c r="AY128" s="23"/>
      <c r="AZ128" s="23"/>
      <c r="BA128" s="23"/>
      <c r="BB128" s="23"/>
      <c r="BC128" s="23"/>
      <c r="BD128" s="23"/>
      <c r="BE128" s="23"/>
      <c r="BF128" s="23"/>
      <c r="BG128" s="23"/>
      <c r="BH128" s="23"/>
      <c r="BI128" s="23"/>
      <c r="BJ128" s="23"/>
      <c r="BK128" s="23"/>
      <c r="BL128" s="23"/>
      <c r="BM128" s="23"/>
      <c r="BN128" s="23"/>
      <c r="BO128" s="23"/>
      <c r="BP128" s="23"/>
      <c r="BQ128" s="23"/>
      <c r="BR128" s="23"/>
      <c r="BS128" s="23"/>
      <c r="BT128" s="23"/>
      <c r="BU128" s="23"/>
      <c r="BV128" s="23"/>
      <c r="BW128" s="23"/>
      <c r="BX128" s="23"/>
      <c r="BY128" s="23"/>
      <c r="BZ128" s="23"/>
      <c r="CA128" s="23"/>
      <c r="CB128" s="23"/>
      <c r="CC128" s="23"/>
      <c r="CD128" s="23"/>
      <c r="CE128" s="23"/>
      <c r="CF128" s="23"/>
      <c r="CG128" s="23"/>
      <c r="CH128" s="23"/>
      <c r="CI128" s="23"/>
      <c r="CJ128" s="23"/>
      <c r="CK128" s="23"/>
      <c r="CL128" s="23"/>
      <c r="CM128" s="23"/>
      <c r="CN128" s="23"/>
      <c r="CO128" s="23"/>
      <c r="CP128" s="23"/>
      <c r="CQ128" s="23"/>
      <c r="CR128" s="23"/>
      <c r="CS128" s="23"/>
      <c r="CT128" s="23"/>
      <c r="CU128" s="23"/>
      <c r="CV128" s="23"/>
      <c r="CW128" s="23"/>
      <c r="CX128" s="23"/>
      <c r="CY128" s="23"/>
      <c r="CZ128" s="23"/>
      <c r="DA128" s="23"/>
      <c r="DB128" s="23"/>
      <c r="DC128" s="23"/>
      <c r="DD128" s="23"/>
      <c r="DE128" s="23"/>
      <c r="DF128" s="23"/>
      <c r="DG128" s="23"/>
      <c r="DH128" s="23"/>
      <c r="DI128" s="23"/>
      <c r="DJ128" s="23"/>
      <c r="DK128" s="23"/>
      <c r="DL128" s="23"/>
      <c r="DM128" s="23"/>
      <c r="DN128" s="23"/>
      <c r="DO128" s="23"/>
      <c r="DP128" s="23"/>
      <c r="DQ128" s="23"/>
      <c r="DR128" s="23"/>
      <c r="DS128" s="23"/>
      <c r="DT128" s="23"/>
      <c r="DU128" s="23"/>
      <c r="DV128" s="23"/>
      <c r="DW128" s="23"/>
      <c r="DX128" s="23"/>
      <c r="DY128" s="23"/>
      <c r="DZ128" s="23"/>
      <c r="EA128" s="23"/>
      <c r="EB128" s="23"/>
      <c r="EC128" s="23"/>
      <c r="ED128" s="23"/>
      <c r="EE128" s="23"/>
      <c r="EF128" s="23"/>
      <c r="EG128" s="23"/>
      <c r="EH128" s="23"/>
      <c r="EI128" s="23"/>
    </row>
    <row r="129" spans="1:139" s="24" customFormat="1" x14ac:dyDescent="0.3">
      <c r="A129" s="19"/>
      <c r="B129" s="19"/>
      <c r="C129" s="19"/>
      <c r="D129" s="19"/>
      <c r="E129" s="19"/>
      <c r="F129" s="19"/>
      <c r="G129" s="19"/>
      <c r="H129" s="19"/>
      <c r="I129" s="19"/>
      <c r="J129" s="19"/>
      <c r="K129" s="19"/>
      <c r="L129" s="19"/>
      <c r="M129" s="19"/>
      <c r="N129" s="19"/>
      <c r="O129" s="19"/>
      <c r="P129" s="19"/>
      <c r="Q129" s="19"/>
      <c r="R129" s="19"/>
      <c r="S129" s="19"/>
      <c r="T129" s="19"/>
      <c r="U129" s="19"/>
      <c r="V129" s="19"/>
      <c r="W129" s="19"/>
      <c r="X129" s="19"/>
      <c r="Y129" s="19"/>
      <c r="Z129" s="19"/>
      <c r="AA129" s="19"/>
      <c r="AB129" s="19"/>
      <c r="AC129" s="19"/>
      <c r="AD129" s="19"/>
      <c r="AE129" s="19"/>
      <c r="AF129" s="19"/>
      <c r="AG129" s="19"/>
      <c r="AH129" s="19"/>
      <c r="AI129" s="19"/>
      <c r="AJ129" s="19"/>
      <c r="AK129" s="19"/>
      <c r="AL129" s="19"/>
      <c r="AM129" s="19"/>
      <c r="AN129" s="19"/>
      <c r="AO129" s="19"/>
      <c r="AP129" s="19"/>
      <c r="AQ129" s="19"/>
      <c r="AR129" s="19"/>
      <c r="AS129" s="19"/>
      <c r="AT129" s="19"/>
      <c r="AU129" s="23"/>
      <c r="AV129" s="23"/>
      <c r="AW129" s="23"/>
      <c r="AX129" s="23"/>
      <c r="AY129" s="23"/>
      <c r="AZ129" s="23"/>
      <c r="BA129" s="23"/>
      <c r="BB129" s="23"/>
      <c r="BC129" s="23"/>
      <c r="BD129" s="23"/>
      <c r="BE129" s="23"/>
      <c r="BF129" s="23"/>
      <c r="BG129" s="23"/>
      <c r="BH129" s="23"/>
      <c r="BI129" s="23"/>
      <c r="BJ129" s="23"/>
      <c r="BK129" s="23"/>
      <c r="BL129" s="23"/>
      <c r="BM129" s="23"/>
      <c r="BN129" s="23"/>
      <c r="BO129" s="23"/>
      <c r="BP129" s="23"/>
      <c r="BQ129" s="23"/>
      <c r="BR129" s="23"/>
      <c r="BS129" s="23"/>
      <c r="BT129" s="23"/>
      <c r="BU129" s="23"/>
      <c r="BV129" s="23"/>
      <c r="BW129" s="23"/>
      <c r="BX129" s="23"/>
      <c r="BY129" s="23"/>
      <c r="BZ129" s="23"/>
      <c r="CA129" s="23"/>
      <c r="CB129" s="23"/>
      <c r="CC129" s="23"/>
      <c r="CD129" s="23"/>
      <c r="CE129" s="23"/>
      <c r="CF129" s="23"/>
      <c r="CG129" s="23"/>
      <c r="CH129" s="23"/>
      <c r="CI129" s="23"/>
      <c r="CJ129" s="23"/>
      <c r="CK129" s="23"/>
      <c r="CL129" s="23"/>
      <c r="CM129" s="23"/>
      <c r="CN129" s="23"/>
      <c r="CO129" s="23"/>
      <c r="CP129" s="23"/>
      <c r="CQ129" s="23"/>
      <c r="CR129" s="23"/>
      <c r="CS129" s="23"/>
      <c r="CT129" s="23"/>
      <c r="CU129" s="23"/>
      <c r="CV129" s="23"/>
      <c r="CW129" s="23"/>
      <c r="CX129" s="23"/>
      <c r="CY129" s="23"/>
      <c r="CZ129" s="23"/>
      <c r="DA129" s="23"/>
      <c r="DB129" s="23"/>
      <c r="DC129" s="23"/>
      <c r="DD129" s="23"/>
      <c r="DE129" s="23"/>
      <c r="DF129" s="23"/>
      <c r="DG129" s="23"/>
      <c r="DH129" s="23"/>
      <c r="DI129" s="23"/>
      <c r="DJ129" s="23"/>
      <c r="DK129" s="23"/>
      <c r="DL129" s="23"/>
      <c r="DM129" s="23"/>
      <c r="DN129" s="23"/>
      <c r="DO129" s="23"/>
      <c r="DP129" s="23"/>
      <c r="DQ129" s="23"/>
      <c r="DR129" s="23"/>
      <c r="DS129" s="23"/>
      <c r="DT129" s="23"/>
      <c r="DU129" s="23"/>
      <c r="DV129" s="23"/>
      <c r="DW129" s="23"/>
      <c r="DX129" s="23"/>
      <c r="DY129" s="23"/>
      <c r="DZ129" s="23"/>
      <c r="EA129" s="23"/>
      <c r="EB129" s="23"/>
      <c r="EC129" s="23"/>
      <c r="ED129" s="23"/>
      <c r="EE129" s="23"/>
      <c r="EF129" s="23"/>
      <c r="EG129" s="23"/>
      <c r="EH129" s="23"/>
      <c r="EI129" s="23"/>
    </row>
    <row r="130" spans="1:139" s="24" customFormat="1" x14ac:dyDescent="0.3">
      <c r="A130" s="19"/>
      <c r="B130" s="19"/>
      <c r="C130" s="19"/>
      <c r="D130" s="19"/>
      <c r="E130" s="19"/>
      <c r="F130" s="19"/>
      <c r="G130" s="19"/>
      <c r="H130" s="19"/>
      <c r="I130" s="19"/>
      <c r="J130" s="19"/>
      <c r="K130" s="19"/>
      <c r="L130" s="19"/>
      <c r="M130" s="19"/>
      <c r="N130" s="19"/>
      <c r="O130" s="19"/>
      <c r="P130" s="19"/>
      <c r="Q130" s="19"/>
      <c r="R130" s="19"/>
      <c r="S130" s="19"/>
      <c r="T130" s="19"/>
      <c r="U130" s="19"/>
      <c r="V130" s="19"/>
      <c r="W130" s="19"/>
      <c r="X130" s="19"/>
      <c r="Y130" s="19"/>
      <c r="Z130" s="19"/>
      <c r="AA130" s="19"/>
      <c r="AB130" s="19"/>
      <c r="AC130" s="19"/>
      <c r="AD130" s="19"/>
      <c r="AE130" s="19"/>
      <c r="AF130" s="19"/>
      <c r="AG130" s="19"/>
      <c r="AH130" s="19"/>
      <c r="AI130" s="19"/>
      <c r="AJ130" s="19"/>
      <c r="AK130" s="19"/>
      <c r="AL130" s="19"/>
      <c r="AM130" s="19"/>
      <c r="AN130" s="19"/>
      <c r="AO130" s="19"/>
      <c r="AP130" s="19"/>
      <c r="AQ130" s="19"/>
      <c r="AR130" s="19"/>
      <c r="AS130" s="19"/>
      <c r="AT130" s="19"/>
      <c r="AU130" s="23"/>
      <c r="AV130" s="23"/>
      <c r="AW130" s="23"/>
      <c r="AX130" s="23"/>
      <c r="AY130" s="23"/>
      <c r="AZ130" s="23"/>
      <c r="BA130" s="23"/>
      <c r="BB130" s="23"/>
      <c r="BC130" s="23"/>
      <c r="BD130" s="23"/>
      <c r="BE130" s="23"/>
      <c r="BF130" s="23"/>
      <c r="BG130" s="23"/>
      <c r="BH130" s="23"/>
      <c r="BI130" s="23"/>
      <c r="BJ130" s="23"/>
      <c r="BK130" s="23"/>
      <c r="BL130" s="23"/>
      <c r="BM130" s="23"/>
      <c r="BN130" s="23"/>
      <c r="BO130" s="23"/>
      <c r="BP130" s="23"/>
      <c r="BQ130" s="23"/>
      <c r="BR130" s="23"/>
      <c r="BS130" s="23"/>
      <c r="BT130" s="23"/>
      <c r="BU130" s="23"/>
      <c r="BV130" s="23"/>
      <c r="BW130" s="23"/>
      <c r="BX130" s="23"/>
      <c r="BY130" s="23"/>
      <c r="BZ130" s="23"/>
      <c r="CA130" s="23"/>
      <c r="CB130" s="23"/>
      <c r="CC130" s="23"/>
      <c r="CD130" s="23"/>
      <c r="CE130" s="23"/>
      <c r="CF130" s="23"/>
      <c r="CG130" s="23"/>
      <c r="CH130" s="23"/>
      <c r="CI130" s="23"/>
      <c r="CJ130" s="23"/>
      <c r="CK130" s="23"/>
      <c r="CL130" s="23"/>
      <c r="CM130" s="23"/>
      <c r="CN130" s="23"/>
      <c r="CO130" s="23"/>
      <c r="CP130" s="23"/>
      <c r="CQ130" s="23"/>
      <c r="CR130" s="23"/>
      <c r="CS130" s="23"/>
      <c r="CT130" s="23"/>
      <c r="CU130" s="23"/>
      <c r="CV130" s="23"/>
      <c r="CW130" s="23"/>
      <c r="CX130" s="23"/>
      <c r="CY130" s="23"/>
      <c r="CZ130" s="23"/>
      <c r="DA130" s="23"/>
      <c r="DB130" s="23"/>
      <c r="DC130" s="23"/>
      <c r="DD130" s="23"/>
      <c r="DE130" s="23"/>
      <c r="DF130" s="23"/>
      <c r="DG130" s="23"/>
      <c r="DH130" s="23"/>
      <c r="DI130" s="23"/>
      <c r="DJ130" s="23"/>
      <c r="DK130" s="23"/>
      <c r="DL130" s="23"/>
      <c r="DM130" s="23"/>
      <c r="DN130" s="23"/>
      <c r="DO130" s="23"/>
      <c r="DP130" s="23"/>
      <c r="DQ130" s="23"/>
      <c r="DR130" s="23"/>
      <c r="DS130" s="23"/>
      <c r="DT130" s="23"/>
      <c r="DU130" s="23"/>
      <c r="DV130" s="23"/>
      <c r="DW130" s="23"/>
      <c r="DX130" s="23"/>
      <c r="DY130" s="23"/>
      <c r="DZ130" s="23"/>
      <c r="EA130" s="23"/>
      <c r="EB130" s="23"/>
      <c r="EC130" s="23"/>
      <c r="ED130" s="23"/>
      <c r="EE130" s="23"/>
      <c r="EF130" s="23"/>
      <c r="EG130" s="23"/>
      <c r="EH130" s="23"/>
      <c r="EI130" s="23"/>
    </row>
    <row r="131" spans="1:139" s="24" customFormat="1" x14ac:dyDescent="0.3">
      <c r="A131" s="19"/>
      <c r="B131" s="19"/>
      <c r="C131" s="19"/>
      <c r="D131" s="19"/>
      <c r="E131" s="19"/>
      <c r="F131" s="19"/>
      <c r="G131" s="19"/>
      <c r="H131" s="19"/>
      <c r="I131" s="19"/>
      <c r="J131" s="19"/>
      <c r="K131" s="19"/>
      <c r="L131" s="19"/>
      <c r="M131" s="19"/>
      <c r="N131" s="19"/>
      <c r="O131" s="19"/>
      <c r="P131" s="19"/>
      <c r="Q131" s="19"/>
      <c r="R131" s="19"/>
      <c r="S131" s="19"/>
      <c r="T131" s="19"/>
      <c r="U131" s="19"/>
      <c r="V131" s="19"/>
      <c r="W131" s="19"/>
      <c r="X131" s="19"/>
      <c r="Y131" s="19"/>
      <c r="Z131" s="19"/>
      <c r="AA131" s="19"/>
      <c r="AB131" s="19"/>
      <c r="AC131" s="19"/>
      <c r="AD131" s="19"/>
      <c r="AE131" s="19"/>
      <c r="AF131" s="19"/>
      <c r="AG131" s="19"/>
      <c r="AH131" s="19"/>
      <c r="AI131" s="19"/>
      <c r="AJ131" s="19"/>
      <c r="AK131" s="19"/>
      <c r="AL131" s="19"/>
      <c r="AM131" s="19"/>
      <c r="AN131" s="19"/>
      <c r="AO131" s="19"/>
      <c r="AP131" s="19"/>
      <c r="AQ131" s="19"/>
      <c r="AR131" s="19"/>
      <c r="AS131" s="19"/>
      <c r="AT131" s="19"/>
      <c r="AU131" s="23"/>
      <c r="AV131" s="23"/>
      <c r="AW131" s="23"/>
      <c r="AX131" s="23"/>
      <c r="AY131" s="23"/>
      <c r="AZ131" s="23"/>
      <c r="BA131" s="23"/>
      <c r="BB131" s="23"/>
      <c r="BC131" s="23"/>
      <c r="BD131" s="23"/>
      <c r="BE131" s="23"/>
      <c r="BF131" s="23"/>
      <c r="BG131" s="23"/>
      <c r="BH131" s="23"/>
      <c r="BI131" s="23"/>
      <c r="BJ131" s="23"/>
      <c r="BK131" s="23"/>
      <c r="BL131" s="23"/>
      <c r="BM131" s="23"/>
      <c r="BN131" s="23"/>
      <c r="BO131" s="23"/>
      <c r="BP131" s="23"/>
      <c r="BQ131" s="23"/>
      <c r="BR131" s="23"/>
      <c r="BS131" s="23"/>
      <c r="BT131" s="23"/>
      <c r="BU131" s="23"/>
      <c r="BV131" s="23"/>
      <c r="BW131" s="23"/>
      <c r="BX131" s="23"/>
      <c r="BY131" s="23"/>
      <c r="BZ131" s="23"/>
      <c r="CA131" s="23"/>
      <c r="CB131" s="23"/>
      <c r="CC131" s="23"/>
      <c r="CD131" s="23"/>
      <c r="CE131" s="23"/>
      <c r="CF131" s="23"/>
      <c r="CG131" s="23"/>
      <c r="CH131" s="23"/>
      <c r="CI131" s="23"/>
      <c r="CJ131" s="23"/>
      <c r="CK131" s="23"/>
      <c r="CL131" s="23"/>
      <c r="CM131" s="23"/>
      <c r="CN131" s="23"/>
      <c r="CO131" s="23"/>
      <c r="CP131" s="23"/>
      <c r="CQ131" s="23"/>
      <c r="CR131" s="23"/>
      <c r="CS131" s="23"/>
      <c r="CT131" s="23"/>
      <c r="CU131" s="23"/>
      <c r="CV131" s="23"/>
      <c r="CW131" s="23"/>
      <c r="CX131" s="23"/>
      <c r="CY131" s="23"/>
      <c r="CZ131" s="23"/>
      <c r="DA131" s="23"/>
      <c r="DB131" s="23"/>
      <c r="DC131" s="23"/>
      <c r="DD131" s="23"/>
      <c r="DE131" s="23"/>
      <c r="DF131" s="23"/>
      <c r="DG131" s="23"/>
      <c r="DH131" s="23"/>
      <c r="DI131" s="23"/>
      <c r="DJ131" s="23"/>
      <c r="DK131" s="23"/>
      <c r="DL131" s="23"/>
      <c r="DM131" s="23"/>
      <c r="DN131" s="23"/>
      <c r="DO131" s="23"/>
      <c r="DP131" s="23"/>
      <c r="DQ131" s="23"/>
      <c r="DR131" s="23"/>
      <c r="DS131" s="23"/>
      <c r="DT131" s="23"/>
      <c r="DU131" s="23"/>
      <c r="DV131" s="23"/>
      <c r="DW131" s="23"/>
      <c r="DX131" s="23"/>
      <c r="DY131" s="23"/>
      <c r="DZ131" s="23"/>
      <c r="EA131" s="23"/>
      <c r="EB131" s="23"/>
      <c r="EC131" s="23"/>
      <c r="ED131" s="23"/>
      <c r="EE131" s="23"/>
      <c r="EF131" s="23"/>
      <c r="EG131" s="23"/>
      <c r="EH131" s="23"/>
      <c r="EI131" s="23"/>
    </row>
    <row r="132" spans="1:139" s="24" customFormat="1" x14ac:dyDescent="0.3">
      <c r="A132" s="19"/>
      <c r="B132" s="19"/>
      <c r="C132" s="19"/>
      <c r="D132" s="19"/>
      <c r="E132" s="19"/>
      <c r="F132" s="19"/>
      <c r="G132" s="19"/>
      <c r="H132" s="19"/>
      <c r="I132" s="19"/>
      <c r="J132" s="19"/>
      <c r="K132" s="19"/>
      <c r="L132" s="19"/>
      <c r="M132" s="19"/>
      <c r="N132" s="19"/>
      <c r="O132" s="19"/>
      <c r="P132" s="19"/>
      <c r="Q132" s="19"/>
      <c r="R132" s="19"/>
      <c r="S132" s="19"/>
      <c r="T132" s="19"/>
      <c r="U132" s="19"/>
      <c r="V132" s="19"/>
      <c r="W132" s="19"/>
      <c r="X132" s="19"/>
      <c r="Y132" s="19"/>
      <c r="Z132" s="19"/>
      <c r="AA132" s="19"/>
      <c r="AB132" s="19"/>
      <c r="AC132" s="19"/>
      <c r="AD132" s="19"/>
      <c r="AE132" s="19"/>
      <c r="AF132" s="19"/>
      <c r="AG132" s="19"/>
      <c r="AH132" s="19"/>
      <c r="AI132" s="19"/>
      <c r="AJ132" s="19"/>
      <c r="AK132" s="19"/>
      <c r="AL132" s="19"/>
      <c r="AM132" s="19"/>
      <c r="AN132" s="19"/>
      <c r="AO132" s="19"/>
      <c r="AP132" s="19"/>
      <c r="AQ132" s="19"/>
      <c r="AR132" s="19"/>
      <c r="AS132" s="19"/>
      <c r="AT132" s="19"/>
      <c r="AU132" s="23"/>
      <c r="AV132" s="23"/>
      <c r="AW132" s="23"/>
      <c r="AX132" s="23"/>
      <c r="AY132" s="23"/>
      <c r="AZ132" s="23"/>
      <c r="BA132" s="23"/>
      <c r="BB132" s="23"/>
      <c r="BC132" s="23"/>
      <c r="BD132" s="23"/>
      <c r="BE132" s="23"/>
      <c r="BF132" s="23"/>
      <c r="BG132" s="23"/>
      <c r="BH132" s="23"/>
      <c r="BI132" s="23"/>
      <c r="BJ132" s="23"/>
      <c r="BK132" s="23"/>
      <c r="BL132" s="23"/>
      <c r="BM132" s="23"/>
      <c r="BN132" s="23"/>
      <c r="BO132" s="23"/>
      <c r="BP132" s="23"/>
      <c r="BQ132" s="23"/>
      <c r="BR132" s="23"/>
      <c r="BS132" s="23"/>
      <c r="BT132" s="23"/>
      <c r="BU132" s="23"/>
      <c r="BV132" s="23"/>
      <c r="BW132" s="23"/>
      <c r="BX132" s="23"/>
      <c r="BY132" s="23"/>
      <c r="BZ132" s="23"/>
      <c r="CA132" s="23"/>
      <c r="CB132" s="23"/>
      <c r="CC132" s="23"/>
      <c r="CD132" s="23"/>
      <c r="CE132" s="23"/>
      <c r="CF132" s="23"/>
      <c r="CG132" s="23"/>
      <c r="CH132" s="23"/>
      <c r="CI132" s="23"/>
      <c r="CJ132" s="23"/>
      <c r="CK132" s="23"/>
      <c r="CL132" s="23"/>
      <c r="CM132" s="23"/>
      <c r="CN132" s="23"/>
      <c r="CO132" s="23"/>
      <c r="CP132" s="23"/>
      <c r="CQ132" s="23"/>
      <c r="CR132" s="23"/>
      <c r="CS132" s="23"/>
      <c r="CT132" s="23"/>
      <c r="CU132" s="23"/>
      <c r="CV132" s="23"/>
      <c r="CW132" s="23"/>
      <c r="CX132" s="23"/>
      <c r="CY132" s="23"/>
      <c r="CZ132" s="23"/>
      <c r="DA132" s="23"/>
      <c r="DB132" s="23"/>
      <c r="DC132" s="23"/>
      <c r="DD132" s="23"/>
      <c r="DE132" s="23"/>
      <c r="DF132" s="23"/>
      <c r="DG132" s="23"/>
      <c r="DH132" s="23"/>
      <c r="DI132" s="23"/>
      <c r="DJ132" s="23"/>
      <c r="DK132" s="23"/>
      <c r="DL132" s="23"/>
      <c r="DM132" s="23"/>
      <c r="DN132" s="23"/>
      <c r="DO132" s="23"/>
      <c r="DP132" s="23"/>
      <c r="DQ132" s="23"/>
      <c r="DR132" s="23"/>
      <c r="DS132" s="23"/>
      <c r="DT132" s="23"/>
      <c r="DU132" s="23"/>
      <c r="DV132" s="23"/>
      <c r="DW132" s="23"/>
      <c r="DX132" s="23"/>
      <c r="DY132" s="23"/>
      <c r="DZ132" s="23"/>
      <c r="EA132" s="23"/>
      <c r="EB132" s="23"/>
      <c r="EC132" s="23"/>
      <c r="ED132" s="23"/>
      <c r="EE132" s="23"/>
      <c r="EF132" s="23"/>
      <c r="EG132" s="23"/>
      <c r="EH132" s="23"/>
      <c r="EI132" s="23"/>
    </row>
    <row r="133" spans="1:139" s="24" customFormat="1" x14ac:dyDescent="0.3">
      <c r="A133" s="19"/>
      <c r="B133" s="19"/>
      <c r="C133" s="19"/>
      <c r="D133" s="19"/>
      <c r="E133" s="19"/>
      <c r="F133" s="19"/>
      <c r="G133" s="19"/>
      <c r="H133" s="19"/>
      <c r="I133" s="19"/>
      <c r="J133" s="19"/>
      <c r="K133" s="19"/>
      <c r="L133" s="19"/>
      <c r="M133" s="19"/>
      <c r="N133" s="19"/>
      <c r="O133" s="19"/>
      <c r="P133" s="19"/>
      <c r="Q133" s="19"/>
      <c r="R133" s="19"/>
      <c r="S133" s="19"/>
      <c r="T133" s="19"/>
      <c r="U133" s="19"/>
      <c r="V133" s="19"/>
      <c r="W133" s="19"/>
      <c r="X133" s="19"/>
      <c r="Y133" s="19"/>
      <c r="Z133" s="19"/>
      <c r="AA133" s="19"/>
      <c r="AB133" s="19"/>
      <c r="AC133" s="19"/>
      <c r="AD133" s="19"/>
      <c r="AE133" s="19"/>
      <c r="AF133" s="19"/>
      <c r="AG133" s="19"/>
      <c r="AH133" s="19"/>
      <c r="AI133" s="19"/>
      <c r="AJ133" s="19"/>
      <c r="AK133" s="19"/>
      <c r="AL133" s="19"/>
      <c r="AM133" s="19"/>
      <c r="AN133" s="19"/>
      <c r="AO133" s="19"/>
      <c r="AP133" s="19"/>
      <c r="AQ133" s="19"/>
      <c r="AR133" s="19"/>
      <c r="AS133" s="19"/>
      <c r="AT133" s="19"/>
      <c r="AU133" s="23"/>
      <c r="AV133" s="23"/>
      <c r="AW133" s="23"/>
      <c r="AX133" s="23"/>
      <c r="AY133" s="23"/>
      <c r="AZ133" s="23"/>
      <c r="BA133" s="23"/>
      <c r="BB133" s="23"/>
      <c r="BC133" s="23"/>
      <c r="BD133" s="23"/>
      <c r="BE133" s="23"/>
      <c r="BF133" s="23"/>
      <c r="BG133" s="23"/>
      <c r="BH133" s="23"/>
      <c r="BI133" s="23"/>
      <c r="BJ133" s="23"/>
      <c r="BK133" s="23"/>
      <c r="BL133" s="23"/>
      <c r="BM133" s="23"/>
      <c r="BN133" s="23"/>
      <c r="BO133" s="23"/>
      <c r="BP133" s="23"/>
      <c r="BQ133" s="23"/>
      <c r="BR133" s="23"/>
      <c r="BS133" s="23"/>
      <c r="BT133" s="23"/>
      <c r="BU133" s="23"/>
      <c r="BV133" s="23"/>
      <c r="BW133" s="23"/>
      <c r="BX133" s="23"/>
      <c r="BY133" s="23"/>
      <c r="BZ133" s="23"/>
      <c r="CA133" s="23"/>
      <c r="CB133" s="23"/>
      <c r="CC133" s="23"/>
      <c r="CD133" s="23"/>
      <c r="CE133" s="23"/>
      <c r="CF133" s="23"/>
      <c r="CG133" s="23"/>
      <c r="CH133" s="23"/>
      <c r="CI133" s="23"/>
      <c r="CJ133" s="23"/>
      <c r="CK133" s="23"/>
      <c r="CL133" s="23"/>
      <c r="CM133" s="23"/>
      <c r="CN133" s="23"/>
      <c r="CO133" s="23"/>
      <c r="CP133" s="23"/>
      <c r="CQ133" s="23"/>
      <c r="CR133" s="23"/>
      <c r="CS133" s="23"/>
      <c r="CT133" s="23"/>
      <c r="CU133" s="23"/>
      <c r="CV133" s="23"/>
      <c r="CW133" s="23"/>
      <c r="CX133" s="23"/>
      <c r="CY133" s="23"/>
      <c r="CZ133" s="23"/>
      <c r="DA133" s="23"/>
      <c r="DB133" s="23"/>
      <c r="DC133" s="23"/>
      <c r="DD133" s="23"/>
      <c r="DE133" s="23"/>
      <c r="DF133" s="23"/>
      <c r="DG133" s="23"/>
      <c r="DH133" s="23"/>
      <c r="DI133" s="23"/>
      <c r="DJ133" s="23"/>
      <c r="DK133" s="23"/>
      <c r="DL133" s="23"/>
      <c r="DM133" s="23"/>
      <c r="DN133" s="23"/>
      <c r="DO133" s="23"/>
      <c r="DP133" s="23"/>
      <c r="DQ133" s="23"/>
      <c r="DR133" s="23"/>
      <c r="DS133" s="23"/>
      <c r="DT133" s="23"/>
      <c r="DU133" s="23"/>
      <c r="DV133" s="23"/>
      <c r="DW133" s="23"/>
      <c r="DX133" s="23"/>
      <c r="DY133" s="23"/>
      <c r="DZ133" s="23"/>
      <c r="EA133" s="23"/>
      <c r="EB133" s="23"/>
      <c r="EC133" s="23"/>
      <c r="ED133" s="23"/>
      <c r="EE133" s="23"/>
      <c r="EF133" s="23"/>
      <c r="EG133" s="23"/>
      <c r="EH133" s="23"/>
      <c r="EI133" s="23"/>
    </row>
  </sheetData>
  <autoFilter xmlns:x14="http://schemas.microsoft.com/office/spreadsheetml/2009/9/main" ref="A2:AT65" xr:uid="{00000000-0009-0000-0000-000002000000}">
    <filterColumn colId="44">
      <filters blank="1">
        <mc:AlternateContent xmlns:mc="http://schemas.openxmlformats.org/markup-compatibility/2006">
          <mc:Choice Requires="x14">
            <x14:filter val="Retired Apr 3 2019."/>
            <x14:filter val="Retired Dec 17 2018. Full simulations of all trigger algorithms are now complete.    Specific implementations in the firmware and latencies need to be measured.   There are two rounds of prototype modules and firmware in the P6 schedule including specifically called out reviews after each stage.    Handling any timing and algorithm issues is already accounted for in the official schedule. "/>
            <x14:filter val="Retired Dec 17 2018. We have already procured the GL1 and GTM units that we believe are the final ones."/>
            <x14:filter val="Retired Jan 31 2019_x000a_Risk did not realize._x000a_Order with Hamamatsu has been placed, foreign vendor uncertainty no longer applies."/>
            <x14:filter val="Retired Jan 31 2019_x000a_Risk did not realize._x000a_Order with Hamamatsu has been placed."/>
            <x14:filter val="Retired Jan 31 2019. Nine new risks (one per each participating University) replace this one._x000a_CAMs will own the respective University labor related risks."/>
            <x14:filter val="Retired Jan 31 2019. Risk did not realize. The design is ready."/>
            <x14:filter val="Retired Jan 31 2019. sPHENIX MIE does not include installation, so the installation-related risks will be tracked in sPHENIX Support."/>
            <x14:filter val="Retired Jan 31 2019. This risk is retired since Field Cage v2 prototype production is in the RLS."/>
            <x14:filter val="Retired Mar 28 2019.  Justification: We have obtained one original CLTS （Cryogenic Linear Temperature Sensor) from BaBar/Ansaldo card which changed resistance to 4 to 20 mA.  We have tested it and it worked.  We have then made copies of this card for as many channels as we need."/>
            <x14:filter val="Retired Mar 28 2019. Risk did not realize. The support platform is in a different WBS and therefore the schedule will be monitored by a different L2 manager."/>
            <x14:filter val="Retired on Feb 20 2019. Successful preproduction contract and more than one supplier identified."/>
            <x14:filter val="Retired on Jan 31 2019_x000a_Risk did not realize._x000a_Contract placed Jan 22 2019 (PO 359217)"/>
            <x14:filter val="Retired on Jan 31 2019_x000a_Risk did not realize._x000a_Contract placed Sep 18  2018 (PO  )"/>
            <x14:filter val="Retired on Jan 31 2019_x000a_Risk did not realize._x000a_UIUC placed 2 contracts with Starck in April 2018 and Oct 2019, got both delivered."/>
            <x14:filter val="Retired on Jan 31 2019. Currency fluctuations can go both ways and there is no reason to expect that Swiss franc will go up agaisnt the US dollar in near future."/>
            <x14:filter val="Retired on Mar 22 2019."/>
          </mc:Choice>
          <mc:Fallback>
            <filter val="Retired Apr 3 2019."/>
            <filter val="Retired Dec 17 2018. We have already procured the GL1 and GTM units that we believe are the final ones."/>
            <filter val="Retired Jan 31 2019_x000a_Risk did not realize._x000a_Order with Hamamatsu has been placed, foreign vendor uncertainty no longer applies."/>
            <filter val="Retired Jan 31 2019_x000a_Risk did not realize._x000a_Order with Hamamatsu has been placed."/>
            <filter val="Retired Jan 31 2019. Nine new risks (one per each participating University) replace this one._x000a_CAMs will own the respective University labor related risks."/>
            <filter val="Retired Jan 31 2019. Risk did not realize. The design is ready."/>
            <filter val="Retired Jan 31 2019. sPHENIX MIE does not include installation, so the installation-related risks will be tracked in sPHENIX Support."/>
            <filter val="Retired Jan 31 2019. This risk is retired since Field Cage v2 prototype production is in the RLS."/>
            <filter val="Retired Mar 28 2019. Risk did not realize. The support platform is in a different WBS and therefore the schedule will be monitored by a different L2 manager."/>
            <filter val="Retired on Feb 20 2019. Successful preproduction contract and more than one supplier identified."/>
            <filter val="Retired on Jan 31 2019_x000a_Risk did not realize._x000a_Contract placed Jan 22 2019 (PO 359217)"/>
            <filter val="Retired on Jan 31 2019_x000a_Risk did not realize._x000a_Contract placed Sep 18  2018 (PO  )"/>
            <filter val="Retired on Jan 31 2019_x000a_Risk did not realize._x000a_UIUC placed 2 contracts with Starck in April 2018 and Oct 2019, got both delivered."/>
            <filter val="Retired on Jan 31 2019. Currency fluctuations can go both ways and there is no reason to expect that Swiss franc will go up agaisnt the US dollar in near future."/>
            <filter val="Retired on Mar 22 2019."/>
          </mc:Fallback>
        </mc:AlternateContent>
      </filters>
    </filterColumn>
    <sortState ref="A3:AW114">
      <sortCondition descending="1" ref="AN2:AN114"/>
    </sortState>
  </autoFilter>
  <mergeCells count="1">
    <mergeCell ref="A1:AT1"/>
  </mergeCells>
  <conditionalFormatting sqref="I60:I65 W60:W65 I3 W3">
    <cfRule type="cellIs" dxfId="63" priority="77" stopIfTrue="1" operator="greaterThan">
      <formula>0.5</formula>
    </cfRule>
    <cfRule type="cellIs" dxfId="62" priority="78" stopIfTrue="1" operator="between">
      <formula>0.10001</formula>
      <formula>0.5</formula>
    </cfRule>
    <cfRule type="cellIs" dxfId="61" priority="79" stopIfTrue="1" operator="between">
      <formula>0.0100001</formula>
      <formula>0.1</formula>
    </cfRule>
    <cfRule type="cellIs" dxfId="60" priority="80" stopIfTrue="1" operator="between">
      <formula>0.000001</formula>
      <formula>0.01</formula>
    </cfRule>
  </conditionalFormatting>
  <conditionalFormatting sqref="R60:R65 R3 AJ3:AK3">
    <cfRule type="containsText" dxfId="59" priority="73" stopIfTrue="1" operator="containsText" text="High">
      <formula>NOT(ISERROR(SEARCH("High",R3)))</formula>
    </cfRule>
    <cfRule type="containsText" dxfId="58" priority="74" stopIfTrue="1" operator="containsText" text="Moderate">
      <formula>NOT(ISERROR(SEARCH("Moderate",R3)))</formula>
    </cfRule>
    <cfRule type="containsText" dxfId="57" priority="75" stopIfTrue="1" operator="containsText" text="Low">
      <formula>NOT(ISERROR(SEARCH("Low",R3)))</formula>
    </cfRule>
    <cfRule type="containsText" dxfId="56" priority="76" stopIfTrue="1" operator="containsText" text="Negligible">
      <formula>NOT(ISERROR(SEARCH("Negligible",R3)))</formula>
    </cfRule>
  </conditionalFormatting>
  <conditionalFormatting sqref="AJ60:AK65">
    <cfRule type="containsText" dxfId="55" priority="69" stopIfTrue="1" operator="containsText" text="High">
      <formula>NOT(ISERROR(SEARCH("High",AJ60)))</formula>
    </cfRule>
    <cfRule type="containsText" dxfId="54" priority="70" stopIfTrue="1" operator="containsText" text="Moderate">
      <formula>NOT(ISERROR(SEARCH("Moderate",AJ60)))</formula>
    </cfRule>
    <cfRule type="containsText" dxfId="53" priority="71" stopIfTrue="1" operator="containsText" text="Low">
      <formula>NOT(ISERROR(SEARCH("Low",AJ60)))</formula>
    </cfRule>
    <cfRule type="containsText" dxfId="52" priority="72" stopIfTrue="1" operator="containsText" text="Negligible">
      <formula>NOT(ISERROR(SEARCH("Negligible",AJ60)))</formula>
    </cfRule>
  </conditionalFormatting>
  <conditionalFormatting sqref="Q3 Q60:Q65">
    <cfRule type="containsText" dxfId="51" priority="61" stopIfTrue="1" operator="containsText" text="High">
      <formula>NOT(ISERROR(SEARCH("High",Q3)))</formula>
    </cfRule>
    <cfRule type="containsText" dxfId="50" priority="62" stopIfTrue="1" operator="containsText" text="Moderate">
      <formula>NOT(ISERROR(SEARCH("Moderate",Q3)))</formula>
    </cfRule>
    <cfRule type="containsText" dxfId="49" priority="63" stopIfTrue="1" operator="containsText" text="Low">
      <formula>NOT(ISERROR(SEARCH("Low",Q3)))</formula>
    </cfRule>
    <cfRule type="containsText" dxfId="48" priority="64" stopIfTrue="1" operator="containsText" text="Negligible">
      <formula>NOT(ISERROR(SEARCH("Negligible",Q3)))</formula>
    </cfRule>
  </conditionalFormatting>
  <conditionalFormatting sqref="I4:I11 W4:W11">
    <cfRule type="cellIs" dxfId="47" priority="29" stopIfTrue="1" operator="greaterThan">
      <formula>0.5</formula>
    </cfRule>
    <cfRule type="cellIs" dxfId="46" priority="30" stopIfTrue="1" operator="between">
      <formula>0.10001</formula>
      <formula>0.5</formula>
    </cfRule>
    <cfRule type="cellIs" dxfId="45" priority="31" stopIfTrue="1" operator="between">
      <formula>0.0100001</formula>
      <formula>0.1</formula>
    </cfRule>
    <cfRule type="cellIs" dxfId="44" priority="32" stopIfTrue="1" operator="between">
      <formula>0.000001</formula>
      <formula>0.01</formula>
    </cfRule>
  </conditionalFormatting>
  <conditionalFormatting sqref="R4:R11 AJ4:AK11">
    <cfRule type="containsText" dxfId="43" priority="25" stopIfTrue="1" operator="containsText" text="High">
      <formula>NOT(ISERROR(SEARCH("High",R4)))</formula>
    </cfRule>
    <cfRule type="containsText" dxfId="42" priority="26" stopIfTrue="1" operator="containsText" text="Moderate">
      <formula>NOT(ISERROR(SEARCH("Moderate",R4)))</formula>
    </cfRule>
    <cfRule type="containsText" dxfId="41" priority="27" stopIfTrue="1" operator="containsText" text="Low">
      <formula>NOT(ISERROR(SEARCH("Low",R4)))</formula>
    </cfRule>
    <cfRule type="containsText" dxfId="40" priority="28" stopIfTrue="1" operator="containsText" text="Negligible">
      <formula>NOT(ISERROR(SEARCH("Negligible",R4)))</formula>
    </cfRule>
  </conditionalFormatting>
  <conditionalFormatting sqref="Q4:Q11">
    <cfRule type="containsText" dxfId="39" priority="21" stopIfTrue="1" operator="containsText" text="High">
      <formula>NOT(ISERROR(SEARCH("High",Q4)))</formula>
    </cfRule>
    <cfRule type="containsText" dxfId="38" priority="22" stopIfTrue="1" operator="containsText" text="Moderate">
      <formula>NOT(ISERROR(SEARCH("Moderate",Q4)))</formula>
    </cfRule>
    <cfRule type="containsText" dxfId="37" priority="23" stopIfTrue="1" operator="containsText" text="Low">
      <formula>NOT(ISERROR(SEARCH("Low",Q4)))</formula>
    </cfRule>
    <cfRule type="containsText" dxfId="36" priority="24" stopIfTrue="1" operator="containsText" text="Negligible">
      <formula>NOT(ISERROR(SEARCH("Negligible",Q4)))</formula>
    </cfRule>
  </conditionalFormatting>
  <conditionalFormatting sqref="I12:I59 W12:W59">
    <cfRule type="cellIs" dxfId="35" priority="13" stopIfTrue="1" operator="greaterThan">
      <formula>0.5</formula>
    </cfRule>
    <cfRule type="cellIs" dxfId="34" priority="14" stopIfTrue="1" operator="between">
      <formula>0.10001</formula>
      <formula>0.5</formula>
    </cfRule>
    <cfRule type="cellIs" dxfId="33" priority="15" stopIfTrue="1" operator="between">
      <formula>0.0100001</formula>
      <formula>0.1</formula>
    </cfRule>
    <cfRule type="cellIs" dxfId="32" priority="16" stopIfTrue="1" operator="between">
      <formula>0.000001</formula>
      <formula>0.01</formula>
    </cfRule>
  </conditionalFormatting>
  <conditionalFormatting sqref="R12:R59 AJ12:AK59">
    <cfRule type="containsText" dxfId="31" priority="9" stopIfTrue="1" operator="containsText" text="High">
      <formula>NOT(ISERROR(SEARCH("High",R12)))</formula>
    </cfRule>
    <cfRule type="containsText" dxfId="30" priority="10" stopIfTrue="1" operator="containsText" text="Moderate">
      <formula>NOT(ISERROR(SEARCH("Moderate",R12)))</formula>
    </cfRule>
    <cfRule type="containsText" dxfId="29" priority="11" stopIfTrue="1" operator="containsText" text="Low">
      <formula>NOT(ISERROR(SEARCH("Low",R12)))</formula>
    </cfRule>
    <cfRule type="containsText" dxfId="28" priority="12" stopIfTrue="1" operator="containsText" text="Negligible">
      <formula>NOT(ISERROR(SEARCH("Negligible",R12)))</formula>
    </cfRule>
  </conditionalFormatting>
  <conditionalFormatting sqref="Q12:Q59">
    <cfRule type="containsText" dxfId="27" priority="5" stopIfTrue="1" operator="containsText" text="High">
      <formula>NOT(ISERROR(SEARCH("High",Q12)))</formula>
    </cfRule>
    <cfRule type="containsText" dxfId="26" priority="6" stopIfTrue="1" operator="containsText" text="Moderate">
      <formula>NOT(ISERROR(SEARCH("Moderate",Q12)))</formula>
    </cfRule>
    <cfRule type="containsText" dxfId="25" priority="7" stopIfTrue="1" operator="containsText" text="Low">
      <formula>NOT(ISERROR(SEARCH("Low",Q12)))</formula>
    </cfRule>
    <cfRule type="containsText" dxfId="24" priority="8" stopIfTrue="1" operator="containsText" text="Negligible">
      <formula>NOT(ISERROR(SEARCH("Negligible",Q12)))</formula>
    </cfRule>
  </conditionalFormatting>
  <pageMargins left="0.25" right="0.25" top="0.75" bottom="0.75" header="0.3" footer="0.3"/>
  <pageSetup paperSize="17" fitToHeight="8" orientation="landscape" r:id="rId1"/>
  <headerFooter>
    <oddHeader xml:space="preserve">&amp;C&amp;"-,Bold"&amp;14Project 
Risk Registry </oddHeader>
    <oddFooter>&amp;L&amp;D&amp;RPage &amp;P of &amp;N</oddFooter>
  </headerFooter>
  <extLst>
    <ext xmlns:x14="http://schemas.microsoft.com/office/spreadsheetml/2009/9/main" uri="{78C0D931-6437-407d-A8EE-F0AAD7539E65}">
      <x14:conditionalFormattings>
        <x14:conditionalFormatting xmlns:xm="http://schemas.microsoft.com/office/excel/2006/main">
          <x14:cfRule type="cellIs" priority="41" operator="equal" id="{D938B530-9BA5-47CE-B17D-EFE4920C1C3A}">
            <xm:f>SelectionCriteria!$A$5</xm:f>
            <x14:dxf>
              <fill>
                <patternFill>
                  <bgColor rgb="FF00B050"/>
                </patternFill>
              </fill>
            </x14:dxf>
          </x14:cfRule>
          <x14:cfRule type="cellIs" priority="42" operator="equal" id="{1CB80964-E770-405C-8328-B8018987D9E1}">
            <xm:f>SelectionCriteria!$A$4</xm:f>
            <x14:dxf>
              <fill>
                <patternFill>
                  <bgColor rgb="FFFFFF00"/>
                </patternFill>
              </fill>
            </x14:dxf>
          </x14:cfRule>
          <x14:cfRule type="cellIs" priority="43" operator="equal" id="{41DBF4E1-2E63-4A55-9C24-30AC59C953DF}">
            <xm:f>SelectionCriteria!$A$3</xm:f>
            <x14:dxf>
              <fill>
                <patternFill>
                  <bgColor theme="9"/>
                </patternFill>
              </fill>
            </x14:dxf>
          </x14:cfRule>
          <x14:cfRule type="cellIs" priority="44" operator="equal" id="{27A97DD5-858B-4F93-B756-348ECDF946E4}">
            <xm:f>SelectionCriteria!$A$2</xm:f>
            <x14:dxf>
              <fill>
                <patternFill>
                  <bgColor rgb="FFFF0000"/>
                </patternFill>
              </fill>
            </x14:dxf>
          </x14:cfRule>
          <xm:sqref>J3:K3 X3:Y3 AL3 AL60:AL65 X60:Y65 J60:K65</xm:sqref>
        </x14:conditionalFormatting>
        <x14:conditionalFormatting xmlns:xm="http://schemas.microsoft.com/office/excel/2006/main">
          <x14:cfRule type="cellIs" priority="17" operator="equal" id="{73A97D5A-CE9B-4082-ADD8-CD58D3F7185F}">
            <xm:f>SelectionCriteria!$A$5</xm:f>
            <x14:dxf>
              <fill>
                <patternFill>
                  <bgColor rgb="FF00B050"/>
                </patternFill>
              </fill>
            </x14:dxf>
          </x14:cfRule>
          <x14:cfRule type="cellIs" priority="18" operator="equal" id="{B18C94BC-8442-4ED3-95E1-DCD496364CE1}">
            <xm:f>SelectionCriteria!$A$4</xm:f>
            <x14:dxf>
              <fill>
                <patternFill>
                  <bgColor rgb="FFFFFF00"/>
                </patternFill>
              </fill>
            </x14:dxf>
          </x14:cfRule>
          <x14:cfRule type="cellIs" priority="19" operator="equal" id="{2D4ACE15-2E01-47EC-8D6B-711BEC464122}">
            <xm:f>SelectionCriteria!$A$3</xm:f>
            <x14:dxf>
              <fill>
                <patternFill>
                  <bgColor theme="9"/>
                </patternFill>
              </fill>
            </x14:dxf>
          </x14:cfRule>
          <x14:cfRule type="cellIs" priority="20" operator="equal" id="{C705C114-86A3-455F-8D3A-FD7DAE13450A}">
            <xm:f>SelectionCriteria!$A$2</xm:f>
            <x14:dxf>
              <fill>
                <patternFill>
                  <bgColor rgb="FFFF0000"/>
                </patternFill>
              </fill>
            </x14:dxf>
          </x14:cfRule>
          <xm:sqref>J4:K11 X4:Y11 AL4:AL11</xm:sqref>
        </x14:conditionalFormatting>
        <x14:conditionalFormatting xmlns:xm="http://schemas.microsoft.com/office/excel/2006/main">
          <x14:cfRule type="cellIs" priority="1" operator="equal" id="{F6FF6696-5AEC-49C9-8D30-3B1485173B1C}">
            <xm:f>SelectionCriteria!$A$5</xm:f>
            <x14:dxf>
              <fill>
                <patternFill>
                  <bgColor rgb="FF00B050"/>
                </patternFill>
              </fill>
            </x14:dxf>
          </x14:cfRule>
          <x14:cfRule type="cellIs" priority="2" operator="equal" id="{BAAA23B7-D3F9-4555-8271-27E55160D2D0}">
            <xm:f>SelectionCriteria!$A$4</xm:f>
            <x14:dxf>
              <fill>
                <patternFill>
                  <bgColor rgb="FFFFFF00"/>
                </patternFill>
              </fill>
            </x14:dxf>
          </x14:cfRule>
          <x14:cfRule type="cellIs" priority="3" operator="equal" id="{3DE35162-2CC7-4E8A-B690-6912EC742835}">
            <xm:f>SelectionCriteria!$A$3</xm:f>
            <x14:dxf>
              <fill>
                <patternFill>
                  <bgColor theme="9"/>
                </patternFill>
              </fill>
            </x14:dxf>
          </x14:cfRule>
          <x14:cfRule type="cellIs" priority="4" operator="equal" id="{A88095B9-4094-453D-9578-4DC25499BEF0}">
            <xm:f>SelectionCriteria!$A$2</xm:f>
            <x14:dxf>
              <fill>
                <patternFill>
                  <bgColor rgb="FFFF0000"/>
                </patternFill>
              </fill>
            </x14:dxf>
          </x14:cfRule>
          <xm:sqref>J12:K59 X12:Y59 AL12:AL59</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00000000-0002-0000-0200-000000000000}">
          <x14:formula1>
            <xm:f>SelectionCriteria!$A$8:$A$11</xm:f>
          </x14:formula1>
          <xm:sqref>U3:U65</xm:sqref>
        </x14:dataValidation>
        <x14:dataValidation type="list" allowBlank="1" showInputMessage="1" showErrorMessage="1" xr:uid="{00000000-0002-0000-0200-000001000000}">
          <x14:formula1>
            <xm:f>SelectionCriteria!$A$2:$A$5</xm:f>
          </x14:formula1>
          <xm:sqref>J3:K65 AL3:AL65 X3:Y65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J24"/>
  <sheetViews>
    <sheetView showGridLines="0" zoomScale="78" zoomScaleNormal="78" workbookViewId="0">
      <selection activeCell="G21" sqref="G21:J23"/>
    </sheetView>
  </sheetViews>
  <sheetFormatPr defaultRowHeight="14.4" x14ac:dyDescent="0.3"/>
  <cols>
    <col min="1" max="1" width="45.44140625" customWidth="1"/>
    <col min="4" max="4" width="20.6640625" customWidth="1"/>
    <col min="5" max="5" width="41.88671875" customWidth="1"/>
    <col min="6" max="6" width="20.6640625" customWidth="1"/>
    <col min="7" max="7" width="17.109375" customWidth="1"/>
    <col min="8" max="8" width="11.6640625" customWidth="1"/>
  </cols>
  <sheetData>
    <row r="1" spans="1:10" x14ac:dyDescent="0.3">
      <c r="A1" s="74" t="s">
        <v>72</v>
      </c>
      <c r="B1" s="58">
        <v>5</v>
      </c>
      <c r="D1" s="59">
        <v>20</v>
      </c>
      <c r="E1" s="59">
        <v>55.86</v>
      </c>
      <c r="F1" s="59">
        <v>19.29</v>
      </c>
      <c r="G1" s="59">
        <v>15.29</v>
      </c>
      <c r="H1" s="59">
        <v>17.14</v>
      </c>
    </row>
    <row r="2" spans="1:10" x14ac:dyDescent="0.3">
      <c r="A2" s="68"/>
      <c r="B2" s="69"/>
      <c r="D2" s="59"/>
      <c r="E2" s="59"/>
      <c r="F2" s="59"/>
      <c r="G2" s="59"/>
      <c r="H2" s="59"/>
    </row>
    <row r="3" spans="1:10" x14ac:dyDescent="0.3">
      <c r="A3" s="68"/>
      <c r="B3" s="69"/>
      <c r="D3" s="59"/>
      <c r="E3" s="59"/>
      <c r="F3" s="59"/>
      <c r="G3" s="59"/>
      <c r="H3" s="59"/>
    </row>
    <row r="4" spans="1:10" x14ac:dyDescent="0.3">
      <c r="A4" s="68"/>
      <c r="B4" s="69"/>
      <c r="D4" s="59"/>
      <c r="E4" s="59"/>
      <c r="F4" s="59"/>
      <c r="G4" s="59"/>
      <c r="H4" s="59"/>
    </row>
    <row r="5" spans="1:10" ht="15" thickBot="1" x14ac:dyDescent="0.35"/>
    <row r="6" spans="1:10" ht="18" customHeight="1" thickTop="1" x14ac:dyDescent="0.3">
      <c r="C6" s="60">
        <v>18</v>
      </c>
      <c r="D6" s="100" t="s">
        <v>55</v>
      </c>
      <c r="E6" s="101" t="s">
        <v>56</v>
      </c>
      <c r="F6" s="101" t="s">
        <v>19</v>
      </c>
      <c r="G6" s="102" t="s">
        <v>21</v>
      </c>
      <c r="H6" s="279" t="s">
        <v>57</v>
      </c>
      <c r="I6" s="280"/>
      <c r="J6" s="281"/>
    </row>
    <row r="7" spans="1:10" ht="30.75" customHeight="1" thickBot="1" x14ac:dyDescent="0.35">
      <c r="C7" s="60"/>
      <c r="D7" s="103" t="str">
        <f ca="1">"" &amp; INDIRECT("Risks!A"&amp;B1)</f>
        <v>sPH_Mgmt_003</v>
      </c>
      <c r="E7" s="104" t="str">
        <f ca="1">"" &amp; INDIRECT("Risks!G"&amp;B1)</f>
        <v>Funding profile stretches</v>
      </c>
      <c r="F7" s="105" t="str">
        <f ca="1">"" &amp; INDIRECT("Risks!D"&amp;B1)</f>
        <v>Management</v>
      </c>
      <c r="G7" s="106" t="str">
        <f ca="1">"" &amp; INDIRECT("Risks!F"&amp;B1)</f>
        <v>Ed O'Brien</v>
      </c>
      <c r="H7" s="282" t="str">
        <f ca="1">"" &amp; INDIRECT("Risks!AK"&amp;B1)</f>
        <v>High</v>
      </c>
      <c r="I7" s="283"/>
      <c r="J7" s="284"/>
    </row>
    <row r="8" spans="1:10" s="61" customFormat="1" ht="18" customHeight="1" thickTop="1" x14ac:dyDescent="0.3">
      <c r="C8" s="62">
        <v>18</v>
      </c>
      <c r="D8" s="269" t="s">
        <v>58</v>
      </c>
      <c r="E8" s="270"/>
      <c r="F8" s="271"/>
      <c r="G8" s="63" t="s">
        <v>59</v>
      </c>
      <c r="H8" s="285">
        <f ca="1">INDIRECT("Risks!W"&amp;B1)</f>
        <v>0.3</v>
      </c>
      <c r="I8" s="285"/>
      <c r="J8" s="286"/>
    </row>
    <row r="9" spans="1:10" s="61" customFormat="1" ht="18" customHeight="1" x14ac:dyDescent="0.3">
      <c r="C9" s="62">
        <v>18</v>
      </c>
      <c r="D9" s="272" t="str">
        <f ca="1">"" &amp; INDIRECT("Risks!H"&amp;B1)</f>
        <v>If funds are not available on time then procurements will be delayed, resulting in schedule delays and possibly cost increase.</v>
      </c>
      <c r="E9" s="264"/>
      <c r="F9" s="273"/>
      <c r="G9" s="64" t="s">
        <v>60</v>
      </c>
      <c r="H9" s="287" t="str">
        <f ca="1">IF(H17&lt;=SelectionCriteria!$G$5,"Negligible", IF(H17&lt;=SelectionCriteria!$G$4,"Low",IF(H17&lt;=SelectionCriteria!$G$3,"Moderate","High")))</f>
        <v>Moderate</v>
      </c>
      <c r="I9" s="287"/>
      <c r="J9" s="288"/>
    </row>
    <row r="10" spans="1:10" s="61" customFormat="1" ht="18" customHeight="1" x14ac:dyDescent="0.3">
      <c r="C10" s="62">
        <v>18</v>
      </c>
      <c r="D10" s="272"/>
      <c r="E10" s="264"/>
      <c r="F10" s="273"/>
      <c r="G10" s="65" t="s">
        <v>61</v>
      </c>
      <c r="H10" s="287" t="str">
        <f ca="1">"" &amp; INDIRECT("Risks!X"&amp;B1)</f>
        <v>Low</v>
      </c>
      <c r="I10" s="287"/>
      <c r="J10" s="288"/>
    </row>
    <row r="11" spans="1:10" s="61" customFormat="1" ht="18" customHeight="1" thickBot="1" x14ac:dyDescent="0.35">
      <c r="C11" s="62">
        <v>18</v>
      </c>
      <c r="D11" s="272"/>
      <c r="E11" s="264"/>
      <c r="F11" s="273"/>
      <c r="G11" s="66" t="s">
        <v>62</v>
      </c>
      <c r="H11" s="247" t="str">
        <f ca="1">"" &amp; INDIRECT("Risks!Y"&amp;B1)</f>
        <v/>
      </c>
      <c r="I11" s="247"/>
      <c r="J11" s="248"/>
    </row>
    <row r="12" spans="1:10" s="61" customFormat="1" ht="11.25" customHeight="1" thickTop="1" thickBot="1" x14ac:dyDescent="0.35">
      <c r="C12" s="62"/>
      <c r="D12" s="272"/>
      <c r="E12" s="264"/>
      <c r="F12" s="264"/>
      <c r="G12" s="274"/>
      <c r="H12" s="275"/>
      <c r="I12" s="88"/>
      <c r="J12" s="92"/>
    </row>
    <row r="13" spans="1:10" s="61" customFormat="1" ht="18" customHeight="1" thickTop="1" x14ac:dyDescent="0.3">
      <c r="C13" s="62">
        <v>18</v>
      </c>
      <c r="D13" s="258" t="s">
        <v>63</v>
      </c>
      <c r="E13" s="259"/>
      <c r="F13" s="276"/>
      <c r="G13" s="277" t="s">
        <v>64</v>
      </c>
      <c r="H13" s="278"/>
      <c r="I13" s="249" t="s">
        <v>79</v>
      </c>
      <c r="J13" s="250"/>
    </row>
    <row r="14" spans="1:10" s="61" customFormat="1" ht="18" customHeight="1" x14ac:dyDescent="0.3">
      <c r="C14" s="62">
        <v>18</v>
      </c>
      <c r="D14" s="244" t="str">
        <f ca="1">"" &amp; INDIRECT("Risks!S"&amp;B1)</f>
        <v>Work closely with the funding agency so any funding profile changes can be evaluated as early as possible and sPHENIX Project schedule optimally adjusted to match the new funding profile. Since the Project is internally funded through redirect, the mitigation also comes through good communication within BNL management to ensure success.</v>
      </c>
      <c r="E14" s="245"/>
      <c r="F14" s="246"/>
      <c r="G14" s="65" t="s">
        <v>65</v>
      </c>
      <c r="H14" s="83">
        <f ca="1">INDIRECT("Risks!AM"&amp;B1)</f>
        <v>60</v>
      </c>
      <c r="I14" s="251"/>
      <c r="J14" s="252"/>
    </row>
    <row r="15" spans="1:10" s="61" customFormat="1" ht="18" customHeight="1" thickBot="1" x14ac:dyDescent="0.35">
      <c r="C15" s="62">
        <v>18</v>
      </c>
      <c r="D15" s="244"/>
      <c r="E15" s="245"/>
      <c r="F15" s="246"/>
      <c r="G15" s="67" t="s">
        <v>66</v>
      </c>
      <c r="H15" s="84">
        <f ca="1">INDIRECT("Risks!AN"&amp;B1)</f>
        <v>49.999999999999993</v>
      </c>
      <c r="I15" s="251"/>
      <c r="J15" s="252"/>
    </row>
    <row r="16" spans="1:10" s="61" customFormat="1" ht="18" customHeight="1" thickTop="1" x14ac:dyDescent="0.3">
      <c r="C16" s="62">
        <v>18</v>
      </c>
      <c r="D16" s="244"/>
      <c r="E16" s="245"/>
      <c r="F16" s="246"/>
      <c r="G16" s="63" t="s">
        <v>67</v>
      </c>
      <c r="H16" s="85">
        <f ca="1">INDIRECT("Risks!Z"&amp;B1)</f>
        <v>0</v>
      </c>
      <c r="I16" s="97" t="s">
        <v>80</v>
      </c>
      <c r="J16" s="89">
        <f ca="1">INDIRECT("Risks!AC"&amp;B1)</f>
        <v>0</v>
      </c>
    </row>
    <row r="17" spans="3:10" s="61" customFormat="1" ht="18" customHeight="1" x14ac:dyDescent="0.3">
      <c r="C17" s="62">
        <v>18</v>
      </c>
      <c r="D17" s="244"/>
      <c r="E17" s="245"/>
      <c r="F17" s="246"/>
      <c r="G17" s="65" t="s">
        <v>68</v>
      </c>
      <c r="H17" s="86">
        <f ca="1">INDIRECT("Risks!AA"&amp;B1)</f>
        <v>200</v>
      </c>
      <c r="I17" s="98" t="s">
        <v>81</v>
      </c>
      <c r="J17" s="90">
        <f ca="1">INDIRECT("Risks!AD"&amp;B1)</f>
        <v>3</v>
      </c>
    </row>
    <row r="18" spans="3:10" s="61" customFormat="1" ht="18" customHeight="1" thickBot="1" x14ac:dyDescent="0.35">
      <c r="C18" s="62">
        <v>18</v>
      </c>
      <c r="D18" s="244"/>
      <c r="E18" s="245"/>
      <c r="F18" s="246"/>
      <c r="G18" s="66" t="s">
        <v>69</v>
      </c>
      <c r="H18" s="87">
        <f ca="1">INDIRECT("Risks!AB"&amp;B1)</f>
        <v>300</v>
      </c>
      <c r="I18" s="99" t="s">
        <v>82</v>
      </c>
      <c r="J18" s="91">
        <f ca="1">INDIRECT("Risks!AE"&amp;B1)</f>
        <v>6</v>
      </c>
    </row>
    <row r="19" spans="3:10" s="61" customFormat="1" ht="10.5" customHeight="1" thickTop="1" thickBot="1" x14ac:dyDescent="0.35">
      <c r="C19" s="62"/>
      <c r="D19" s="244"/>
      <c r="E19" s="245"/>
      <c r="F19" s="245"/>
      <c r="G19" s="96"/>
      <c r="H19" s="93"/>
      <c r="I19" s="94"/>
      <c r="J19" s="95"/>
    </row>
    <row r="20" spans="3:10" s="61" customFormat="1" ht="15.6" customHeight="1" thickTop="1" thickBot="1" x14ac:dyDescent="0.35">
      <c r="C20" s="62"/>
      <c r="D20" s="244"/>
      <c r="E20" s="245"/>
      <c r="F20" s="245"/>
      <c r="G20" s="253" t="s">
        <v>83</v>
      </c>
      <c r="H20" s="254"/>
      <c r="I20" s="254"/>
      <c r="J20" s="255"/>
    </row>
    <row r="21" spans="3:10" s="61" customFormat="1" ht="70.5" customHeight="1" thickTop="1" x14ac:dyDescent="0.3">
      <c r="C21" s="62"/>
      <c r="D21" s="244"/>
      <c r="E21" s="245"/>
      <c r="F21" s="245"/>
      <c r="G21" s="260" t="str">
        <f ca="1">"" &amp; INDIRECT("Risks!AO"&amp;B1)</f>
        <v xml:space="preserve">Cost Impact was assessed for FY20 and FY21 spend profile (using the preliminary baseline), assuming one (likely) or two (worst) quarter funding delay. Further assumption was that delayed procurements would result in 10% cost increase.   </v>
      </c>
      <c r="H21" s="261"/>
      <c r="I21" s="261"/>
      <c r="J21" s="262"/>
    </row>
    <row r="22" spans="3:10" s="61" customFormat="1" ht="18" customHeight="1" x14ac:dyDescent="0.3">
      <c r="C22" s="62">
        <v>18</v>
      </c>
      <c r="D22" s="258" t="s">
        <v>70</v>
      </c>
      <c r="E22" s="259"/>
      <c r="F22" s="259"/>
      <c r="G22" s="263"/>
      <c r="H22" s="264"/>
      <c r="I22" s="264"/>
      <c r="J22" s="265"/>
    </row>
    <row r="23" spans="3:10" s="61" customFormat="1" ht="73.5" customHeight="1" thickBot="1" x14ac:dyDescent="0.35">
      <c r="D23" s="256" t="str">
        <f ca="1">"" &amp; INDIRECT("Risks!T"&amp;B1)</f>
        <v>T: Funds not available on time</v>
      </c>
      <c r="E23" s="257"/>
      <c r="F23" s="257"/>
      <c r="G23" s="266"/>
      <c r="H23" s="267"/>
      <c r="I23" s="267"/>
      <c r="J23" s="268"/>
    </row>
    <row r="24" spans="3:10" ht="15" thickTop="1" x14ac:dyDescent="0.3"/>
  </sheetData>
  <mergeCells count="17">
    <mergeCell ref="H6:J6"/>
    <mergeCell ref="H7:J7"/>
    <mergeCell ref="H8:J8"/>
    <mergeCell ref="H9:J9"/>
    <mergeCell ref="H10:J10"/>
    <mergeCell ref="D8:F8"/>
    <mergeCell ref="D9:F12"/>
    <mergeCell ref="G12:H12"/>
    <mergeCell ref="D13:F13"/>
    <mergeCell ref="G13:H13"/>
    <mergeCell ref="D14:F21"/>
    <mergeCell ref="H11:J11"/>
    <mergeCell ref="I13:J15"/>
    <mergeCell ref="G20:J20"/>
    <mergeCell ref="D23:F23"/>
    <mergeCell ref="D22:F22"/>
    <mergeCell ref="G21:J23"/>
  </mergeCells>
  <conditionalFormatting sqref="H7">
    <cfRule type="cellIs" dxfId="11" priority="13" stopIfTrue="1" operator="equal">
      <formula>"High"</formula>
    </cfRule>
    <cfRule type="cellIs" dxfId="10" priority="14" stopIfTrue="1" operator="equal">
      <formula>"Moderate"</formula>
    </cfRule>
    <cfRule type="cellIs" dxfId="9" priority="15" stopIfTrue="1" operator="equal">
      <formula>"Low"</formula>
    </cfRule>
    <cfRule type="cellIs" dxfId="8" priority="16" stopIfTrue="1" operator="equal">
      <formula>"Negligible"</formula>
    </cfRule>
  </conditionalFormatting>
  <conditionalFormatting sqref="H8">
    <cfRule type="cellIs" dxfId="7" priority="5" stopIfTrue="1" operator="greaterThan">
      <formula>0.5</formula>
    </cfRule>
    <cfRule type="cellIs" dxfId="6" priority="6" stopIfTrue="1" operator="greaterThan">
      <formula>0.1</formula>
    </cfRule>
    <cfRule type="cellIs" dxfId="5" priority="7" stopIfTrue="1" operator="greaterThan">
      <formula>0.01</formula>
    </cfRule>
    <cfRule type="cellIs" dxfId="4" priority="8" stopIfTrue="1" operator="lessThanOrEqual">
      <formula>0.01</formula>
    </cfRule>
  </conditionalFormatting>
  <conditionalFormatting sqref="H9:H11">
    <cfRule type="cellIs" dxfId="3" priority="1" stopIfTrue="1" operator="equal">
      <formula>"High"</formula>
    </cfRule>
    <cfRule type="cellIs" dxfId="2" priority="2" stopIfTrue="1" operator="equal">
      <formula>"Moderate"</formula>
    </cfRule>
    <cfRule type="cellIs" dxfId="1" priority="3" stopIfTrue="1" operator="equal">
      <formula>"Low"</formula>
    </cfRule>
    <cfRule type="cellIs" dxfId="0" priority="4" stopIfTrue="1" operator="equal">
      <formula>"Negligible"</formula>
    </cfRule>
  </conditionalFormatting>
  <pageMargins left="0.7" right="0.7" top="0.75" bottom="0.75" header="0.3" footer="0.3"/>
  <pageSetup scale="59" orientation="landscape"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W46"/>
  <sheetViews>
    <sheetView zoomScale="75" zoomScaleNormal="75" workbookViewId="0">
      <selection activeCell="D3" sqref="D3:D6"/>
    </sheetView>
  </sheetViews>
  <sheetFormatPr defaultRowHeight="14.4" x14ac:dyDescent="0.3"/>
  <cols>
    <col min="2" max="2" width="9.88671875" customWidth="1"/>
    <col min="3" max="4" width="15.109375" customWidth="1"/>
    <col min="7" max="7" width="21.33203125" customWidth="1"/>
    <col min="19" max="19" width="15.33203125" customWidth="1"/>
    <col min="20" max="23" width="10.21875" customWidth="1"/>
  </cols>
  <sheetData>
    <row r="1" spans="2:4" ht="15" thickBot="1" x14ac:dyDescent="0.35"/>
    <row r="2" spans="2:4" ht="15.6" thickTop="1" thickBot="1" x14ac:dyDescent="0.35">
      <c r="B2" s="118" t="s">
        <v>88</v>
      </c>
      <c r="C2" s="119" t="s">
        <v>89</v>
      </c>
      <c r="D2" s="120" t="s">
        <v>90</v>
      </c>
    </row>
    <row r="3" spans="2:4" ht="15" thickTop="1" x14ac:dyDescent="0.3">
      <c r="B3" s="117" t="s">
        <v>5</v>
      </c>
      <c r="C3" s="28">
        <f>COUNTIF(Risks!$R$3:$R$67,B3)</f>
        <v>9</v>
      </c>
      <c r="D3" s="121">
        <f>COUNTIF(Risks!$AK$3:$AK$67,B3)</f>
        <v>9</v>
      </c>
    </row>
    <row r="4" spans="2:4" x14ac:dyDescent="0.3">
      <c r="B4" s="116" t="s">
        <v>3</v>
      </c>
      <c r="C4" s="28">
        <f>COUNTIF(Risks!$R$3:$R$67,B4)</f>
        <v>12</v>
      </c>
      <c r="D4" s="122">
        <f>COUNTIF(Risks!$AK$3:$AK$67,B4)</f>
        <v>6</v>
      </c>
    </row>
    <row r="5" spans="2:4" x14ac:dyDescent="0.3">
      <c r="B5" s="116" t="s">
        <v>2</v>
      </c>
      <c r="C5" s="28">
        <f>COUNTIF(Risks!$R$3:$R$67,B5)</f>
        <v>18</v>
      </c>
      <c r="D5" s="122">
        <f>COUNTIF(Risks!$AK$3:$AK$67,B5)</f>
        <v>15</v>
      </c>
    </row>
    <row r="6" spans="2:4" ht="15" thickBot="1" x14ac:dyDescent="0.35">
      <c r="B6" s="202" t="s">
        <v>1</v>
      </c>
      <c r="C6" s="204">
        <f>COUNTIF(Risks!$R$3:$R$67,B6)</f>
        <v>15</v>
      </c>
      <c r="D6" s="205">
        <f>COUNTIF(Risks!$AK$3:$AK$67,B6)</f>
        <v>8</v>
      </c>
    </row>
    <row r="7" spans="2:4" ht="15" thickBot="1" x14ac:dyDescent="0.35">
      <c r="B7" s="203" t="s">
        <v>348</v>
      </c>
      <c r="C7" s="206">
        <f>COUNTIF(Risks!$R$3:$R$67,B7)</f>
        <v>0</v>
      </c>
      <c r="D7" s="207">
        <f>COUNTIF(Risks!$AK$3:$AK$67,B7)</f>
        <v>25</v>
      </c>
    </row>
    <row r="8" spans="2:4" ht="29.4" x14ac:dyDescent="0.35">
      <c r="B8" s="212" t="s">
        <v>389</v>
      </c>
      <c r="D8" s="213">
        <f>SUM(D3:D6)</f>
        <v>38</v>
      </c>
    </row>
    <row r="17" ht="13.2" customHeight="1" x14ac:dyDescent="0.3"/>
    <row r="36" spans="19:23" ht="15" thickBot="1" x14ac:dyDescent="0.35"/>
    <row r="37" spans="19:23" ht="31.8" thickTop="1" thickBot="1" x14ac:dyDescent="0.35">
      <c r="S37" s="127" t="s">
        <v>99</v>
      </c>
      <c r="T37" s="143" t="s">
        <v>1</v>
      </c>
      <c r="U37" s="145" t="s">
        <v>2</v>
      </c>
      <c r="V37" s="147" t="s">
        <v>3</v>
      </c>
      <c r="W37" s="149" t="s">
        <v>5</v>
      </c>
    </row>
    <row r="38" spans="19:23" ht="18.600000000000001" customHeight="1" thickTop="1" x14ac:dyDescent="0.3">
      <c r="S38" s="148" t="s">
        <v>100</v>
      </c>
      <c r="T38" s="128">
        <f>COUNTIFS(Risks!$AP$3:$AP$67,'BASIC Counts'!$S38,Risks!$AQ$3:$AQ$67,'BASIC Counts'!T$37)</f>
        <v>0</v>
      </c>
      <c r="U38" s="136">
        <f>COUNTIFS(Risks!$AP$3:$AP$67,'BASIC Counts'!$S38,Risks!$AQ$3:$AQ$67,'BASIC Counts'!U$37)</f>
        <v>0</v>
      </c>
      <c r="V38" s="129">
        <f>COUNTIFS(Risks!$AP$3:$AP$67,'BASIC Counts'!$S38,Risks!$AQ$3:$AQ$67,'BASIC Counts'!V$37)</f>
        <v>0</v>
      </c>
      <c r="W38" s="130">
        <f>COUNTIFS(Risks!$AP$3:$AP$67,'BASIC Counts'!$S38,Risks!$AQ$3:$AQ$67,'BASIC Counts'!W$37)</f>
        <v>0</v>
      </c>
    </row>
    <row r="39" spans="19:23" ht="18.600000000000001" customHeight="1" x14ac:dyDescent="0.3">
      <c r="S39" s="146" t="s">
        <v>101</v>
      </c>
      <c r="T39" s="131">
        <f>COUNTIFS(Risks!$AP$3:$AP$67,'BASIC Counts'!$S39,Risks!$AQ$3:$AQ$67,'BASIC Counts'!T$37)</f>
        <v>0</v>
      </c>
      <c r="U39" s="132">
        <f>COUNTIFS(Risks!$AP$3:$AP$67,'BASIC Counts'!$S39,Risks!$AQ$3:$AQ$67,'BASIC Counts'!U$37)</f>
        <v>3</v>
      </c>
      <c r="V39" s="137">
        <f>COUNTIFS(Risks!$AP$3:$AP$67,'BASIC Counts'!$S39,Risks!$AQ$3:$AQ$67,'BASIC Counts'!V$37)</f>
        <v>0</v>
      </c>
      <c r="W39" s="133">
        <f>COUNTIFS(Risks!$AP$3:$AP$67,'BASIC Counts'!$S39,Risks!$AQ$3:$AQ$67,'BASIC Counts'!W$37)</f>
        <v>5</v>
      </c>
    </row>
    <row r="40" spans="19:23" ht="18.600000000000001" customHeight="1" x14ac:dyDescent="0.3">
      <c r="S40" s="144" t="s">
        <v>102</v>
      </c>
      <c r="T40" s="139">
        <f>COUNTIFS(Risks!$AP$3:$AP$67,'BASIC Counts'!$S40,Risks!$AQ$3:$AQ$67,'BASIC Counts'!T$37)</f>
        <v>7</v>
      </c>
      <c r="U40" s="132">
        <f>COUNTIFS(Risks!$AP$3:$AP$67,'BASIC Counts'!$S40,Risks!$AQ$3:$AQ$67,'BASIC Counts'!U$37)</f>
        <v>12</v>
      </c>
      <c r="V40" s="132">
        <f>COUNTIFS(Risks!$AP$3:$AP$67,'BASIC Counts'!$S40,Risks!$AQ$3:$AQ$67,'BASIC Counts'!V$37)</f>
        <v>6</v>
      </c>
      <c r="W40" s="138">
        <f>COUNTIFS(Risks!$AP$3:$AP$67,'BASIC Counts'!$S40,Risks!$AQ$3:$AQ$67,'BASIC Counts'!W$37)</f>
        <v>4</v>
      </c>
    </row>
    <row r="41" spans="19:23" ht="18.600000000000001" customHeight="1" thickBot="1" x14ac:dyDescent="0.35">
      <c r="S41" s="142" t="s">
        <v>103</v>
      </c>
      <c r="T41" s="140">
        <f>COUNTIFS(Risks!$AP$3:$AP$67,'BASIC Counts'!$S41,Risks!$AQ$3:$AQ$67,'BASIC Counts'!T$37)</f>
        <v>0</v>
      </c>
      <c r="U41" s="141">
        <f>COUNTIFS(Risks!$AP$3:$AP$67,'BASIC Counts'!$S41,Risks!$AQ$3:$AQ$67,'BASIC Counts'!U$37)</f>
        <v>0</v>
      </c>
      <c r="V41" s="134">
        <f>COUNTIFS(Risks!$AP$3:$AP$67,'BASIC Counts'!$S41,Risks!$AQ$3:$AQ$67,'BASIC Counts'!V$37)</f>
        <v>0</v>
      </c>
      <c r="W41" s="135">
        <f>COUNTIFS(Risks!$AP$3:$AP$67,'BASIC Counts'!$S41,Risks!$AQ$3:$AQ$67,'BASIC Counts'!W$37)</f>
        <v>0</v>
      </c>
    </row>
    <row r="42" spans="19:23" ht="15" thickTop="1" x14ac:dyDescent="0.3"/>
    <row r="45" spans="19:23" ht="15.6" x14ac:dyDescent="0.3">
      <c r="S45" s="150" t="s">
        <v>104</v>
      </c>
      <c r="T45" s="151">
        <f>SUM(Risks!AM3:AM67)</f>
        <v>527.76</v>
      </c>
    </row>
    <row r="46" spans="19:23" ht="15.6" x14ac:dyDescent="0.3">
      <c r="S46" s="150" t="s">
        <v>105</v>
      </c>
      <c r="T46" s="151">
        <f>SUM(Risks!AN3:AN67)</f>
        <v>512.87</v>
      </c>
    </row>
  </sheetData>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8CA58A-AFE1-4B22-83CD-F115122AA257}">
  <dimension ref="A1"/>
  <sheetViews>
    <sheetView workbookViewId="0"/>
  </sheetViews>
  <sheetFormatPr defaultRowHeight="14.4" x14ac:dyDescent="0.3"/>
  <sheetData>
    <row r="1" spans="1:1" x14ac:dyDescent="0.3">
      <c r="A1" t="s">
        <v>410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conOverlay xmlns="http://schemas.microsoft.com/sharepoint/v4"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DCC11199D56A14E9262D537F54AAF4C" ma:contentTypeVersion="1" ma:contentTypeDescription="Create a new document." ma:contentTypeScope="" ma:versionID="79fced79e2f56ee0b482b24d2e6532d3">
  <xsd:schema xmlns:xsd="http://www.w3.org/2001/XMLSchema" xmlns:xs="http://www.w3.org/2001/XMLSchema" xmlns:p="http://schemas.microsoft.com/office/2006/metadata/properties" xmlns:ns2="http://schemas.microsoft.com/sharepoint/v4" targetNamespace="http://schemas.microsoft.com/office/2006/metadata/properties" ma:root="true" ma:fieldsID="c79c8594d4fa4c9fd200c91a62336472" ns2:_="">
    <xsd:import namespace="http://schemas.microsoft.com/sharepoint/v4"/>
    <xsd:element name="properties">
      <xsd:complexType>
        <xsd:sequence>
          <xsd:element name="documentManagement">
            <xsd:complexType>
              <xsd:all>
                <xsd:element ref="ns2:IconOverla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8"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C95DF85-0CFF-411F-AE10-F1B99B1E5E66}">
  <ds:schemaRefs>
    <ds:schemaRef ds:uri="http://schemas.microsoft.com/office/2006/documentManagement/type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http://schemas.microsoft.com/sharepoint/v4"/>
    <ds:schemaRef ds:uri="http://www.w3.org/XML/1998/namespace"/>
  </ds:schemaRefs>
</ds:datastoreItem>
</file>

<file path=customXml/itemProps2.xml><?xml version="1.0" encoding="utf-8"?>
<ds:datastoreItem xmlns:ds="http://schemas.openxmlformats.org/officeDocument/2006/customXml" ds:itemID="{E19183A9-F3BD-4C1D-8FB3-1903CF6D23D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602D2ED-949C-4365-A07D-7159B578C0F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4</vt:i4>
      </vt:variant>
    </vt:vector>
  </HeadingPairs>
  <TitlesOfParts>
    <vt:vector size="10" baseType="lpstr">
      <vt:lpstr>Risks</vt:lpstr>
      <vt:lpstr>SelectionCriteria</vt:lpstr>
      <vt:lpstr>Retired Risks</vt:lpstr>
      <vt:lpstr>RiskPresentation</vt:lpstr>
      <vt:lpstr>BASIC Counts</vt:lpstr>
      <vt:lpstr>L2 slides</vt:lpstr>
      <vt:lpstr>'Retired Risks'!Print_Area</vt:lpstr>
      <vt:lpstr>Risks!Print_Area</vt:lpstr>
      <vt:lpstr>'Retired Risks'!Print_Titles</vt:lpstr>
      <vt:lpstr>Risks!Print_Titles</vt:lpstr>
    </vt:vector>
  </TitlesOfParts>
  <Manager>irina@bnl.gov</Manager>
  <Company>Brookhaven National Laboratory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sPHENIX Risk Registry</dc:title>
  <dc:subject>Risk Management</dc:subject>
  <dc:creator>kflick</dc:creator>
  <cp:lastModifiedBy>Sourikova,Irina V</cp:lastModifiedBy>
  <cp:lastPrinted>2019-02-27T20:51:32Z</cp:lastPrinted>
  <dcterms:created xsi:type="dcterms:W3CDTF">2009-12-04T22:10:34Z</dcterms:created>
  <dcterms:modified xsi:type="dcterms:W3CDTF">2019-04-09T19:45:15Z</dcterms:modified>
  <cp:contentStatus>Quantitative Analysis</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ument Owner">
    <vt:lpwstr>219</vt:lpwstr>
  </property>
  <property fmtid="{D5CDD505-2E9C-101B-9397-08002B2CF9AE}" pid="3" name="ContentType">
    <vt:lpwstr>Document</vt:lpwstr>
  </property>
  <property fmtid="{D5CDD505-2E9C-101B-9397-08002B2CF9AE}" pid="4" name="Tier">
    <vt:lpwstr>Tier 4 (Supporting forms/templates)</vt:lpwstr>
  </property>
  <property fmtid="{D5CDD505-2E9C-101B-9397-08002B2CF9AE}" pid="5" name="Revision Date">
    <vt:lpwstr>2009-12-04T00:00:00Z</vt:lpwstr>
  </property>
  <property fmtid="{D5CDD505-2E9C-101B-9397-08002B2CF9AE}" pid="6" name="display_urn:schemas-microsoft-com:office:office#Document_x0020_Owner">
    <vt:lpwstr>Flick, Karl D.</vt:lpwstr>
  </property>
  <property fmtid="{D5CDD505-2E9C-101B-9397-08002B2CF9AE}" pid="7" name="Document Type">
    <vt:lpwstr>Template</vt:lpwstr>
  </property>
  <property fmtid="{D5CDD505-2E9C-101B-9397-08002B2CF9AE}" pid="8" name="Revision">
    <vt:lpwstr>2.00000000000000</vt:lpwstr>
  </property>
  <property fmtid="{D5CDD505-2E9C-101B-9397-08002B2CF9AE}" pid="9" name="Review Frequency">
    <vt:lpwstr>TBD</vt:lpwstr>
  </property>
  <property fmtid="{D5CDD505-2E9C-101B-9397-08002B2CF9AE}" pid="10" name="Status">
    <vt:lpwstr>Draft</vt:lpwstr>
  </property>
</Properties>
</file>