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autoCompressPictures="0"/>
  <bookViews>
    <workbookView xWindow="-105" yWindow="-105" windowWidth="23250" windowHeight="12570" tabRatio="855"/>
  </bookViews>
  <sheets>
    <sheet name="Nav" sheetId="81" r:id="rId1"/>
    <sheet name="WBS1.05.03.01BoE" sheetId="86" r:id="rId2"/>
    <sheet name="WBS1.05.03.02BoE" sheetId="84" r:id="rId3"/>
    <sheet name="1.05.03.01Tasks" sheetId="65" r:id="rId4"/>
    <sheet name="1.05.03.02Tasks" sheetId="66" r:id="rId5"/>
    <sheet name="WBS1.05.03SystemCost" sheetId="72" r:id="rId6"/>
    <sheet name="DigitizerADCBoards" sheetId="79" r:id="rId7"/>
    <sheet name="DigitizerXMITBoards" sheetId="73" r:id="rId8"/>
    <sheet name="DigitizerCrateController" sheetId="74" r:id="rId9"/>
    <sheet name="DigitizerBackplane" sheetId="75" r:id="rId10"/>
    <sheet name="DigitizerJSEB2Board" sheetId="76" r:id="rId11"/>
    <sheet name="DigitizerClockMaster" sheetId="77" r:id="rId12"/>
    <sheet name="TriggerInterface" sheetId="88" r:id="rId13"/>
    <sheet name="Misc" sheetId="78" r:id="rId14"/>
    <sheet name="ModuleCounts" sheetId="80" r:id="rId15"/>
  </sheets>
  <definedNames>
    <definedName name="_xlnm.Print_Area" localSheetId="3">'1.05.03.01Tasks'!$A$1:$Q$58</definedName>
  </definedNames>
  <calcPr calcId="191029"/>
  <customWorkbookViews>
    <customWorkbookView name="Eric  Mannel - Personal View" guid="{329059D5-C5E5-1F4E-B42B-AF6920442836}" mergeInterval="0" personalView="1" xWindow="152" yWindow="61" windowWidth="1213" windowHeight="749" tabRatio="855" activeSheetId="3" showFormulaBar="0"/>
  </customWorkbookViews>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C106" i="80" l="1"/>
  <c r="C136" i="80" s="1"/>
  <c r="C134" i="80"/>
  <c r="D88" i="72" s="1"/>
  <c r="F100" i="79"/>
  <c r="F108" i="79"/>
  <c r="F90" i="72"/>
  <c r="F61" i="73"/>
  <c r="F69" i="73"/>
  <c r="F66" i="74"/>
  <c r="F76" i="74" s="1"/>
  <c r="F100" i="72" s="1"/>
  <c r="F67" i="74"/>
  <c r="F68" i="74"/>
  <c r="C141" i="80"/>
  <c r="D141" i="80" s="1"/>
  <c r="D103" i="72"/>
  <c r="G14" i="77"/>
  <c r="F105" i="72" s="1"/>
  <c r="C135" i="80"/>
  <c r="D108" i="72"/>
  <c r="G14" i="88"/>
  <c r="F110" i="72" s="1"/>
  <c r="C139" i="80"/>
  <c r="D139" i="80" s="1"/>
  <c r="D113" i="72"/>
  <c r="F20" i="75"/>
  <c r="F26" i="75" s="1"/>
  <c r="D118" i="72"/>
  <c r="D119" i="72" s="1"/>
  <c r="G74" i="76"/>
  <c r="G75" i="76"/>
  <c r="G80" i="76"/>
  <c r="F120" i="72" s="1"/>
  <c r="F4" i="79"/>
  <c r="F107" i="79" s="1"/>
  <c r="F89" i="72" s="1"/>
  <c r="F5" i="73"/>
  <c r="F68" i="73"/>
  <c r="F94" i="72" s="1"/>
  <c r="F5" i="74"/>
  <c r="F75" i="74" s="1"/>
  <c r="G13" i="77"/>
  <c r="F104" i="72"/>
  <c r="G13" i="88"/>
  <c r="F109" i="72" s="1"/>
  <c r="F7" i="75"/>
  <c r="F25" i="75"/>
  <c r="F114" i="72" s="1"/>
  <c r="G5" i="76"/>
  <c r="G79" i="76"/>
  <c r="F67" i="72" s="1"/>
  <c r="F119" i="72"/>
  <c r="F6" i="79"/>
  <c r="F7" i="79"/>
  <c r="F8" i="79"/>
  <c r="F9" i="79"/>
  <c r="F10" i="79"/>
  <c r="F11" i="79"/>
  <c r="F12" i="79"/>
  <c r="F13" i="79"/>
  <c r="F14" i="79"/>
  <c r="F15" i="79"/>
  <c r="F16" i="79"/>
  <c r="F17" i="79"/>
  <c r="F18" i="79"/>
  <c r="F19" i="79"/>
  <c r="F20" i="79"/>
  <c r="F21" i="79"/>
  <c r="F22" i="79"/>
  <c r="F23" i="79"/>
  <c r="F24" i="79"/>
  <c r="F25" i="79"/>
  <c r="F26" i="79"/>
  <c r="F27" i="79"/>
  <c r="F28" i="79"/>
  <c r="F29" i="79"/>
  <c r="F30" i="79"/>
  <c r="F31" i="79"/>
  <c r="F32" i="79"/>
  <c r="F33" i="79"/>
  <c r="F34" i="79"/>
  <c r="F35" i="79"/>
  <c r="F36" i="79"/>
  <c r="F37" i="79"/>
  <c r="F38" i="79"/>
  <c r="F39" i="79"/>
  <c r="F40" i="79"/>
  <c r="F41" i="79"/>
  <c r="F42" i="79"/>
  <c r="F43" i="79"/>
  <c r="F44" i="79"/>
  <c r="F45" i="79"/>
  <c r="F46" i="79"/>
  <c r="F47" i="79"/>
  <c r="F48" i="79"/>
  <c r="F49" i="79"/>
  <c r="F50" i="79"/>
  <c r="F51" i="79"/>
  <c r="F52" i="79"/>
  <c r="F53" i="79"/>
  <c r="F54" i="79"/>
  <c r="F55" i="79"/>
  <c r="F56" i="79"/>
  <c r="F57" i="79"/>
  <c r="F58" i="79"/>
  <c r="F59" i="79"/>
  <c r="F61" i="79"/>
  <c r="F62" i="79"/>
  <c r="F63" i="79"/>
  <c r="F64" i="79"/>
  <c r="F65" i="79"/>
  <c r="F66" i="79"/>
  <c r="F67" i="79"/>
  <c r="F68" i="79"/>
  <c r="F69" i="79"/>
  <c r="F70" i="79"/>
  <c r="F71" i="79"/>
  <c r="F72" i="79"/>
  <c r="F73" i="79"/>
  <c r="F74" i="79"/>
  <c r="F75" i="79"/>
  <c r="F76" i="79"/>
  <c r="F77" i="79"/>
  <c r="F78" i="79"/>
  <c r="F79" i="79"/>
  <c r="F80" i="79"/>
  <c r="F81" i="79"/>
  <c r="F82" i="79"/>
  <c r="F83" i="79"/>
  <c r="F84" i="79"/>
  <c r="F85" i="79"/>
  <c r="F86" i="79"/>
  <c r="F87" i="79"/>
  <c r="F88" i="79"/>
  <c r="F89" i="79"/>
  <c r="F90" i="79"/>
  <c r="F91" i="79"/>
  <c r="F92" i="79"/>
  <c r="F93" i="79"/>
  <c r="F94" i="79"/>
  <c r="F95" i="79"/>
  <c r="F96" i="79"/>
  <c r="F97" i="79"/>
  <c r="F98" i="79"/>
  <c r="F99" i="79"/>
  <c r="F8" i="73"/>
  <c r="F9" i="73"/>
  <c r="F10" i="73"/>
  <c r="F11" i="73"/>
  <c r="F12" i="73"/>
  <c r="F13" i="73"/>
  <c r="F14" i="73"/>
  <c r="F15" i="73"/>
  <c r="F16" i="73"/>
  <c r="F17" i="73"/>
  <c r="F18" i="73"/>
  <c r="F19" i="73"/>
  <c r="F20" i="73"/>
  <c r="F21" i="73"/>
  <c r="F22" i="73"/>
  <c r="F23" i="73"/>
  <c r="F24" i="73"/>
  <c r="F25" i="73"/>
  <c r="F26" i="73"/>
  <c r="F27" i="73"/>
  <c r="F28" i="73"/>
  <c r="F29" i="73"/>
  <c r="F30" i="73"/>
  <c r="F31" i="73"/>
  <c r="F32" i="73"/>
  <c r="F33" i="73"/>
  <c r="F34" i="73"/>
  <c r="F35" i="73"/>
  <c r="F36" i="73"/>
  <c r="F37" i="73"/>
  <c r="F38" i="73"/>
  <c r="F39" i="73"/>
  <c r="F40" i="73"/>
  <c r="F41" i="73"/>
  <c r="F42" i="73"/>
  <c r="F43" i="73"/>
  <c r="F44" i="73"/>
  <c r="F45" i="73"/>
  <c r="F46" i="73"/>
  <c r="F47" i="73"/>
  <c r="F48" i="73"/>
  <c r="F49" i="73"/>
  <c r="F50" i="73"/>
  <c r="F51" i="73"/>
  <c r="F52" i="73"/>
  <c r="F53" i="73"/>
  <c r="F54" i="73"/>
  <c r="F55" i="73"/>
  <c r="F56" i="73"/>
  <c r="F57" i="73"/>
  <c r="F58" i="73"/>
  <c r="F59" i="73"/>
  <c r="F60" i="73"/>
  <c r="F67" i="73"/>
  <c r="F7" i="74"/>
  <c r="F8" i="74"/>
  <c r="F72" i="74" s="1"/>
  <c r="F9" i="74"/>
  <c r="F10" i="74"/>
  <c r="F11" i="74"/>
  <c r="F12" i="74"/>
  <c r="F13" i="74"/>
  <c r="F14" i="74"/>
  <c r="F15" i="74"/>
  <c r="F16" i="74"/>
  <c r="F17" i="74"/>
  <c r="F18" i="74"/>
  <c r="F19" i="74"/>
  <c r="F20" i="74"/>
  <c r="F21" i="74"/>
  <c r="F22" i="74"/>
  <c r="F23" i="74"/>
  <c r="F24" i="74"/>
  <c r="F25" i="74"/>
  <c r="F26" i="74"/>
  <c r="F27" i="74"/>
  <c r="F28" i="74"/>
  <c r="F29" i="74"/>
  <c r="F30" i="74"/>
  <c r="F31" i="74"/>
  <c r="F32" i="74"/>
  <c r="F33" i="74"/>
  <c r="F34" i="74"/>
  <c r="F35" i="74"/>
  <c r="F36" i="74"/>
  <c r="F37" i="74"/>
  <c r="F38" i="74"/>
  <c r="F39" i="74"/>
  <c r="F40" i="74"/>
  <c r="F41" i="74"/>
  <c r="F42" i="74"/>
  <c r="F43" i="74"/>
  <c r="F44" i="74"/>
  <c r="F45" i="74"/>
  <c r="F46" i="74"/>
  <c r="F47" i="74"/>
  <c r="F48" i="74"/>
  <c r="F49" i="74"/>
  <c r="F50" i="74"/>
  <c r="F51" i="74"/>
  <c r="F52" i="74"/>
  <c r="F53" i="74"/>
  <c r="F54" i="74"/>
  <c r="F55" i="74"/>
  <c r="F56" i="74"/>
  <c r="F57" i="74"/>
  <c r="F58" i="74"/>
  <c r="F59" i="74"/>
  <c r="F60" i="74"/>
  <c r="F61" i="74"/>
  <c r="F62" i="74"/>
  <c r="F63" i="74"/>
  <c r="F64" i="74"/>
  <c r="F65" i="74"/>
  <c r="G12" i="77"/>
  <c r="F103" i="72" s="1"/>
  <c r="G12" i="88"/>
  <c r="F108" i="72"/>
  <c r="F10" i="75"/>
  <c r="F11" i="75"/>
  <c r="F12" i="75"/>
  <c r="F13" i="75"/>
  <c r="F24" i="75" s="1"/>
  <c r="F61" i="72" s="1"/>
  <c r="F14" i="75"/>
  <c r="F15" i="75"/>
  <c r="F16" i="75"/>
  <c r="F17" i="75"/>
  <c r="F18" i="75"/>
  <c r="F19" i="75"/>
  <c r="G6" i="76"/>
  <c r="G7" i="76"/>
  <c r="G8" i="76"/>
  <c r="G9" i="76"/>
  <c r="G10" i="76"/>
  <c r="G12" i="76"/>
  <c r="G13" i="76"/>
  <c r="G14" i="76"/>
  <c r="G15" i="76"/>
  <c r="G16" i="76"/>
  <c r="G17" i="76"/>
  <c r="G18" i="76"/>
  <c r="G19" i="76"/>
  <c r="G20" i="76"/>
  <c r="G21" i="76"/>
  <c r="G22" i="76"/>
  <c r="G23" i="76"/>
  <c r="G24" i="76"/>
  <c r="G25" i="76"/>
  <c r="G26" i="76"/>
  <c r="G27" i="76"/>
  <c r="G28" i="76"/>
  <c r="G29" i="76"/>
  <c r="G30" i="76"/>
  <c r="G31" i="76"/>
  <c r="G32" i="76"/>
  <c r="G33" i="76"/>
  <c r="G34" i="76"/>
  <c r="G35" i="76"/>
  <c r="G36" i="76"/>
  <c r="G37" i="76"/>
  <c r="G38" i="76"/>
  <c r="G39" i="76"/>
  <c r="G40" i="76"/>
  <c r="G41" i="76"/>
  <c r="G42" i="76"/>
  <c r="G43" i="76"/>
  <c r="G44" i="76"/>
  <c r="G45" i="76"/>
  <c r="G46" i="76"/>
  <c r="G47" i="76"/>
  <c r="G48" i="76"/>
  <c r="G49" i="76"/>
  <c r="G50" i="76"/>
  <c r="G51" i="76"/>
  <c r="G52" i="76"/>
  <c r="G53" i="76"/>
  <c r="G54" i="76"/>
  <c r="G55" i="76"/>
  <c r="G56" i="76"/>
  <c r="G57" i="76"/>
  <c r="G58" i="76"/>
  <c r="G59" i="76"/>
  <c r="G60" i="76"/>
  <c r="G61" i="76"/>
  <c r="G62" i="76"/>
  <c r="G63" i="76"/>
  <c r="G64" i="76"/>
  <c r="G65" i="76"/>
  <c r="G66" i="76"/>
  <c r="G67" i="76"/>
  <c r="G68" i="76"/>
  <c r="G69" i="76"/>
  <c r="G70" i="76"/>
  <c r="G71" i="76"/>
  <c r="G72" i="76"/>
  <c r="G73" i="76"/>
  <c r="D123" i="72"/>
  <c r="G5" i="78"/>
  <c r="G6" i="78"/>
  <c r="G7" i="78"/>
  <c r="F123" i="72" s="1"/>
  <c r="C147" i="80"/>
  <c r="C148" i="80" s="1"/>
  <c r="D134" i="72" s="1"/>
  <c r="H134" i="72" s="1"/>
  <c r="G10" i="78"/>
  <c r="F134" i="72" s="1"/>
  <c r="J134" i="72"/>
  <c r="C142" i="80"/>
  <c r="C143" i="80"/>
  <c r="C144" i="80"/>
  <c r="C145" i="80"/>
  <c r="G9" i="78"/>
  <c r="F135" i="72"/>
  <c r="C118" i="80"/>
  <c r="D36" i="72"/>
  <c r="D37" i="72"/>
  <c r="F38" i="72"/>
  <c r="C120" i="80"/>
  <c r="D41" i="72" s="1"/>
  <c r="C121" i="80"/>
  <c r="D46" i="72"/>
  <c r="D47" i="72" s="1"/>
  <c r="D48" i="72" s="1"/>
  <c r="H48" i="72" s="1"/>
  <c r="F48" i="72"/>
  <c r="J48" i="72"/>
  <c r="M48" i="72" s="1"/>
  <c r="C125" i="80"/>
  <c r="D51" i="72" s="1"/>
  <c r="F53" i="72"/>
  <c r="C119" i="80"/>
  <c r="D56" i="72" s="1"/>
  <c r="F58" i="72"/>
  <c r="C123" i="80"/>
  <c r="D61" i="72"/>
  <c r="C124" i="80"/>
  <c r="D66" i="72" s="1"/>
  <c r="D67" i="72"/>
  <c r="F68" i="72"/>
  <c r="J78" i="72"/>
  <c r="F37" i="72"/>
  <c r="F52" i="72"/>
  <c r="F57" i="72"/>
  <c r="F62" i="72"/>
  <c r="F51" i="72"/>
  <c r="F56" i="72"/>
  <c r="D71" i="72"/>
  <c r="F71" i="72"/>
  <c r="H71" i="72" s="1"/>
  <c r="J71" i="72" s="1"/>
  <c r="C132" i="80"/>
  <c r="D81" i="72"/>
  <c r="H81" i="72" s="1"/>
  <c r="F81" i="72"/>
  <c r="F82" i="72"/>
  <c r="J31" i="72"/>
  <c r="F112" i="79"/>
  <c r="G8" i="72" s="1"/>
  <c r="H8" i="72" s="1"/>
  <c r="J8" i="72"/>
  <c r="D13" i="72"/>
  <c r="F13" i="72"/>
  <c r="F80" i="74"/>
  <c r="G18" i="72" s="1"/>
  <c r="H18" i="72" s="1"/>
  <c r="J18" i="72"/>
  <c r="M18" i="72" s="1"/>
  <c r="F23" i="72"/>
  <c r="H23" i="72"/>
  <c r="J23" i="72" s="1"/>
  <c r="M23" i="72" s="1"/>
  <c r="F111" i="79"/>
  <c r="G7" i="72"/>
  <c r="H7" i="72"/>
  <c r="J7" i="72" s="1"/>
  <c r="D12" i="72"/>
  <c r="F79" i="74"/>
  <c r="G17" i="72"/>
  <c r="H17" i="72" s="1"/>
  <c r="J17" i="72" s="1"/>
  <c r="M17" i="72" s="1"/>
  <c r="H22" i="72"/>
  <c r="C109" i="80"/>
  <c r="D6" i="72"/>
  <c r="D11" i="72"/>
  <c r="D16" i="72"/>
  <c r="D21" i="72"/>
  <c r="F21" i="72"/>
  <c r="H21" i="72"/>
  <c r="J21" i="72" s="1"/>
  <c r="M21" i="72" s="1"/>
  <c r="K24" i="66"/>
  <c r="J24" i="66"/>
  <c r="I24" i="66"/>
  <c r="H24" i="66"/>
  <c r="G24" i="66"/>
  <c r="F24" i="66"/>
  <c r="M71" i="72"/>
  <c r="C140" i="80"/>
  <c r="D140" i="80"/>
  <c r="C122" i="80"/>
  <c r="D138" i="80" s="1"/>
  <c r="C138" i="80"/>
  <c r="D135" i="80"/>
  <c r="D134" i="80"/>
  <c r="M21" i="66"/>
  <c r="M19" i="66"/>
  <c r="M17" i="66"/>
  <c r="M56" i="65"/>
  <c r="M31" i="65"/>
  <c r="M55" i="65"/>
  <c r="M54" i="65"/>
  <c r="M29" i="65"/>
  <c r="M27" i="65"/>
  <c r="M8" i="72"/>
  <c r="F30" i="75"/>
  <c r="F29" i="75"/>
  <c r="D23" i="72"/>
  <c r="D22" i="72"/>
  <c r="D18" i="72"/>
  <c r="D17" i="72"/>
  <c r="F73" i="73"/>
  <c r="G13" i="72" s="1"/>
  <c r="F72" i="73"/>
  <c r="G12" i="72" s="1"/>
  <c r="C19" i="80"/>
  <c r="D21" i="80" s="1"/>
  <c r="C47" i="80"/>
  <c r="D49" i="80" s="1"/>
  <c r="E49" i="80" s="1"/>
  <c r="C31" i="80"/>
  <c r="C32" i="80"/>
  <c r="D33" i="80"/>
  <c r="C48" i="80" s="1"/>
  <c r="C13" i="80"/>
  <c r="D16" i="80" s="1"/>
  <c r="C44" i="80" s="1"/>
  <c r="C14" i="80"/>
  <c r="D14" i="80" s="1"/>
  <c r="C27" i="80"/>
  <c r="C28" i="80"/>
  <c r="D29" i="80"/>
  <c r="C45" i="80" s="1"/>
  <c r="C81" i="80" s="1"/>
  <c r="C4" i="80"/>
  <c r="C5" i="80"/>
  <c r="D6" i="80"/>
  <c r="C41" i="80" s="1"/>
  <c r="C8" i="80"/>
  <c r="D11" i="80" s="1"/>
  <c r="C9" i="80"/>
  <c r="C126" i="80"/>
  <c r="C127" i="80"/>
  <c r="C128" i="80"/>
  <c r="C129" i="80"/>
  <c r="D130" i="80"/>
  <c r="C95" i="80"/>
  <c r="C93" i="80"/>
  <c r="C94" i="80"/>
  <c r="C92" i="80"/>
  <c r="C91" i="80"/>
  <c r="C90" i="80"/>
  <c r="C82" i="80"/>
  <c r="D25" i="80"/>
  <c r="C73" i="80" s="1"/>
  <c r="C74" i="80"/>
  <c r="C70" i="80"/>
  <c r="C65" i="80"/>
  <c r="C64" i="80"/>
  <c r="C62" i="80"/>
  <c r="C53" i="80"/>
  <c r="C52" i="80"/>
  <c r="C87" i="80"/>
  <c r="G15" i="88"/>
  <c r="G10" i="88"/>
  <c r="G10" i="77"/>
  <c r="G15" i="77"/>
  <c r="F27" i="75"/>
  <c r="K58" i="65"/>
  <c r="J58" i="65"/>
  <c r="I58" i="65"/>
  <c r="H58" i="65"/>
  <c r="G58" i="65"/>
  <c r="F58" i="65"/>
  <c r="F25" i="66" l="1"/>
  <c r="F59" i="65"/>
  <c r="D42" i="72"/>
  <c r="C68" i="80"/>
  <c r="C69" i="80"/>
  <c r="C67" i="80"/>
  <c r="C63" i="80"/>
  <c r="D52" i="72"/>
  <c r="H51" i="72"/>
  <c r="F113" i="72"/>
  <c r="F22" i="75"/>
  <c r="F47" i="72"/>
  <c r="H47" i="72" s="1"/>
  <c r="J47" i="72" s="1"/>
  <c r="M47" i="72" s="1"/>
  <c r="F99" i="72"/>
  <c r="C59" i="80"/>
  <c r="C57" i="80"/>
  <c r="C58" i="80"/>
  <c r="D62" i="72"/>
  <c r="H61" i="72"/>
  <c r="H13" i="72"/>
  <c r="J81" i="72"/>
  <c r="D146" i="80"/>
  <c r="H123" i="72"/>
  <c r="J123" i="72" s="1"/>
  <c r="M123" i="72" s="1"/>
  <c r="G76" i="76"/>
  <c r="F115" i="72"/>
  <c r="F63" i="72"/>
  <c r="H119" i="72"/>
  <c r="J119" i="72" s="1"/>
  <c r="M119" i="72" s="1"/>
  <c r="D120" i="72"/>
  <c r="H120" i="72" s="1"/>
  <c r="J120" i="72" s="1"/>
  <c r="M120" i="72" s="1"/>
  <c r="M134" i="72"/>
  <c r="F93" i="72"/>
  <c r="F11" i="72"/>
  <c r="H11" i="72" s="1"/>
  <c r="F70" i="73"/>
  <c r="D114" i="72"/>
  <c r="H113" i="72"/>
  <c r="D89" i="72"/>
  <c r="D46" i="80"/>
  <c r="E46" i="80" s="1"/>
  <c r="J24" i="72"/>
  <c r="F41" i="72"/>
  <c r="H41" i="72" s="1"/>
  <c r="F106" i="79"/>
  <c r="D93" i="72"/>
  <c r="D136" i="80"/>
  <c r="H103" i="72"/>
  <c r="D104" i="72"/>
  <c r="C42" i="80"/>
  <c r="D43" i="80" s="1"/>
  <c r="E43" i="80" s="1"/>
  <c r="C86" i="80"/>
  <c r="C84" i="80"/>
  <c r="C85" i="80"/>
  <c r="C83" i="80"/>
  <c r="J22" i="72"/>
  <c r="M22" i="72" s="1"/>
  <c r="M24" i="72" s="1"/>
  <c r="H24" i="72"/>
  <c r="D57" i="72"/>
  <c r="H56" i="72"/>
  <c r="D68" i="72"/>
  <c r="H68" i="72" s="1"/>
  <c r="J68" i="72" s="1"/>
  <c r="M68" i="72" s="1"/>
  <c r="H67" i="72"/>
  <c r="J67" i="72" s="1"/>
  <c r="M67" i="72" s="1"/>
  <c r="H37" i="72"/>
  <c r="D38" i="72"/>
  <c r="H38" i="72" s="1"/>
  <c r="M7" i="72"/>
  <c r="F65" i="73"/>
  <c r="H108" i="72"/>
  <c r="D109" i="72"/>
  <c r="F95" i="72"/>
  <c r="F43" i="72"/>
  <c r="F74" i="74"/>
  <c r="F104" i="79"/>
  <c r="G78" i="76"/>
  <c r="F42" i="72"/>
  <c r="C137" i="80"/>
  <c r="F12" i="72"/>
  <c r="H12" i="72" s="1"/>
  <c r="J12" i="72" l="1"/>
  <c r="H29" i="72"/>
  <c r="J41" i="72"/>
  <c r="J56" i="72"/>
  <c r="H59" i="72"/>
  <c r="H14" i="72"/>
  <c r="J11" i="72"/>
  <c r="D58" i="72"/>
  <c r="H58" i="72" s="1"/>
  <c r="J58" i="72" s="1"/>
  <c r="M58" i="72" s="1"/>
  <c r="H57" i="72"/>
  <c r="J57" i="72" s="1"/>
  <c r="M57" i="72" s="1"/>
  <c r="H104" i="72"/>
  <c r="J104" i="72" s="1"/>
  <c r="M104" i="72" s="1"/>
  <c r="D105" i="72"/>
  <c r="H105" i="72" s="1"/>
  <c r="J105" i="72" s="1"/>
  <c r="M105" i="72" s="1"/>
  <c r="M81" i="72"/>
  <c r="J38" i="72"/>
  <c r="H77" i="72"/>
  <c r="H89" i="72"/>
  <c r="D90" i="72"/>
  <c r="H90" i="72" s="1"/>
  <c r="H106" i="72"/>
  <c r="J103" i="72"/>
  <c r="J13" i="72"/>
  <c r="H30" i="72"/>
  <c r="J37" i="72"/>
  <c r="J108" i="72"/>
  <c r="F46" i="72"/>
  <c r="H46" i="72" s="1"/>
  <c r="F16" i="72"/>
  <c r="H16" i="72" s="1"/>
  <c r="F77" i="74"/>
  <c r="F98" i="72"/>
  <c r="H93" i="72"/>
  <c r="D94" i="72"/>
  <c r="J113" i="72"/>
  <c r="J61" i="72"/>
  <c r="D98" i="72"/>
  <c r="D137" i="80"/>
  <c r="F88" i="72"/>
  <c r="F109" i="79"/>
  <c r="F36" i="72"/>
  <c r="F6" i="72"/>
  <c r="H6" i="72" s="1"/>
  <c r="H114" i="72"/>
  <c r="J114" i="72" s="1"/>
  <c r="M114" i="72" s="1"/>
  <c r="D115" i="72"/>
  <c r="H115" i="72" s="1"/>
  <c r="J115" i="72" s="1"/>
  <c r="M115" i="72" s="1"/>
  <c r="D135" i="72"/>
  <c r="H135" i="72" s="1"/>
  <c r="D82" i="72"/>
  <c r="H82" i="72" s="1"/>
  <c r="D63" i="72"/>
  <c r="H63" i="72" s="1"/>
  <c r="J63" i="72" s="1"/>
  <c r="M63" i="72" s="1"/>
  <c r="H62" i="72"/>
  <c r="J62" i="72" s="1"/>
  <c r="M62" i="72" s="1"/>
  <c r="J51" i="72"/>
  <c r="D43" i="72"/>
  <c r="H43" i="72" s="1"/>
  <c r="J43" i="72" s="1"/>
  <c r="M43" i="72" s="1"/>
  <c r="H42" i="72"/>
  <c r="J42" i="72" s="1"/>
  <c r="M42" i="72" s="1"/>
  <c r="F118" i="72"/>
  <c r="H118" i="72" s="1"/>
  <c r="G81" i="76"/>
  <c r="F66" i="72"/>
  <c r="H66" i="72" s="1"/>
  <c r="H109" i="72"/>
  <c r="J109" i="72" s="1"/>
  <c r="M109" i="72" s="1"/>
  <c r="D110" i="72"/>
  <c r="H110" i="72" s="1"/>
  <c r="J110" i="72" s="1"/>
  <c r="M110" i="72" s="1"/>
  <c r="H52" i="72"/>
  <c r="J52" i="72" s="1"/>
  <c r="M52" i="72" s="1"/>
  <c r="D53" i="72"/>
  <c r="H53" i="72" s="1"/>
  <c r="J53" i="72" s="1"/>
  <c r="M53" i="72" s="1"/>
  <c r="J135" i="72" l="1"/>
  <c r="H136" i="72"/>
  <c r="J77" i="72"/>
  <c r="L56" i="65" s="1"/>
  <c r="J82" i="86" s="1"/>
  <c r="M38" i="72"/>
  <c r="M77" i="72" s="1"/>
  <c r="N56" i="65" s="1"/>
  <c r="J14" i="72"/>
  <c r="M11" i="72"/>
  <c r="H98" i="72"/>
  <c r="D99" i="72"/>
  <c r="M61" i="72"/>
  <c r="M64" i="72" s="1"/>
  <c r="J64" i="72"/>
  <c r="H19" i="72"/>
  <c r="J16" i="72"/>
  <c r="M103" i="72"/>
  <c r="M106" i="72" s="1"/>
  <c r="J106" i="72"/>
  <c r="J59" i="72"/>
  <c r="M56" i="72"/>
  <c r="M59" i="72" s="1"/>
  <c r="M51" i="72"/>
  <c r="M54" i="72" s="1"/>
  <c r="J54" i="72"/>
  <c r="H9" i="72"/>
  <c r="H26" i="72" s="1"/>
  <c r="H28" i="72"/>
  <c r="H32" i="72" s="1"/>
  <c r="J6" i="72"/>
  <c r="H64" i="72"/>
  <c r="J46" i="72"/>
  <c r="H49" i="72"/>
  <c r="H44" i="72"/>
  <c r="J82" i="72"/>
  <c r="H83" i="72"/>
  <c r="H54" i="72"/>
  <c r="F39" i="72"/>
  <c r="H36" i="72"/>
  <c r="J116" i="72"/>
  <c r="M113" i="72"/>
  <c r="M116" i="72" s="1"/>
  <c r="H111" i="72"/>
  <c r="J44" i="72"/>
  <c r="M41" i="72"/>
  <c r="M44" i="72" s="1"/>
  <c r="J93" i="72"/>
  <c r="J111" i="72"/>
  <c r="M108" i="72"/>
  <c r="M111" i="72" s="1"/>
  <c r="J76" i="72"/>
  <c r="L55" i="65" s="1"/>
  <c r="J81" i="86" s="1"/>
  <c r="M37" i="72"/>
  <c r="M76" i="72" s="1"/>
  <c r="N55" i="65" s="1"/>
  <c r="J118" i="72"/>
  <c r="H121" i="72"/>
  <c r="M13" i="72"/>
  <c r="M30" i="72" s="1"/>
  <c r="N31" i="65" s="1"/>
  <c r="J30" i="72"/>
  <c r="L31" i="65" s="1"/>
  <c r="J77" i="86" s="1"/>
  <c r="H116" i="72"/>
  <c r="J90" i="72"/>
  <c r="J66" i="72"/>
  <c r="H69" i="72"/>
  <c r="F91" i="72"/>
  <c r="H88" i="72"/>
  <c r="H94" i="72"/>
  <c r="J94" i="72" s="1"/>
  <c r="M94" i="72" s="1"/>
  <c r="D95" i="72"/>
  <c r="H95" i="72" s="1"/>
  <c r="J95" i="72" s="1"/>
  <c r="M95" i="72" s="1"/>
  <c r="H76" i="72"/>
  <c r="J89" i="72"/>
  <c r="M12" i="72"/>
  <c r="M29" i="72" s="1"/>
  <c r="N29" i="65" s="1"/>
  <c r="J29" i="72"/>
  <c r="L29" i="65" s="1"/>
  <c r="J76" i="86" s="1"/>
  <c r="M46" i="72" l="1"/>
  <c r="M49" i="72" s="1"/>
  <c r="J49" i="72"/>
  <c r="D100" i="72"/>
  <c r="H100" i="72" s="1"/>
  <c r="H99" i="72"/>
  <c r="J99" i="72" s="1"/>
  <c r="M99" i="72" s="1"/>
  <c r="H75" i="72"/>
  <c r="H79" i="72" s="1"/>
  <c r="H85" i="72" s="1"/>
  <c r="J36" i="72"/>
  <c r="H39" i="72"/>
  <c r="H73" i="72" s="1"/>
  <c r="J98" i="72"/>
  <c r="M93" i="72"/>
  <c r="M96" i="72" s="1"/>
  <c r="J96" i="72"/>
  <c r="J9" i="72"/>
  <c r="M6" i="72"/>
  <c r="J28" i="72"/>
  <c r="M14" i="72"/>
  <c r="J128" i="72"/>
  <c r="L19" i="66" s="1"/>
  <c r="J80" i="84" s="1"/>
  <c r="M89" i="72"/>
  <c r="H96" i="72"/>
  <c r="H127" i="72"/>
  <c r="J88" i="72"/>
  <c r="H91" i="72"/>
  <c r="J19" i="72"/>
  <c r="M16" i="72"/>
  <c r="M19" i="72" s="1"/>
  <c r="M118" i="72"/>
  <c r="M121" i="72" s="1"/>
  <c r="J121" i="72"/>
  <c r="M82" i="72"/>
  <c r="M83" i="72" s="1"/>
  <c r="J83" i="72"/>
  <c r="J69" i="72"/>
  <c r="M66" i="72"/>
  <c r="M69" i="72" s="1"/>
  <c r="H128" i="72"/>
  <c r="M90" i="72"/>
  <c r="M135" i="72"/>
  <c r="M136" i="72" s="1"/>
  <c r="J136" i="72"/>
  <c r="J32" i="72" l="1"/>
  <c r="L27" i="65"/>
  <c r="J26" i="72"/>
  <c r="M98" i="72"/>
  <c r="H131" i="72"/>
  <c r="H138" i="72" s="1"/>
  <c r="J100" i="72"/>
  <c r="H129" i="72"/>
  <c r="M36" i="72"/>
  <c r="J39" i="72"/>
  <c r="J73" i="72" s="1"/>
  <c r="J75" i="72"/>
  <c r="M9" i="72"/>
  <c r="M26" i="72" s="1"/>
  <c r="M28" i="72"/>
  <c r="H125" i="72"/>
  <c r="M88" i="72"/>
  <c r="J91" i="72"/>
  <c r="J127" i="72"/>
  <c r="M128" i="72"/>
  <c r="N19" i="66" s="1"/>
  <c r="H101" i="72"/>
  <c r="M100" i="72" l="1"/>
  <c r="M129" i="72" s="1"/>
  <c r="N21" i="66" s="1"/>
  <c r="J129" i="72"/>
  <c r="L21" i="66" s="1"/>
  <c r="J81" i="84" s="1"/>
  <c r="M101" i="72"/>
  <c r="N27" i="65"/>
  <c r="M32" i="72"/>
  <c r="L54" i="65"/>
  <c r="J80" i="86" s="1"/>
  <c r="J83" i="86" s="1"/>
  <c r="J79" i="72"/>
  <c r="J85" i="72" s="1"/>
  <c r="M127" i="72"/>
  <c r="M91" i="72"/>
  <c r="M125" i="72" s="1"/>
  <c r="J101" i="72"/>
  <c r="J75" i="86"/>
  <c r="J78" i="86" s="1"/>
  <c r="L17" i="66"/>
  <c r="J131" i="72"/>
  <c r="J138" i="72" s="1"/>
  <c r="M39" i="72"/>
  <c r="M73" i="72" s="1"/>
  <c r="M75" i="72"/>
  <c r="J125" i="72"/>
  <c r="J79" i="84" l="1"/>
  <c r="J82" i="84" s="1"/>
  <c r="L24" i="66"/>
  <c r="M79" i="72"/>
  <c r="M85" i="72" s="1"/>
  <c r="N54" i="65"/>
  <c r="N58" i="65"/>
  <c r="L58" i="65"/>
  <c r="N17" i="66"/>
  <c r="N24" i="66" s="1"/>
  <c r="M131" i="72"/>
  <c r="M138" i="72" s="1"/>
</calcChain>
</file>

<file path=xl/comments1.xml><?xml version="1.0" encoding="utf-8"?>
<comments xmlns="http://schemas.openxmlformats.org/spreadsheetml/2006/main">
  <authors>
    <author>Eric  Mannel</author>
  </authors>
  <commentList>
    <comment ref="D17" authorId="0">
      <text>
        <r>
          <rPr>
            <b/>
            <sz val="9"/>
            <color indexed="81"/>
            <rFont val="Calibri"/>
            <family val="2"/>
          </rPr>
          <t>Eric  Mannel:</t>
        </r>
        <r>
          <rPr>
            <sz val="9"/>
            <color indexed="81"/>
            <rFont val="Calibri"/>
            <family val="2"/>
          </rPr>
          <t xml:space="preserve">
</t>
        </r>
      </text>
    </comment>
  </commentList>
</comments>
</file>

<file path=xl/sharedStrings.xml><?xml version="1.0" encoding="utf-8"?>
<sst xmlns="http://schemas.openxmlformats.org/spreadsheetml/2006/main" count="2046" uniqueCount="997">
  <si>
    <t xml:space="preserve"> </t>
  </si>
  <si>
    <t>Duration (d)</t>
  </si>
  <si>
    <t>Task</t>
  </si>
  <si>
    <t>Scientist</t>
  </si>
  <si>
    <t>Engineer</t>
  </si>
  <si>
    <t>Designer</t>
  </si>
  <si>
    <t>Technician</t>
  </si>
  <si>
    <t>Notes</t>
  </si>
  <si>
    <t>Task Description</t>
  </si>
  <si>
    <t>Materials and Supplies</t>
  </si>
  <si>
    <t>WBS</t>
  </si>
  <si>
    <t>Trades</t>
  </si>
  <si>
    <t>Student</t>
  </si>
  <si>
    <t>Risk Code</t>
  </si>
  <si>
    <t>Labor</t>
  </si>
  <si>
    <t>Material</t>
  </si>
  <si>
    <t>Calorimeter Digitizer: Preproduction Prototype</t>
  </si>
  <si>
    <t>Total Cost:</t>
  </si>
  <si>
    <t>`</t>
  </si>
  <si>
    <t>Date: 28-Feb-2017</t>
  </si>
  <si>
    <t>Total</t>
  </si>
  <si>
    <t>Digitizer JSEB2 Boards Total</t>
  </si>
  <si>
    <t>BOM: Catalog/Quote</t>
  </si>
  <si>
    <t>Nevis</t>
  </si>
  <si>
    <t>Digitizer Crates-Parts</t>
  </si>
  <si>
    <t>Digitizer JSEB2 Boards-Assembly</t>
  </si>
  <si>
    <t>Digitizer JSEB2 Boards-Fab</t>
  </si>
  <si>
    <t>Digitizer JSEB2 Boards-Parts</t>
  </si>
  <si>
    <t>Digitizer Backplane Total</t>
  </si>
  <si>
    <t>Digitizer Backplane-Assembly</t>
  </si>
  <si>
    <t>Digitizer Backplane-Fab</t>
  </si>
  <si>
    <t>Digitizer Backplaner-Parts</t>
  </si>
  <si>
    <t>Digitizer Clock Master Total</t>
  </si>
  <si>
    <t>Engineering Estimate</t>
  </si>
  <si>
    <t>Digitzer Clock Masters-Assembly</t>
  </si>
  <si>
    <t>Digitzer Clock Masters-Fab</t>
  </si>
  <si>
    <t>Digitzer Clock Masters-Parts</t>
  </si>
  <si>
    <t>Digitizer Crate Controller Total</t>
  </si>
  <si>
    <t>Digitizer Crate Controller-Assembly</t>
  </si>
  <si>
    <t>Digitizer Crate Controller-Fab</t>
  </si>
  <si>
    <t>Digitizer Crate Controller-Parts</t>
  </si>
  <si>
    <t>Digitzer XMIT Board Total</t>
  </si>
  <si>
    <t>Digitizer XMIT Board-Assembly</t>
  </si>
  <si>
    <t>Digitizer XMIT Board-Fab</t>
  </si>
  <si>
    <t>Digitizer XMIT Board-Part</t>
  </si>
  <si>
    <t>Digitizer ADC Board Total</t>
  </si>
  <si>
    <t>Digitizer ADC Board-Assembly</t>
  </si>
  <si>
    <t>Digitizer ADC Board-Fab</t>
  </si>
  <si>
    <t>Digitizer ADC Board-Parts</t>
  </si>
  <si>
    <t>Total Cost</t>
  </si>
  <si>
    <t>Unit Cost</t>
  </si>
  <si>
    <t>Cost Basis</t>
  </si>
  <si>
    <t xml:space="preserve"> QUANT.</t>
  </si>
  <si>
    <t>MANUFACTURER</t>
  </si>
  <si>
    <t xml:space="preserve">          DESCRIPTION</t>
  </si>
  <si>
    <t>Total Board Cost</t>
  </si>
  <si>
    <t>Total Assembly cost</t>
  </si>
  <si>
    <t>Total PC Board cost</t>
  </si>
  <si>
    <t>Total Component cost</t>
  </si>
  <si>
    <t>TOTAL</t>
  </si>
  <si>
    <t>APPLICAD</t>
  </si>
  <si>
    <t>SET-UP FOR SMT ASSEMBLY</t>
  </si>
  <si>
    <t>SOLDER PASTE STENCIL</t>
  </si>
  <si>
    <t>MISC</t>
  </si>
  <si>
    <t>Arrow</t>
  </si>
  <si>
    <t>DSC8123BI2</t>
  </si>
  <si>
    <t>MICREL</t>
  </si>
  <si>
    <t>TP</t>
  </si>
  <si>
    <t>NEVIS</t>
  </si>
  <si>
    <t>TEXAS INSTRUMENTS</t>
  </si>
  <si>
    <t>SN65LVDS100D</t>
  </si>
  <si>
    <t>PANASONIC</t>
  </si>
  <si>
    <t>CALCHIP</t>
  </si>
  <si>
    <t>RESISTOR - 0402 - 49.9K OHM</t>
  </si>
  <si>
    <t>RESISTOR - 0805 - 154K OHM</t>
  </si>
  <si>
    <t>RM04F60R4CT</t>
  </si>
  <si>
    <t>RESISTOR - 0402 - 60.4 OHM</t>
  </si>
  <si>
    <t>RM04F49R9CT</t>
  </si>
  <si>
    <t>RESISTOR - 0402 - 49.9 OHM</t>
  </si>
  <si>
    <t>RM04F2001CT</t>
  </si>
  <si>
    <t>RESISTOR - 0402 - 2K OHM</t>
  </si>
  <si>
    <t>RM04F1001CT</t>
  </si>
  <si>
    <t>RESISTOR - 0402 - 1K OHM</t>
  </si>
  <si>
    <t>RM04F1002CT</t>
  </si>
  <si>
    <t>RESISTOR - 0402 - 10K OHM</t>
  </si>
  <si>
    <t>RM04F1000CT</t>
  </si>
  <si>
    <t>RESISTOR - 0402 - 100 OHM</t>
  </si>
  <si>
    <t>ON SEMICONDUCTOR</t>
  </si>
  <si>
    <t>LINEAR TECHNOLOGY</t>
  </si>
  <si>
    <t>LQG15HN9N1J02D</t>
  </si>
  <si>
    <t>MURATA</t>
  </si>
  <si>
    <t>CHIP COILS FOR HIGH FREQUENCY MONOLITHIC TYPE</t>
  </si>
  <si>
    <t>LUMEX</t>
  </si>
  <si>
    <t>LED</t>
  </si>
  <si>
    <t>TSW-105-07-G-D</t>
  </si>
  <si>
    <t>SAMTEC</t>
  </si>
  <si>
    <t>JTAG</t>
  </si>
  <si>
    <t>HOLE_PANEL</t>
  </si>
  <si>
    <t>AVAGO</t>
  </si>
  <si>
    <t>TRANSCEIVER</t>
  </si>
  <si>
    <t>LITTLEFUSE</t>
  </si>
  <si>
    <t>2-5331272-7</t>
  </si>
  <si>
    <t>AMP/TYCO</t>
  </si>
  <si>
    <t>FUSE HOLDER</t>
  </si>
  <si>
    <t>973046</t>
  </si>
  <si>
    <t>ERNI</t>
  </si>
  <si>
    <t>ERMET - ZD 10 ROW</t>
  </si>
  <si>
    <t>Right Angle Male Power Modules For Daughter Cards - 3 pins</t>
  </si>
  <si>
    <t>Right Angle Female Connectors For Daughter Cards: Type C - Press fit 55 pins</t>
  </si>
  <si>
    <t>ALTERA</t>
  </si>
  <si>
    <t>16 MBIT SERIAL CONFIG</t>
  </si>
  <si>
    <t>DS90LV048ATMTC/NOPB</t>
  </si>
  <si>
    <t>NATIONAL</t>
  </si>
  <si>
    <t>QUAD RECEIVER</t>
  </si>
  <si>
    <t>DS90LV012ATMF/NOPB</t>
  </si>
  <si>
    <t xml:space="preserve">3V LVDS Single CMOS Differential Line Receiver </t>
  </si>
  <si>
    <t>GRM32ER60J107ME20L</t>
  </si>
  <si>
    <t>CAPACITOR - 1210 - 100 MFD - 6.3 V - X5R</t>
  </si>
  <si>
    <t>GRM31CR61E106KA12L</t>
  </si>
  <si>
    <t>CAPACITOR - 1206 - 10 MFD - 25 VDC - X5R</t>
  </si>
  <si>
    <t>GMC21X7R475K25NT</t>
  </si>
  <si>
    <t>CAPACITOR - 0805 - 4.7 MFD - 25V</t>
  </si>
  <si>
    <t>GMC04X7R104K16NT</t>
  </si>
  <si>
    <t>CAPACITOR - 0402 - 0.1 MFD (100nf) - 16V</t>
  </si>
  <si>
    <t>GMC04X7R103K50NT</t>
  </si>
  <si>
    <t>CAPACITOR - 0402 - 0.01 MFD (10nf)</t>
  </si>
  <si>
    <t>GMC04X7R102K50NT</t>
  </si>
  <si>
    <t>CAPACITOR - 0402 - .001 MFD (1nf) - 50V</t>
  </si>
  <si>
    <t>BLM21PG331SN1D</t>
  </si>
  <si>
    <t>FERRITE BEAD - 0805 - 330 OHM</t>
  </si>
  <si>
    <t>BLM15EG221SN1</t>
  </si>
  <si>
    <t>FERRITE BEAD SM 220 OHM 200MA 0402</t>
  </si>
  <si>
    <t>ADP1706ARDZ-2.5R7</t>
  </si>
  <si>
    <t>ANALOG DEVICES</t>
  </si>
  <si>
    <t>1A, LOW DROPOUT CMOS LINEAR REGULATOR</t>
  </si>
  <si>
    <t>SA24A-E3/54</t>
  </si>
  <si>
    <t>VISHAY</t>
  </si>
  <si>
    <t>DIODE</t>
  </si>
  <si>
    <t>TEST FIXTURE</t>
  </si>
  <si>
    <t>TOOLING</t>
  </si>
  <si>
    <t>PC BOARD</t>
  </si>
  <si>
    <t>COST</t>
  </si>
  <si>
    <t>MODULE</t>
  </si>
  <si>
    <t>UNIT</t>
  </si>
  <si>
    <t xml:space="preserve">            PART NO.</t>
  </si>
  <si>
    <t>Sphenix WBS 1.5.3: Digitzer XMIT Boards</t>
  </si>
  <si>
    <t xml:space="preserve">Total Board Cost: </t>
  </si>
  <si>
    <t>Total Board Assembly Cost:</t>
  </si>
  <si>
    <t>Total Board Fabrication  Cost:</t>
  </si>
  <si>
    <t>Total Parts Cost:</t>
  </si>
  <si>
    <t>APPLICAD INC.</t>
  </si>
  <si>
    <t>cal_crate_control</t>
  </si>
  <si>
    <t>ONE TIME DOCUMENTATION</t>
  </si>
  <si>
    <t>GSB4111312HR</t>
  </si>
  <si>
    <t>AMPHENOL</t>
  </si>
  <si>
    <t>USB-3.1 CONNECTOR STANDARD A R/A DIOP TYPE BLUE INSULATOR</t>
  </si>
  <si>
    <t>TLK3101IRCP</t>
  </si>
  <si>
    <t>2.5 GBPS TO 3.125 GBPS TRANSCEIVER</t>
  </si>
  <si>
    <t>SN65MLVD047PW</t>
  </si>
  <si>
    <t>MULTIPOINT LVDS QUAD DIFFERENTIAL LINE DRIVER</t>
  </si>
  <si>
    <t>2Gbps LVDS/LVPECL/CML to LVDS Repeater/Translator</t>
  </si>
  <si>
    <t>SN65LVDS4RSET</t>
  </si>
  <si>
    <t>1.8V HIGH SPEED DIFFERENTIAL LINE RECEIVER</t>
  </si>
  <si>
    <t>741X163510JTR</t>
  </si>
  <si>
    <t>CTS</t>
  </si>
  <si>
    <t>R-PAC - 51 OHM</t>
  </si>
  <si>
    <t>MCR10EZPF9312</t>
  </si>
  <si>
    <t>ROHM</t>
  </si>
  <si>
    <t>RESISTOR - 0805 - 93.1K OHM</t>
  </si>
  <si>
    <t>RM10F1543CT</t>
  </si>
  <si>
    <t>RM04F53R6CT</t>
  </si>
  <si>
    <t>RESISTOR - 0402 - 53.6 OHM</t>
  </si>
  <si>
    <t>RM04F4020CT</t>
  </si>
  <si>
    <t>RESISTOR - 0402 - 402 OHM</t>
  </si>
  <si>
    <t>RM04F4751CT</t>
  </si>
  <si>
    <t>RESISTOR - 0402 - 4.75K OHM</t>
  </si>
  <si>
    <t>RM04F2492CT</t>
  </si>
  <si>
    <t>RESISTOR - 0402 - 24.9K OHM</t>
  </si>
  <si>
    <t>RM04F1500CT</t>
  </si>
  <si>
    <t>RESISTOR - 0402 - 150 OHM</t>
  </si>
  <si>
    <t>RM04F1691CT</t>
  </si>
  <si>
    <t>RESISTOR - 0402 - 1.69K OHM</t>
  </si>
  <si>
    <t>LV7745DEV-156.25M</t>
  </si>
  <si>
    <t>PLETRONICS</t>
  </si>
  <si>
    <t>LVDS CLOCK OSCILLATOR</t>
  </si>
  <si>
    <t>LTM8033EV#PBF</t>
  </si>
  <si>
    <t>Ultralow Noise EMC 36VIN, 3A DC/DC μModule Regulator</t>
  </si>
  <si>
    <t>8SLVD1204-33NLGI</t>
  </si>
  <si>
    <t>IDT</t>
  </si>
  <si>
    <t>2:4, LVDS Output Fanout Buffer</t>
  </si>
  <si>
    <t>ICS83026BMI-01LF</t>
  </si>
  <si>
    <t>LOW SKEW, 1 TO 2 DIFFERENTIAL TO LVCMOS / LVTTL FANOUT BUFFER</t>
  </si>
  <si>
    <t>SOCKET PIN</t>
  </si>
  <si>
    <t>0251002.MRT1L</t>
  </si>
  <si>
    <t>2  AMP FUSE</t>
  </si>
  <si>
    <t>EPCS4SI8N</t>
  </si>
  <si>
    <t>1 Mbit SERIAL CINFIGURATION DEVICE</t>
  </si>
  <si>
    <t>DS90LV110ATMT/NOPB</t>
  </si>
  <si>
    <t>1 TO 10 LVDS CLOCK DISTRIBUTION</t>
  </si>
  <si>
    <t>EPL.00.250.NTN</t>
  </si>
  <si>
    <t>LEMO</t>
  </si>
  <si>
    <t>CONNECTOR - LEMO RA</t>
  </si>
  <si>
    <t>UMK325BJ106KM-T</t>
  </si>
  <si>
    <t>TAIYO YUDEN</t>
  </si>
  <si>
    <t>CAPACITOR - 1210 - 10 MFD, 50 VOLT, X5R</t>
  </si>
  <si>
    <t>GMC32Y5V106Z16NT</t>
  </si>
  <si>
    <t>UMK316BJ475KL-T</t>
  </si>
  <si>
    <t>CAPACITOR - 1206 -  4.7 MFD, 50 VOLT, X5R</t>
  </si>
  <si>
    <t>CAPACITOR - 0805 - 1 MFD, 16V, X7R</t>
  </si>
  <si>
    <t>CAPACITOR - 0805 - 10 MFD, 16V, X5R</t>
  </si>
  <si>
    <t>GMC10X7R104K25NT</t>
  </si>
  <si>
    <t>CAPACITOR - 0603 - 0.1 MFD (100nf)</t>
  </si>
  <si>
    <t>AFBR-59R5LZ</t>
  </si>
  <si>
    <t>ADP1706ARDZ-1.2R7</t>
  </si>
  <si>
    <t>PAL PILOT</t>
  </si>
  <si>
    <t>NRE</t>
  </si>
  <si>
    <t>Sphenix WBS 1.5.3: Digitizer Crate Controller</t>
  </si>
  <si>
    <t>cal_backplane_2</t>
  </si>
  <si>
    <t>ASSEMBLY OF MICROBOONE_BACKPLANE PC BOARDS</t>
  </si>
  <si>
    <t>9-55556-0</t>
  </si>
  <si>
    <t>TYCO</t>
  </si>
  <si>
    <t>TAP ASSEMBLY - POWER DISTRIBUTION 25 A</t>
  </si>
  <si>
    <t>MOUNTINGHOLE2.7</t>
  </si>
  <si>
    <t>MOUNTING HOLE2.7</t>
  </si>
  <si>
    <t>0760010010</t>
  </si>
  <si>
    <t>MOLEX</t>
  </si>
  <si>
    <t>10.30mm (.405") EXTreme Zpower Connector, 10 Press fit tails, Select Gold (Au) Plating, for 3.10mm (.125") Thich PC Board</t>
  </si>
  <si>
    <t>VERTICAL MALE ZD CONNECTOR</t>
  </si>
  <si>
    <t>ERMET FEMALE PM 6 PIN RC</t>
  </si>
  <si>
    <t>Vertical Female Power Modules For Backplanes</t>
  </si>
  <si>
    <t>043138</t>
  </si>
  <si>
    <t>Vertical Male Connectors For Backplanes: Type C - 55 Pins - PRESSFIT</t>
  </si>
  <si>
    <t>ELECTROTEK</t>
  </si>
  <si>
    <t>Date: 8/10/2015</t>
  </si>
  <si>
    <t>Sphenix WBS 1.5.3: Digitizer Back Plane</t>
  </si>
  <si>
    <t>MICROBOONE_PHENIX_PCIE</t>
  </si>
  <si>
    <t>ASSEMBLY PRINTED CIRCUIT BOARD MICROBOONE_PHENIX_PCIE</t>
  </si>
  <si>
    <t>2CNHMS</t>
  </si>
  <si>
    <t>TOWER FASTENER</t>
  </si>
  <si>
    <t>NUT - 2-56 HEX M/S - 18-8 SS</t>
  </si>
  <si>
    <t>2C25MSRS</t>
  </si>
  <si>
    <t>SCREW - 2-56 X 1/4 SLOT ROUND M/S, 8-8 SS</t>
  </si>
  <si>
    <t>9203</t>
  </si>
  <si>
    <t>KEYSTONE ELECTRONICS</t>
  </si>
  <si>
    <t>COMPUTER AND MOUNTING BRACKETS PC BRACKET STD PCI</t>
  </si>
  <si>
    <t>TPSC107K010R0075</t>
  </si>
  <si>
    <t>AVX</t>
  </si>
  <si>
    <t>TPS SERIES TANTALUM LOW ESR 100 MFD - 10V</t>
  </si>
  <si>
    <t>TPS79625DCQR</t>
  </si>
  <si>
    <t>LDO VOLTAGE REGULATOR, 2.5V</t>
  </si>
  <si>
    <t xml:space="preserve">TP </t>
  </si>
  <si>
    <t>RM12J1006CT</t>
  </si>
  <si>
    <t>RESISTOR - 1206 - 10 MEG OHM</t>
  </si>
  <si>
    <t>RM10F1003CT</t>
  </si>
  <si>
    <t>RESISTOR - 0805 - 100K OHM</t>
  </si>
  <si>
    <t>RM06F4751CT</t>
  </si>
  <si>
    <t>RESISTOR - 0603 - 4.75K OHM</t>
  </si>
  <si>
    <t>RM06F3920CT</t>
  </si>
  <si>
    <t>RESISTOR - 0603 - 392 OHM</t>
  </si>
  <si>
    <t>RM06F2001CT</t>
  </si>
  <si>
    <t>RESISTOR - 0603 - 2K OHM</t>
  </si>
  <si>
    <t>RM06F2211CT</t>
  </si>
  <si>
    <t>RESISTOR - 0603 - 2.21K</t>
  </si>
  <si>
    <t>RM06F1001CT</t>
  </si>
  <si>
    <t>RESISTOR - 0603 - 1K OHM</t>
  </si>
  <si>
    <t>RM06F1002CT</t>
  </si>
  <si>
    <t>RESISTOR - 0603 - 10K OHM</t>
  </si>
  <si>
    <t>RM04F4992CT</t>
  </si>
  <si>
    <t>RM04F1003CT</t>
  </si>
  <si>
    <t>RESISTOR - 0402 - 100K OHM</t>
  </si>
  <si>
    <t>PTH12000WAD</t>
  </si>
  <si>
    <t>6A, 12V, INPUT NON-ISOLATED WIDE OUTPUT ADJUST POWER MODULE EUS PACKAGE</t>
  </si>
  <si>
    <t>PCI_ EXPRESS_X4</t>
  </si>
  <si>
    <t>PRINTED ON THE PCB</t>
  </si>
  <si>
    <t>MTHOLE1</t>
  </si>
  <si>
    <t>MIC39100-5.0WS</t>
  </si>
  <si>
    <t>5 VOLT LOW DROPOUT REGULATOR</t>
  </si>
  <si>
    <t>LV7745DEV-156.250M</t>
  </si>
  <si>
    <t>LV7745DEV-100.000M</t>
  </si>
  <si>
    <t>LTC3026EMSE#PBF</t>
  </si>
  <si>
    <t>1.5A LOW INPUT VOLTAGE VLDO LINEAR REGULATOR, 10 LEAD PLASTIC MSOP</t>
  </si>
  <si>
    <t>Digi Key</t>
  </si>
  <si>
    <t>LT1963AEST-3.3</t>
  </si>
  <si>
    <t>1.5V FAST TRANSIENT 1.5A LDO</t>
  </si>
  <si>
    <t>555M-2101-001</t>
  </si>
  <si>
    <t>LEDTRONICS</t>
  </si>
  <si>
    <t>LED -PCB MOUNT</t>
  </si>
  <si>
    <t>ICS8543BGLF</t>
  </si>
  <si>
    <t>LOW SKEW, 1 TO 4 DIFFERENTIAL TO LVDS FANOUT BUFFER</t>
  </si>
  <si>
    <t>HEADER - 10</t>
  </si>
  <si>
    <t>TSW-103-07-G-S</t>
  </si>
  <si>
    <t>HEADER - 3</t>
  </si>
  <si>
    <t>TSW-102-07-G-S</t>
  </si>
  <si>
    <t>HEADER - 2</t>
  </si>
  <si>
    <t>025101.5MXL</t>
  </si>
  <si>
    <t>FUSE -  1.5 AMP</t>
  </si>
  <si>
    <t>EPCS16SI8</t>
  </si>
  <si>
    <t>EP1AGX50DF780C6</t>
  </si>
  <si>
    <t>ARRIA GX FPGA 780 PIN</t>
  </si>
  <si>
    <t>EEFUE0G221LR</t>
  </si>
  <si>
    <t>CAPACITOR - 220 MFD 4 VDC - SP, POLYMER ALUMINUM SMD</t>
  </si>
  <si>
    <t>ECS-240-20-4</t>
  </si>
  <si>
    <t>ECS</t>
  </si>
  <si>
    <t>CRYSTAL - 24000 MHz, 20 pf, HC-49/US</t>
  </si>
  <si>
    <t>ECK-TBC472MF</t>
  </si>
  <si>
    <t>CAPACITOR - 4700 pf 250 VAC CERAMIC SMD</t>
  </si>
  <si>
    <t>49MC106B020ASFT</t>
  </si>
  <si>
    <t>PHILIPS</t>
  </si>
  <si>
    <t>CAPACITOR - 10 MFD - 20V - "B" SIZE</t>
  </si>
  <si>
    <t>CY7C68013A-56PVXC</t>
  </si>
  <si>
    <t>CYPRESS SEMICONDUCTOR</t>
  </si>
  <si>
    <t>EZ-USB FX2LP USB MICROCONTROLLER, 56 PIN SSOP</t>
  </si>
  <si>
    <t>GMC32X7R106K16NT</t>
  </si>
  <si>
    <t>CAPACITOR - 1210 - 10 MFD - 16 VDC - (X7R)</t>
  </si>
  <si>
    <t>GRM188R61C225KE15D</t>
  </si>
  <si>
    <t>CAPACITOR - 0603 - 2.2 MFD - 16V (X5R)</t>
  </si>
  <si>
    <t>GMC10Y5V105Z10NT</t>
  </si>
  <si>
    <t>CAPACITOR - 0603 - 1 MFD - 10V</t>
  </si>
  <si>
    <t>GMC04X7R104K50NT</t>
  </si>
  <si>
    <t xml:space="preserve">CAPACITOR - 0402 - .1 MFD (10nf) - 50V </t>
  </si>
  <si>
    <t xml:space="preserve">CAPACITOR - 0402 - .01 MFD (10nf) - 50V </t>
  </si>
  <si>
    <t>BLM18PG121SN1D</t>
  </si>
  <si>
    <t>FERRITE BEAD - 0603 - 120 OHM</t>
  </si>
  <si>
    <t>292304-1</t>
  </si>
  <si>
    <t>USB TYPE-B CONNECTOR, RECEPTACLE, RIGHT ANGLE, 4 POSITION, THRU HOLE - Replacement part for 787780-1</t>
  </si>
  <si>
    <t>Obsolete</t>
  </si>
  <si>
    <t>94SP127X0020EBP</t>
  </si>
  <si>
    <t>SOLID ALUMINUM CAPACITOR WITH ORGANIC SEMICONDUCTOR ELECTROLYTE - 120 MFD - 20V</t>
  </si>
  <si>
    <t>30310-5002HB</t>
  </si>
  <si>
    <t>3M</t>
  </si>
  <si>
    <t>Low Profile Header, Rt Angle, 4 Wall</t>
  </si>
  <si>
    <t>2-640463-3</t>
  </si>
  <si>
    <t>AMP</t>
  </si>
  <si>
    <t>8 PIN DIP SOCKET</t>
  </si>
  <si>
    <t>24LC64IP</t>
  </si>
  <si>
    <t>MICROCHIP TECHNOLOGY</t>
  </si>
  <si>
    <t>64K I2C™ Serial EEPROM</t>
  </si>
  <si>
    <t>PCIe_v2</t>
  </si>
  <si>
    <t>ELECTRICAL TEST</t>
  </si>
  <si>
    <t>Vendor</t>
  </si>
  <si>
    <t>sPHENIX WBS 1.5.3: Digitizer JEB2 Board</t>
  </si>
  <si>
    <t>Engineering Estimate- Assembly</t>
  </si>
  <si>
    <t>Engineering Estimate- Fab</t>
  </si>
  <si>
    <t>Engineering Estimate- Parts</t>
  </si>
  <si>
    <t>sPHENI WBS 1.5.3: Digitzer Clock Master</t>
  </si>
  <si>
    <t>VICOR</t>
  </si>
  <si>
    <t>Crates</t>
  </si>
  <si>
    <t>sPHENIX WBS 1.5.3: Misc Costs</t>
  </si>
  <si>
    <t>AD9257BCPZ-65 Quote:</t>
  </si>
  <si>
    <t>EDMOND MARKS TECHNOLOGIES</t>
  </si>
  <si>
    <t>TPS3808G01DBVR</t>
  </si>
  <si>
    <t>Low Quiescent Current, Programmable-Delay Supervisory Circuit</t>
  </si>
  <si>
    <t>PCT10/35D</t>
  </si>
  <si>
    <t>NEMCO</t>
  </si>
  <si>
    <t>CAPACITOR - 10 MFD  - 35V -  D Size</t>
  </si>
  <si>
    <t>SS14</t>
  </si>
  <si>
    <t>FAIRCHILD</t>
  </si>
  <si>
    <t>SN74AHC1G125DCKR</t>
  </si>
  <si>
    <t>SINGLE BUS BUFFER GATE WITH 3 STATE OUTPUT</t>
  </si>
  <si>
    <t>RM10F49R9CT</t>
  </si>
  <si>
    <t>RESISTOR - 0805 - 49.9 OHM</t>
  </si>
  <si>
    <t>RM10F2802CT</t>
  </si>
  <si>
    <t>RESISTOR - 0805 - 28K OHM</t>
  </si>
  <si>
    <t>RM10F2000CT</t>
  </si>
  <si>
    <t>RESISTOR - 0805 - 200 OHM</t>
  </si>
  <si>
    <t>ERJ-6ENF2371V</t>
  </si>
  <si>
    <t>RESISTOR - 0805 - 2.37K OHM</t>
  </si>
  <si>
    <t>RM10F2211CT</t>
  </si>
  <si>
    <t>RESISTOR - 0805 - 2.21K OHM</t>
  </si>
  <si>
    <t>RM10F1623CT</t>
  </si>
  <si>
    <t>RESISTOR - 0805 - 162K OHM</t>
  </si>
  <si>
    <t>RM10F1300CT</t>
  </si>
  <si>
    <t>RESISTOR - 0805 - 130 OHM</t>
  </si>
  <si>
    <t>ERJ-6ENF1243V</t>
  </si>
  <si>
    <t>RESISTOR - 0805 - 124K OHM</t>
  </si>
  <si>
    <t>RM10F1211CT</t>
  </si>
  <si>
    <t>RESISTOR - 0805 - 1.21K OHM</t>
  </si>
  <si>
    <t>RM10J000CT</t>
  </si>
  <si>
    <t>RESISTOR - 0805 - 0 OHM</t>
  </si>
  <si>
    <t>ERA-3AEB54R9V</t>
  </si>
  <si>
    <t>RESISTOR - 0603 - 54.9 OHM - 0.1%</t>
  </si>
  <si>
    <t>ERJ-2RKF7501X</t>
  </si>
  <si>
    <t>RESISTOR - 0402 - 7.5K OHM</t>
  </si>
  <si>
    <t>RESISTOR - 0402 OHM - 402 OHM</t>
  </si>
  <si>
    <t>ERJ-2RKF3011X</t>
  </si>
  <si>
    <t>RESISTOR - 0402 - 3.01K OHM</t>
  </si>
  <si>
    <t>ERA-2AEB202X</t>
  </si>
  <si>
    <t>RESISTOR - 0402 - 2K OHM - 0.1%</t>
  </si>
  <si>
    <t xml:space="preserve">RESISTOR - 0402 - 24.9K OHM </t>
  </si>
  <si>
    <t>ERA-2AEB102X</t>
  </si>
  <si>
    <t>RESISTOR - 0402 - 1K OHM - 0.1%</t>
  </si>
  <si>
    <t>RG1005P-101-B-T5</t>
  </si>
  <si>
    <t>SUSUMU</t>
  </si>
  <si>
    <t>RESISTOR - 0402 - 100 OHM - 0.1%</t>
  </si>
  <si>
    <t>NB6N14SMNG</t>
  </si>
  <si>
    <t>3.3V 1:4 ANYLEVEL DIFFERENTIAL INPUT TO LVDS FANOUT BUFFER TRANSLATOR</t>
  </si>
  <si>
    <t>MMBT 3906T</t>
  </si>
  <si>
    <t>MOTOROLA</t>
  </si>
  <si>
    <t>AMPLIFIER</t>
  </si>
  <si>
    <t>MMBD 914LT1</t>
  </si>
  <si>
    <t>MIC5225-3.3YM5</t>
  </si>
  <si>
    <t>ULTRA LOW QUIESCENT CURRENT 150 mA uCAP LOW DROPOUT REGULATOR</t>
  </si>
  <si>
    <t>MIC37302WR</t>
  </si>
  <si>
    <t>3.3V, 1.5A, UCAP, LDO</t>
  </si>
  <si>
    <t>MIC37301-1.8WR</t>
  </si>
  <si>
    <t>MIC37151-3.3WR</t>
  </si>
  <si>
    <t>LTM4619EV#PBF</t>
  </si>
  <si>
    <t>Dual, 26VIN, 4A DC/DC uModule Regulator</t>
  </si>
  <si>
    <t>LT1185CQ#PBF</t>
  </si>
  <si>
    <t>NEGATIVE 3A REGULATOR - -2.5C - -25V</t>
  </si>
  <si>
    <t>LM3880MFE-1AB/NOPB</t>
  </si>
  <si>
    <t>POWER SUPPLY SEQUENCER</t>
  </si>
  <si>
    <t>SOCKET PINS</t>
  </si>
  <si>
    <t>ERMET POWER_6POLE</t>
  </si>
  <si>
    <t>RIGHT ANGLE MALE CONNECTOR FOR DAUGHTER CARD: TYPE C</t>
  </si>
  <si>
    <t>EPM240F100C5N</t>
  </si>
  <si>
    <t>MAX II - CPLD DEVICE</t>
  </si>
  <si>
    <t>EPCQ256SI16N</t>
  </si>
  <si>
    <t>QUAD SERIAL CONFIGURATION DEVICE</t>
  </si>
  <si>
    <t>DS25BR100TSD/NOPB</t>
  </si>
  <si>
    <t>3.125 Gbps LVDS Buffer with Transmit Pre-Emphasis and Receive Equalization</t>
  </si>
  <si>
    <t>CRL1206-F-W-R100-E</t>
  </si>
  <si>
    <t>BOURNS</t>
  </si>
  <si>
    <t>LOW VALUE CHIP RESISTOR - 0.1 OHM</t>
  </si>
  <si>
    <t>GMC31X7R475K10NT</t>
  </si>
  <si>
    <t>CAPACITOR - 1206 - 4.7 MFD - 10V</t>
  </si>
  <si>
    <t>ECJ-2FB1C225K</t>
  </si>
  <si>
    <t xml:space="preserve">CAPACITOR - 0805 - 2.2 MFD - 16V </t>
  </si>
  <si>
    <t>GMC21X5R106K16NT</t>
  </si>
  <si>
    <t>CAPACITOR - 0805 - 10 MFD - 16V</t>
  </si>
  <si>
    <t>GRM1555C1H1R0BA01D</t>
  </si>
  <si>
    <t>CAPACITOR - 0402 - Cx - 1pf - 50V</t>
  </si>
  <si>
    <t>CAPACITOR - 0402 - 1 pf - 50V</t>
  </si>
  <si>
    <t>GCM1555C1H101JA16D</t>
  </si>
  <si>
    <t xml:space="preserve">CAPACITOR - 0402 - 100 pf - 50V </t>
  </si>
  <si>
    <t>GRM155R71C104KA88D</t>
  </si>
  <si>
    <t>GMC04X7R103K25NT</t>
  </si>
  <si>
    <t>5AGXBB1D4F35C4N</t>
  </si>
  <si>
    <t xml:space="preserve">FPGA - Field Programmable Gate Array FPGA - Arria V GX 11320 LABs 544 IOs </t>
  </si>
  <si>
    <t>ADP1706ARDZ-1.5R7</t>
  </si>
  <si>
    <t>ADCLK846BCPZ</t>
  </si>
  <si>
    <t>1.8 V, 6 LVDS/12 CMOS Outputs Low Power Clock Fanout Buffer</t>
  </si>
  <si>
    <t>AD9257BCPZ-65</t>
  </si>
  <si>
    <t>Octal, 14-Bit, 40/65 MSPS, Serial LVDS, 1.8 V Analog-to-Digital Converter</t>
  </si>
  <si>
    <t>AD8132ARMZ </t>
  </si>
  <si>
    <t>HI SPEED DIFFERENTIAL AMPLIFIER</t>
  </si>
  <si>
    <t>MAL215097812E3</t>
  </si>
  <si>
    <t>ALUMINUM CAPACITOR - 33 MFD 63V</t>
  </si>
  <si>
    <t>RESISTOR - 0402 - RG - 1K OHM - 0.1%</t>
  </si>
  <si>
    <t>RESISTOR - 0402 - RF - 1K OHM - 0.1%</t>
  </si>
  <si>
    <t>ERA-2AEB6491X</t>
  </si>
  <si>
    <t>RESISTOR - 0402 - RB - 6.49K OHM - 0.1%</t>
  </si>
  <si>
    <t>Sphenix_cal_ADC</t>
  </si>
  <si>
    <t>ETEST</t>
  </si>
  <si>
    <t>SETUP</t>
  </si>
  <si>
    <t>Sphenix WBS 1.5.2: Digitizer ADC Boards</t>
  </si>
  <si>
    <t>Towers</t>
  </si>
  <si>
    <t>Totals</t>
  </si>
  <si>
    <t xml:space="preserve">Notes: </t>
  </si>
  <si>
    <t>Sensors</t>
  </si>
  <si>
    <t>SiPMs per EMCal Tower</t>
  </si>
  <si>
    <t>SiPMs per Inner HCal Tower</t>
  </si>
  <si>
    <t>SiPMs per Outer HCal Tower</t>
  </si>
  <si>
    <t>Digitizers</t>
  </si>
  <si>
    <t>Calorimeter Digitizer: Production Prototype</t>
  </si>
  <si>
    <t>sPHENIX Detector
Relativistic Heavy Ion Collider
BASIS of ESTIMATE (BoE)</t>
  </si>
  <si>
    <t>L2 Project Name</t>
  </si>
  <si>
    <t>L2 WBS Number</t>
  </si>
  <si>
    <t>L3 Project Name (Control Account)</t>
  </si>
  <si>
    <t>L3 WBS Number</t>
  </si>
  <si>
    <t>Work Package Name</t>
  </si>
  <si>
    <t>WBS Number</t>
  </si>
  <si>
    <t>Basis of Estimate Link</t>
  </si>
  <si>
    <t>Date of Est:</t>
  </si>
  <si>
    <t>Prepared By:</t>
  </si>
  <si>
    <t>DocNo.
(refer Rev. Log)</t>
  </si>
  <si>
    <t>Work Package Name:</t>
  </si>
  <si>
    <t>WBS Number:</t>
  </si>
  <si>
    <t>Control Account Number</t>
  </si>
  <si>
    <t>WBS Dictionary Definition:</t>
  </si>
  <si>
    <t>Estimate Type (check all that apply):</t>
  </si>
  <si>
    <t>X</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</si>
  <si>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</si>
  <si>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</si>
  <si>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</si>
  <si>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</si>
  <si>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</si>
  <si>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</si>
  <si>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</si>
  <si>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</si>
  <si>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</si>
  <si>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Details of the Base Estimate (explanation of the Work)</t>
  </si>
  <si>
    <t>Cost Summary</t>
  </si>
  <si>
    <t>x</t>
  </si>
  <si>
    <t>E.J. Mannel</t>
  </si>
  <si>
    <t>1.5.3.1</t>
  </si>
  <si>
    <t>Calorimeter Digitizers: Production</t>
  </si>
  <si>
    <t>1.5.3.2</t>
  </si>
  <si>
    <t>Calorimeter Digitizer: Production</t>
  </si>
  <si>
    <t>Calorimeter Electronics</t>
  </si>
  <si>
    <t>Calorimeter Digitzers</t>
  </si>
  <si>
    <t>Parts Procurement</t>
  </si>
  <si>
    <t>Board Fabrication</t>
  </si>
  <si>
    <t>Board Assembly and Testing</t>
  </si>
  <si>
    <t>Catalogue/Quote/Eng Estimate</t>
  </si>
  <si>
    <t>Cost</t>
  </si>
  <si>
    <t>Parts Procurement and Board Fabrication: 25%</t>
  </si>
  <si>
    <t>Board Assembly: 40%</t>
  </si>
  <si>
    <t>Board Assembly and Testing: 40%</t>
  </si>
  <si>
    <t>Assembly Fees</t>
  </si>
  <si>
    <t>Patch Fibers: 2m</t>
  </si>
  <si>
    <t>Fibertronics</t>
  </si>
  <si>
    <t>Catalog</t>
  </si>
  <si>
    <t>Fibers- Digitizer to Patch panel IR</t>
  </si>
  <si>
    <t>Crate Total TOTAL</t>
  </si>
  <si>
    <t>Total Cost + 10%</t>
  </si>
  <si>
    <t>Total Part Cost</t>
  </si>
  <si>
    <t xml:space="preserve">Total Assembly Cost </t>
  </si>
  <si>
    <t>Total Material and Assembly Cost:</t>
  </si>
  <si>
    <t>Total Fabrication Costs</t>
  </si>
  <si>
    <t>Production Total With Fees</t>
  </si>
  <si>
    <t>sPHENI WBS 1.5.3: Trigger Interface Module</t>
  </si>
  <si>
    <t>Digitzer Trigger Interface-Parts</t>
  </si>
  <si>
    <t>Digitzer Trigger Interface-Fab</t>
  </si>
  <si>
    <t>Digitzer Trigger Interface-Assembly</t>
  </si>
  <si>
    <t>Digitizer Trigger InterfaceTotal</t>
  </si>
  <si>
    <t>This sheet summarizes the number of modules required for the Calorimeter Digitizer system based on the total number of towers in the combined EMCal/Hcal subsystems. The number of XMIT modules is deterimned based the requirement that the XMIT board transfer 16 samples per channel from an XMIT group in  less then 40 microseconds.  That requirement means that 1 XMIT board will be required for every 3 ADC boards. The  totals in this spread sheet are used to determine the number of modules required for both detector subsystems.</t>
  </si>
  <si>
    <t>Calorimeter Digitizer: Preproduction</t>
  </si>
  <si>
    <t>Trigger Interface</t>
  </si>
  <si>
    <t>Control Account</t>
  </si>
  <si>
    <t>Description</t>
  </si>
  <si>
    <t>This Account covers the design and production of the preproduction and production electronics for the calorimeter digitzer system</t>
  </si>
  <si>
    <t>Calorimeter Digitizers</t>
  </si>
  <si>
    <t>Task Summary</t>
  </si>
  <si>
    <t>System Cost</t>
  </si>
  <si>
    <t>System Costs</t>
  </si>
  <si>
    <t>DigiKey</t>
  </si>
  <si>
    <t>Guidelines Used in Developing Estimate</t>
  </si>
  <si>
    <t>HCal Eta: V2.1 Prototype</t>
  </si>
  <si>
    <t>HCal Phi: V2.1 Prototype</t>
  </si>
  <si>
    <t>Total Hcal Towers: V2.1 Prototype</t>
  </si>
  <si>
    <t>EMCal Sector 1-12  Sensors</t>
  </si>
  <si>
    <t>EMCal V2.1 Protoype Sensors</t>
  </si>
  <si>
    <t>EMCal Sector 0 Sensors</t>
  </si>
  <si>
    <t>HCal Modules 1-6 Sensors</t>
  </si>
  <si>
    <t>EMCal Sectors 13-64 Sensors</t>
  </si>
  <si>
    <t>HCal Modules 7-32 Sensors- Outer</t>
  </si>
  <si>
    <t>HCal Eta: Modules 1-6</t>
  </si>
  <si>
    <t>HCal Phi: Modules 1-6</t>
  </si>
  <si>
    <t>Total Hcal Towers: Modules 1-6</t>
  </si>
  <si>
    <t>HCal Eta: Modules 7-32</t>
  </si>
  <si>
    <t>HCal Phi: Modules 7-32</t>
  </si>
  <si>
    <t>Total Hcal Towers: Modules 7-32</t>
  </si>
  <si>
    <t>EMCal Sector Eta:  Sectors 13-64</t>
  </si>
  <si>
    <t>EMCal Sector Phi: Sectors 13-64</t>
  </si>
  <si>
    <t xml:space="preserve">EMCal Sectors: Sectors 13-64 </t>
  </si>
  <si>
    <t xml:space="preserve">EMCal Eta: Sector 0 </t>
  </si>
  <si>
    <t xml:space="preserve">EMCal Phi: Sector 0 </t>
  </si>
  <si>
    <t>EMCal Sectors: Sector 0</t>
  </si>
  <si>
    <t>Total EMCal Towers: Sector 0</t>
  </si>
  <si>
    <t>Total EMCal Towers: Sectors 13-64</t>
  </si>
  <si>
    <t>EMCal Sector Eta:  Sectors 1-12</t>
  </si>
  <si>
    <t>EMCal Sector Phi: Sectors 1-12</t>
  </si>
  <si>
    <t>EMCal Sectors: Sectors 1-12</t>
  </si>
  <si>
    <t>Total EMCal Towers: Sectors 1-2</t>
  </si>
  <si>
    <t>EMCal Phi: V2.1 Prototype</t>
  </si>
  <si>
    <t>EMCal Eta: V2.1 Prototype</t>
  </si>
  <si>
    <t xml:space="preserve">Total EMCal Towers: V2.1Prototype </t>
  </si>
  <si>
    <t>EMCal Electronics</t>
  </si>
  <si>
    <t>EMCal SiPM Daughter Boards: V2.1 Protoype</t>
  </si>
  <si>
    <t>4 Towers/SiPM Daughter Board</t>
  </si>
  <si>
    <t>EMCal Preamp Boards: V2.1 Prototyp</t>
  </si>
  <si>
    <t>16 towers/Preamp Board</t>
  </si>
  <si>
    <t>EMCal Interface Boards</t>
  </si>
  <si>
    <t>1 interface/4 Preamp Boards- Min Lot Size of 4</t>
  </si>
  <si>
    <t>Calorimeter Controller Boards- EMCal</t>
  </si>
  <si>
    <t>1 Controller/ 1/2-Sector- Min Lot Size of 4</t>
  </si>
  <si>
    <t>EMCal SiPM Daughter Boards: Sector 0</t>
  </si>
  <si>
    <t>EMCal Preamp Boards:  Sector 0</t>
  </si>
  <si>
    <t>EMCal Interface Board: Sector 0</t>
  </si>
  <si>
    <t>1 interface/4 Preamp Boards</t>
  </si>
  <si>
    <t>Calorimeter Controller Boards: Sector0</t>
  </si>
  <si>
    <t>1 Controller/ 1/2-Sector- Expect to use V2.1 Prototyp</t>
  </si>
  <si>
    <t>1 Controller/ 1/2-Sector</t>
  </si>
  <si>
    <t>HCal SiPM Boards: V2.1 Prototype</t>
  </si>
  <si>
    <t>Inner HCal only, reuse outer HCal prototype</t>
  </si>
  <si>
    <t>HCal Preamps: V2.1 Prototype</t>
  </si>
  <si>
    <t xml:space="preserve">1 per tower, Inner and Outer HCal </t>
  </si>
  <si>
    <t>HCal Interface: V2.1 Prototype</t>
  </si>
  <si>
    <t xml:space="preserve">One inner, one outer HCal </t>
  </si>
  <si>
    <t>HCal LED Driver: V2.1 Prototype</t>
  </si>
  <si>
    <t>HCal Backplane: V2.1 Prototype</t>
  </si>
  <si>
    <t>Inner HCal only</t>
  </si>
  <si>
    <t>HCal Contoller: V2.1 Prototype</t>
  </si>
  <si>
    <t>Use EMCal controller</t>
  </si>
  <si>
    <t>HCal Crates: V2.1 Prototype</t>
  </si>
  <si>
    <t>Reuse from prevous prototypes</t>
  </si>
  <si>
    <t>EMCal SiPM Daughter Boards: Sectors 1-12</t>
  </si>
  <si>
    <t>EMCal Preamp Boards:  Sectors 1-12</t>
  </si>
  <si>
    <t>EMCal Interface Board: Sectors 1-12</t>
  </si>
  <si>
    <t>Calorimeter Controller Boards: Sectors 1-12</t>
  </si>
  <si>
    <t>EMCal SiPM Daughter Boards: Sectors 13-64</t>
  </si>
  <si>
    <t>EMCal Preamp Boards:  Sectors 13-64</t>
  </si>
  <si>
    <t>EMCal Interface Board:  Sectors 13-64</t>
  </si>
  <si>
    <t>Calorimeter Controller Boards: Sectors 13-64</t>
  </si>
  <si>
    <t>HCal Electronics</t>
  </si>
  <si>
    <t xml:space="preserve">HCal SiPM Board: Modules 1-6
</t>
  </si>
  <si>
    <t>HCal Preamps: : Modules 1-6</t>
  </si>
  <si>
    <t>HCal Interface: Modules 1-6</t>
  </si>
  <si>
    <t>HCal LED Driver: Modules 1-6</t>
  </si>
  <si>
    <t>HCal Backplane: Modules 1-6</t>
  </si>
  <si>
    <t>HCal Contoller: Modules 1-6</t>
  </si>
  <si>
    <t>HCal Crates: Modules 1-6</t>
  </si>
  <si>
    <t xml:space="preserve">HCal SiPM Boards: Modules 7-32
</t>
  </si>
  <si>
    <t>HCal Preamps: Modules 7-32</t>
  </si>
  <si>
    <t>HCal Interface: Modules 7-32</t>
  </si>
  <si>
    <t>HCal LED Driver: Modules 7-32</t>
  </si>
  <si>
    <t>HCal Backplane: Modules 7-32</t>
  </si>
  <si>
    <t>HCal Contoller: Modules 7-32</t>
  </si>
  <si>
    <t>HCal Crates: Modules 7-32</t>
  </si>
  <si>
    <t>Digitizer Boards: 1/2 Crate</t>
  </si>
  <si>
    <t>XMIT Boards: 1/2 Crate</t>
  </si>
  <si>
    <t>Digitizer Crates: 1/2 Crate</t>
  </si>
  <si>
    <t>Crate Controllers: 1/2 Crate</t>
  </si>
  <si>
    <t>Digitizer Backplanes: 1/2 Crate</t>
  </si>
  <si>
    <t>Digitizer  JSEB2 Boards: 1/2 Crate</t>
  </si>
  <si>
    <t>Clock Masters: 1/2 Crate</t>
  </si>
  <si>
    <t>Number of Channel/Digitizer</t>
  </si>
  <si>
    <t>Number of Digitizers/XMIT Group</t>
  </si>
  <si>
    <t>Number of XMIT Groups/Crate</t>
  </si>
  <si>
    <t>Number of Controllers/Crate</t>
  </si>
  <si>
    <t>Number of Crates/Clock Master</t>
  </si>
  <si>
    <t>Assume 1 clock master per rack and 4 crates/Rack</t>
  </si>
  <si>
    <t>Number of Crates: 1/2 Crate Production</t>
  </si>
  <si>
    <t>Number of Crates: Final Production</t>
  </si>
  <si>
    <t>To meet readout requirements of 16 samples per channel in less then 40 microSeconds</t>
  </si>
  <si>
    <t>Digitizer Boards: 7 Crate System</t>
  </si>
  <si>
    <t>XMIT Boards: 7 Crate System</t>
  </si>
  <si>
    <t>Digitizer Crates: 7 Crate System</t>
  </si>
  <si>
    <t>Crate Controllers: 7 Crate System</t>
  </si>
  <si>
    <t>Digitizer Backplanes: 7 Crate System</t>
  </si>
  <si>
    <t>Digitizer  JSEB2 Boards: 7 Crate System</t>
  </si>
  <si>
    <t>Clock Masters: 7 Crate System</t>
  </si>
  <si>
    <t>Number of Crates: 7 Crate Production</t>
  </si>
  <si>
    <t>Digitizer Boards: Final Production</t>
  </si>
  <si>
    <t>Patch Fibers: Xmit 7 Crate System</t>
  </si>
  <si>
    <t>Patch Fibers: Controller  7 Crate System</t>
  </si>
  <si>
    <t>Patch Fibers: Clock Master  7 Crate System</t>
  </si>
  <si>
    <t>Patch Fibers: Trigger  7 Crate System</t>
  </si>
  <si>
    <t>XMIT Boards: Final Production</t>
  </si>
  <si>
    <t>Digitizer Crates: Final Production</t>
  </si>
  <si>
    <t>Crate Controllers: Final Production</t>
  </si>
  <si>
    <t>Digitizer Backplanes: Final Production</t>
  </si>
  <si>
    <t>Digitizer  JSEB2 Boards: Final Production</t>
  </si>
  <si>
    <t>Clock Masters: Final Production</t>
  </si>
  <si>
    <t>Patch Fibers: XmitFinal Production</t>
  </si>
  <si>
    <t>Patch Fibers: Controller Final Production</t>
  </si>
  <si>
    <t>Patch Fibers: Clock Master Final Production</t>
  </si>
  <si>
    <t>Patch Fibers: Trigger Final Production</t>
  </si>
  <si>
    <t>Power Systems</t>
  </si>
  <si>
    <t>1 Power system/rack (4 crates)</t>
  </si>
  <si>
    <t xml:space="preserve">1/2 Crate </t>
  </si>
  <si>
    <t>Recycled from PHENIX</t>
  </si>
  <si>
    <t>7 Crate Production</t>
  </si>
  <si>
    <t>Total Fiber Count</t>
  </si>
  <si>
    <t>Power Suppies. 1 per rack, 4 crates per supply</t>
  </si>
  <si>
    <t>Total With Fees: 1/2 Crate Production</t>
  </si>
  <si>
    <t>Final Production</t>
  </si>
  <si>
    <t xml:space="preserve">6 crates for EMCal 1 Crate for HCal </t>
  </si>
  <si>
    <t>Number of Digitizers/Sector: Secgtors 0-12</t>
  </si>
  <si>
    <t>Number of Digitizers/Sector: Sectors 13-64</t>
  </si>
  <si>
    <t>Assume that digitizers don't span sectors for triggering purposes.</t>
  </si>
  <si>
    <t>6 Full Crates  EMCal, 1 Full Crate HCal</t>
  </si>
  <si>
    <t xml:space="preserve">22 Full Crates EMCal ,  1 Full Crate HCal </t>
  </si>
  <si>
    <t xml:space="preserve">Misc </t>
  </si>
  <si>
    <t>Digitizer Crates</t>
  </si>
  <si>
    <t>Power Systems (1 per rack)</t>
  </si>
  <si>
    <t>sPHENIX WBS 1.5.3: System Cost</t>
  </si>
  <si>
    <t>Digitizer Backplane-Parts</t>
  </si>
  <si>
    <t>Total System Cost: 7 Crate Production</t>
  </si>
  <si>
    <t>Total System Cost: Final Production</t>
  </si>
  <si>
    <t>Digitizer Crate Controller- PC Board Fab</t>
  </si>
  <si>
    <t>Digitizer XMIT Board-PC Board Fab</t>
  </si>
  <si>
    <t>Digitizer ADC Board-PC Board Fab</t>
  </si>
  <si>
    <t>Digitzer Clock Masters-PC Board Fab</t>
  </si>
  <si>
    <t>Total PC BoardFrabrication Costs</t>
  </si>
  <si>
    <t xml:space="preserve">Total Board Assembly Cost </t>
  </si>
  <si>
    <t>Production Fees</t>
  </si>
  <si>
    <t>Procurement Totals</t>
  </si>
  <si>
    <t>Total Sensors: Prepouction Prototypes</t>
  </si>
  <si>
    <t>Total Sensors: R&amp;D Productiom</t>
  </si>
  <si>
    <t>Total Sensors: Production</t>
  </si>
  <si>
    <t>1.05.03.01</t>
  </si>
  <si>
    <t>Activity ID</t>
  </si>
  <si>
    <t>VIASYSTEMS</t>
  </si>
  <si>
    <t>FUSE - 4 AMP - U115</t>
  </si>
  <si>
    <t>FUSE - 2 AMP - U0100, U116, U117</t>
  </si>
  <si>
    <t>SSL-LX2473ID</t>
  </si>
  <si>
    <t>OSC MEMS BLANK 5.0X3.2 LVDS - 120 MHz - U27</t>
  </si>
  <si>
    <t>OSC MEMS BLANK 5.0X3.2 LVDS - 80 MHz - U18</t>
  </si>
  <si>
    <t>SPHENIX_CAL_ADC</t>
  </si>
  <si>
    <t>Module Cost</t>
  </si>
  <si>
    <t>Fabricated during early prototype</t>
  </si>
  <si>
    <t>ASSEMBLY OF APHENIX_CAL_ADC (APM14_ADC)</t>
  </si>
  <si>
    <t>cal_xmitter_3</t>
  </si>
  <si>
    <t>CAP POLYMER 39UF 20% 35V SMD</t>
  </si>
  <si>
    <t>35SVPF39M</t>
  </si>
  <si>
    <t>CAPACITOR - 0603 - 10 MFD - 10V - 6.3 V</t>
  </si>
  <si>
    <t>GRM188R60J106ME47J</t>
  </si>
  <si>
    <t>CAPACITOR - 0805 - 0.22 MFD - 50V</t>
  </si>
  <si>
    <t>KEMET</t>
  </si>
  <si>
    <t>C0805C224K5RACTU</t>
  </si>
  <si>
    <t>ARRIA GX</t>
  </si>
  <si>
    <t>EP4CGX22CF19C7N</t>
  </si>
  <si>
    <t>EPCS16SI8N</t>
  </si>
  <si>
    <t>FUSE -  1 AMP</t>
  </si>
  <si>
    <t>AFBR-5921ALZ</t>
  </si>
  <si>
    <t>2A, 36V DC/DC STEP-DOWN uMODULE REGULATOR</t>
  </si>
  <si>
    <t>LTM8023EV#PBF</t>
  </si>
  <si>
    <t>Differential LVPECL to LVTTL Translator</t>
  </si>
  <si>
    <t>MC100EPT21DTG</t>
  </si>
  <si>
    <t>LVPECL CLOCK OSCILLATOR - OSC XO 80.000MHZ LVPECL SMD</t>
  </si>
  <si>
    <t>CONNOR WINFIELD</t>
  </si>
  <si>
    <t>P123-80.0M</t>
  </si>
  <si>
    <t>RESISTOR - 0402 - 130 OHM</t>
  </si>
  <si>
    <t>RM04F1300CT</t>
  </si>
  <si>
    <t>RESISTOR - 0402 - 15K OHM</t>
  </si>
  <si>
    <t>ERJ-2RKF1502X</t>
  </si>
  <si>
    <t>RESISTOR - 0402 - 200 OHM</t>
  </si>
  <si>
    <t>RM04F2000CT</t>
  </si>
  <si>
    <t>RESISTOR - 0402 - 24.9 OHM</t>
  </si>
  <si>
    <t>ERJ2RKF24R9X</t>
  </si>
  <si>
    <t>RESISTOR - 0402 - 806 OHM</t>
  </si>
  <si>
    <t>RM04F8060CT</t>
  </si>
  <si>
    <t>RESISTOR - 0402 - 82.5 OHM</t>
  </si>
  <si>
    <t>RM04F82R5CT</t>
  </si>
  <si>
    <t>RESISTOR - 0402 - 825 OHM</t>
  </si>
  <si>
    <t>ERJ-2RKF8250X</t>
  </si>
  <si>
    <t>ERJ6ENF1543V</t>
  </si>
  <si>
    <t>RM10F4992CT</t>
  </si>
  <si>
    <t>RESISTOR - 0805 - 78.7K OHM</t>
  </si>
  <si>
    <t>ERJ-6ENFF7872V</t>
  </si>
  <si>
    <t>RESISTOR - 0805 - 953K OHM</t>
  </si>
  <si>
    <t>ERJ-6ENF9533V</t>
  </si>
  <si>
    <t>DIFFERENTIAL TRANSLATOR REPEATER</t>
  </si>
  <si>
    <t xml:space="preserve">1.5 to 2.5 Gbps Transceiver </t>
  </si>
  <si>
    <t>TLK2501IRCP</t>
  </si>
  <si>
    <t>Programmable Low-Power Precision LVDS Oscillator - 80 MHz</t>
  </si>
  <si>
    <t>PCB ASSEMBLY</t>
  </si>
  <si>
    <t>SPHENIX_CAL_XMITTER3</t>
  </si>
  <si>
    <t>ONE-TIME MACHINE PROGRAMMING AND DOCUMENTATION</t>
  </si>
  <si>
    <t>cal_crate_control4</t>
  </si>
  <si>
    <t>FINISAR</t>
  </si>
  <si>
    <t>FTLF8524E2GNL</t>
  </si>
  <si>
    <t>CAPACITOR - 4.7 MFD - 0603 - 16V - 10% - X5R</t>
  </si>
  <si>
    <t>TDK</t>
  </si>
  <si>
    <t>C1608X5RR1C475K080AC</t>
  </si>
  <si>
    <t>GMC21X7R105K16NT</t>
  </si>
  <si>
    <t>CAPACITOR - 1210 - 10 MFD - 16V - Y5V</t>
  </si>
  <si>
    <t>CAPACITOR - 1210 - 47 MFD, 6.3 VOLT, X5R</t>
  </si>
  <si>
    <t>GRM32ER60J476ME20L</t>
  </si>
  <si>
    <t>CONNECTOR - RT ANGLE - 26 PIN HEADER</t>
  </si>
  <si>
    <t>3429-5202</t>
  </si>
  <si>
    <t>NATIONAL/TI</t>
  </si>
  <si>
    <t>CYCLONE 4</t>
  </si>
  <si>
    <t>EP4CGX22CF19C7</t>
  </si>
  <si>
    <t>In-System Programmable, Ultra-Low Jitter Zero Delay and Fan-Out Buffer, Differential</t>
  </si>
  <si>
    <t>LATTICE SEMICONDUCTOR</t>
  </si>
  <si>
    <t>ispPAC-CLK5406D-01SN48C</t>
  </si>
  <si>
    <t>LVPECL CLOCK OSCILLATOR - OSC XO 60.000MHZ LVPECL SMD</t>
  </si>
  <si>
    <t>DSC8102AI2</t>
  </si>
  <si>
    <t>RESISTOR - 0402 - 110 OHM</t>
  </si>
  <si>
    <t>RM04F1100CT</t>
  </si>
  <si>
    <t>RESISTOR - 0402 - 2.49K OHM</t>
  </si>
  <si>
    <t>RM04F2491CT</t>
  </si>
  <si>
    <t>SOLDER PASTE STENCILS</t>
  </si>
  <si>
    <t>ONE TIME MACHINE PROGRAMMING AND DOCUMENTATION</t>
  </si>
  <si>
    <t>Total Board Fab NRE</t>
  </si>
  <si>
    <t>Total Assembly NRE</t>
  </si>
  <si>
    <t>Notes:</t>
  </si>
  <si>
    <t>Lot charge for board fabrication</t>
  </si>
  <si>
    <t>Minimum order quantity</t>
  </si>
  <si>
    <t>Minimum order quantity/Prototype round</t>
  </si>
  <si>
    <t>Total Racks Required EMCal/Hcal</t>
  </si>
  <si>
    <t>total of 10 racks required 8 for EMCal and 2 for Hcal. 2 Racks are part of 7 Crate production</t>
  </si>
  <si>
    <t>FIBERTRONICS</t>
  </si>
  <si>
    <t>This task covers the procurement of components for 7 digitizer boards, 6 Crate controllers (minimum lot order, new designr) and 4 Clock masters (Prototypes) for a 1/2 crate system test. Crates and XMIT boards are from previous prototype productions.</t>
  </si>
  <si>
    <t>M3</t>
  </si>
  <si>
    <t>1/2 Crate Prototype Parts Procurement</t>
  </si>
  <si>
    <t>1/2 Crate Protoype Board Fabrication</t>
  </si>
  <si>
    <t>1/2 Crate Board Assembly and Testing</t>
  </si>
  <si>
    <t>1/2 Crate Total Cost</t>
  </si>
  <si>
    <t>7 Crate  Parts Procurement</t>
  </si>
  <si>
    <t>7 Crate Board Fabrication</t>
  </si>
  <si>
    <t>7 Crate Assembly and Testing</t>
  </si>
  <si>
    <t>7 Crate Total Cost</t>
  </si>
  <si>
    <t>This work package covers the preproduction 1/2 Crate and 7 Crate design, layout and fabrication for the digitizers needed for the sPHENIX EMCal and HCal detectors.The design stage includes all design modifications as specified in the design change documents for the preproduction digitizer system.  The layout stage includes all modifications to the layout files and producing the necessary design files needed for board fabrication, parts procurement and board assembly. Procurement includes obtaining all quotes, placing orders, tracking orders and  receipt of items.  Q/A testing covers the testing of individual components prior to deliver for installation. The type and number of modules produced in each stage is summarized in WBS1.5.3SystemCost table.</t>
  </si>
  <si>
    <t>1.05.03.02</t>
  </si>
  <si>
    <t>This task cover the procurement for all the parts needed for 23 crates of digitizer electronics needed to complete the system for the EMCal and HCal detectors</t>
  </si>
  <si>
    <t>1.05.03</t>
  </si>
  <si>
    <t>Last Revision: 02-Feb-2018</t>
  </si>
  <si>
    <t>Date: 02-Feb-2018</t>
  </si>
  <si>
    <t>Sphenix WBS 1.5.3: Digitizer Crate Backplane</t>
  </si>
  <si>
    <t>The following guidelines were used in the estimate: 1) For designed boards, the bill of materials was used to look up catalog prices for all components. 2) Printed circuit board and assembly costs were estimated on early R&amp;D production or production of similar design and functionality. 3) For high value components (FPGAs, ADCs), budgetary estimates were obtained from vendors. 4) Design and production is considered a contractual aggreement with Columbia University, Nevis Labs and includes all labor. 5) Commercial vendors are assumed for all board fabrication and assembly. 5) Costs include a 10% loss due to yield in the assembly and testing stages. 4) Boards are tested prior to delivery to BNL and fully operational.  5) Installation in the sPHENIX IR is part of WBS 1.10</t>
  </si>
  <si>
    <t>Design Uncertainty</t>
  </si>
  <si>
    <t>Materials  And Supplies + %Design Uncertainty</t>
  </si>
  <si>
    <t>Hours</t>
  </si>
  <si>
    <t>M4</t>
  </si>
  <si>
    <t>Total Cost + %Design Uncertainty</t>
  </si>
  <si>
    <t>Materials and Supplies + %Design Uncertainty</t>
  </si>
  <si>
    <t>%Design Uncertianty</t>
  </si>
  <si>
    <t>%Design Uncertainty</t>
  </si>
  <si>
    <t>Lot charge for board assembly</t>
  </si>
  <si>
    <t>Procure  Production Digitizer  -  Contract/PO -  Leadtime for Parts</t>
  </si>
  <si>
    <t>Procure  Production Digitizer - Contract/PO -  Leadtime for Boards</t>
  </si>
  <si>
    <t>Procure  Production Digitizer - Contract/PO -  Leadtime for Assembly &amp; Tests</t>
  </si>
  <si>
    <t>WBS 1.05.03.01 BoE</t>
  </si>
  <si>
    <t>WBS 1.05.03.02 BoE</t>
  </si>
  <si>
    <t>Review and write design change specifications for calorimeter digitizer system: 1/2-Crate Prototype</t>
  </si>
  <si>
    <t>Design Digitzer ADC Boards: 1/2-Crate Prototype</t>
  </si>
  <si>
    <t>Design Digitizer Controller Board: 1/2-Crate Prototype</t>
  </si>
  <si>
    <t>Design Digitizer XMIT Board: 1/2-Crate Prototype</t>
  </si>
  <si>
    <t>Design Digitizer Clock Master: 1/2-Crate Prototype</t>
  </si>
  <si>
    <t>Design Digitzer Crate: 1/2-Crate Prototype</t>
  </si>
  <si>
    <t>Layout Digitizer ADC Board: 1/2-Crate Prototype</t>
  </si>
  <si>
    <t>Layout Digitizer Controller Board: 1/2-Crate Prototype</t>
  </si>
  <si>
    <t>Layout Digitzer XMIT Board: 1/2-Crate Prototype</t>
  </si>
  <si>
    <t>Layout Digitizer Clock Master: 1/2-Crate</t>
  </si>
  <si>
    <t>Calorimeter Digitzer System Electrical Safety Review</t>
  </si>
  <si>
    <t>Calorimeter Digitizer Safety Review Complete</t>
  </si>
  <si>
    <t>Review Calorimeter Digitizer Safety Review Report</t>
  </si>
  <si>
    <t>Calorimeter Digitizer 1/2-Crate Complete</t>
  </si>
  <si>
    <t>Procure 1/2-Crate Digitizer  - Provide Requirements to Procurement</t>
  </si>
  <si>
    <t>Procure 1/2-Crate Digitizer  - Prepare &amp; Send Solicitation</t>
  </si>
  <si>
    <t>Procure 1/2-Crate Digitizer  - Vendor Responses</t>
  </si>
  <si>
    <t>Procure 1/2-Crate Digitizer  - Vendor Selection</t>
  </si>
  <si>
    <t>Procure 1/2-Crate Digitizer - Contract/PO - Leadtime for Parts</t>
  </si>
  <si>
    <t>Procure 1/2-Crate Digitizer - Contract/PO - Delivery Acceptance for Parts</t>
  </si>
  <si>
    <t>Procure 1/2-Crate Digitizer - Contract/PO - Leadtime for Boards</t>
  </si>
  <si>
    <t>Procure 1/2-Crate Digitizer - Contract/PO - Delivery Acceptance for Boards</t>
  </si>
  <si>
    <t>Procure 1/2-Crate Digitizer - Contract/PO - Leadtime for Assembly &amp; Tests</t>
  </si>
  <si>
    <t>Procure 1/2-Crate Digitizer - Contract/PO - Delivery Acceptance for Assembly &amp; Tests</t>
  </si>
  <si>
    <t>Preprod Design Digitzer ADC Boards: 7-Crate Production</t>
  </si>
  <si>
    <t>Preprod Design Digitizer Controller Board: 7-Crate Production</t>
  </si>
  <si>
    <t>Preprod Design Digitizer XMIT Board: 7-Crate Production</t>
  </si>
  <si>
    <t>Preprod Design Digitizer Clock Master: 7-Crate</t>
  </si>
  <si>
    <t>Preprod Design Digitzer Crate: 7-Crate Production</t>
  </si>
  <si>
    <t>Preprod Layout Digitizer ADC Board: 7-Crate Production</t>
  </si>
  <si>
    <t>Preprod Layout Digitizer Controller Board: 7-Crate Production</t>
  </si>
  <si>
    <t>Preprod Layout Digitzer XMIT Board: 7-Crate Production</t>
  </si>
  <si>
    <t>Preprod Layout Digitizer Clock Master: 7-Crate</t>
  </si>
  <si>
    <t>Preprod Calorimeter Digitzer System Electrical Safety Review</t>
  </si>
  <si>
    <t>Preprod Calorimeter Digitizer Safety Review Complete</t>
  </si>
  <si>
    <t>Preprod Review Calorimeter Digitizer Safety Review Report</t>
  </si>
  <si>
    <t>Preprod Calorimeter Digitizer 7-Crate Complete</t>
  </si>
  <si>
    <t>Procure 7-Crate Digitizer  - Provide Requirements to Procurement</t>
  </si>
  <si>
    <t>Procure 7-Crate Digitizer  - Prepare &amp; Send Solicitation</t>
  </si>
  <si>
    <t>Procure 7-Crate Digitizer  - Vendor Responses</t>
  </si>
  <si>
    <t>Procure 7-Crate Digitizer  -  Vendor Selection</t>
  </si>
  <si>
    <t>Procure 7-Crate Digitizer  -  Contract Award(s)</t>
  </si>
  <si>
    <t>Procure 7-Crate Digitizer  - Contract/PO -  Leadtime for Parts</t>
  </si>
  <si>
    <t>Procure 7-Crate Digitizer  -  Contract/PO -  Leadtime for Boards</t>
  </si>
  <si>
    <t>Procure 7-Crate Digitizer  -  Contract/PO -  Leadtime for Assembly &amp; Tests</t>
  </si>
  <si>
    <t>Procure 7-Crate Digitizer  - Contract/PO -  Delivery Acceptance for Parts</t>
  </si>
  <si>
    <t>Procure 7-Crate Digitizer  -  Contract/PO -  Delivery Acceptance for Boards</t>
  </si>
  <si>
    <t>Procure 7-Crate Digitizer  -  Contract/PO -  Delivery Acceptance for Assembly &amp; Tests</t>
  </si>
  <si>
    <t>This task covers the assembly and testing of 7 digitizer boards, 6 Crate controllers (minimum lot order, new designr) and 4 Clock masters (Prototypes) for a 1/2 crate system test. Crates and XMIT boards are from previous prototype productions.</t>
  </si>
  <si>
    <t>This task covers the setting up of the  procurement of components, printed circuit boards, assembly and testing for 7 digitizer boards, 6 Crate controllers (minimum lot order, new designr) and 4 Clock masters (Prototypes) for a 1/2 crate system test. Crates and XMIT boards are from previous prototype productions.</t>
  </si>
  <si>
    <t>This task covers the lead time for the parts order placement and delivery of all components needed for assembly</t>
  </si>
  <si>
    <t>This task covers the lead time for assembly of boards using outside vendors and intitial testing of boards upon receipt.</t>
  </si>
  <si>
    <t>This task covers the lead time for the printed circuit board order placement and delivery needed for assembly</t>
  </si>
  <si>
    <t>This task covers the full delivery and inspection of al delivered boards</t>
  </si>
  <si>
    <t xml:space="preserve">Review prototype design and specify all changes that need to be made to for the 1/2-crate prototype </t>
  </si>
  <si>
    <t>Update layout as required based on design change requirements.</t>
  </si>
  <si>
    <t>Update schematic as required based on design change requirements.</t>
  </si>
  <si>
    <t>Provide safety documentation as apprpriate for the 1/2 crate prototype</t>
  </si>
  <si>
    <t>Review safety documentation and implement any changes that may be required for safety.</t>
  </si>
  <si>
    <t xml:space="preserve">Review prototype design and specify all changes that need to be made to for the 7-crate prototype </t>
  </si>
  <si>
    <t>Production Readiness &amp; Safety Review: Calorimeter Digitizers</t>
  </si>
  <si>
    <t>Calorimeter Digitizer Readiness &amp; Safety Review Complete</t>
  </si>
  <si>
    <t>Review Calorimeter Electronics Readiness &amp; Safety Review Report</t>
  </si>
  <si>
    <t>Calorimeter Digitizer Production Complete</t>
  </si>
  <si>
    <t>Calorimeter Electronics Complete</t>
  </si>
  <si>
    <t>Procure  Production Digitizer  - Provide Requirements to Procurement</t>
  </si>
  <si>
    <t>Procure  Production Digitizer  - Prepare &amp; Send Solicitation</t>
  </si>
  <si>
    <t>Procure  Production Digitizer  - Vendor Responses</t>
  </si>
  <si>
    <t>Procure  Production Digitizer  - Vendor Selection</t>
  </si>
  <si>
    <t>Procure  Production Digitizer  - Contract Award(s)</t>
  </si>
  <si>
    <t>Full system production readiness review</t>
  </si>
  <si>
    <t>Milestone</t>
  </si>
  <si>
    <t>Review production readiness review and make any changes required.</t>
  </si>
  <si>
    <t>This task cover the procurement for all the printed circuit boards needed for 23 crates of digitizer electronics needed to complete the system for the EMCal and HCal detectors</t>
  </si>
  <si>
    <t>This task cover the outside assembly and in house Q/A testing for all the printed circuit boards needed for 23 crates of digitizer electronics needed to complete the system for the EMCal and HCal detectors</t>
  </si>
  <si>
    <t>Provide all the documenation required for a contract with Columbia University/Nevis Labs for the production of 23 crates of digitizer electronics</t>
  </si>
  <si>
    <t>This task cover the preperation of documentation for an electrical safety review of the Digitizer System</t>
  </si>
  <si>
    <t>This task covers reviewing the electrical safety review report and implementing any changes recommended.</t>
  </si>
  <si>
    <t>This task covers the lead time for the ording, and receiving of the printed circuit boards needed for assembly of boards for 7 crates.</t>
  </si>
  <si>
    <t>This task covers the lead time for the placement  and delivery of all assembled boards for the 7 crate production.</t>
  </si>
  <si>
    <t>This task covers the receiving and Q/A testing of all the printed circuit boards for a 7 crate production</t>
  </si>
  <si>
    <t>This task covers the receiving and Q/A testing of all the assembled boards for a 7 crate production</t>
  </si>
  <si>
    <t>This task covers the lead time for the ording, and receiving of the parts  needed for assembly of boards for 7 crates.</t>
  </si>
  <si>
    <t>This task covers producing all the documentation for the production of 7 digitizer boards, 6 Crate controllers (minimum lot order, new designr) and 4 Clock masters (Prototypes) for a 1/2 crate system test. Crates and XMIT boards are from previous prototype productions.</t>
  </si>
  <si>
    <t>This task covers the time required for the generation of an Statement of Work and contract with Columbia University/Nevis Labs.</t>
  </si>
  <si>
    <t>This tasks covers the time to formalize the contract with Columbia University/Nevis Labs.</t>
  </si>
  <si>
    <t>Last Revision: 12-April-2018</t>
  </si>
  <si>
    <t>Procure  Production Digitizer  -  Contract/PO -  Delivery Acceptance for Parts</t>
  </si>
  <si>
    <t>Procure  Production Digitizer - Contract/PO -  Delivery Acceptance for Boards</t>
  </si>
  <si>
    <t>Procure  Production Digitizer - Contract/PO -  Delivery Acceptance for Assembly &amp; Tests</t>
  </si>
  <si>
    <t>This task covers the verification that all parts have been received that are required for board assembly</t>
  </si>
  <si>
    <t>This task covers the verification that allPCBs have been received that are required for board assembly</t>
  </si>
  <si>
    <t>This task covers the verification that all boards have been delivered and tested.</t>
  </si>
  <si>
    <t>L3</t>
  </si>
  <si>
    <t>Completed</t>
  </si>
  <si>
    <t>Total: Non-Nevis Production Costs</t>
  </si>
  <si>
    <t xml:space="preserve">This work package covers the final design, layout and fabrication for the 1/2-Crate  preproduction protoype, and 7 Crate advanced preproduction digitizer systems needed for the sPHENIX EMCal and HCal detectors. The system consists of the Digitizer and XMIT modules, crate and crate controller and assoicated power supplies. </t>
  </si>
  <si>
    <t>This work package covers the final design, layout and fabrication for the production digitizers needed for the sPHENIX EMCal and HCal detectors.  The EMCal requires a total of 19584 channels, and the HCal requires a total of 1536 channels.  The Digitizer System constists of the 64 channel ADC Digitizer boards, XMIT boards, Controller boards, Clock Masters Boards, Trigger Transmitter Modules, Crates, assoicated power supplies, and patch fibers from the digitzer crates to the local patch panel in the 1008 interaction region.</t>
  </si>
  <si>
    <t>The following guidelines were used in the estimate: 1) For designed boards, the bill of materials was used to look up catalog prices for all components. 2) Printed circuit board and assembly costs were estimated on early R&amp;D production or production of similar design and functionality. 3) For high value components (FPGAs, ADCs), budgetary estimates were obtained from vendors. 4) Design and production is planned as a contractual agreement with Columbia University, Nevis Labs and includes all labor. 5) Commercial vendors are assumed for all board fabrication and assembly. 6) Cost include a 10% loss due to yield in the assembly and testing stages. 7) No spares are included.</t>
  </si>
  <si>
    <t>This work package covers the final design, layout and fabrication for the digitizers needed for the sPHENIX EMCal and HCal detectors.The design stage includes all design modifications as specified in the design change documents for the production digitizer system.  The layout stage includes all modifications to the layout files and producing the necessary design files needed for board fabrication, parts procurement and board assembly. Procurement includes obtaining all quotes, placing orders, tracking orders and  receipt of items.  Q/A testing covers the testing of individual components prior to deliver for installation. The type and number of modules required is summarized in WBS1.05.03SystemCost table.</t>
  </si>
  <si>
    <t>Prices for 7-crate were in flux</t>
  </si>
  <si>
    <t>At time of BOE; P6 values here</t>
  </si>
  <si>
    <t>These are 12% lower than older BOE</t>
  </si>
  <si>
    <t>Quoted to the left</t>
  </si>
  <si>
    <t>Last Revision: 31-March-2019</t>
  </si>
  <si>
    <t>S245500</t>
  </si>
  <si>
    <t>S245600</t>
  </si>
  <si>
    <t>S245700</t>
  </si>
  <si>
    <t>S245800</t>
  </si>
  <si>
    <t>S245900</t>
  </si>
  <si>
    <t>S246000</t>
  </si>
  <si>
    <t>S246100</t>
  </si>
  <si>
    <t>S246200</t>
  </si>
  <si>
    <t>S246300</t>
  </si>
  <si>
    <t>S246400</t>
  </si>
  <si>
    <t>S246500</t>
  </si>
  <si>
    <t>S246700</t>
  </si>
  <si>
    <t>S246600</t>
  </si>
  <si>
    <t>S246800</t>
  </si>
  <si>
    <t>S246900</t>
  </si>
  <si>
    <t>S247000</t>
  </si>
  <si>
    <t>S247100</t>
  </si>
  <si>
    <t>Procure 1/2-Crate Digitizer  - Parts - Contract Award(s)</t>
  </si>
  <si>
    <t>S247500 / S247600</t>
  </si>
  <si>
    <t>S247700</t>
  </si>
  <si>
    <t>S247200 / S247300</t>
  </si>
  <si>
    <t>S247800 / S247900</t>
  </si>
  <si>
    <t>S248000</t>
  </si>
  <si>
    <t>S248100</t>
  </si>
  <si>
    <t>S248200</t>
  </si>
  <si>
    <t>TOTAL Hours</t>
  </si>
  <si>
    <t>S248300</t>
  </si>
  <si>
    <t>Review and write design change specifications for calorimeter digitizer system: 7-Crate Production</t>
  </si>
  <si>
    <t>S248400</t>
  </si>
  <si>
    <t>S248500</t>
  </si>
  <si>
    <t>S248600</t>
  </si>
  <si>
    <t>S248700</t>
  </si>
  <si>
    <t>S248800</t>
  </si>
  <si>
    <t>S248900</t>
  </si>
  <si>
    <t>S249000</t>
  </si>
  <si>
    <t>S249100</t>
  </si>
  <si>
    <t>S249200</t>
  </si>
  <si>
    <t>S249300</t>
  </si>
  <si>
    <t>S249400</t>
  </si>
  <si>
    <t>S249500</t>
  </si>
  <si>
    <t>S249600</t>
  </si>
  <si>
    <t>S249800</t>
  </si>
  <si>
    <t>S250000</t>
  </si>
  <si>
    <t>S250200</t>
  </si>
  <si>
    <t>S250300</t>
  </si>
  <si>
    <t>S250400 / S250500 / S250600</t>
  </si>
  <si>
    <t>S250700</t>
  </si>
  <si>
    <t>S250800</t>
  </si>
  <si>
    <t>S250900</t>
  </si>
  <si>
    <t>S251200</t>
  </si>
  <si>
    <t>S251300</t>
  </si>
  <si>
    <t>S251000</t>
  </si>
  <si>
    <t>S251100</t>
  </si>
  <si>
    <t>in P6</t>
  </si>
  <si>
    <t>BOE Update needed</t>
  </si>
  <si>
    <t>146 v1</t>
  </si>
  <si>
    <t>WBS: 1.05.03.02</t>
  </si>
  <si>
    <t>WBS: 1.05.03.01</t>
  </si>
  <si>
    <t>S251400</t>
  </si>
  <si>
    <t>S251500</t>
  </si>
  <si>
    <t>S251600</t>
  </si>
  <si>
    <t>S251700</t>
  </si>
  <si>
    <t>S251800</t>
  </si>
  <si>
    <t>S251900</t>
  </si>
  <si>
    <t>S252000</t>
  </si>
  <si>
    <t>S252100 / S252200 / S252300</t>
  </si>
  <si>
    <t>S252400</t>
  </si>
  <si>
    <t>S252500</t>
  </si>
  <si>
    <t>S252600</t>
  </si>
  <si>
    <t>S2527000</t>
  </si>
  <si>
    <t>S252800</t>
  </si>
  <si>
    <t>S252900</t>
  </si>
  <si>
    <t>S253000</t>
  </si>
  <si>
    <t>S253100</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</si>
</sst>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_);[Red]\(&quot;$&quot;#,##0\)"/>
    <numFmt numFmtId="8" formatCode="&quot;$&quot;#,##0.00_);[Red]\(&quot;$&quot;#,##0.00\)"/>
    <numFmt numFmtId="44" formatCode="_(&quot;$&quot;* #,##0.00_);_(&quot;$&quot;* \(#,##0.00\);_(&quot;$&quot;* &quot;-&quot;??_);_(@_)"/>
    <numFmt numFmtId="164" formatCode="&quot;$&quot;#,##0.00"/>
    <numFmt numFmtId="165" formatCode="&quot;$&quot;#,##0.000_);[Red]\(&quot;$&quot;#,##0.000\)"/>
    <numFmt numFmtId="166" formatCode="_(&quot;$&quot;* #,##0_);_(&quot;$&quot;* \(#,##0\);_(&quot;$&quot;* &quot;-&quot;??_);_(@_)"/>
  </numFmts>
  <fonts count="28" x14ac:knownFonts="1">
    <font>
      <sz val="12"/>
      <color theme="1"/>
      <name val="Calibri"/>
      <family val="2"/>
      <scheme val="minor"/>
    </font>
    <font>
      <u/>
      <sz val="12"/>
      <color theme="10"/>
      <name val="Calibri"/>
      <family val="2"/>
      <scheme val="minor"/>
    </font>
    <font>
      <u/>
      <sz val="12"/>
      <color theme="11"/>
      <name val="Calibri"/>
      <family val="2"/>
      <scheme val="minor"/>
    </font>
    <font>
      <b/>
      <sz val="14"/>
      <name val="Calibri"/>
      <family val="2"/>
    </font>
    <font>
      <b/>
      <sz val="14"/>
      <color indexed="8"/>
      <name val="Calibri"/>
      <family val="2"/>
    </font>
    <font>
      <b/>
      <sz val="12"/>
      <color indexed="8"/>
      <name val="Calibri"/>
      <family val="2"/>
    </font>
    <font>
      <sz val="10"/>
      <name val="Arial"/>
      <family val="2"/>
    </font>
    <font>
      <sz val="8.5"/>
      <name val="MS Sans Serif"/>
      <family val="2"/>
    </font>
    <font>
      <sz val="12"/>
      <name val="Calibri"/>
      <family val="2"/>
      <scheme val="minor"/>
    </font>
    <font>
      <sz val="10"/>
      <name val="MS Sans Serif"/>
      <family val="2"/>
    </font>
    <font>
      <sz val="10"/>
      <color indexed="63"/>
      <name val="Arial"/>
      <family val="2"/>
    </font>
    <font>
      <sz val="10"/>
      <color indexed="63"/>
      <name val="MS Sans Serif"/>
      <family val="2"/>
    </font>
    <font>
      <b/>
      <sz val="24"/>
      <color theme="1"/>
      <name val="Calibri"/>
      <family val="2"/>
      <scheme val="minor"/>
    </font>
    <font>
      <b/>
      <sz val="14"/>
      <color theme="1"/>
      <name val="Calibri"/>
      <family val="2"/>
      <scheme val="minor"/>
    </font>
    <font>
      <sz val="16"/>
      <color theme="1"/>
      <name val="Calibri"/>
      <family val="2"/>
      <scheme val="minor"/>
    </font>
    <font>
      <b/>
      <sz val="16"/>
      <color theme="1"/>
      <name val="Calibri"/>
      <family val="2"/>
      <scheme val="minor"/>
    </font>
    <font>
      <b/>
      <sz val="11"/>
      <color rgb="FF000000"/>
      <name val="Calibri"/>
      <family val="2"/>
      <scheme val="minor"/>
    </font>
    <font>
      <b/>
      <sz val="20"/>
      <color theme="1"/>
      <name val="Calibri"/>
      <family val="2"/>
      <scheme val="minor"/>
    </font>
    <font>
      <sz val="20"/>
      <color theme="1"/>
      <name val="Calibri"/>
      <family val="2"/>
      <scheme val="minor"/>
    </font>
    <font>
      <sz val="8"/>
      <name val="Calibri"/>
      <family val="2"/>
      <scheme val="minor"/>
    </font>
    <font>
      <b/>
      <sz val="18"/>
      <color theme="1"/>
      <name val="Calibri"/>
      <family val="2"/>
      <scheme val="minor"/>
    </font>
    <font>
      <b/>
      <sz val="9"/>
      <color indexed="81"/>
      <name val="Calibri"/>
      <family val="2"/>
    </font>
    <font>
      <sz val="9"/>
      <color indexed="81"/>
      <name val="Calibri"/>
      <family val="2"/>
    </font>
    <font>
      <sz val="12"/>
      <color theme="1"/>
      <name val="Arial"/>
      <family val="2"/>
    </font>
    <font>
      <sz val="12"/>
      <color rgb="FF000000"/>
      <name val="Arial"/>
      <family val="2"/>
    </font>
    <font>
      <sz val="12"/>
      <color rgb="FF000000"/>
      <name val="Calibri"/>
      <family val="2"/>
      <scheme val="minor"/>
    </font>
    <font>
      <sz val="12"/>
      <color theme="1"/>
      <name val="Calibri"/>
      <family val="2"/>
      <scheme val="minor"/>
    </font>
    <font>
      <b/>
      <sz val="12"/>
      <color theme="1"/>
      <name val="Calibri"/>
      <family val="2"/>
      <scheme val="minor"/>
    </font>
  </fonts>
  <fills count="11">
    <fill>
      <patternFill patternType="none"/>
    </fill>
    <fill>
      <patternFill patternType="gray125"/>
    </fill>
    <fill>
      <patternFill patternType="solid">
        <fgColor indexed="41"/>
        <bgColor indexed="64"/>
      </patternFill>
    </fill>
    <fill>
      <patternFill patternType="solid">
        <fgColor rgb="FFCCFFFF"/>
        <bgColor indexed="64"/>
      </patternFill>
    </fill>
    <fill>
      <patternFill patternType="solid">
        <fgColor rgb="FF0070C0"/>
        <bgColor indexed="64"/>
      </patternFill>
    </fill>
    <fill>
      <patternFill patternType="solid">
        <fgColor theme="0"/>
        <bgColor indexed="64"/>
      </patternFill>
    </fill>
    <fill>
      <patternFill patternType="solid">
        <fgColor theme="0" tint="-0.14999847407452621"/>
        <bgColor indexed="64"/>
      </patternFill>
    </fill>
    <fill>
      <patternFill patternType="solid">
        <fgColor rgb="FFFFFFFF"/>
        <bgColor indexed="64"/>
      </patternFill>
    </fill>
    <fill>
      <patternFill patternType="solid">
        <fgColor theme="3" tint="0.39997558519241921"/>
        <bgColor indexed="64"/>
      </patternFill>
    </fill>
    <fill>
      <patternFill patternType="solid">
        <fgColor theme="6" tint="0.59999389629810485"/>
        <bgColor indexed="64"/>
      </patternFill>
    </fill>
    <fill>
      <patternFill patternType="solid">
        <fgColor rgb="FFFFFF00"/>
        <bgColor indexed="64"/>
      </patternFill>
    </fill>
  </fills>
  <borders count="3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medium">
        <color auto="1"/>
      </top>
      <bottom style="medium">
        <color auto="1"/>
      </bottom>
      <diagonal/>
    </border>
    <border>
      <left/>
      <right/>
      <top style="double">
        <color auto="1"/>
      </top>
      <bottom/>
      <diagonal/>
    </border>
    <border>
      <left/>
      <right/>
      <top/>
      <bottom style="thin">
        <color auto="1"/>
      </bottom>
      <diagonal/>
    </border>
    <border>
      <left/>
      <right/>
      <top style="thin">
        <color auto="1"/>
      </top>
      <bottom style="thin">
        <color auto="1"/>
      </bottom>
      <diagonal/>
    </border>
    <border>
      <left style="medium">
        <color auto="1"/>
      </left>
      <right/>
      <top style="medium">
        <color auto="1"/>
      </top>
      <bottom/>
      <diagonal/>
    </border>
    <border>
      <left/>
      <right/>
      <top style="medium">
        <color auto="1"/>
      </top>
      <bottom/>
      <diagonal/>
    </border>
    <border>
      <left style="thin">
        <color auto="1"/>
      </left>
      <right/>
      <top style="medium">
        <color auto="1"/>
      </top>
      <bottom/>
      <diagonal/>
    </border>
    <border>
      <left/>
      <right style="thin">
        <color auto="1"/>
      </right>
      <top style="medium">
        <color auto="1"/>
      </top>
      <bottom/>
      <diagonal/>
    </border>
    <border>
      <left/>
      <right style="medium">
        <color auto="1"/>
      </right>
      <top style="medium">
        <color auto="1"/>
      </top>
      <bottom/>
      <diagonal/>
    </border>
    <border>
      <left style="medium">
        <color auto="1"/>
      </left>
      <right/>
      <top/>
      <bottom/>
      <diagonal/>
    </border>
    <border>
      <left style="thin">
        <color auto="1"/>
      </left>
      <right/>
      <top/>
      <bottom/>
      <diagonal/>
    </border>
    <border>
      <left/>
      <right style="thin">
        <color auto="1"/>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style="thin">
        <color auto="1"/>
      </left>
      <right/>
      <top/>
      <bottom style="medium">
        <color auto="1"/>
      </bottom>
      <diagonal/>
    </border>
    <border>
      <left/>
      <right style="thin">
        <color auto="1"/>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style="double">
        <color auto="1"/>
      </bottom>
      <diagonal/>
    </border>
    <border>
      <left/>
      <right/>
      <top style="thick">
        <color auto="1"/>
      </top>
      <bottom style="double">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right/>
      <top style="thin">
        <color auto="1"/>
      </top>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top style="medium">
        <color indexed="64"/>
      </top>
      <bottom style="thin">
        <color auto="1"/>
      </bottom>
      <diagonal/>
    </border>
    <border>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s>
  <cellStyleXfs count="987">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44" fontId="26" fillId="0" borderId="0" applyFont="0" applyFill="0" applyBorder="0" applyAlignment="0" applyProtection="0"/>
  </cellStyleXfs>
  <cellXfs count="364">
    <xf numFmtId="0" fontId="0" fillId="0" borderId="0" xfId="0"/>
    <xf numFmtId="49" fontId="0" fillId="0" borderId="0" xfId="0" applyNumberFormat="1" applyAlignment="1">
      <alignment vertical="top" wrapText="1"/>
    </xf>
    <xf numFmtId="0" fontId="0" fillId="0" borderId="0" xfId="0" applyAlignment="1">
      <alignment vertical="top"/>
    </xf>
    <xf numFmtId="49" fontId="3" fillId="2" borderId="1" xfId="0" applyNumberFormat="1" applyFont="1" applyFill="1" applyBorder="1" applyAlignment="1">
      <alignment vertical="top" wrapText="1"/>
    </xf>
    <xf numFmtId="0" fontId="5" fillId="0" borderId="0" xfId="0" applyFont="1"/>
    <xf numFmtId="0" fontId="4" fillId="3" borderId="1" xfId="0" applyFont="1" applyFill="1" applyBorder="1" applyAlignment="1">
      <alignment wrapText="1"/>
    </xf>
    <xf numFmtId="0" fontId="3" fillId="2" borderId="1" xfId="0" applyFont="1" applyFill="1" applyBorder="1" applyAlignment="1">
      <alignment vertical="top" wrapText="1"/>
    </xf>
    <xf numFmtId="0" fontId="0" fillId="0" borderId="0" xfId="0" applyAlignment="1">
      <alignment wrapText="1"/>
    </xf>
    <xf numFmtId="0" fontId="0" fillId="0" borderId="0" xfId="0" applyAlignment="1">
      <alignment horizontal="center"/>
    </xf>
    <xf numFmtId="0" fontId="0" fillId="0" borderId="3" xfId="0" applyBorder="1"/>
    <xf numFmtId="0" fontId="0" fillId="0" borderId="3" xfId="0" applyBorder="1" applyAlignment="1">
      <alignment vertical="top"/>
    </xf>
    <xf numFmtId="49" fontId="0" fillId="0" borderId="3" xfId="0" applyNumberFormat="1" applyBorder="1" applyAlignment="1">
      <alignment vertical="top" wrapText="1"/>
    </xf>
    <xf numFmtId="4" fontId="0" fillId="0" borderId="0" xfId="0" applyNumberFormat="1"/>
    <xf numFmtId="4" fontId="4" fillId="3" borderId="1" xfId="0" applyNumberFormat="1" applyFont="1" applyFill="1" applyBorder="1" applyAlignment="1">
      <alignment wrapText="1"/>
    </xf>
    <xf numFmtId="4" fontId="0" fillId="0" borderId="3" xfId="0" applyNumberFormat="1" applyBorder="1"/>
    <xf numFmtId="4" fontId="0" fillId="0" borderId="4" xfId="0" applyNumberFormat="1" applyBorder="1"/>
    <xf numFmtId="4" fontId="6" fillId="0" borderId="0" xfId="0" applyNumberFormat="1" applyFont="1"/>
    <xf numFmtId="0" fontId="6" fillId="0" borderId="5" xfId="0" applyFont="1" applyBorder="1" applyAlignment="1">
      <alignment horizontal="center"/>
    </xf>
    <xf numFmtId="8" fontId="6" fillId="0" borderId="5" xfId="0" applyNumberFormat="1" applyFont="1" applyBorder="1" applyAlignment="1">
      <alignment horizontal="center"/>
    </xf>
    <xf numFmtId="0" fontId="6" fillId="0" borderId="6" xfId="0" applyFont="1" applyBorder="1"/>
    <xf numFmtId="0" fontId="6" fillId="0" borderId="5" xfId="0" applyFont="1" applyBorder="1"/>
    <xf numFmtId="0" fontId="6" fillId="0" borderId="0" xfId="0" applyFont="1"/>
    <xf numFmtId="0" fontId="6" fillId="0" borderId="0" xfId="0" applyFont="1" applyAlignment="1">
      <alignment horizontal="left"/>
    </xf>
    <xf numFmtId="0" fontId="7" fillId="0" borderId="0" xfId="0" applyFont="1"/>
    <xf numFmtId="0" fontId="8" fillId="0" borderId="0" xfId="0" applyFont="1"/>
    <xf numFmtId="4" fontId="6" fillId="0" borderId="6" xfId="0" applyNumberFormat="1" applyFont="1" applyBorder="1"/>
    <xf numFmtId="0" fontId="9" fillId="0" borderId="0" xfId="0" applyFont="1"/>
    <xf numFmtId="0" fontId="6" fillId="0" borderId="0" xfId="0" quotePrefix="1" applyFont="1"/>
    <xf numFmtId="0" fontId="6" fillId="0" borderId="0" xfId="0" quotePrefix="1" applyFont="1" applyAlignment="1">
      <alignment horizontal="left"/>
    </xf>
    <xf numFmtId="4" fontId="6" fillId="0" borderId="5" xfId="0" applyNumberFormat="1" applyFont="1" applyBorder="1" applyAlignment="1">
      <alignment horizontal="center"/>
    </xf>
    <xf numFmtId="14" fontId="6" fillId="0" borderId="0" xfId="0" applyNumberFormat="1" applyFont="1" applyAlignment="1">
      <alignment horizontal="left"/>
    </xf>
    <xf numFmtId="4" fontId="8" fillId="0" borderId="0" xfId="0" applyNumberFormat="1" applyFont="1"/>
    <xf numFmtId="8" fontId="6" fillId="0" borderId="0" xfId="0" applyNumberFormat="1" applyFont="1"/>
    <xf numFmtId="8" fontId="0" fillId="0" borderId="0" xfId="0" applyNumberFormat="1"/>
    <xf numFmtId="0" fontId="10" fillId="0" borderId="0" xfId="0" applyFont="1"/>
    <xf numFmtId="0" fontId="6" fillId="0" borderId="0" xfId="0" applyFont="1" applyAlignment="1">
      <alignment horizontal="center"/>
    </xf>
    <xf numFmtId="14" fontId="6" fillId="0" borderId="0" xfId="0" applyNumberFormat="1" applyFont="1"/>
    <xf numFmtId="0" fontId="11" fillId="0" borderId="0" xfId="0" applyFont="1"/>
    <xf numFmtId="8" fontId="6" fillId="0" borderId="6" xfId="0" applyNumberFormat="1" applyFont="1" applyBorder="1"/>
    <xf numFmtId="0" fontId="0" fillId="0" borderId="0" xfId="0" applyAlignment="1">
      <alignment horizontal="left"/>
    </xf>
    <xf numFmtId="0" fontId="0" fillId="4" borderId="7" xfId="0" applyFill="1" applyBorder="1"/>
    <xf numFmtId="0" fontId="0" fillId="4" borderId="8" xfId="0" applyFill="1" applyBorder="1"/>
    <xf numFmtId="0" fontId="0" fillId="4" borderId="11" xfId="0" applyFill="1" applyBorder="1"/>
    <xf numFmtId="0" fontId="0" fillId="4" borderId="12" xfId="0" applyFill="1" applyBorder="1"/>
    <xf numFmtId="0" fontId="0" fillId="4" borderId="0" xfId="0" applyFill="1"/>
    <xf numFmtId="0" fontId="0" fillId="4" borderId="15" xfId="0" applyFill="1" applyBorder="1"/>
    <xf numFmtId="0" fontId="0" fillId="4" borderId="16" xfId="0" applyFill="1" applyBorder="1"/>
    <xf numFmtId="0" fontId="0" fillId="4" borderId="17" xfId="0" applyFill="1" applyBorder="1"/>
    <xf numFmtId="0" fontId="0" fillId="4" borderId="20" xfId="0" applyFill="1" applyBorder="1"/>
    <xf numFmtId="0" fontId="13" fillId="6" borderId="0" xfId="0" applyFont="1" applyFill="1"/>
    <xf numFmtId="0" fontId="13" fillId="0" borderId="0" xfId="0" applyFont="1"/>
    <xf numFmtId="0" fontId="14" fillId="6" borderId="0" xfId="0" applyFont="1" applyFill="1"/>
    <xf numFmtId="0" fontId="14" fillId="0" borderId="0" xfId="0" applyFont="1"/>
    <xf numFmtId="0" fontId="0" fillId="6" borderId="12" xfId="0" applyFill="1" applyBorder="1"/>
    <xf numFmtId="0" fontId="0" fillId="6" borderId="0" xfId="0" applyFill="1"/>
    <xf numFmtId="0" fontId="0" fillId="6" borderId="15" xfId="0" applyFill="1" applyBorder="1"/>
    <xf numFmtId="0" fontId="15" fillId="6" borderId="12" xfId="0" applyFont="1" applyFill="1" applyBorder="1"/>
    <xf numFmtId="0" fontId="15" fillId="6" borderId="0" xfId="0" applyFont="1" applyFill="1"/>
    <xf numFmtId="0" fontId="15" fillId="6" borderId="15" xfId="0" applyFont="1" applyFill="1" applyBorder="1"/>
    <xf numFmtId="0" fontId="15" fillId="0" borderId="0" xfId="0" applyFont="1"/>
    <xf numFmtId="0" fontId="0" fillId="6" borderId="16" xfId="0" applyFill="1" applyBorder="1"/>
    <xf numFmtId="0" fontId="0" fillId="6" borderId="17" xfId="0" applyFill="1" applyBorder="1"/>
    <xf numFmtId="0" fontId="0" fillId="6" borderId="20" xfId="0" applyFill="1" applyBorder="1"/>
    <xf numFmtId="0" fontId="0" fillId="5" borderId="0" xfId="0" applyFill="1"/>
    <xf numFmtId="0" fontId="0" fillId="8" borderId="7" xfId="0" applyFill="1" applyBorder="1"/>
    <xf numFmtId="0" fontId="0" fillId="8" borderId="8" xfId="0" applyFill="1" applyBorder="1"/>
    <xf numFmtId="0" fontId="0" fillId="8" borderId="12" xfId="0" applyFill="1" applyBorder="1"/>
    <xf numFmtId="0" fontId="0" fillId="8" borderId="0" xfId="0" applyFill="1"/>
    <xf numFmtId="0" fontId="0" fillId="5" borderId="0" xfId="0" applyFill="1" applyAlignment="1">
      <alignment vertical="center"/>
    </xf>
    <xf numFmtId="0" fontId="0" fillId="5" borderId="12" xfId="0" applyFill="1" applyBorder="1"/>
    <xf numFmtId="0" fontId="0" fillId="5" borderId="15" xfId="0" applyFill="1" applyBorder="1"/>
    <xf numFmtId="0" fontId="0" fillId="5" borderId="17" xfId="0" applyFill="1" applyBorder="1" applyProtection="1">
      <protection locked="0"/>
    </xf>
    <xf numFmtId="0" fontId="13" fillId="5" borderId="0" xfId="0" applyFont="1" applyFill="1" applyAlignment="1">
      <alignment horizontal="left" indent="1"/>
    </xf>
    <xf numFmtId="0" fontId="0" fillId="5" borderId="16" xfId="0" applyFill="1" applyBorder="1"/>
    <xf numFmtId="0" fontId="0" fillId="5" borderId="17" xfId="0" applyFill="1" applyBorder="1"/>
    <xf numFmtId="0" fontId="0" fillId="5" borderId="20" xfId="0" applyFill="1" applyBorder="1"/>
    <xf numFmtId="0" fontId="18" fillId="5" borderId="12" xfId="0" applyFont="1" applyFill="1" applyBorder="1" applyAlignment="1" applyProtection="1">
      <alignment vertical="top"/>
      <protection locked="0"/>
    </xf>
    <xf numFmtId="0" fontId="18" fillId="5" borderId="0" xfId="0" applyFont="1" applyFill="1" applyAlignment="1" applyProtection="1">
      <alignment vertical="top"/>
      <protection locked="0"/>
    </xf>
    <xf numFmtId="0" fontId="18" fillId="5" borderId="15" xfId="0" applyFont="1" applyFill="1" applyBorder="1" applyAlignment="1" applyProtection="1">
      <alignment vertical="top"/>
      <protection locked="0"/>
    </xf>
    <xf numFmtId="0" fontId="0" fillId="5" borderId="20" xfId="0" applyFill="1" applyBorder="1" applyAlignment="1" applyProtection="1">
      <alignment horizontal="left" vertical="top"/>
      <protection locked="0"/>
    </xf>
    <xf numFmtId="0" fontId="0" fillId="5" borderId="17" xfId="0" applyFill="1" applyBorder="1" applyAlignment="1" applyProtection="1">
      <alignment horizontal="left" vertical="top"/>
      <protection locked="0"/>
    </xf>
    <xf numFmtId="0" fontId="0" fillId="5" borderId="16" xfId="0" applyFill="1" applyBorder="1" applyAlignment="1" applyProtection="1">
      <alignment horizontal="left" vertical="top"/>
      <protection locked="0"/>
    </xf>
    <xf numFmtId="0" fontId="0" fillId="5" borderId="15" xfId="0" applyFill="1" applyBorder="1" applyAlignment="1" applyProtection="1">
      <alignment horizontal="left" vertical="top"/>
      <protection locked="0"/>
    </xf>
    <xf numFmtId="0" fontId="0" fillId="5" borderId="0" xfId="0" applyFill="1" applyAlignment="1" applyProtection="1">
      <alignment horizontal="left" vertical="top"/>
      <protection locked="0"/>
    </xf>
    <xf numFmtId="0" fontId="0" fillId="5" borderId="12" xfId="0" applyFill="1" applyBorder="1" applyAlignment="1" applyProtection="1">
      <alignment horizontal="left" vertical="top"/>
      <protection locked="0"/>
    </xf>
    <xf numFmtId="164" fontId="0" fillId="5" borderId="0" xfId="0" applyNumberFormat="1" applyFill="1" applyAlignment="1" applyProtection="1">
      <alignment horizontal="right" vertical="top"/>
      <protection locked="0"/>
    </xf>
    <xf numFmtId="0" fontId="0" fillId="5" borderId="0" xfId="0" applyFill="1" applyAlignment="1" applyProtection="1">
      <alignment horizontal="center" vertical="center"/>
      <protection locked="0"/>
    </xf>
    <xf numFmtId="0" fontId="0" fillId="5" borderId="0" xfId="0" applyFill="1" applyAlignment="1">
      <alignment horizontal="center" vertical="center"/>
    </xf>
    <xf numFmtId="0" fontId="0" fillId="5" borderId="0" xfId="0" applyFill="1" applyAlignment="1" applyProtection="1">
      <alignment horizontal="center" vertical="top"/>
      <protection locked="0"/>
    </xf>
    <xf numFmtId="14" fontId="0" fillId="0" borderId="0" xfId="0" applyNumberFormat="1"/>
    <xf numFmtId="8" fontId="6" fillId="0" borderId="5" xfId="0" applyNumberFormat="1" applyFont="1" applyBorder="1" applyAlignment="1">
      <alignment horizontal="center" wrapText="1"/>
    </xf>
    <xf numFmtId="4" fontId="0" fillId="0" borderId="0" xfId="0" applyNumberFormat="1" applyAlignment="1">
      <alignment horizontal="center"/>
    </xf>
    <xf numFmtId="0" fontId="0" fillId="0" borderId="6" xfId="0" applyBorder="1"/>
    <xf numFmtId="0" fontId="0" fillId="0" borderId="6" xfId="0" applyBorder="1" applyAlignment="1">
      <alignment horizontal="center"/>
    </xf>
    <xf numFmtId="0" fontId="3" fillId="2" borderId="1" xfId="0" applyFont="1" applyFill="1" applyBorder="1" applyAlignment="1">
      <alignment horizontal="center" vertical="center"/>
    </xf>
    <xf numFmtId="0" fontId="0" fillId="0" borderId="3" xfId="0" applyBorder="1" applyAlignment="1">
      <alignment horizontal="center" vertical="center"/>
    </xf>
    <xf numFmtId="0" fontId="0" fillId="5" borderId="0" xfId="0" applyFill="1" applyAlignment="1">
      <alignment horizontal="center"/>
    </xf>
    <xf numFmtId="0" fontId="0" fillId="0" borderId="3" xfId="0" applyBorder="1" applyAlignment="1">
      <alignment horizontal="center"/>
    </xf>
    <xf numFmtId="0" fontId="1" fillId="0" borderId="0" xfId="773" applyAlignment="1">
      <alignment horizontal="left"/>
    </xf>
    <xf numFmtId="4" fontId="0" fillId="0" borderId="23" xfId="0" applyNumberFormat="1" applyBorder="1"/>
    <xf numFmtId="0" fontId="0" fillId="0" borderId="23" xfId="0" applyBorder="1"/>
    <xf numFmtId="4" fontId="0" fillId="0" borderId="23" xfId="0" applyNumberFormat="1" applyBorder="1" applyAlignment="1">
      <alignment horizontal="center"/>
    </xf>
    <xf numFmtId="8" fontId="6" fillId="0" borderId="0" xfId="0" applyNumberFormat="1" applyFont="1" applyAlignment="1">
      <alignment horizontal="center" wrapText="1"/>
    </xf>
    <xf numFmtId="4" fontId="0" fillId="0" borderId="24" xfId="0" applyNumberFormat="1" applyBorder="1"/>
    <xf numFmtId="4" fontId="0" fillId="0" borderId="24" xfId="0" applyNumberFormat="1" applyBorder="1" applyAlignment="1">
      <alignment horizontal="center"/>
    </xf>
    <xf numFmtId="0" fontId="0" fillId="5" borderId="17" xfId="0" applyFill="1" applyBorder="1" applyAlignment="1">
      <alignment horizontal="center"/>
    </xf>
    <xf numFmtId="0" fontId="0" fillId="5" borderId="17" xfId="0" applyFill="1" applyBorder="1" applyAlignment="1" applyProtection="1">
      <alignment horizontal="center" vertical="top"/>
      <protection locked="0"/>
    </xf>
    <xf numFmtId="0" fontId="0" fillId="5" borderId="17" xfId="0" applyFill="1" applyBorder="1" applyAlignment="1">
      <alignment horizontal="center" vertical="center"/>
    </xf>
    <xf numFmtId="0" fontId="0" fillId="5" borderId="17" xfId="0" applyFill="1" applyBorder="1" applyAlignment="1" applyProtection="1">
      <alignment horizontal="center" vertical="center"/>
      <protection locked="0"/>
    </xf>
    <xf numFmtId="164" fontId="1" fillId="5" borderId="0" xfId="773" applyNumberFormat="1" applyFill="1" applyAlignment="1" applyProtection="1">
      <alignment horizontal="center" vertical="center"/>
      <protection locked="0"/>
    </xf>
    <xf numFmtId="164" fontId="0" fillId="5" borderId="23" xfId="0" applyNumberFormat="1" applyFill="1" applyBorder="1" applyAlignment="1" applyProtection="1">
      <alignment horizontal="center" vertical="center"/>
      <protection locked="0"/>
    </xf>
    <xf numFmtId="0" fontId="18" fillId="5" borderId="12" xfId="0" applyFont="1" applyFill="1" applyBorder="1" applyAlignment="1" applyProtection="1">
      <alignment vertical="center"/>
      <protection locked="0"/>
    </xf>
    <xf numFmtId="0" fontId="18" fillId="5" borderId="15" xfId="0" applyFont="1" applyFill="1" applyBorder="1" applyAlignment="1" applyProtection="1">
      <alignment vertical="center"/>
      <protection locked="0"/>
    </xf>
    <xf numFmtId="0" fontId="0" fillId="5" borderId="12" xfId="0" applyFill="1" applyBorder="1" applyAlignment="1" applyProtection="1">
      <alignment horizontal="left" vertical="center"/>
      <protection locked="0"/>
    </xf>
    <xf numFmtId="0" fontId="0" fillId="5" borderId="15" xfId="0" applyFill="1" applyBorder="1" applyAlignment="1" applyProtection="1">
      <alignment horizontal="left" vertical="center"/>
      <protection locked="0"/>
    </xf>
    <xf numFmtId="0" fontId="0" fillId="6" borderId="8" xfId="0" applyFill="1" applyBorder="1" applyAlignment="1">
      <alignment horizontal="left"/>
    </xf>
    <xf numFmtId="0" fontId="16" fillId="6" borderId="8" xfId="0" applyFont="1" applyFill="1" applyBorder="1" applyAlignment="1">
      <alignment horizontal="center" vertical="center" wrapText="1"/>
    </xf>
    <xf numFmtId="0" fontId="1" fillId="6" borderId="8" xfId="773" applyFill="1" applyBorder="1" applyAlignment="1">
      <alignment horizontal="left"/>
    </xf>
    <xf numFmtId="0" fontId="0" fillId="0" borderId="0" xfId="0" applyAlignment="1">
      <alignment vertical="center"/>
    </xf>
    <xf numFmtId="0" fontId="0" fillId="0" borderId="0" xfId="0" applyAlignment="1">
      <alignment horizontal="right"/>
    </xf>
    <xf numFmtId="0" fontId="0" fillId="0" borderId="0" xfId="0" applyAlignment="1">
      <alignment horizontal="center" wrapText="1"/>
    </xf>
    <xf numFmtId="0" fontId="0" fillId="0" borderId="0" xfId="0" quotePrefix="1" applyAlignment="1">
      <alignment horizontal="center"/>
    </xf>
    <xf numFmtId="0" fontId="0" fillId="0" borderId="0" xfId="0" applyAlignment="1">
      <alignment horizontal="center" vertical="top" wrapText="1"/>
    </xf>
    <xf numFmtId="8" fontId="6" fillId="0" borderId="0" xfId="0" quotePrefix="1" applyNumberFormat="1" applyFont="1"/>
    <xf numFmtId="165" fontId="6" fillId="0" borderId="0" xfId="0" applyNumberFormat="1" applyFont="1"/>
    <xf numFmtId="8" fontId="8" fillId="0" borderId="0" xfId="0" applyNumberFormat="1" applyFont="1"/>
    <xf numFmtId="4" fontId="6" fillId="0" borderId="0" xfId="0" applyNumberFormat="1" applyFont="1" applyAlignment="1">
      <alignment horizontal="center"/>
    </xf>
    <xf numFmtId="4" fontId="6" fillId="0" borderId="28" xfId="0" applyNumberFormat="1" applyFont="1" applyBorder="1" applyAlignment="1">
      <alignment horizontal="center"/>
    </xf>
    <xf numFmtId="0" fontId="8" fillId="0" borderId="0" xfId="0" applyFont="1" applyAlignment="1">
      <alignment horizontal="left"/>
    </xf>
    <xf numFmtId="0" fontId="3" fillId="2" borderId="1" xfId="0" applyFont="1" applyFill="1" applyBorder="1" applyAlignment="1">
      <alignment horizontal="center"/>
    </xf>
    <xf numFmtId="0" fontId="0" fillId="0" borderId="0" xfId="0" applyAlignment="1">
      <alignment vertical="top" wrapText="1"/>
    </xf>
    <xf numFmtId="0" fontId="4" fillId="3" borderId="1" xfId="0" applyFont="1" applyFill="1" applyBorder="1" applyAlignment="1">
      <alignment horizontal="center" wrapText="1"/>
    </xf>
    <xf numFmtId="164" fontId="0" fillId="0" borderId="3" xfId="0" applyNumberFormat="1" applyBorder="1"/>
    <xf numFmtId="164" fontId="0" fillId="0" borderId="0" xfId="0" applyNumberFormat="1"/>
    <xf numFmtId="0" fontId="0" fillId="0" borderId="0" xfId="0" applyAlignment="1">
      <alignment horizontal="center" vertical="center"/>
    </xf>
    <xf numFmtId="0" fontId="0" fillId="0" borderId="0" xfId="0" applyAlignment="1">
      <alignment horizontal="center" vertical="top"/>
    </xf>
    <xf numFmtId="0" fontId="3" fillId="2" borderId="1" xfId="0" applyFont="1" applyFill="1" applyBorder="1" applyAlignment="1">
      <alignment horizontal="center" vertical="top" wrapText="1"/>
    </xf>
    <xf numFmtId="0" fontId="0" fillId="0" borderId="3" xfId="0" applyBorder="1" applyAlignment="1">
      <alignment horizontal="center" vertical="top"/>
    </xf>
    <xf numFmtId="0" fontId="0" fillId="0" borderId="0" xfId="0" applyAlignment="1">
      <alignment horizontal="left" vertical="top"/>
    </xf>
    <xf numFmtId="164" fontId="4" fillId="3" borderId="1" xfId="0" applyNumberFormat="1" applyFont="1" applyFill="1" applyBorder="1" applyAlignment="1">
      <alignment wrapText="1"/>
    </xf>
    <xf numFmtId="164" fontId="0" fillId="0" borderId="3" xfId="0" applyNumberFormat="1" applyBorder="1" applyAlignment="1">
      <alignment vertical="center"/>
    </xf>
    <xf numFmtId="4" fontId="0" fillId="0" borderId="3" xfId="0" applyNumberFormat="1" applyBorder="1" applyAlignment="1">
      <alignment vertical="center"/>
    </xf>
    <xf numFmtId="0" fontId="0" fillId="0" borderId="3" xfId="0" applyBorder="1" applyAlignment="1">
      <alignment vertical="center"/>
    </xf>
    <xf numFmtId="0" fontId="0" fillId="0" borderId="15" xfId="0" applyBorder="1" applyAlignment="1">
      <alignment vertical="top" wrapText="1"/>
    </xf>
    <xf numFmtId="0" fontId="3" fillId="2" borderId="2" xfId="0" applyFont="1" applyFill="1" applyBorder="1" applyAlignment="1">
      <alignment horizontal="center" vertical="top"/>
    </xf>
    <xf numFmtId="0" fontId="3" fillId="2" borderId="2" xfId="0" applyFont="1" applyFill="1" applyBorder="1" applyAlignment="1">
      <alignment horizontal="center" vertical="top" wrapText="1"/>
    </xf>
    <xf numFmtId="0" fontId="23" fillId="0" borderId="0" xfId="0" applyFont="1" applyAlignment="1">
      <alignment horizontal="left" vertical="top" wrapText="1"/>
    </xf>
    <xf numFmtId="0" fontId="0" fillId="0" borderId="0" xfId="0" applyAlignment="1">
      <alignment horizontal="left" vertical="top" wrapText="1"/>
    </xf>
    <xf numFmtId="3" fontId="23" fillId="0" borderId="0" xfId="0" applyNumberFormat="1" applyFont="1" applyAlignment="1">
      <alignment horizontal="center" vertical="center"/>
    </xf>
    <xf numFmtId="0" fontId="0" fillId="0" borderId="0" xfId="0" applyAlignment="1">
      <alignment horizontal="center" vertical="center" wrapText="1"/>
    </xf>
    <xf numFmtId="164" fontId="8" fillId="0" borderId="0" xfId="0" applyNumberFormat="1" applyFont="1" applyAlignment="1">
      <alignment vertical="center" wrapText="1"/>
    </xf>
    <xf numFmtId="0" fontId="8" fillId="0" borderId="0" xfId="0" applyFont="1" applyAlignment="1">
      <alignment vertical="center" wrapText="1"/>
    </xf>
    <xf numFmtId="0" fontId="0" fillId="0" borderId="0" xfId="0" applyAlignment="1">
      <alignment vertical="center" wrapText="1"/>
    </xf>
    <xf numFmtId="49" fontId="0" fillId="0" borderId="0" xfId="0" applyNumberFormat="1" applyAlignment="1">
      <alignment horizontal="left" vertical="top" wrapText="1"/>
    </xf>
    <xf numFmtId="164" fontId="8" fillId="0" borderId="0" xfId="773" applyNumberFormat="1" applyFont="1" applyAlignment="1">
      <alignment horizontal="right" vertical="center" wrapText="1"/>
    </xf>
    <xf numFmtId="4" fontId="8" fillId="0" borderId="0" xfId="0" applyNumberFormat="1" applyFont="1" applyAlignment="1">
      <alignment horizontal="center" vertical="center" wrapText="1"/>
    </xf>
    <xf numFmtId="164" fontId="8" fillId="0" borderId="0" xfId="0" applyNumberFormat="1" applyFont="1" applyAlignment="1">
      <alignment vertical="center"/>
    </xf>
    <xf numFmtId="49" fontId="25" fillId="0" borderId="0" xfId="0" applyNumberFormat="1" applyFont="1" applyAlignment="1">
      <alignment horizontal="left" vertical="top" wrapText="1"/>
    </xf>
    <xf numFmtId="0" fontId="3" fillId="2" borderId="29" xfId="0" applyFont="1" applyFill="1" applyBorder="1" applyAlignment="1">
      <alignment horizontal="center" vertical="top"/>
    </xf>
    <xf numFmtId="0" fontId="3" fillId="2" borderId="30" xfId="0" applyFont="1" applyFill="1" applyBorder="1"/>
    <xf numFmtId="49" fontId="3" fillId="2" borderId="30" xfId="0" applyNumberFormat="1" applyFont="1" applyFill="1" applyBorder="1" applyAlignment="1">
      <alignment wrapText="1"/>
    </xf>
    <xf numFmtId="0" fontId="3" fillId="2" borderId="30" xfId="0" applyFont="1" applyFill="1" applyBorder="1" applyAlignment="1">
      <alignment horizontal="center"/>
    </xf>
    <xf numFmtId="0" fontId="4" fillId="3" borderId="31" xfId="0" applyFont="1" applyFill="1" applyBorder="1" applyAlignment="1">
      <alignment horizontal="center"/>
    </xf>
    <xf numFmtId="4" fontId="4" fillId="3" borderId="30" xfId="0" applyNumberFormat="1" applyFont="1" applyFill="1" applyBorder="1" applyAlignment="1">
      <alignment horizontal="center" wrapText="1"/>
    </xf>
    <xf numFmtId="49" fontId="3" fillId="2" borderId="33" xfId="0" applyNumberFormat="1" applyFont="1" applyFill="1" applyBorder="1" applyAlignment="1">
      <alignment wrapText="1"/>
    </xf>
    <xf numFmtId="0" fontId="3" fillId="2" borderId="34" xfId="0" applyFont="1" applyFill="1" applyBorder="1" applyAlignment="1">
      <alignment horizontal="center" vertical="top" wrapText="1"/>
    </xf>
    <xf numFmtId="49" fontId="3" fillId="2" borderId="35" xfId="0" applyNumberFormat="1" applyFont="1" applyFill="1" applyBorder="1" applyAlignment="1">
      <alignment vertical="top" wrapText="1"/>
    </xf>
    <xf numFmtId="0" fontId="24" fillId="0" borderId="12" xfId="0" applyFont="1" applyBorder="1" applyAlignment="1">
      <alignment horizontal="center" vertical="top"/>
    </xf>
    <xf numFmtId="0" fontId="0" fillId="9" borderId="15" xfId="0" applyFill="1" applyBorder="1" applyAlignment="1">
      <alignment wrapText="1"/>
    </xf>
    <xf numFmtId="0" fontId="0" fillId="0" borderId="15" xfId="0" applyBorder="1" applyAlignment="1">
      <alignment wrapText="1"/>
    </xf>
    <xf numFmtId="0" fontId="0" fillId="0" borderId="21" xfId="0" applyBorder="1" applyAlignment="1">
      <alignment horizontal="center" vertical="top"/>
    </xf>
    <xf numFmtId="0" fontId="0" fillId="0" borderId="22" xfId="0" applyBorder="1"/>
    <xf numFmtId="0" fontId="3" fillId="2" borderId="29" xfId="0" applyFont="1" applyFill="1" applyBorder="1" applyAlignment="1">
      <alignment horizontal="center"/>
    </xf>
    <xf numFmtId="0" fontId="3" fillId="2" borderId="30" xfId="0" applyFont="1" applyFill="1" applyBorder="1" applyAlignment="1">
      <alignment horizontal="left"/>
    </xf>
    <xf numFmtId="49" fontId="3" fillId="2" borderId="30" xfId="0" applyNumberFormat="1" applyFont="1" applyFill="1" applyBorder="1" applyAlignment="1">
      <alignment horizontal="left" wrapText="1"/>
    </xf>
    <xf numFmtId="0" fontId="0" fillId="0" borderId="12" xfId="0" applyBorder="1" applyAlignment="1">
      <alignment horizontal="center" vertical="top" wrapText="1"/>
    </xf>
    <xf numFmtId="0" fontId="23" fillId="0" borderId="0" xfId="0" applyFont="1" applyAlignment="1">
      <alignment horizontal="center" vertical="top"/>
    </xf>
    <xf numFmtId="0" fontId="23" fillId="0" borderId="0" xfId="0" applyFont="1" applyAlignment="1">
      <alignment horizontal="center" vertical="center"/>
    </xf>
    <xf numFmtId="0" fontId="25" fillId="0" borderId="0" xfId="0" applyFont="1" applyAlignment="1">
      <alignment horizontal="center" vertical="center" wrapText="1"/>
    </xf>
    <xf numFmtId="0" fontId="27" fillId="10" borderId="7" xfId="0" applyFont="1" applyFill="1" applyBorder="1" applyAlignment="1" applyProtection="1">
      <alignment horizontal="left" vertical="center"/>
      <protection locked="0"/>
    </xf>
    <xf numFmtId="0" fontId="27" fillId="10" borderId="8" xfId="0" applyFont="1" applyFill="1" applyBorder="1" applyAlignment="1" applyProtection="1">
      <alignment horizontal="left" vertical="center"/>
      <protection locked="0"/>
    </xf>
    <xf numFmtId="0" fontId="27" fillId="10" borderId="11" xfId="0" applyFont="1" applyFill="1" applyBorder="1" applyAlignment="1" applyProtection="1">
      <alignment horizontal="left" vertical="center"/>
      <protection locked="0"/>
    </xf>
    <xf numFmtId="0" fontId="27" fillId="10" borderId="12" xfId="0" applyFont="1" applyFill="1" applyBorder="1" applyAlignment="1">
      <alignment vertical="center"/>
    </xf>
    <xf numFmtId="0" fontId="27" fillId="10" borderId="0" xfId="0" applyFont="1" applyFill="1" applyBorder="1" applyAlignment="1" applyProtection="1">
      <alignment horizontal="left" vertical="center"/>
      <protection locked="0"/>
    </xf>
    <xf numFmtId="0" fontId="27" fillId="10" borderId="15" xfId="0" applyFont="1" applyFill="1" applyBorder="1" applyAlignment="1" applyProtection="1">
      <alignment horizontal="left" vertical="center"/>
      <protection locked="0"/>
    </xf>
    <xf numFmtId="6" fontId="27" fillId="10" borderId="12" xfId="0" applyNumberFormat="1" applyFont="1" applyFill="1" applyBorder="1" applyAlignment="1">
      <alignment horizontal="left" vertical="top"/>
    </xf>
    <xf numFmtId="6" fontId="27" fillId="10" borderId="12" xfId="0" applyNumberFormat="1" applyFont="1" applyFill="1" applyBorder="1" applyAlignment="1" applyProtection="1">
      <alignment horizontal="left" vertical="center"/>
      <protection locked="0"/>
    </xf>
    <xf numFmtId="0" fontId="27" fillId="10" borderId="12" xfId="0" applyFont="1" applyFill="1" applyBorder="1" applyAlignment="1" applyProtection="1">
      <alignment horizontal="left" vertical="center"/>
      <protection locked="0"/>
    </xf>
    <xf numFmtId="0" fontId="27" fillId="10" borderId="16" xfId="0" applyFont="1" applyFill="1" applyBorder="1" applyAlignment="1" applyProtection="1">
      <alignment horizontal="left" vertical="top"/>
      <protection locked="0"/>
    </xf>
    <xf numFmtId="0" fontId="27" fillId="10" borderId="17" xfId="0" applyFont="1" applyFill="1" applyBorder="1" applyAlignment="1" applyProtection="1">
      <alignment horizontal="left" vertical="top"/>
      <protection locked="0"/>
    </xf>
    <xf numFmtId="0" fontId="27" fillId="10" borderId="20" xfId="0" applyFont="1" applyFill="1" applyBorder="1" applyAlignment="1" applyProtection="1">
      <alignment horizontal="left" vertical="top"/>
      <protection locked="0"/>
    </xf>
    <xf numFmtId="0" fontId="0" fillId="5" borderId="0" xfId="0" applyFill="1" applyBorder="1" applyAlignment="1" applyProtection="1">
      <alignment horizontal="center" vertical="center"/>
      <protection locked="0"/>
    </xf>
    <xf numFmtId="0" fontId="0" fillId="5" borderId="0" xfId="0" applyFill="1" applyBorder="1" applyAlignment="1">
      <alignment horizontal="center" vertical="center"/>
    </xf>
    <xf numFmtId="0" fontId="0" fillId="5" borderId="0" xfId="0" applyFill="1" applyBorder="1" applyAlignment="1">
      <alignment vertical="center"/>
    </xf>
    <xf numFmtId="0" fontId="0" fillId="5" borderId="0" xfId="0" applyFill="1" applyBorder="1" applyAlignment="1" applyProtection="1">
      <alignment horizontal="left" vertical="center"/>
      <protection locked="0"/>
    </xf>
    <xf numFmtId="164" fontId="0" fillId="5" borderId="0" xfId="0" applyNumberFormat="1" applyFill="1" applyBorder="1" applyAlignment="1" applyProtection="1">
      <alignment horizontal="right" vertical="center"/>
      <protection locked="0"/>
    </xf>
    <xf numFmtId="164" fontId="1" fillId="5" borderId="0" xfId="773" applyNumberFormat="1" applyFill="1" applyBorder="1" applyAlignment="1" applyProtection="1">
      <alignment horizontal="center" vertical="center"/>
      <protection locked="0"/>
    </xf>
    <xf numFmtId="0" fontId="0" fillId="5" borderId="15" xfId="0" applyFill="1" applyBorder="1" applyAlignment="1">
      <alignment vertical="center"/>
    </xf>
    <xf numFmtId="164" fontId="0" fillId="5" borderId="0" xfId="0" applyNumberFormat="1" applyFill="1" applyBorder="1" applyAlignment="1" applyProtection="1">
      <alignment horizontal="center" vertical="center"/>
      <protection locked="0"/>
    </xf>
    <xf numFmtId="0" fontId="0" fillId="5" borderId="0" xfId="0" applyFill="1" applyBorder="1" applyAlignment="1" applyProtection="1">
      <alignment horizontal="left" vertical="top"/>
      <protection locked="0"/>
    </xf>
    <xf numFmtId="0" fontId="0" fillId="5" borderId="0" xfId="0" applyFill="1" applyBorder="1" applyAlignment="1" applyProtection="1">
      <alignment horizontal="center" vertical="top"/>
      <protection locked="0"/>
    </xf>
    <xf numFmtId="0" fontId="0" fillId="5" borderId="0" xfId="0" applyFill="1" applyBorder="1"/>
    <xf numFmtId="0" fontId="24" fillId="0" borderId="12" xfId="0" applyFont="1" applyBorder="1" applyAlignment="1">
      <alignment horizontal="center" vertical="top" wrapText="1"/>
    </xf>
    <xf numFmtId="0" fontId="27" fillId="10" borderId="21" xfId="0" applyFont="1" applyFill="1" applyBorder="1" applyAlignment="1">
      <alignment horizontal="center" vertical="center"/>
    </xf>
    <xf numFmtId="0" fontId="27" fillId="10" borderId="22" xfId="0" applyFont="1" applyFill="1" applyBorder="1"/>
    <xf numFmtId="164" fontId="27" fillId="10" borderId="3" xfId="0" applyNumberFormat="1" applyFont="1" applyFill="1" applyBorder="1" applyAlignment="1">
      <alignment vertical="center"/>
    </xf>
    <xf numFmtId="0" fontId="27" fillId="10" borderId="15" xfId="0" applyFont="1" applyFill="1" applyBorder="1" applyAlignment="1">
      <alignment horizontal="center" wrapText="1"/>
    </xf>
    <xf numFmtId="0" fontId="27" fillId="10" borderId="20" xfId="0" applyFont="1" applyFill="1" applyBorder="1" applyAlignment="1">
      <alignment horizontal="center" wrapText="1"/>
    </xf>
    <xf numFmtId="166" fontId="27" fillId="10" borderId="12" xfId="986" applyNumberFormat="1" applyFont="1" applyFill="1" applyBorder="1" applyAlignment="1">
      <alignment wrapText="1"/>
    </xf>
    <xf numFmtId="166" fontId="27" fillId="10" borderId="16" xfId="986" applyNumberFormat="1" applyFont="1" applyFill="1" applyBorder="1" applyAlignment="1">
      <alignment wrapText="1"/>
    </xf>
    <xf numFmtId="0" fontId="27" fillId="10" borderId="21" xfId="0" applyFont="1" applyFill="1" applyBorder="1" applyAlignment="1">
      <alignment horizontal="center"/>
    </xf>
    <xf numFmtId="164" fontId="27" fillId="10" borderId="3" xfId="0" applyNumberFormat="1" applyFont="1" applyFill="1" applyBorder="1" applyAlignment="1">
      <alignment horizontal="right"/>
    </xf>
    <xf numFmtId="0" fontId="23" fillId="0" borderId="0" xfId="0" applyFont="1" applyAlignment="1">
      <alignment horizontal="center" vertical="top" wrapText="1"/>
    </xf>
    <xf numFmtId="0" fontId="14" fillId="5" borderId="16" xfId="0" applyFont="1" applyFill="1" applyBorder="1" applyAlignment="1">
      <alignment horizontal="left"/>
    </xf>
    <xf numFmtId="0" fontId="14" fillId="5" borderId="17" xfId="0" applyFont="1" applyFill="1" applyBorder="1" applyAlignment="1">
      <alignment horizontal="left"/>
    </xf>
    <xf numFmtId="0" fontId="14" fillId="5" borderId="20" xfId="0" applyFont="1" applyFill="1" applyBorder="1" applyAlignment="1">
      <alignment horizontal="left"/>
    </xf>
    <xf numFmtId="0" fontId="12" fillId="5" borderId="9" xfId="0" applyFont="1" applyFill="1" applyBorder="1" applyAlignment="1">
      <alignment horizontal="center" vertical="center" wrapText="1"/>
    </xf>
    <xf numFmtId="0" fontId="12" fillId="5" borderId="8" xfId="0" applyFont="1" applyFill="1" applyBorder="1" applyAlignment="1">
      <alignment horizontal="center" vertical="center"/>
    </xf>
    <xf numFmtId="0" fontId="12" fillId="5" borderId="10" xfId="0" applyFont="1" applyFill="1" applyBorder="1" applyAlignment="1">
      <alignment horizontal="center" vertical="center"/>
    </xf>
    <xf numFmtId="0" fontId="12" fillId="5" borderId="13" xfId="0" applyFont="1" applyFill="1" applyBorder="1" applyAlignment="1">
      <alignment horizontal="center" vertical="center"/>
    </xf>
    <xf numFmtId="0" fontId="12" fillId="5" borderId="0" xfId="0" applyFont="1" applyFill="1" applyAlignment="1">
      <alignment horizontal="center" vertical="center"/>
    </xf>
    <xf numFmtId="0" fontId="12" fillId="5" borderId="14" xfId="0" applyFont="1" applyFill="1" applyBorder="1" applyAlignment="1">
      <alignment horizontal="center" vertical="center"/>
    </xf>
    <xf numFmtId="0" fontId="12" fillId="5" borderId="18" xfId="0" applyFont="1" applyFill="1" applyBorder="1" applyAlignment="1">
      <alignment horizontal="center" vertical="center"/>
    </xf>
    <xf numFmtId="0" fontId="12" fillId="5" borderId="17" xfId="0" applyFont="1" applyFill="1" applyBorder="1" applyAlignment="1">
      <alignment horizontal="center" vertical="center"/>
    </xf>
    <xf numFmtId="0" fontId="12" fillId="5" borderId="19" xfId="0" applyFont="1" applyFill="1" applyBorder="1" applyAlignment="1">
      <alignment horizontal="center" vertical="center"/>
    </xf>
    <xf numFmtId="0" fontId="13" fillId="5" borderId="12" xfId="0" applyFont="1" applyFill="1" applyBorder="1" applyAlignment="1">
      <alignment horizontal="left"/>
    </xf>
    <xf numFmtId="0" fontId="13" fillId="5" borderId="0" xfId="0" applyFont="1" applyFill="1" applyAlignment="1">
      <alignment horizontal="left"/>
    </xf>
    <xf numFmtId="0" fontId="13" fillId="5" borderId="15" xfId="0" applyFont="1" applyFill="1" applyBorder="1" applyAlignment="1">
      <alignment horizontal="left"/>
    </xf>
    <xf numFmtId="0" fontId="15" fillId="0" borderId="21" xfId="0" applyFont="1" applyBorder="1" applyAlignment="1">
      <alignment horizontal="left"/>
    </xf>
    <xf numFmtId="0" fontId="15" fillId="0" borderId="3" xfId="0" applyFont="1" applyBorder="1" applyAlignment="1">
      <alignment horizontal="left"/>
    </xf>
    <xf numFmtId="0" fontId="15" fillId="0" borderId="22" xfId="0" applyFont="1" applyBorder="1" applyAlignment="1">
      <alignment horizontal="left"/>
    </xf>
    <xf numFmtId="0" fontId="0" fillId="0" borderId="7" xfId="0" applyBorder="1"/>
    <xf numFmtId="0" fontId="0" fillId="0" borderId="8" xfId="0" applyBorder="1"/>
    <xf numFmtId="0" fontId="0" fillId="0" borderId="11" xfId="0" applyBorder="1"/>
    <xf numFmtId="0" fontId="1" fillId="0" borderId="7" xfId="773" applyBorder="1"/>
    <xf numFmtId="0" fontId="1" fillId="0" borderId="8" xfId="773" applyBorder="1"/>
    <xf numFmtId="0" fontId="1" fillId="0" borderId="11" xfId="773" applyBorder="1"/>
    <xf numFmtId="0" fontId="16" fillId="7" borderId="12" xfId="0" applyFont="1" applyFill="1" applyBorder="1" applyAlignment="1">
      <alignment horizontal="center" vertical="center" wrapText="1"/>
    </xf>
    <xf numFmtId="0" fontId="16" fillId="7" borderId="0" xfId="0" applyFont="1" applyFill="1" applyAlignment="1">
      <alignment horizontal="center" vertical="center" wrapText="1"/>
    </xf>
    <xf numFmtId="0" fontId="16" fillId="7" borderId="15" xfId="0" applyFont="1" applyFill="1" applyBorder="1" applyAlignment="1">
      <alignment horizontal="center" vertical="center" wrapText="1"/>
    </xf>
    <xf numFmtId="0" fontId="15" fillId="0" borderId="21" xfId="0" applyFont="1" applyBorder="1" applyAlignment="1">
      <alignment horizontal="center"/>
    </xf>
    <xf numFmtId="0" fontId="0" fillId="0" borderId="3" xfId="0" applyBorder="1"/>
    <xf numFmtId="0" fontId="0" fillId="0" borderId="22" xfId="0" applyBorder="1"/>
    <xf numFmtId="0" fontId="0" fillId="0" borderId="12" xfId="0" applyBorder="1"/>
    <xf numFmtId="0" fontId="0" fillId="0" borderId="0" xfId="0"/>
    <xf numFmtId="0" fontId="0" fillId="0" borderId="15" xfId="0" applyBorder="1"/>
    <xf numFmtId="0" fontId="1" fillId="5" borderId="12" xfId="773" applyFill="1" applyBorder="1" applyAlignment="1">
      <alignment horizontal="left"/>
    </xf>
    <xf numFmtId="0" fontId="1" fillId="5" borderId="0" xfId="773" applyFill="1" applyAlignment="1">
      <alignment horizontal="left"/>
    </xf>
    <xf numFmtId="0" fontId="1" fillId="5" borderId="15" xfId="773" applyFill="1" applyBorder="1" applyAlignment="1">
      <alignment horizontal="left"/>
    </xf>
    <xf numFmtId="0" fontId="16" fillId="7" borderId="16" xfId="0" applyFont="1" applyFill="1" applyBorder="1" applyAlignment="1">
      <alignment horizontal="center" vertical="center" wrapText="1"/>
    </xf>
    <xf numFmtId="0" fontId="16" fillId="7" borderId="17" xfId="0" applyFont="1" applyFill="1" applyBorder="1" applyAlignment="1">
      <alignment horizontal="center" vertical="center" wrapText="1"/>
    </xf>
    <xf numFmtId="0" fontId="16" fillId="7" borderId="20" xfId="0" applyFont="1" applyFill="1" applyBorder="1" applyAlignment="1">
      <alignment horizontal="center" vertical="center" wrapText="1"/>
    </xf>
    <xf numFmtId="0" fontId="20" fillId="0" borderId="21" xfId="0" applyFont="1" applyBorder="1"/>
    <xf numFmtId="0" fontId="20" fillId="0" borderId="3" xfId="0" applyFont="1" applyBorder="1"/>
    <xf numFmtId="0" fontId="20" fillId="0" borderId="22" xfId="0" applyFont="1" applyBorder="1"/>
    <xf numFmtId="0" fontId="0" fillId="0" borderId="26" xfId="0" applyBorder="1" applyAlignment="1">
      <alignment horizontal="left" vertical="top"/>
    </xf>
    <xf numFmtId="0" fontId="0" fillId="0" borderId="27" xfId="0" applyBorder="1" applyAlignment="1">
      <alignment horizontal="left" vertical="top"/>
    </xf>
    <xf numFmtId="0" fontId="0" fillId="0" borderId="25" xfId="0" applyBorder="1" applyAlignment="1">
      <alignment horizontal="left" vertical="top"/>
    </xf>
    <xf numFmtId="0" fontId="0" fillId="0" borderId="26" xfId="0" applyBorder="1" applyAlignment="1">
      <alignment horizontal="left" vertical="top" wrapText="1"/>
    </xf>
    <xf numFmtId="0" fontId="0" fillId="0" borderId="27" xfId="0" applyBorder="1" applyAlignment="1">
      <alignment horizontal="left" vertical="top" wrapText="1"/>
    </xf>
    <xf numFmtId="0" fontId="0" fillId="0" borderId="25" xfId="0" applyBorder="1" applyAlignment="1">
      <alignment horizontal="left" vertical="top" wrapText="1"/>
    </xf>
    <xf numFmtId="0" fontId="0" fillId="5" borderId="16" xfId="0" applyFill="1" applyBorder="1" applyAlignment="1">
      <alignment horizontal="left"/>
    </xf>
    <xf numFmtId="0" fontId="0" fillId="5" borderId="17" xfId="0" applyFill="1" applyBorder="1" applyAlignment="1">
      <alignment horizontal="left"/>
    </xf>
    <xf numFmtId="0" fontId="0" fillId="5" borderId="20" xfId="0" applyFill="1" applyBorder="1" applyAlignment="1">
      <alignment horizontal="left"/>
    </xf>
    <xf numFmtId="0" fontId="1" fillId="5" borderId="16" xfId="773" applyFill="1" applyBorder="1" applyAlignment="1">
      <alignment horizontal="left"/>
    </xf>
    <xf numFmtId="0" fontId="1" fillId="5" borderId="17" xfId="773" applyFill="1" applyBorder="1" applyAlignment="1">
      <alignment horizontal="left"/>
    </xf>
    <xf numFmtId="0" fontId="1" fillId="5" borderId="20" xfId="773" applyFill="1" applyBorder="1" applyAlignment="1">
      <alignment horizontal="left"/>
    </xf>
    <xf numFmtId="0" fontId="0" fillId="0" borderId="12" xfId="0" applyBorder="1" applyAlignment="1">
      <alignment vertical="top"/>
    </xf>
    <xf numFmtId="0" fontId="0" fillId="0" borderId="0" xfId="0" applyAlignment="1">
      <alignment vertical="top"/>
    </xf>
    <xf numFmtId="0" fontId="0" fillId="0" borderId="15" xfId="0" applyBorder="1" applyAlignment="1">
      <alignment vertical="top"/>
    </xf>
    <xf numFmtId="0" fontId="0" fillId="5" borderId="12" xfId="0" applyFill="1" applyBorder="1" applyAlignment="1">
      <alignment horizontal="left" vertical="top"/>
    </xf>
    <xf numFmtId="0" fontId="0" fillId="0" borderId="0" xfId="0" applyAlignment="1">
      <alignment horizontal="left" vertical="top"/>
    </xf>
    <xf numFmtId="0" fontId="0" fillId="0" borderId="15" xfId="0" applyBorder="1" applyAlignment="1">
      <alignment horizontal="left" vertical="top"/>
    </xf>
    <xf numFmtId="0" fontId="0" fillId="0" borderId="12" xfId="0" applyBorder="1" applyAlignment="1">
      <alignment horizontal="left" vertical="top"/>
    </xf>
    <xf numFmtId="0" fontId="0" fillId="0" borderId="16" xfId="0" applyBorder="1" applyAlignment="1">
      <alignment horizontal="left" vertical="top"/>
    </xf>
    <xf numFmtId="0" fontId="0" fillId="0" borderId="17" xfId="0" applyBorder="1" applyAlignment="1">
      <alignment horizontal="left" vertical="top"/>
    </xf>
    <xf numFmtId="0" fontId="0" fillId="0" borderId="20" xfId="0" applyBorder="1" applyAlignment="1">
      <alignment horizontal="left" vertical="top"/>
    </xf>
    <xf numFmtId="0" fontId="17" fillId="5" borderId="7" xfId="0" applyFont="1" applyFill="1" applyBorder="1" applyAlignment="1">
      <alignment horizontal="left" vertical="center" indent="1"/>
    </xf>
    <xf numFmtId="0" fontId="17" fillId="5" borderId="8" xfId="0" applyFont="1" applyFill="1" applyBorder="1" applyAlignment="1">
      <alignment horizontal="left" vertical="center" indent="1"/>
    </xf>
    <xf numFmtId="0" fontId="17" fillId="5" borderId="11" xfId="0" applyFont="1" applyFill="1" applyBorder="1" applyAlignment="1">
      <alignment horizontal="left" vertical="center" indent="1"/>
    </xf>
    <xf numFmtId="0" fontId="17" fillId="5" borderId="12" xfId="0" applyFont="1" applyFill="1" applyBorder="1" applyAlignment="1">
      <alignment horizontal="left" vertical="center" indent="1"/>
    </xf>
    <xf numFmtId="0" fontId="17" fillId="5" borderId="0" xfId="0" applyFont="1" applyFill="1" applyAlignment="1">
      <alignment horizontal="left" vertical="center" indent="1"/>
    </xf>
    <xf numFmtId="0" fontId="17" fillId="5" borderId="15" xfId="0" applyFont="1" applyFill="1" applyBorder="1" applyAlignment="1">
      <alignment horizontal="left" vertical="center" indent="1"/>
    </xf>
    <xf numFmtId="0" fontId="0" fillId="5" borderId="0" xfId="0" applyFill="1" applyBorder="1" applyAlignment="1" applyProtection="1">
      <alignment horizontal="center" vertical="center" wrapText="1"/>
      <protection locked="0"/>
    </xf>
    <xf numFmtId="0" fontId="0" fillId="0" borderId="0" xfId="0" applyBorder="1" applyAlignment="1">
      <alignment vertical="center"/>
    </xf>
    <xf numFmtId="4" fontId="1" fillId="5" borderId="0" xfId="773" applyNumberFormat="1" applyFill="1" applyBorder="1" applyAlignment="1" applyProtection="1">
      <alignment horizontal="center" vertical="center"/>
      <protection locked="0"/>
    </xf>
    <xf numFmtId="0" fontId="1" fillId="0" borderId="0" xfId="773" applyBorder="1" applyAlignment="1">
      <alignment vertical="center"/>
    </xf>
    <xf numFmtId="0" fontId="13" fillId="5" borderId="7" xfId="0" applyFont="1" applyFill="1" applyBorder="1" applyAlignment="1">
      <alignment horizontal="left" vertical="center" indent="1"/>
    </xf>
    <xf numFmtId="0" fontId="13" fillId="5" borderId="8" xfId="0" applyFont="1" applyFill="1" applyBorder="1" applyAlignment="1">
      <alignment horizontal="left" vertical="center" indent="1"/>
    </xf>
    <xf numFmtId="0" fontId="13" fillId="5" borderId="11" xfId="0" applyFont="1" applyFill="1" applyBorder="1" applyAlignment="1">
      <alignment horizontal="left" vertical="center" indent="1"/>
    </xf>
    <xf numFmtId="0" fontId="12" fillId="5" borderId="7" xfId="0" applyFont="1" applyFill="1" applyBorder="1" applyAlignment="1">
      <alignment horizontal="center" vertical="center" wrapText="1"/>
    </xf>
    <xf numFmtId="0" fontId="12" fillId="5" borderId="11" xfId="0" applyFont="1" applyFill="1" applyBorder="1" applyAlignment="1">
      <alignment horizontal="center" vertical="center"/>
    </xf>
    <xf numFmtId="0" fontId="12" fillId="5" borderId="12" xfId="0" applyFont="1" applyFill="1" applyBorder="1" applyAlignment="1">
      <alignment horizontal="center" vertical="center"/>
    </xf>
    <xf numFmtId="0" fontId="12" fillId="5" borderId="15" xfId="0" applyFont="1" applyFill="1" applyBorder="1" applyAlignment="1">
      <alignment horizontal="center" vertical="center"/>
    </xf>
    <xf numFmtId="0" fontId="13" fillId="5" borderId="7" xfId="0" applyFont="1" applyFill="1" applyBorder="1" applyAlignment="1">
      <alignment horizontal="center" vertical="center"/>
    </xf>
    <xf numFmtId="0" fontId="13" fillId="5" borderId="16" xfId="0" applyFont="1" applyFill="1" applyBorder="1" applyAlignment="1">
      <alignment horizontal="center" vertical="center"/>
    </xf>
    <xf numFmtId="14" fontId="0" fillId="5" borderId="8" xfId="0" applyNumberFormat="1" applyFill="1" applyBorder="1" applyAlignment="1" applyProtection="1">
      <alignment horizontal="center" vertical="center"/>
      <protection locked="0"/>
    </xf>
    <xf numFmtId="0" fontId="0" fillId="5" borderId="8" xfId="0" applyFill="1" applyBorder="1" applyAlignment="1" applyProtection="1">
      <alignment horizontal="center" vertical="center"/>
      <protection locked="0"/>
    </xf>
    <xf numFmtId="0" fontId="0" fillId="5" borderId="11" xfId="0" applyFill="1" applyBorder="1" applyAlignment="1" applyProtection="1">
      <alignment horizontal="center" vertical="center"/>
      <protection locked="0"/>
    </xf>
    <xf numFmtId="0" fontId="0" fillId="5" borderId="17" xfId="0" applyFill="1" applyBorder="1" applyAlignment="1" applyProtection="1">
      <alignment horizontal="center" vertical="center"/>
      <protection locked="0"/>
    </xf>
    <xf numFmtId="0" fontId="0" fillId="5" borderId="20" xfId="0" applyFill="1" applyBorder="1" applyAlignment="1" applyProtection="1">
      <alignment horizontal="center" vertical="center"/>
      <protection locked="0"/>
    </xf>
    <xf numFmtId="0" fontId="13" fillId="5" borderId="12" xfId="0" applyFont="1" applyFill="1" applyBorder="1" applyAlignment="1">
      <alignment horizontal="center" vertical="center"/>
    </xf>
    <xf numFmtId="0" fontId="0" fillId="5" borderId="0" xfId="0" applyFill="1" applyAlignment="1" applyProtection="1">
      <alignment horizontal="center" vertical="center"/>
      <protection locked="0"/>
    </xf>
    <xf numFmtId="0" fontId="0" fillId="5" borderId="15" xfId="0" applyFill="1" applyBorder="1" applyAlignment="1" applyProtection="1">
      <alignment horizontal="center" vertical="center"/>
      <protection locked="0"/>
    </xf>
    <xf numFmtId="0" fontId="13" fillId="5" borderId="7" xfId="0" applyFont="1" applyFill="1" applyBorder="1" applyAlignment="1">
      <alignment horizontal="center" wrapText="1"/>
    </xf>
    <xf numFmtId="0" fontId="13" fillId="5" borderId="16" xfId="0" applyFont="1" applyFill="1" applyBorder="1" applyAlignment="1">
      <alignment horizontal="center" wrapText="1"/>
    </xf>
    <xf numFmtId="0" fontId="8" fillId="5" borderId="8" xfId="773" applyFont="1" applyFill="1" applyBorder="1" applyAlignment="1" applyProtection="1">
      <alignment horizontal="center" vertical="center"/>
      <protection locked="0"/>
    </xf>
    <xf numFmtId="0" fontId="8" fillId="5" borderId="11" xfId="773" applyFont="1" applyFill="1" applyBorder="1" applyAlignment="1" applyProtection="1">
      <alignment horizontal="center" vertical="center"/>
      <protection locked="0"/>
    </xf>
    <xf numFmtId="0" fontId="8" fillId="5" borderId="17" xfId="773" applyFont="1" applyFill="1" applyBorder="1" applyAlignment="1" applyProtection="1">
      <alignment horizontal="center" vertical="center"/>
      <protection locked="0"/>
    </xf>
    <xf numFmtId="0" fontId="8" fillId="5" borderId="20" xfId="773" applyFont="1" applyFill="1" applyBorder="1" applyAlignment="1" applyProtection="1">
      <alignment horizontal="center" vertical="center"/>
      <protection locked="0"/>
    </xf>
    <xf numFmtId="0" fontId="13" fillId="5" borderId="15" xfId="0" applyFont="1" applyFill="1" applyBorder="1" applyAlignment="1">
      <alignment horizontal="left" vertical="center" indent="1"/>
    </xf>
    <xf numFmtId="0" fontId="13" fillId="5" borderId="12" xfId="0" applyFont="1" applyFill="1" applyBorder="1" applyAlignment="1">
      <alignment horizontal="left" vertical="center" indent="1"/>
    </xf>
    <xf numFmtId="0" fontId="13" fillId="5" borderId="0" xfId="0" applyFont="1" applyFill="1" applyAlignment="1">
      <alignment horizontal="left" vertical="center" indent="1"/>
    </xf>
    <xf numFmtId="0" fontId="0" fillId="5" borderId="12" xfId="0" applyFill="1" applyBorder="1" applyAlignment="1" applyProtection="1">
      <alignment horizontal="left" vertical="center" indent="1"/>
      <protection locked="0"/>
    </xf>
    <xf numFmtId="0" fontId="0" fillId="5" borderId="0" xfId="0" applyFill="1" applyAlignment="1" applyProtection="1">
      <alignment horizontal="left" vertical="center" indent="1"/>
      <protection locked="0"/>
    </xf>
    <xf numFmtId="0" fontId="0" fillId="5" borderId="15" xfId="0" applyFill="1" applyBorder="1" applyAlignment="1" applyProtection="1">
      <alignment horizontal="left" vertical="center" indent="1"/>
      <protection locked="0"/>
    </xf>
    <xf numFmtId="0" fontId="0" fillId="5" borderId="16" xfId="0" applyFill="1" applyBorder="1" applyAlignment="1" applyProtection="1">
      <alignment horizontal="left" vertical="center" indent="1"/>
      <protection locked="0"/>
    </xf>
    <xf numFmtId="0" fontId="0" fillId="5" borderId="17" xfId="0" applyFill="1" applyBorder="1" applyAlignment="1" applyProtection="1">
      <alignment horizontal="left" vertical="center" indent="1"/>
      <protection locked="0"/>
    </xf>
    <xf numFmtId="0" fontId="0" fillId="5" borderId="20" xfId="0" applyFill="1" applyBorder="1" applyAlignment="1" applyProtection="1">
      <alignment horizontal="left" vertical="center" indent="1"/>
      <protection locked="0"/>
    </xf>
    <xf numFmtId="0" fontId="0" fillId="5" borderId="12" xfId="0" applyFill="1" applyBorder="1" applyAlignment="1" applyProtection="1">
      <alignment horizontal="left" indent="1"/>
      <protection locked="0"/>
    </xf>
    <xf numFmtId="0" fontId="0" fillId="5" borderId="0" xfId="0" applyFill="1" applyAlignment="1" applyProtection="1">
      <alignment horizontal="left" indent="1"/>
      <protection locked="0"/>
    </xf>
    <xf numFmtId="0" fontId="0" fillId="5" borderId="15" xfId="0" applyFill="1" applyBorder="1" applyAlignment="1" applyProtection="1">
      <alignment horizontal="left" indent="1"/>
      <protection locked="0"/>
    </xf>
    <xf numFmtId="0" fontId="0" fillId="5" borderId="16" xfId="0" applyFill="1" applyBorder="1" applyAlignment="1" applyProtection="1">
      <alignment horizontal="left" indent="1"/>
      <protection locked="0"/>
    </xf>
    <xf numFmtId="0" fontId="0" fillId="5" borderId="17" xfId="0" applyFill="1" applyBorder="1" applyAlignment="1" applyProtection="1">
      <alignment horizontal="left" indent="1"/>
      <protection locked="0"/>
    </xf>
    <xf numFmtId="0" fontId="0" fillId="5" borderId="20" xfId="0" applyFill="1" applyBorder="1" applyAlignment="1" applyProtection="1">
      <alignment horizontal="left" indent="1"/>
      <protection locked="0"/>
    </xf>
    <xf numFmtId="0" fontId="0" fillId="5" borderId="12" xfId="0" applyFill="1" applyBorder="1" applyAlignment="1" applyProtection="1">
      <alignment vertical="top" wrapText="1"/>
      <protection locked="0"/>
    </xf>
    <xf numFmtId="0" fontId="0" fillId="5" borderId="0" xfId="0" applyFill="1" applyAlignment="1" applyProtection="1">
      <alignment vertical="top" wrapText="1"/>
      <protection locked="0"/>
    </xf>
    <xf numFmtId="0" fontId="0" fillId="5" borderId="15" xfId="0" applyFill="1" applyBorder="1" applyAlignment="1" applyProtection="1">
      <alignment vertical="top" wrapText="1"/>
      <protection locked="0"/>
    </xf>
    <xf numFmtId="0" fontId="0" fillId="5" borderId="16" xfId="0" applyFill="1" applyBorder="1" applyAlignment="1" applyProtection="1">
      <alignment vertical="top" wrapText="1"/>
      <protection locked="0"/>
    </xf>
    <xf numFmtId="0" fontId="0" fillId="5" borderId="17" xfId="0" applyFill="1" applyBorder="1" applyAlignment="1" applyProtection="1">
      <alignment vertical="top" wrapText="1"/>
      <protection locked="0"/>
    </xf>
    <xf numFmtId="0" fontId="0" fillId="5" borderId="20" xfId="0" applyFill="1" applyBorder="1" applyAlignment="1" applyProtection="1">
      <alignment vertical="top" wrapText="1"/>
      <protection locked="0"/>
    </xf>
    <xf numFmtId="0" fontId="0" fillId="5" borderId="12" xfId="0" applyFill="1" applyBorder="1" applyAlignment="1" applyProtection="1">
      <alignment horizontal="left" vertical="top" wrapText="1"/>
      <protection locked="0"/>
    </xf>
    <xf numFmtId="0" fontId="0" fillId="5" borderId="0" xfId="0" applyFill="1" applyAlignment="1" applyProtection="1">
      <alignment horizontal="left" vertical="top" wrapText="1"/>
      <protection locked="0"/>
    </xf>
    <xf numFmtId="0" fontId="0" fillId="5" borderId="15" xfId="0" applyFill="1" applyBorder="1" applyAlignment="1" applyProtection="1">
      <alignment horizontal="left" vertical="top" wrapText="1"/>
      <protection locked="0"/>
    </xf>
    <xf numFmtId="0" fontId="0" fillId="5" borderId="16" xfId="0" applyFill="1" applyBorder="1" applyAlignment="1" applyProtection="1">
      <alignment horizontal="left" vertical="top" wrapText="1"/>
      <protection locked="0"/>
    </xf>
    <xf numFmtId="0" fontId="0" fillId="5" borderId="17" xfId="0" applyFill="1" applyBorder="1" applyAlignment="1" applyProtection="1">
      <alignment horizontal="left" vertical="top" wrapText="1"/>
      <protection locked="0"/>
    </xf>
    <xf numFmtId="0" fontId="0" fillId="5" borderId="20" xfId="0" applyFill="1" applyBorder="1" applyAlignment="1" applyProtection="1">
      <alignment horizontal="left" vertical="top" wrapText="1"/>
      <protection locked="0"/>
    </xf>
    <xf numFmtId="0" fontId="1" fillId="5" borderId="0" xfId="773" applyFill="1" applyAlignment="1" applyProtection="1">
      <alignment horizontal="center" vertical="top"/>
      <protection locked="0"/>
    </xf>
    <xf numFmtId="0" fontId="1" fillId="5" borderId="15" xfId="773" applyFill="1" applyBorder="1" applyAlignment="1" applyProtection="1">
      <alignment horizontal="center" vertical="top"/>
      <protection locked="0"/>
    </xf>
    <xf numFmtId="0" fontId="0" fillId="0" borderId="12" xfId="0" applyBorder="1" applyAlignment="1">
      <alignment vertical="top" wrapText="1"/>
    </xf>
    <xf numFmtId="0" fontId="0" fillId="0" borderId="0" xfId="0" applyAlignment="1">
      <alignment vertical="top" wrapText="1"/>
    </xf>
    <xf numFmtId="0" fontId="0" fillId="0" borderId="15" xfId="0" applyBorder="1" applyAlignment="1">
      <alignment vertical="top" wrapText="1"/>
    </xf>
    <xf numFmtId="0" fontId="0" fillId="0" borderId="16" xfId="0" applyBorder="1" applyAlignment="1">
      <alignment vertical="top" wrapText="1"/>
    </xf>
    <xf numFmtId="0" fontId="0" fillId="0" borderId="17" xfId="0" applyBorder="1" applyAlignment="1">
      <alignment vertical="top" wrapText="1"/>
    </xf>
    <xf numFmtId="0" fontId="0" fillId="0" borderId="20" xfId="0" applyBorder="1" applyAlignment="1">
      <alignment vertical="top" wrapText="1"/>
    </xf>
    <xf numFmtId="0" fontId="17" fillId="5" borderId="0" xfId="0" applyFont="1" applyFill="1" applyBorder="1" applyAlignment="1">
      <alignment horizontal="left" vertical="center" indent="1"/>
    </xf>
    <xf numFmtId="0" fontId="0" fillId="0" borderId="0" xfId="0" applyBorder="1" applyAlignment="1">
      <alignment horizontal="center" vertical="center"/>
    </xf>
    <xf numFmtId="0" fontId="1" fillId="0" borderId="7" xfId="773" applyBorder="1" applyAlignment="1">
      <alignment vertical="top"/>
    </xf>
    <xf numFmtId="0" fontId="1" fillId="0" borderId="8" xfId="773" applyBorder="1" applyAlignment="1">
      <alignment vertical="top"/>
    </xf>
    <xf numFmtId="0" fontId="1" fillId="0" borderId="11" xfId="773" applyBorder="1" applyAlignment="1">
      <alignment vertical="top"/>
    </xf>
    <xf numFmtId="0" fontId="1" fillId="0" borderId="12" xfId="773" applyBorder="1" applyAlignment="1">
      <alignment vertical="top"/>
    </xf>
    <xf numFmtId="0" fontId="1" fillId="0" borderId="0" xfId="773" applyAlignment="1">
      <alignment vertical="top"/>
    </xf>
    <xf numFmtId="0" fontId="1" fillId="0" borderId="15" xfId="773" applyBorder="1" applyAlignment="1">
      <alignment vertical="top"/>
    </xf>
    <xf numFmtId="0" fontId="0" fillId="0" borderId="0" xfId="0" applyAlignment="1">
      <alignment horizontal="center" vertical="center"/>
    </xf>
    <xf numFmtId="0" fontId="0" fillId="5" borderId="0" xfId="0" applyFill="1" applyAlignment="1" applyProtection="1">
      <alignment horizontal="center" vertical="center" wrapText="1"/>
      <protection locked="0"/>
    </xf>
    <xf numFmtId="4" fontId="1" fillId="5" borderId="0" xfId="773" applyNumberFormat="1" applyFill="1" applyAlignment="1" applyProtection="1">
      <alignment horizontal="center" vertical="center"/>
      <protection locked="0"/>
    </xf>
    <xf numFmtId="0" fontId="1" fillId="0" borderId="0" xfId="773"/>
    <xf numFmtId="164" fontId="0" fillId="5" borderId="0" xfId="0" applyNumberFormat="1" applyFill="1" applyAlignment="1" applyProtection="1">
      <alignment horizontal="center" vertical="center"/>
      <protection locked="0"/>
    </xf>
    <xf numFmtId="0" fontId="27" fillId="10" borderId="21" xfId="0" applyFont="1" applyFill="1" applyBorder="1" applyAlignment="1">
      <alignment horizontal="center"/>
    </xf>
    <xf numFmtId="0" fontId="27" fillId="10" borderId="22" xfId="0" applyFont="1" applyFill="1" applyBorder="1" applyAlignment="1">
      <alignment horizontal="center"/>
    </xf>
    <xf numFmtId="0" fontId="4" fillId="3" borderId="31" xfId="0" applyFont="1" applyFill="1" applyBorder="1" applyAlignment="1">
      <alignment horizontal="center" wrapText="1"/>
    </xf>
    <xf numFmtId="0" fontId="4" fillId="3" borderId="32" xfId="0" applyFont="1" applyFill="1" applyBorder="1" applyAlignment="1">
      <alignment horizontal="center" wrapText="1"/>
    </xf>
    <xf numFmtId="0" fontId="6" fillId="0" borderId="5" xfId="0" applyFont="1" applyBorder="1"/>
    <xf numFmtId="0" fontId="0" fillId="0" borderId="5" xfId="0" applyBorder="1"/>
  </cellXfs>
  <cellStyles count="987">
    <cellStyle name="Currency" xfId="986" builtinId="4"/>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2" builtinId="9" hidden="1"/>
    <cellStyle name="Followed Hyperlink" xfId="414"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58" builtinId="9" hidden="1"/>
    <cellStyle name="Followed Hyperlink" xfId="460"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0" builtinId="9" hidden="1"/>
    <cellStyle name="Followed Hyperlink" xfId="472" builtinId="9" hidden="1"/>
    <cellStyle name="Followed Hyperlink" xfId="474" builtinId="9" hidden="1"/>
    <cellStyle name="Followed Hyperlink" xfId="476" builtinId="9" hidden="1"/>
    <cellStyle name="Followed Hyperlink" xfId="478" builtinId="9" hidden="1"/>
    <cellStyle name="Followed Hyperlink" xfId="480" builtinId="9" hidden="1"/>
    <cellStyle name="Followed Hyperlink" xfId="482" builtinId="9" hidden="1"/>
    <cellStyle name="Followed Hyperlink" xfId="484" builtinId="9" hidden="1"/>
    <cellStyle name="Followed Hyperlink" xfId="486" builtinId="9" hidden="1"/>
    <cellStyle name="Followed Hyperlink" xfId="488" builtinId="9" hidden="1"/>
    <cellStyle name="Followed Hyperlink" xfId="490" builtinId="9" hidden="1"/>
    <cellStyle name="Followed Hyperlink" xfId="492" builtinId="9" hidden="1"/>
    <cellStyle name="Followed Hyperlink" xfId="494" builtinId="9" hidden="1"/>
    <cellStyle name="Followed Hyperlink" xfId="496" builtinId="9" hidden="1"/>
    <cellStyle name="Followed Hyperlink" xfId="498" builtinId="9" hidden="1"/>
    <cellStyle name="Followed Hyperlink" xfId="500" builtinId="9" hidden="1"/>
    <cellStyle name="Followed Hyperlink" xfId="502" builtinId="9" hidden="1"/>
    <cellStyle name="Followed Hyperlink" xfId="504" builtinId="9" hidden="1"/>
    <cellStyle name="Followed Hyperlink" xfId="506" builtinId="9" hidden="1"/>
    <cellStyle name="Followed Hyperlink" xfId="508" builtinId="9" hidden="1"/>
    <cellStyle name="Followed Hyperlink" xfId="510" builtinId="9" hidden="1"/>
    <cellStyle name="Followed Hyperlink" xfId="512" builtinId="9" hidden="1"/>
    <cellStyle name="Followed Hyperlink" xfId="514" builtinId="9" hidden="1"/>
    <cellStyle name="Followed Hyperlink" xfId="516" builtinId="9" hidden="1"/>
    <cellStyle name="Followed Hyperlink" xfId="518" builtinId="9" hidden="1"/>
    <cellStyle name="Followed Hyperlink" xfId="520" builtinId="9" hidden="1"/>
    <cellStyle name="Followed Hyperlink" xfId="522" builtinId="9" hidden="1"/>
    <cellStyle name="Followed Hyperlink" xfId="524" builtinId="9" hidden="1"/>
    <cellStyle name="Followed Hyperlink" xfId="526" builtinId="9" hidden="1"/>
    <cellStyle name="Followed Hyperlink" xfId="528" builtinId="9" hidden="1"/>
    <cellStyle name="Followed Hyperlink" xfId="530" builtinId="9" hidden="1"/>
    <cellStyle name="Followed Hyperlink" xfId="532" builtinId="9" hidden="1"/>
    <cellStyle name="Followed Hyperlink" xfId="534" builtinId="9" hidden="1"/>
    <cellStyle name="Followed Hyperlink" xfId="536" builtinId="9" hidden="1"/>
    <cellStyle name="Followed Hyperlink" xfId="538" builtinId="9" hidden="1"/>
    <cellStyle name="Followed Hyperlink" xfId="540" builtinId="9" hidden="1"/>
    <cellStyle name="Followed Hyperlink" xfId="542" builtinId="9" hidden="1"/>
    <cellStyle name="Followed Hyperlink" xfId="544" builtinId="9" hidden="1"/>
    <cellStyle name="Followed Hyperlink" xfId="546" builtinId="9" hidden="1"/>
    <cellStyle name="Followed Hyperlink" xfId="548" builtinId="9" hidden="1"/>
    <cellStyle name="Followed Hyperlink" xfId="550" builtinId="9" hidden="1"/>
    <cellStyle name="Followed Hyperlink" xfId="552" builtinId="9" hidden="1"/>
    <cellStyle name="Followed Hyperlink" xfId="554" builtinId="9" hidden="1"/>
    <cellStyle name="Followed Hyperlink" xfId="556" builtinId="9" hidden="1"/>
    <cellStyle name="Followed Hyperlink" xfId="558" builtinId="9" hidden="1"/>
    <cellStyle name="Followed Hyperlink" xfId="560" builtinId="9" hidden="1"/>
    <cellStyle name="Followed Hyperlink" xfId="562" builtinId="9" hidden="1"/>
    <cellStyle name="Followed Hyperlink" xfId="564" builtinId="9" hidden="1"/>
    <cellStyle name="Followed Hyperlink" xfId="566" builtinId="9" hidden="1"/>
    <cellStyle name="Followed Hyperlink" xfId="568" builtinId="9" hidden="1"/>
    <cellStyle name="Followed Hyperlink" xfId="570" builtinId="9" hidden="1"/>
    <cellStyle name="Followed Hyperlink" xfId="572" builtinId="9" hidden="1"/>
    <cellStyle name="Followed Hyperlink" xfId="574" builtinId="9" hidden="1"/>
    <cellStyle name="Followed Hyperlink" xfId="576" builtinId="9" hidden="1"/>
    <cellStyle name="Followed Hyperlink" xfId="578" builtinId="9" hidden="1"/>
    <cellStyle name="Followed Hyperlink" xfId="580" builtinId="9" hidden="1"/>
    <cellStyle name="Followed Hyperlink" xfId="582" builtinId="9" hidden="1"/>
    <cellStyle name="Followed Hyperlink" xfId="584" builtinId="9" hidden="1"/>
    <cellStyle name="Followed Hyperlink" xfId="586" builtinId="9" hidden="1"/>
    <cellStyle name="Followed Hyperlink" xfId="588" builtinId="9" hidden="1"/>
    <cellStyle name="Followed Hyperlink" xfId="590" builtinId="9" hidden="1"/>
    <cellStyle name="Followed Hyperlink" xfId="592" builtinId="9" hidden="1"/>
    <cellStyle name="Followed Hyperlink" xfId="594" builtinId="9" hidden="1"/>
    <cellStyle name="Followed Hyperlink" xfId="596" builtinId="9" hidden="1"/>
    <cellStyle name="Followed Hyperlink" xfId="598" builtinId="9" hidden="1"/>
    <cellStyle name="Followed Hyperlink" xfId="600" builtinId="9" hidden="1"/>
    <cellStyle name="Followed Hyperlink" xfId="602" builtinId="9" hidden="1"/>
    <cellStyle name="Followed Hyperlink" xfId="604" builtinId="9" hidden="1"/>
    <cellStyle name="Followed Hyperlink" xfId="606" builtinId="9" hidden="1"/>
    <cellStyle name="Followed Hyperlink" xfId="608" builtinId="9" hidden="1"/>
    <cellStyle name="Followed Hyperlink" xfId="610" builtinId="9" hidden="1"/>
    <cellStyle name="Followed Hyperlink" xfId="612" builtinId="9" hidden="1"/>
    <cellStyle name="Followed Hyperlink" xfId="614" builtinId="9" hidden="1"/>
    <cellStyle name="Followed Hyperlink" xfId="616" builtinId="9" hidden="1"/>
    <cellStyle name="Followed Hyperlink" xfId="618" builtinId="9" hidden="1"/>
    <cellStyle name="Followed Hyperlink" xfId="620" builtinId="9" hidden="1"/>
    <cellStyle name="Followed Hyperlink" xfId="622" builtinId="9" hidden="1"/>
    <cellStyle name="Followed Hyperlink" xfId="624" builtinId="9" hidden="1"/>
    <cellStyle name="Followed Hyperlink" xfId="626" builtinId="9" hidden="1"/>
    <cellStyle name="Followed Hyperlink" xfId="628" builtinId="9" hidden="1"/>
    <cellStyle name="Followed Hyperlink" xfId="630" builtinId="9" hidden="1"/>
    <cellStyle name="Followed Hyperlink" xfId="632" builtinId="9" hidden="1"/>
    <cellStyle name="Followed Hyperlink" xfId="634" builtinId="9" hidden="1"/>
    <cellStyle name="Followed Hyperlink" xfId="636" builtinId="9" hidden="1"/>
    <cellStyle name="Followed Hyperlink" xfId="638" builtinId="9" hidden="1"/>
    <cellStyle name="Followed Hyperlink" xfId="640" builtinId="9" hidden="1"/>
    <cellStyle name="Followed Hyperlink" xfId="642" builtinId="9" hidden="1"/>
    <cellStyle name="Followed Hyperlink" xfId="644" builtinId="9" hidden="1"/>
    <cellStyle name="Followed Hyperlink" xfId="646" builtinId="9" hidden="1"/>
    <cellStyle name="Followed Hyperlink" xfId="648" builtinId="9" hidden="1"/>
    <cellStyle name="Followed Hyperlink" xfId="650" builtinId="9" hidden="1"/>
    <cellStyle name="Followed Hyperlink" xfId="652" builtinId="9" hidden="1"/>
    <cellStyle name="Followed Hyperlink" xfId="654" builtinId="9" hidden="1"/>
    <cellStyle name="Followed Hyperlink" xfId="656" builtinId="9" hidden="1"/>
    <cellStyle name="Followed Hyperlink" xfId="658" builtinId="9" hidden="1"/>
    <cellStyle name="Followed Hyperlink" xfId="660" builtinId="9" hidden="1"/>
    <cellStyle name="Followed Hyperlink" xfId="662" builtinId="9" hidden="1"/>
    <cellStyle name="Followed Hyperlink" xfId="664" builtinId="9" hidden="1"/>
    <cellStyle name="Followed Hyperlink" xfId="666" builtinId="9" hidden="1"/>
    <cellStyle name="Followed Hyperlink" xfId="668" builtinId="9" hidden="1"/>
    <cellStyle name="Followed Hyperlink" xfId="670" builtinId="9" hidden="1"/>
    <cellStyle name="Followed Hyperlink" xfId="672" builtinId="9" hidden="1"/>
    <cellStyle name="Followed Hyperlink" xfId="674" builtinId="9" hidden="1"/>
    <cellStyle name="Followed Hyperlink" xfId="676" builtinId="9" hidden="1"/>
    <cellStyle name="Followed Hyperlink" xfId="678" builtinId="9" hidden="1"/>
    <cellStyle name="Followed Hyperlink" xfId="680" builtinId="9" hidden="1"/>
    <cellStyle name="Followed Hyperlink" xfId="682" builtinId="9" hidden="1"/>
    <cellStyle name="Followed Hyperlink" xfId="684" builtinId="9" hidden="1"/>
    <cellStyle name="Followed Hyperlink" xfId="686" builtinId="9" hidden="1"/>
    <cellStyle name="Followed Hyperlink" xfId="688" builtinId="9" hidden="1"/>
    <cellStyle name="Followed Hyperlink" xfId="690" builtinId="9" hidden="1"/>
    <cellStyle name="Followed Hyperlink" xfId="692" builtinId="9" hidden="1"/>
    <cellStyle name="Followed Hyperlink" xfId="694" builtinId="9" hidden="1"/>
    <cellStyle name="Followed Hyperlink" xfId="696" builtinId="9" hidden="1"/>
    <cellStyle name="Followed Hyperlink" xfId="698" builtinId="9" hidden="1"/>
    <cellStyle name="Followed Hyperlink" xfId="700" builtinId="9" hidden="1"/>
    <cellStyle name="Followed Hyperlink" xfId="702" builtinId="9" hidden="1"/>
    <cellStyle name="Followed Hyperlink" xfId="704" builtinId="9" hidden="1"/>
    <cellStyle name="Followed Hyperlink" xfId="706" builtinId="9" hidden="1"/>
    <cellStyle name="Followed Hyperlink" xfId="708" builtinId="9" hidden="1"/>
    <cellStyle name="Followed Hyperlink" xfId="710" builtinId="9" hidden="1"/>
    <cellStyle name="Followed Hyperlink" xfId="712" builtinId="9" hidden="1"/>
    <cellStyle name="Followed Hyperlink" xfId="714" builtinId="9" hidden="1"/>
    <cellStyle name="Followed Hyperlink" xfId="716" builtinId="9" hidden="1"/>
    <cellStyle name="Followed Hyperlink" xfId="718" builtinId="9" hidden="1"/>
    <cellStyle name="Followed Hyperlink" xfId="720" builtinId="9" hidden="1"/>
    <cellStyle name="Followed Hyperlink" xfId="722" builtinId="9" hidden="1"/>
    <cellStyle name="Followed Hyperlink" xfId="724" builtinId="9" hidden="1"/>
    <cellStyle name="Followed Hyperlink" xfId="726" builtinId="9" hidden="1"/>
    <cellStyle name="Followed Hyperlink" xfId="728" builtinId="9" hidden="1"/>
    <cellStyle name="Followed Hyperlink" xfId="730" builtinId="9" hidden="1"/>
    <cellStyle name="Followed Hyperlink" xfId="732" builtinId="9" hidden="1"/>
    <cellStyle name="Followed Hyperlink" xfId="734" builtinId="9" hidden="1"/>
    <cellStyle name="Followed Hyperlink" xfId="736" builtinId="9" hidden="1"/>
    <cellStyle name="Followed Hyperlink" xfId="738" builtinId="9" hidden="1"/>
    <cellStyle name="Followed Hyperlink" xfId="740" builtinId="9" hidden="1"/>
    <cellStyle name="Followed Hyperlink" xfId="742" builtinId="9" hidden="1"/>
    <cellStyle name="Followed Hyperlink" xfId="744" builtinId="9" hidden="1"/>
    <cellStyle name="Followed Hyperlink" xfId="746" builtinId="9" hidden="1"/>
    <cellStyle name="Followed Hyperlink" xfId="748" builtinId="9" hidden="1"/>
    <cellStyle name="Followed Hyperlink" xfId="750" builtinId="9" hidden="1"/>
    <cellStyle name="Followed Hyperlink" xfId="752" builtinId="9" hidden="1"/>
    <cellStyle name="Followed Hyperlink" xfId="754" builtinId="9" hidden="1"/>
    <cellStyle name="Followed Hyperlink" xfId="756" builtinId="9" hidden="1"/>
    <cellStyle name="Followed Hyperlink" xfId="758" builtinId="9" hidden="1"/>
    <cellStyle name="Followed Hyperlink" xfId="760" builtinId="9" hidden="1"/>
    <cellStyle name="Followed Hyperlink" xfId="762" builtinId="9" hidden="1"/>
    <cellStyle name="Followed Hyperlink" xfId="764" builtinId="9" hidden="1"/>
    <cellStyle name="Followed Hyperlink" xfId="766" builtinId="9" hidden="1"/>
    <cellStyle name="Followed Hyperlink" xfId="768" builtinId="9" hidden="1"/>
    <cellStyle name="Followed Hyperlink" xfId="770" builtinId="9" hidden="1"/>
    <cellStyle name="Followed Hyperlink" xfId="772" builtinId="9" hidden="1"/>
    <cellStyle name="Followed Hyperlink" xfId="774" builtinId="9" hidden="1"/>
    <cellStyle name="Followed Hyperlink" xfId="775" builtinId="9" hidden="1"/>
    <cellStyle name="Followed Hyperlink" xfId="776" builtinId="9" hidden="1"/>
    <cellStyle name="Followed Hyperlink" xfId="777" builtinId="9" hidden="1"/>
    <cellStyle name="Followed Hyperlink" xfId="778" builtinId="9" hidden="1"/>
    <cellStyle name="Followed Hyperlink" xfId="779" builtinId="9" hidden="1"/>
    <cellStyle name="Followed Hyperlink" xfId="780" builtinId="9" hidden="1"/>
    <cellStyle name="Followed Hyperlink" xfId="781" builtinId="9" hidden="1"/>
    <cellStyle name="Followed Hyperlink" xfId="782" builtinId="9" hidden="1"/>
    <cellStyle name="Followed Hyperlink" xfId="783" builtinId="9" hidden="1"/>
    <cellStyle name="Followed Hyperlink" xfId="784" builtinId="9" hidden="1"/>
    <cellStyle name="Followed Hyperlink" xfId="785" builtinId="9" hidden="1"/>
    <cellStyle name="Followed Hyperlink" xfId="786" builtinId="9" hidden="1"/>
    <cellStyle name="Followed Hyperlink" xfId="787" builtinId="9" hidden="1"/>
    <cellStyle name="Followed Hyperlink" xfId="788" builtinId="9" hidden="1"/>
    <cellStyle name="Followed Hyperlink" xfId="789" builtinId="9" hidden="1"/>
    <cellStyle name="Followed Hyperlink" xfId="790" builtinId="9" hidden="1"/>
    <cellStyle name="Followed Hyperlink" xfId="791" builtinId="9" hidden="1"/>
    <cellStyle name="Followed Hyperlink" xfId="792" builtinId="9" hidden="1"/>
    <cellStyle name="Followed Hyperlink" xfId="793" builtinId="9" hidden="1"/>
    <cellStyle name="Followed Hyperlink" xfId="794" builtinId="9" hidden="1"/>
    <cellStyle name="Followed Hyperlink" xfId="795" builtinId="9" hidden="1"/>
    <cellStyle name="Followed Hyperlink" xfId="796" builtinId="9" hidden="1"/>
    <cellStyle name="Followed Hyperlink" xfId="797" builtinId="9" hidden="1"/>
    <cellStyle name="Followed Hyperlink" xfId="798" builtinId="9" hidden="1"/>
    <cellStyle name="Followed Hyperlink" xfId="799" builtinId="9" hidden="1"/>
    <cellStyle name="Followed Hyperlink" xfId="800" builtinId="9" hidden="1"/>
    <cellStyle name="Followed Hyperlink" xfId="801" builtinId="9" hidden="1"/>
    <cellStyle name="Followed Hyperlink" xfId="802" builtinId="9" hidden="1"/>
    <cellStyle name="Followed Hyperlink" xfId="803" builtinId="9" hidden="1"/>
    <cellStyle name="Followed Hyperlink" xfId="804" builtinId="9" hidden="1"/>
    <cellStyle name="Followed Hyperlink" xfId="805" builtinId="9" hidden="1"/>
    <cellStyle name="Followed Hyperlink" xfId="806" builtinId="9" hidden="1"/>
    <cellStyle name="Followed Hyperlink" xfId="807" builtinId="9" hidden="1"/>
    <cellStyle name="Followed Hyperlink" xfId="808" builtinId="9" hidden="1"/>
    <cellStyle name="Followed Hyperlink" xfId="809" builtinId="9" hidden="1"/>
    <cellStyle name="Followed Hyperlink" xfId="810" builtinId="9" hidden="1"/>
    <cellStyle name="Followed Hyperlink" xfId="811" builtinId="9" hidden="1"/>
    <cellStyle name="Followed Hyperlink" xfId="812" builtinId="9" hidden="1"/>
    <cellStyle name="Followed Hyperlink" xfId="813" builtinId="9" hidden="1"/>
    <cellStyle name="Followed Hyperlink" xfId="814" builtinId="9" hidden="1"/>
    <cellStyle name="Followed Hyperlink" xfId="815" builtinId="9" hidden="1"/>
    <cellStyle name="Followed Hyperlink" xfId="816" builtinId="9" hidden="1"/>
    <cellStyle name="Followed Hyperlink" xfId="817" builtinId="9" hidden="1"/>
    <cellStyle name="Followed Hyperlink" xfId="818" builtinId="9" hidden="1"/>
    <cellStyle name="Followed Hyperlink" xfId="819" builtinId="9" hidden="1"/>
    <cellStyle name="Followed Hyperlink" xfId="820" builtinId="9" hidden="1"/>
    <cellStyle name="Followed Hyperlink" xfId="821" builtinId="9" hidden="1"/>
    <cellStyle name="Followed Hyperlink" xfId="822" builtinId="9" hidden="1"/>
    <cellStyle name="Followed Hyperlink" xfId="823" builtinId="9" hidden="1"/>
    <cellStyle name="Followed Hyperlink" xfId="824" builtinId="9" hidden="1"/>
    <cellStyle name="Followed Hyperlink" xfId="825" builtinId="9" hidden="1"/>
    <cellStyle name="Followed Hyperlink" xfId="826" builtinId="9" hidden="1"/>
    <cellStyle name="Followed Hyperlink" xfId="827" builtinId="9" hidden="1"/>
    <cellStyle name="Followed Hyperlink" xfId="828" builtinId="9" hidden="1"/>
    <cellStyle name="Followed Hyperlink" xfId="829" builtinId="9" hidden="1"/>
    <cellStyle name="Followed Hyperlink" xfId="830" builtinId="9" hidden="1"/>
    <cellStyle name="Followed Hyperlink" xfId="831" builtinId="9" hidden="1"/>
    <cellStyle name="Followed Hyperlink" xfId="832" builtinId="9" hidden="1"/>
    <cellStyle name="Followed Hyperlink" xfId="833" builtinId="9" hidden="1"/>
    <cellStyle name="Followed Hyperlink" xfId="834" builtinId="9" hidden="1"/>
    <cellStyle name="Followed Hyperlink" xfId="835" builtinId="9" hidden="1"/>
    <cellStyle name="Followed Hyperlink" xfId="836" builtinId="9" hidden="1"/>
    <cellStyle name="Followed Hyperlink" xfId="837" builtinId="9" hidden="1"/>
    <cellStyle name="Followed Hyperlink" xfId="838" builtinId="9" hidden="1"/>
    <cellStyle name="Followed Hyperlink" xfId="839" builtinId="9" hidden="1"/>
    <cellStyle name="Followed Hyperlink" xfId="840" builtinId="9" hidden="1"/>
    <cellStyle name="Followed Hyperlink" xfId="841" builtinId="9" hidden="1"/>
    <cellStyle name="Followed Hyperlink" xfId="842" builtinId="9" hidden="1"/>
    <cellStyle name="Followed Hyperlink" xfId="843" builtinId="9" hidden="1"/>
    <cellStyle name="Followed Hyperlink" xfId="844" builtinId="9" hidden="1"/>
    <cellStyle name="Followed Hyperlink" xfId="845" builtinId="9" hidden="1"/>
    <cellStyle name="Followed Hyperlink" xfId="846" builtinId="9" hidden="1"/>
    <cellStyle name="Followed Hyperlink" xfId="847" builtinId="9" hidden="1"/>
    <cellStyle name="Followed Hyperlink" xfId="848" builtinId="9" hidden="1"/>
    <cellStyle name="Followed Hyperlink" xfId="849" builtinId="9" hidden="1"/>
    <cellStyle name="Followed Hyperlink" xfId="850" builtinId="9" hidden="1"/>
    <cellStyle name="Followed Hyperlink" xfId="851" builtinId="9" hidden="1"/>
    <cellStyle name="Followed Hyperlink" xfId="852" builtinId="9" hidden="1"/>
    <cellStyle name="Followed Hyperlink" xfId="853" builtinId="9" hidden="1"/>
    <cellStyle name="Followed Hyperlink" xfId="854" builtinId="9" hidden="1"/>
    <cellStyle name="Followed Hyperlink" xfId="855" builtinId="9" hidden="1"/>
    <cellStyle name="Followed Hyperlink" xfId="856" builtinId="9" hidden="1"/>
    <cellStyle name="Followed Hyperlink" xfId="857" builtinId="9" hidden="1"/>
    <cellStyle name="Followed Hyperlink" xfId="858" builtinId="9" hidden="1"/>
    <cellStyle name="Followed Hyperlink" xfId="859" builtinId="9" hidden="1"/>
    <cellStyle name="Followed Hyperlink" xfId="860" builtinId="9" hidden="1"/>
    <cellStyle name="Followed Hyperlink" xfId="861" builtinId="9" hidden="1"/>
    <cellStyle name="Followed Hyperlink" xfId="862" builtinId="9" hidden="1"/>
    <cellStyle name="Followed Hyperlink" xfId="863" builtinId="9" hidden="1"/>
    <cellStyle name="Followed Hyperlink" xfId="864" builtinId="9" hidden="1"/>
    <cellStyle name="Followed Hyperlink" xfId="865" builtinId="9" hidden="1"/>
    <cellStyle name="Followed Hyperlink" xfId="866" builtinId="9" hidden="1"/>
    <cellStyle name="Followed Hyperlink" xfId="867" builtinId="9" hidden="1"/>
    <cellStyle name="Followed Hyperlink" xfId="868" builtinId="9" hidden="1"/>
    <cellStyle name="Followed Hyperlink" xfId="869" builtinId="9" hidden="1"/>
    <cellStyle name="Followed Hyperlink" xfId="870" builtinId="9" hidden="1"/>
    <cellStyle name="Followed Hyperlink" xfId="871" builtinId="9" hidden="1"/>
    <cellStyle name="Followed Hyperlink" xfId="872" builtinId="9" hidden="1"/>
    <cellStyle name="Followed Hyperlink" xfId="873" builtinId="9" hidden="1"/>
    <cellStyle name="Followed Hyperlink" xfId="874" builtinId="9" hidden="1"/>
    <cellStyle name="Followed Hyperlink" xfId="875" builtinId="9" hidden="1"/>
    <cellStyle name="Followed Hyperlink" xfId="876" builtinId="9" hidden="1"/>
    <cellStyle name="Followed Hyperlink" xfId="877" builtinId="9" hidden="1"/>
    <cellStyle name="Followed Hyperlink" xfId="878" builtinId="9" hidden="1"/>
    <cellStyle name="Followed Hyperlink" xfId="879" builtinId="9" hidden="1"/>
    <cellStyle name="Followed Hyperlink" xfId="880" builtinId="9" hidden="1"/>
    <cellStyle name="Followed Hyperlink" xfId="881" builtinId="9" hidden="1"/>
    <cellStyle name="Followed Hyperlink" xfId="882" builtinId="9" hidden="1"/>
    <cellStyle name="Followed Hyperlink" xfId="883" builtinId="9" hidden="1"/>
    <cellStyle name="Followed Hyperlink" xfId="884" builtinId="9" hidden="1"/>
    <cellStyle name="Followed Hyperlink" xfId="885" builtinId="9" hidden="1"/>
    <cellStyle name="Followed Hyperlink" xfId="886" builtinId="9" hidden="1"/>
    <cellStyle name="Followed Hyperlink" xfId="887" builtinId="9" hidden="1"/>
    <cellStyle name="Followed Hyperlink" xfId="888" builtinId="9" hidden="1"/>
    <cellStyle name="Followed Hyperlink" xfId="889" builtinId="9" hidden="1"/>
    <cellStyle name="Followed Hyperlink" xfId="890" builtinId="9" hidden="1"/>
    <cellStyle name="Followed Hyperlink" xfId="891" builtinId="9" hidden="1"/>
    <cellStyle name="Followed Hyperlink" xfId="892" builtinId="9" hidden="1"/>
    <cellStyle name="Followed Hyperlink" xfId="893" builtinId="9" hidden="1"/>
    <cellStyle name="Followed Hyperlink" xfId="894" builtinId="9" hidden="1"/>
    <cellStyle name="Followed Hyperlink" xfId="895" builtinId="9" hidden="1"/>
    <cellStyle name="Followed Hyperlink" xfId="896" builtinId="9" hidden="1"/>
    <cellStyle name="Followed Hyperlink" xfId="897" builtinId="9" hidden="1"/>
    <cellStyle name="Followed Hyperlink" xfId="898" builtinId="9" hidden="1"/>
    <cellStyle name="Followed Hyperlink" xfId="899" builtinId="9" hidden="1"/>
    <cellStyle name="Followed Hyperlink" xfId="900" builtinId="9" hidden="1"/>
    <cellStyle name="Followed Hyperlink" xfId="901" builtinId="9" hidden="1"/>
    <cellStyle name="Followed Hyperlink" xfId="902" builtinId="9" hidden="1"/>
    <cellStyle name="Followed Hyperlink" xfId="903" builtinId="9" hidden="1"/>
    <cellStyle name="Followed Hyperlink" xfId="904" builtinId="9" hidden="1"/>
    <cellStyle name="Followed Hyperlink" xfId="905" builtinId="9" hidden="1"/>
    <cellStyle name="Followed Hyperlink" xfId="906" builtinId="9" hidden="1"/>
    <cellStyle name="Followed Hyperlink" xfId="907" builtinId="9" hidden="1"/>
    <cellStyle name="Followed Hyperlink" xfId="908" builtinId="9" hidden="1"/>
    <cellStyle name="Followed Hyperlink" xfId="909" builtinId="9" hidden="1"/>
    <cellStyle name="Followed Hyperlink" xfId="910" builtinId="9" hidden="1"/>
    <cellStyle name="Followed Hyperlink" xfId="911" builtinId="9" hidden="1"/>
    <cellStyle name="Followed Hyperlink" xfId="912" builtinId="9" hidden="1"/>
    <cellStyle name="Followed Hyperlink" xfId="913" builtinId="9" hidden="1"/>
    <cellStyle name="Followed Hyperlink" xfId="914" builtinId="9" hidden="1"/>
    <cellStyle name="Followed Hyperlink" xfId="915" builtinId="9" hidden="1"/>
    <cellStyle name="Followed Hyperlink" xfId="916" builtinId="9" hidden="1"/>
    <cellStyle name="Followed Hyperlink" xfId="917" builtinId="9" hidden="1"/>
    <cellStyle name="Followed Hyperlink" xfId="918" builtinId="9" hidden="1"/>
    <cellStyle name="Followed Hyperlink" xfId="919" builtinId="9" hidden="1"/>
    <cellStyle name="Followed Hyperlink" xfId="920" builtinId="9" hidden="1"/>
    <cellStyle name="Followed Hyperlink" xfId="921" builtinId="9" hidden="1"/>
    <cellStyle name="Followed Hyperlink" xfId="922" builtinId="9" hidden="1"/>
    <cellStyle name="Followed Hyperlink" xfId="923" builtinId="9" hidden="1"/>
    <cellStyle name="Followed Hyperlink" xfId="924" builtinId="9" hidden="1"/>
    <cellStyle name="Followed Hyperlink" xfId="925" builtinId="9" hidden="1"/>
    <cellStyle name="Followed Hyperlink" xfId="926" builtinId="9" hidden="1"/>
    <cellStyle name="Followed Hyperlink" xfId="927" builtinId="9" hidden="1"/>
    <cellStyle name="Followed Hyperlink" xfId="928" builtinId="9" hidden="1"/>
    <cellStyle name="Followed Hyperlink" xfId="929" builtinId="9" hidden="1"/>
    <cellStyle name="Followed Hyperlink" xfId="930" builtinId="9" hidden="1"/>
    <cellStyle name="Followed Hyperlink" xfId="931" builtinId="9" hidden="1"/>
    <cellStyle name="Followed Hyperlink" xfId="932" builtinId="9" hidden="1"/>
    <cellStyle name="Followed Hyperlink" xfId="933" builtinId="9" hidden="1"/>
    <cellStyle name="Followed Hyperlink" xfId="934" builtinId="9" hidden="1"/>
    <cellStyle name="Followed Hyperlink" xfId="935" builtinId="9" hidden="1"/>
    <cellStyle name="Followed Hyperlink" xfId="936" builtinId="9" hidden="1"/>
    <cellStyle name="Followed Hyperlink" xfId="937" builtinId="9" hidden="1"/>
    <cellStyle name="Followed Hyperlink" xfId="938" builtinId="9" hidden="1"/>
    <cellStyle name="Followed Hyperlink" xfId="939" builtinId="9" hidden="1"/>
    <cellStyle name="Followed Hyperlink" xfId="940" builtinId="9" hidden="1"/>
    <cellStyle name="Followed Hyperlink" xfId="941" builtinId="9" hidden="1"/>
    <cellStyle name="Followed Hyperlink" xfId="942" builtinId="9" hidden="1"/>
    <cellStyle name="Followed Hyperlink" xfId="943" builtinId="9" hidden="1"/>
    <cellStyle name="Followed Hyperlink" xfId="944" builtinId="9" hidden="1"/>
    <cellStyle name="Followed Hyperlink" xfId="945" builtinId="9" hidden="1"/>
    <cellStyle name="Followed Hyperlink" xfId="946" builtinId="9" hidden="1"/>
    <cellStyle name="Followed Hyperlink" xfId="947" builtinId="9" hidden="1"/>
    <cellStyle name="Followed Hyperlink" xfId="948" builtinId="9" hidden="1"/>
    <cellStyle name="Followed Hyperlink" xfId="949" builtinId="9" hidden="1"/>
    <cellStyle name="Followed Hyperlink" xfId="950" builtinId="9" hidden="1"/>
    <cellStyle name="Followed Hyperlink" xfId="951" builtinId="9" hidden="1"/>
    <cellStyle name="Followed Hyperlink" xfId="952" builtinId="9" hidden="1"/>
    <cellStyle name="Followed Hyperlink" xfId="953" builtinId="9" hidden="1"/>
    <cellStyle name="Followed Hyperlink" xfId="954" builtinId="9" hidden="1"/>
    <cellStyle name="Followed Hyperlink" xfId="955" builtinId="9" hidden="1"/>
    <cellStyle name="Followed Hyperlink" xfId="956" builtinId="9" hidden="1"/>
    <cellStyle name="Followed Hyperlink" xfId="957" builtinId="9" hidden="1"/>
    <cellStyle name="Followed Hyperlink" xfId="958" builtinId="9" hidden="1"/>
    <cellStyle name="Followed Hyperlink" xfId="959" builtinId="9" hidden="1"/>
    <cellStyle name="Followed Hyperlink" xfId="960" builtinId="9" hidden="1"/>
    <cellStyle name="Followed Hyperlink" xfId="961" builtinId="9" hidden="1"/>
    <cellStyle name="Followed Hyperlink" xfId="962" builtinId="9" hidden="1"/>
    <cellStyle name="Followed Hyperlink" xfId="963" builtinId="9" hidden="1"/>
    <cellStyle name="Followed Hyperlink" xfId="964" builtinId="9" hidden="1"/>
    <cellStyle name="Followed Hyperlink" xfId="965" builtinId="9" hidden="1"/>
    <cellStyle name="Followed Hyperlink" xfId="966" builtinId="9" hidden="1"/>
    <cellStyle name="Followed Hyperlink" xfId="967" builtinId="9" hidden="1"/>
    <cellStyle name="Followed Hyperlink" xfId="968" builtinId="9" hidden="1"/>
    <cellStyle name="Followed Hyperlink" xfId="969" builtinId="9" hidden="1"/>
    <cellStyle name="Followed Hyperlink" xfId="970" builtinId="9" hidden="1"/>
    <cellStyle name="Followed Hyperlink" xfId="971" builtinId="9" hidden="1"/>
    <cellStyle name="Followed Hyperlink" xfId="972" builtinId="9" hidden="1"/>
    <cellStyle name="Followed Hyperlink" xfId="973" builtinId="9" hidden="1"/>
    <cellStyle name="Followed Hyperlink" xfId="974" builtinId="9" hidden="1"/>
    <cellStyle name="Followed Hyperlink" xfId="975" builtinId="9" hidden="1"/>
    <cellStyle name="Followed Hyperlink" xfId="976" builtinId="9" hidden="1"/>
    <cellStyle name="Followed Hyperlink" xfId="977" builtinId="9" hidden="1"/>
    <cellStyle name="Followed Hyperlink" xfId="978" builtinId="9" hidden="1"/>
    <cellStyle name="Followed Hyperlink" xfId="979" builtinId="9" hidden="1"/>
    <cellStyle name="Followed Hyperlink" xfId="980" builtinId="9" hidden="1"/>
    <cellStyle name="Followed Hyperlink" xfId="981" builtinId="9" hidden="1"/>
    <cellStyle name="Followed Hyperlink" xfId="982" builtinId="9" hidden="1"/>
    <cellStyle name="Followed Hyperlink" xfId="983" builtinId="9" hidden="1"/>
    <cellStyle name="Followed Hyperlink" xfId="984" builtinId="9" hidden="1"/>
    <cellStyle name="Followed Hyperlink" xfId="985"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1" builtinId="8" hidden="1"/>
    <cellStyle name="Hyperlink" xfId="413"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57" builtinId="8" hidden="1"/>
    <cellStyle name="Hyperlink" xfId="459" builtinId="8" hidden="1"/>
    <cellStyle name="Hyperlink" xfId="461" builtinId="8" hidden="1"/>
    <cellStyle name="Hyperlink" xfId="463" builtinId="8" hidden="1"/>
    <cellStyle name="Hyperlink" xfId="465" builtinId="8" hidden="1"/>
    <cellStyle name="Hyperlink" xfId="467" builtinId="8" hidden="1"/>
    <cellStyle name="Hyperlink" xfId="469" builtinId="8" hidden="1"/>
    <cellStyle name="Hyperlink" xfId="471" builtinId="8" hidden="1"/>
    <cellStyle name="Hyperlink" xfId="473" builtinId="8" hidden="1"/>
    <cellStyle name="Hyperlink" xfId="475" builtinId="8" hidden="1"/>
    <cellStyle name="Hyperlink" xfId="477" builtinId="8" hidden="1"/>
    <cellStyle name="Hyperlink" xfId="479" builtinId="8" hidden="1"/>
    <cellStyle name="Hyperlink" xfId="481" builtinId="8" hidden="1"/>
    <cellStyle name="Hyperlink" xfId="483" builtinId="8" hidden="1"/>
    <cellStyle name="Hyperlink" xfId="485" builtinId="8" hidden="1"/>
    <cellStyle name="Hyperlink" xfId="487" builtinId="8" hidden="1"/>
    <cellStyle name="Hyperlink" xfId="489" builtinId="8" hidden="1"/>
    <cellStyle name="Hyperlink" xfId="491" builtinId="8" hidden="1"/>
    <cellStyle name="Hyperlink" xfId="493" builtinId="8" hidden="1"/>
    <cellStyle name="Hyperlink" xfId="495" builtinId="8" hidden="1"/>
    <cellStyle name="Hyperlink" xfId="497" builtinId="8" hidden="1"/>
    <cellStyle name="Hyperlink" xfId="499" builtinId="8" hidden="1"/>
    <cellStyle name="Hyperlink" xfId="501" builtinId="8" hidden="1"/>
    <cellStyle name="Hyperlink" xfId="503" builtinId="8" hidden="1"/>
    <cellStyle name="Hyperlink" xfId="505" builtinId="8" hidden="1"/>
    <cellStyle name="Hyperlink" xfId="507" builtinId="8" hidden="1"/>
    <cellStyle name="Hyperlink" xfId="509" builtinId="8" hidden="1"/>
    <cellStyle name="Hyperlink" xfId="511" builtinId="8" hidden="1"/>
    <cellStyle name="Hyperlink" xfId="513" builtinId="8" hidden="1"/>
    <cellStyle name="Hyperlink" xfId="515" builtinId="8" hidden="1"/>
    <cellStyle name="Hyperlink" xfId="517" builtinId="8" hidden="1"/>
    <cellStyle name="Hyperlink" xfId="519" builtinId="8" hidden="1"/>
    <cellStyle name="Hyperlink" xfId="521" builtinId="8" hidden="1"/>
    <cellStyle name="Hyperlink" xfId="523" builtinId="8" hidden="1"/>
    <cellStyle name="Hyperlink" xfId="525" builtinId="8" hidden="1"/>
    <cellStyle name="Hyperlink" xfId="527" builtinId="8" hidden="1"/>
    <cellStyle name="Hyperlink" xfId="529" builtinId="8" hidden="1"/>
    <cellStyle name="Hyperlink" xfId="531" builtinId="8" hidden="1"/>
    <cellStyle name="Hyperlink" xfId="533" builtinId="8" hidden="1"/>
    <cellStyle name="Hyperlink" xfId="535" builtinId="8" hidden="1"/>
    <cellStyle name="Hyperlink" xfId="537" builtinId="8" hidden="1"/>
    <cellStyle name="Hyperlink" xfId="539" builtinId="8" hidden="1"/>
    <cellStyle name="Hyperlink" xfId="541" builtinId="8" hidden="1"/>
    <cellStyle name="Hyperlink" xfId="543" builtinId="8" hidden="1"/>
    <cellStyle name="Hyperlink" xfId="545" builtinId="8" hidden="1"/>
    <cellStyle name="Hyperlink" xfId="547" builtinId="8" hidden="1"/>
    <cellStyle name="Hyperlink" xfId="549" builtinId="8" hidden="1"/>
    <cellStyle name="Hyperlink" xfId="551" builtinId="8" hidden="1"/>
    <cellStyle name="Hyperlink" xfId="553" builtinId="8" hidden="1"/>
    <cellStyle name="Hyperlink" xfId="555" builtinId="8" hidden="1"/>
    <cellStyle name="Hyperlink" xfId="557" builtinId="8" hidden="1"/>
    <cellStyle name="Hyperlink" xfId="559" builtinId="8" hidden="1"/>
    <cellStyle name="Hyperlink" xfId="561" builtinId="8" hidden="1"/>
    <cellStyle name="Hyperlink" xfId="563" builtinId="8" hidden="1"/>
    <cellStyle name="Hyperlink" xfId="565" builtinId="8" hidden="1"/>
    <cellStyle name="Hyperlink" xfId="567" builtinId="8" hidden="1"/>
    <cellStyle name="Hyperlink" xfId="569" builtinId="8" hidden="1"/>
    <cellStyle name="Hyperlink" xfId="571" builtinId="8" hidden="1"/>
    <cellStyle name="Hyperlink" xfId="573" builtinId="8" hidden="1"/>
    <cellStyle name="Hyperlink" xfId="575" builtinId="8" hidden="1"/>
    <cellStyle name="Hyperlink" xfId="577" builtinId="8" hidden="1"/>
    <cellStyle name="Hyperlink" xfId="579" builtinId="8" hidden="1"/>
    <cellStyle name="Hyperlink" xfId="581" builtinId="8" hidden="1"/>
    <cellStyle name="Hyperlink" xfId="583" builtinId="8" hidden="1"/>
    <cellStyle name="Hyperlink" xfId="585" builtinId="8" hidden="1"/>
    <cellStyle name="Hyperlink" xfId="587" builtinId="8" hidden="1"/>
    <cellStyle name="Hyperlink" xfId="589" builtinId="8" hidden="1"/>
    <cellStyle name="Hyperlink" xfId="591" builtinId="8" hidden="1"/>
    <cellStyle name="Hyperlink" xfId="593" builtinId="8" hidden="1"/>
    <cellStyle name="Hyperlink" xfId="595" builtinId="8" hidden="1"/>
    <cellStyle name="Hyperlink" xfId="597" builtinId="8" hidden="1"/>
    <cellStyle name="Hyperlink" xfId="599" builtinId="8" hidden="1"/>
    <cellStyle name="Hyperlink" xfId="601" builtinId="8" hidden="1"/>
    <cellStyle name="Hyperlink" xfId="603" builtinId="8" hidden="1"/>
    <cellStyle name="Hyperlink" xfId="605" builtinId="8" hidden="1"/>
    <cellStyle name="Hyperlink" xfId="607" builtinId="8" hidden="1"/>
    <cellStyle name="Hyperlink" xfId="609" builtinId="8" hidden="1"/>
    <cellStyle name="Hyperlink" xfId="611" builtinId="8" hidden="1"/>
    <cellStyle name="Hyperlink" xfId="613" builtinId="8" hidden="1"/>
    <cellStyle name="Hyperlink" xfId="615" builtinId="8" hidden="1"/>
    <cellStyle name="Hyperlink" xfId="617" builtinId="8" hidden="1"/>
    <cellStyle name="Hyperlink" xfId="619" builtinId="8" hidden="1"/>
    <cellStyle name="Hyperlink" xfId="621" builtinId="8" hidden="1"/>
    <cellStyle name="Hyperlink" xfId="623" builtinId="8" hidden="1"/>
    <cellStyle name="Hyperlink" xfId="625" builtinId="8" hidden="1"/>
    <cellStyle name="Hyperlink" xfId="627" builtinId="8" hidden="1"/>
    <cellStyle name="Hyperlink" xfId="629" builtinId="8" hidden="1"/>
    <cellStyle name="Hyperlink" xfId="631" builtinId="8" hidden="1"/>
    <cellStyle name="Hyperlink" xfId="633" builtinId="8" hidden="1"/>
    <cellStyle name="Hyperlink" xfId="635" builtinId="8" hidden="1"/>
    <cellStyle name="Hyperlink" xfId="637" builtinId="8" hidden="1"/>
    <cellStyle name="Hyperlink" xfId="639" builtinId="8" hidden="1"/>
    <cellStyle name="Hyperlink" xfId="641" builtinId="8" hidden="1"/>
    <cellStyle name="Hyperlink" xfId="643" builtinId="8" hidden="1"/>
    <cellStyle name="Hyperlink" xfId="645" builtinId="8" hidden="1"/>
    <cellStyle name="Hyperlink" xfId="647" builtinId="8" hidden="1"/>
    <cellStyle name="Hyperlink" xfId="649" builtinId="8" hidden="1"/>
    <cellStyle name="Hyperlink" xfId="651" builtinId="8" hidden="1"/>
    <cellStyle name="Hyperlink" xfId="653" builtinId="8" hidden="1"/>
    <cellStyle name="Hyperlink" xfId="655" builtinId="8" hidden="1"/>
    <cellStyle name="Hyperlink" xfId="657" builtinId="8" hidden="1"/>
    <cellStyle name="Hyperlink" xfId="659" builtinId="8" hidden="1"/>
    <cellStyle name="Hyperlink" xfId="661" builtinId="8" hidden="1"/>
    <cellStyle name="Hyperlink" xfId="663" builtinId="8" hidden="1"/>
    <cellStyle name="Hyperlink" xfId="665" builtinId="8" hidden="1"/>
    <cellStyle name="Hyperlink" xfId="667" builtinId="8" hidden="1"/>
    <cellStyle name="Hyperlink" xfId="669" builtinId="8" hidden="1"/>
    <cellStyle name="Hyperlink" xfId="671" builtinId="8" hidden="1"/>
    <cellStyle name="Hyperlink" xfId="673" builtinId="8" hidden="1"/>
    <cellStyle name="Hyperlink" xfId="675" builtinId="8" hidden="1"/>
    <cellStyle name="Hyperlink" xfId="677" builtinId="8" hidden="1"/>
    <cellStyle name="Hyperlink" xfId="679" builtinId="8" hidden="1"/>
    <cellStyle name="Hyperlink" xfId="681" builtinId="8" hidden="1"/>
    <cellStyle name="Hyperlink" xfId="683" builtinId="8" hidden="1"/>
    <cellStyle name="Hyperlink" xfId="685" builtinId="8" hidden="1"/>
    <cellStyle name="Hyperlink" xfId="687" builtinId="8" hidden="1"/>
    <cellStyle name="Hyperlink" xfId="689" builtinId="8" hidden="1"/>
    <cellStyle name="Hyperlink" xfId="691" builtinId="8" hidden="1"/>
    <cellStyle name="Hyperlink" xfId="693" builtinId="8" hidden="1"/>
    <cellStyle name="Hyperlink" xfId="695" builtinId="8" hidden="1"/>
    <cellStyle name="Hyperlink" xfId="697" builtinId="8" hidden="1"/>
    <cellStyle name="Hyperlink" xfId="699" builtinId="8" hidden="1"/>
    <cellStyle name="Hyperlink" xfId="701" builtinId="8" hidden="1"/>
    <cellStyle name="Hyperlink" xfId="703" builtinId="8" hidden="1"/>
    <cellStyle name="Hyperlink" xfId="705" builtinId="8" hidden="1"/>
    <cellStyle name="Hyperlink" xfId="707" builtinId="8" hidden="1"/>
    <cellStyle name="Hyperlink" xfId="709" builtinId="8" hidden="1"/>
    <cellStyle name="Hyperlink" xfId="711" builtinId="8" hidden="1"/>
    <cellStyle name="Hyperlink" xfId="713" builtinId="8" hidden="1"/>
    <cellStyle name="Hyperlink" xfId="715" builtinId="8" hidden="1"/>
    <cellStyle name="Hyperlink" xfId="717" builtinId="8" hidden="1"/>
    <cellStyle name="Hyperlink" xfId="719" builtinId="8" hidden="1"/>
    <cellStyle name="Hyperlink" xfId="721" builtinId="8" hidden="1"/>
    <cellStyle name="Hyperlink" xfId="723" builtinId="8" hidden="1"/>
    <cellStyle name="Hyperlink" xfId="725" builtinId="8" hidden="1"/>
    <cellStyle name="Hyperlink" xfId="727" builtinId="8" hidden="1"/>
    <cellStyle name="Hyperlink" xfId="729" builtinId="8" hidden="1"/>
    <cellStyle name="Hyperlink" xfId="731" builtinId="8" hidden="1"/>
    <cellStyle name="Hyperlink" xfId="733" builtinId="8" hidden="1"/>
    <cellStyle name="Hyperlink" xfId="735" builtinId="8" hidden="1"/>
    <cellStyle name="Hyperlink" xfId="737" builtinId="8" hidden="1"/>
    <cellStyle name="Hyperlink" xfId="739" builtinId="8" hidden="1"/>
    <cellStyle name="Hyperlink" xfId="741" builtinId="8" hidden="1"/>
    <cellStyle name="Hyperlink" xfId="743" builtinId="8" hidden="1"/>
    <cellStyle name="Hyperlink" xfId="745" builtinId="8" hidden="1"/>
    <cellStyle name="Hyperlink" xfId="747" builtinId="8" hidden="1"/>
    <cellStyle name="Hyperlink" xfId="749" builtinId="8" hidden="1"/>
    <cellStyle name="Hyperlink" xfId="751" builtinId="8" hidden="1"/>
    <cellStyle name="Hyperlink" xfId="753" builtinId="8" hidden="1"/>
    <cellStyle name="Hyperlink" xfId="755" builtinId="8" hidden="1"/>
    <cellStyle name="Hyperlink" xfId="757" builtinId="8" hidden="1"/>
    <cellStyle name="Hyperlink" xfId="759" builtinId="8" hidden="1"/>
    <cellStyle name="Hyperlink" xfId="761" builtinId="8" hidden="1"/>
    <cellStyle name="Hyperlink" xfId="763" builtinId="8" hidden="1"/>
    <cellStyle name="Hyperlink" xfId="765" builtinId="8" hidden="1"/>
    <cellStyle name="Hyperlink" xfId="767" builtinId="8" hidden="1"/>
    <cellStyle name="Hyperlink" xfId="769" builtinId="8" hidden="1"/>
    <cellStyle name="Hyperlink" xfId="771" builtinId="8" hidden="1"/>
    <cellStyle name="Hyperlink" xfId="773" builtinId="8"/>
    <cellStyle name="Normal" xfId="0" builtinId="0"/>
  </cellStyles>
  <dxfs count="56">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s>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115</xdr:row>
      <xdr:rowOff>0</xdr:rowOff>
    </xdr:from>
    <xdr:to>
      <xdr:col>2</xdr:col>
      <xdr:colOff>228600</xdr:colOff>
      <xdr:row>167</xdr:row>
      <xdr:rowOff>152400</xdr:rowOff>
    </xdr:to>
    <xdr:pic>
      <xdr:nvPicPr>
        <xdr:cNvPr id="2" name="Picture 1" descr="AD9257BCPZ-65_Quote_4030333.pdf">
          <a:extLst>
            <a:ext uri="{FF2B5EF4-FFF2-40B4-BE49-F238E27FC236}">
              <a16:creationId xmlns:a16="http://schemas.microsoft.com/office/drawing/2014/main" xmlns="" id="{00000000-0008-0000-06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20955000"/>
          <a:ext cx="7772400" cy="10058400"/>
        </a:xfrm>
        <a:prstGeom prst="rect">
          <a:avLst/>
        </a:prstGeom>
        <a:solidFill>
          <a:schemeClr val="bg1"/>
        </a:solidFill>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4.xml.rels><?xml version="1.0" encoding="UTF-8" standalone="yes"?>
<Relationships xmlns="http://schemas.openxmlformats.org/package/2006/relationships"><Relationship Id="rId1" Type="http://schemas.openxmlformats.org/officeDocument/2006/relationships/hyperlink" Target="http://www.fibertronics-store.com/LC-to-LC-Multimode-Fiber-Optic-Patch-Cable-MM-50-10Gb-OM3-2M-PC-KK7D3AV02M.htm?gclid=Cj0KEQjw5sHHBRDg5IK6k938j_IBEiQARZBJWqfxFzVN7akYrfOwTKpvpcNQnbF4oZrIp09EHFpCqxcaApDz8P8HAQ"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P22"/>
  <sheetViews>
    <sheetView tabSelected="1" workbookViewId="0">
      <selection activeCell="R18" sqref="R18"/>
    </sheetView>
  </sheetViews>
  <sheetFormatPr defaultColWidth="8.875" defaultRowHeight="15.75" x14ac:dyDescent="0.25"/>
  <cols>
    <col min="1" max="1" width="4.375" customWidth="1"/>
    <col min="3" max="3" width="8.875" customWidth="1"/>
    <col min="8" max="8" width="8.875" customWidth="1"/>
    <col min="10" max="10" width="8.875" customWidth="1"/>
  </cols>
  <sheetData>
    <row r="1" spans="2:16" ht="16.5" thickBot="1" x14ac:dyDescent="0.3"/>
    <row r="2" spans="2:16" x14ac:dyDescent="0.25">
      <c r="B2" s="40"/>
      <c r="C2" s="41"/>
      <c r="D2" s="41"/>
      <c r="E2" s="41"/>
      <c r="F2" s="216" t="s">
        <v>465</v>
      </c>
      <c r="G2" s="217"/>
      <c r="H2" s="217"/>
      <c r="I2" s="217"/>
      <c r="J2" s="217"/>
      <c r="K2" s="217"/>
      <c r="L2" s="218"/>
      <c r="M2" s="41"/>
      <c r="N2" s="41"/>
      <c r="O2" s="41"/>
      <c r="P2" s="42"/>
    </row>
    <row r="3" spans="2:16" x14ac:dyDescent="0.25">
      <c r="B3" s="43"/>
      <c r="C3" s="44"/>
      <c r="D3" s="44"/>
      <c r="E3" s="44"/>
      <c r="F3" s="219"/>
      <c r="G3" s="220"/>
      <c r="H3" s="220"/>
      <c r="I3" s="220"/>
      <c r="J3" s="220"/>
      <c r="K3" s="220"/>
      <c r="L3" s="221"/>
      <c r="M3" s="44"/>
      <c r="N3" s="44"/>
      <c r="O3" s="44"/>
      <c r="P3" s="45"/>
    </row>
    <row r="4" spans="2:16" x14ac:dyDescent="0.25">
      <c r="B4" s="43"/>
      <c r="C4" s="44"/>
      <c r="D4" s="44"/>
      <c r="E4" s="44"/>
      <c r="F4" s="219"/>
      <c r="G4" s="220"/>
      <c r="H4" s="220"/>
      <c r="I4" s="220"/>
      <c r="J4" s="220"/>
      <c r="K4" s="220"/>
      <c r="L4" s="221"/>
      <c r="M4" s="44"/>
      <c r="N4" s="44"/>
      <c r="O4" s="44"/>
      <c r="P4" s="45"/>
    </row>
    <row r="5" spans="2:16" x14ac:dyDescent="0.25">
      <c r="B5" s="43"/>
      <c r="C5" s="44"/>
      <c r="D5" s="44"/>
      <c r="E5" s="44"/>
      <c r="F5" s="219"/>
      <c r="G5" s="220"/>
      <c r="H5" s="220"/>
      <c r="I5" s="220"/>
      <c r="J5" s="220"/>
      <c r="K5" s="220"/>
      <c r="L5" s="221"/>
      <c r="M5" s="44"/>
      <c r="N5" s="44"/>
      <c r="O5" s="44"/>
      <c r="P5" s="45"/>
    </row>
    <row r="6" spans="2:16" x14ac:dyDescent="0.25">
      <c r="B6" s="43"/>
      <c r="C6" s="44"/>
      <c r="D6" s="44"/>
      <c r="E6" s="44"/>
      <c r="F6" s="219"/>
      <c r="G6" s="220"/>
      <c r="H6" s="220"/>
      <c r="I6" s="220"/>
      <c r="J6" s="220"/>
      <c r="K6" s="220"/>
      <c r="L6" s="221"/>
      <c r="M6" s="44"/>
      <c r="N6" s="44"/>
      <c r="O6" s="44"/>
      <c r="P6" s="45"/>
    </row>
    <row r="7" spans="2:16" ht="16.5" thickBot="1" x14ac:dyDescent="0.3">
      <c r="B7" s="46"/>
      <c r="C7" s="47"/>
      <c r="D7" s="47"/>
      <c r="E7" s="47"/>
      <c r="F7" s="222"/>
      <c r="G7" s="223"/>
      <c r="H7" s="223"/>
      <c r="I7" s="223"/>
      <c r="J7" s="223"/>
      <c r="K7" s="223"/>
      <c r="L7" s="224"/>
      <c r="M7" s="47"/>
      <c r="N7" s="47"/>
      <c r="O7" s="47"/>
      <c r="P7" s="48"/>
    </row>
    <row r="8" spans="2:16" s="50" customFormat="1" ht="18.75" x14ac:dyDescent="0.3">
      <c r="B8" s="225" t="s">
        <v>466</v>
      </c>
      <c r="C8" s="226"/>
      <c r="D8" s="226"/>
      <c r="E8" s="227"/>
      <c r="F8" s="225" t="s">
        <v>467</v>
      </c>
      <c r="G8" s="226"/>
      <c r="H8" s="227"/>
      <c r="I8" s="49"/>
      <c r="J8" s="225" t="s">
        <v>468</v>
      </c>
      <c r="K8" s="226"/>
      <c r="L8" s="226"/>
      <c r="M8" s="227"/>
      <c r="N8" s="225" t="s">
        <v>469</v>
      </c>
      <c r="O8" s="226"/>
      <c r="P8" s="227"/>
    </row>
    <row r="9" spans="2:16" s="52" customFormat="1" ht="21.75" thickBot="1" x14ac:dyDescent="0.4">
      <c r="B9" s="213" t="s">
        <v>499</v>
      </c>
      <c r="C9" s="214"/>
      <c r="D9" s="214"/>
      <c r="E9" s="215"/>
      <c r="F9" s="213">
        <v>1.05</v>
      </c>
      <c r="G9" s="214"/>
      <c r="H9" s="215"/>
      <c r="I9" s="51"/>
      <c r="J9" s="213" t="s">
        <v>500</v>
      </c>
      <c r="K9" s="214"/>
      <c r="L9" s="214"/>
      <c r="M9" s="215"/>
      <c r="N9" s="213" t="s">
        <v>799</v>
      </c>
      <c r="O9" s="214"/>
      <c r="P9" s="215"/>
    </row>
    <row r="10" spans="2:16" ht="16.5" thickBot="1" x14ac:dyDescent="0.3">
      <c r="B10" s="53"/>
      <c r="C10" s="54"/>
      <c r="D10" s="54"/>
      <c r="E10" s="54"/>
      <c r="F10" s="54"/>
      <c r="G10" s="54"/>
      <c r="H10" s="54"/>
      <c r="I10" s="54"/>
      <c r="J10" s="54"/>
      <c r="K10" s="54"/>
      <c r="L10" s="54"/>
      <c r="M10" s="54"/>
      <c r="N10" s="54"/>
      <c r="O10" s="54"/>
      <c r="P10" s="55"/>
    </row>
    <row r="11" spans="2:16" s="59" customFormat="1" ht="21.75" thickBot="1" x14ac:dyDescent="0.4">
      <c r="B11" s="56"/>
      <c r="C11" s="57"/>
      <c r="D11" s="228" t="s">
        <v>470</v>
      </c>
      <c r="E11" s="229"/>
      <c r="F11" s="229"/>
      <c r="G11" s="230"/>
      <c r="H11" s="240" t="s">
        <v>471</v>
      </c>
      <c r="I11" s="241"/>
      <c r="J11" s="242"/>
      <c r="K11" s="228" t="s">
        <v>472</v>
      </c>
      <c r="L11" s="229"/>
      <c r="M11" s="229"/>
      <c r="N11" s="230"/>
      <c r="O11" s="57"/>
      <c r="P11" s="58"/>
    </row>
    <row r="12" spans="2:16" x14ac:dyDescent="0.25">
      <c r="B12" s="53"/>
      <c r="C12" s="54"/>
      <c r="D12" s="231" t="s">
        <v>527</v>
      </c>
      <c r="E12" s="232"/>
      <c r="F12" s="232"/>
      <c r="G12" s="233"/>
      <c r="H12" s="237" t="s">
        <v>692</v>
      </c>
      <c r="I12" s="238"/>
      <c r="J12" s="239"/>
      <c r="K12" s="234" t="s">
        <v>816</v>
      </c>
      <c r="L12" s="235"/>
      <c r="M12" s="235"/>
      <c r="N12" s="236"/>
      <c r="O12" s="54"/>
      <c r="P12" s="55"/>
    </row>
    <row r="13" spans="2:16" x14ac:dyDescent="0.25">
      <c r="B13" s="53"/>
      <c r="C13" s="54"/>
      <c r="D13" s="243" t="s">
        <v>498</v>
      </c>
      <c r="E13" s="244"/>
      <c r="F13" s="244"/>
      <c r="G13" s="245"/>
      <c r="H13" s="237" t="s">
        <v>797</v>
      </c>
      <c r="I13" s="238"/>
      <c r="J13" s="239"/>
      <c r="K13" s="246" t="s">
        <v>817</v>
      </c>
      <c r="L13" s="247"/>
      <c r="M13" s="247"/>
      <c r="N13" s="248"/>
      <c r="O13" s="54"/>
      <c r="P13" s="55"/>
    </row>
    <row r="14" spans="2:16" ht="16.5" thickBot="1" x14ac:dyDescent="0.3">
      <c r="B14" s="53"/>
      <c r="C14" s="54"/>
      <c r="D14" s="261"/>
      <c r="E14" s="262"/>
      <c r="F14" s="262"/>
      <c r="G14" s="263"/>
      <c r="H14" s="249"/>
      <c r="I14" s="250"/>
      <c r="J14" s="251"/>
      <c r="K14" s="264"/>
      <c r="L14" s="265"/>
      <c r="M14" s="265"/>
      <c r="N14" s="266"/>
      <c r="O14" s="54"/>
      <c r="P14" s="55"/>
    </row>
    <row r="15" spans="2:16" ht="16.5" thickBot="1" x14ac:dyDescent="0.3">
      <c r="B15" s="53"/>
      <c r="C15" s="54"/>
      <c r="D15" s="115"/>
      <c r="E15" s="115"/>
      <c r="F15" s="115"/>
      <c r="G15" s="115"/>
      <c r="H15" s="116"/>
      <c r="I15" s="116"/>
      <c r="J15" s="116"/>
      <c r="K15" s="117"/>
      <c r="L15" s="117"/>
      <c r="M15" s="117"/>
      <c r="N15" s="117"/>
      <c r="O15" s="54"/>
      <c r="P15" s="55"/>
    </row>
    <row r="16" spans="2:16" ht="24" thickBot="1" x14ac:dyDescent="0.4">
      <c r="B16" s="53"/>
      <c r="C16" s="54"/>
      <c r="D16" s="252" t="s">
        <v>529</v>
      </c>
      <c r="E16" s="253"/>
      <c r="F16" s="253"/>
      <c r="G16" s="254"/>
      <c r="H16" s="252" t="s">
        <v>530</v>
      </c>
      <c r="I16" s="241"/>
      <c r="J16" s="241"/>
      <c r="K16" s="241"/>
      <c r="L16" s="241"/>
      <c r="M16" s="241"/>
      <c r="N16" s="242"/>
      <c r="O16" s="54"/>
      <c r="P16" s="55"/>
    </row>
    <row r="17" spans="2:16" x14ac:dyDescent="0.25">
      <c r="B17" s="53"/>
      <c r="C17" s="54"/>
      <c r="D17" s="255" t="s">
        <v>532</v>
      </c>
      <c r="E17" s="255"/>
      <c r="F17" s="255"/>
      <c r="G17" s="255"/>
      <c r="H17" s="258" t="s">
        <v>531</v>
      </c>
      <c r="I17" s="258"/>
      <c r="J17" s="258"/>
      <c r="K17" s="258"/>
      <c r="L17" s="258"/>
      <c r="M17" s="258"/>
      <c r="N17" s="258"/>
      <c r="O17" s="54"/>
      <c r="P17" s="55"/>
    </row>
    <row r="18" spans="2:16" x14ac:dyDescent="0.25">
      <c r="B18" s="53"/>
      <c r="C18" s="54"/>
      <c r="D18" s="256"/>
      <c r="E18" s="256"/>
      <c r="F18" s="256"/>
      <c r="G18" s="256"/>
      <c r="H18" s="259"/>
      <c r="I18" s="259"/>
      <c r="J18" s="259"/>
      <c r="K18" s="259"/>
      <c r="L18" s="259"/>
      <c r="M18" s="259"/>
      <c r="N18" s="259"/>
      <c r="O18" s="54"/>
      <c r="P18" s="55"/>
    </row>
    <row r="19" spans="2:16" ht="16.5" thickBot="1" x14ac:dyDescent="0.3">
      <c r="B19" s="53"/>
      <c r="C19" s="54"/>
      <c r="D19" s="257"/>
      <c r="E19" s="257"/>
      <c r="F19" s="257"/>
      <c r="G19" s="257"/>
      <c r="H19" s="260"/>
      <c r="I19" s="260"/>
      <c r="J19" s="260"/>
      <c r="K19" s="260"/>
      <c r="L19" s="260"/>
      <c r="M19" s="260"/>
      <c r="N19" s="260"/>
      <c r="O19" s="54"/>
      <c r="P19" s="55"/>
    </row>
    <row r="20" spans="2:16" ht="16.5" thickBot="1" x14ac:dyDescent="0.3">
      <c r="B20" s="60"/>
      <c r="C20" s="61"/>
      <c r="D20" s="61"/>
      <c r="E20" s="61"/>
      <c r="F20" s="61"/>
      <c r="G20" s="61"/>
      <c r="H20" s="61"/>
      <c r="I20" s="61"/>
      <c r="J20" s="61"/>
      <c r="K20" s="61"/>
      <c r="L20" s="61"/>
      <c r="M20" s="61"/>
      <c r="N20" s="61"/>
      <c r="O20" s="61"/>
      <c r="P20" s="62"/>
    </row>
    <row r="22" spans="2:16" x14ac:dyDescent="0.25">
      <c r="G22" s="89"/>
    </row>
  </sheetData>
  <mergeCells count="25">
    <mergeCell ref="D17:G19"/>
    <mergeCell ref="H17:N19"/>
    <mergeCell ref="D14:G14"/>
    <mergeCell ref="K14:N14"/>
    <mergeCell ref="D13:G13"/>
    <mergeCell ref="K13:N13"/>
    <mergeCell ref="H13:J13"/>
    <mergeCell ref="H14:J14"/>
    <mergeCell ref="D16:G16"/>
    <mergeCell ref="H16:N16"/>
    <mergeCell ref="D11:G11"/>
    <mergeCell ref="K11:N11"/>
    <mergeCell ref="D12:G12"/>
    <mergeCell ref="K12:N12"/>
    <mergeCell ref="H12:J12"/>
    <mergeCell ref="H11:J11"/>
    <mergeCell ref="B9:E9"/>
    <mergeCell ref="F9:H9"/>
    <mergeCell ref="J9:M9"/>
    <mergeCell ref="N9:P9"/>
    <mergeCell ref="F2:L7"/>
    <mergeCell ref="B8:E8"/>
    <mergeCell ref="F8:H8"/>
    <mergeCell ref="J8:M8"/>
    <mergeCell ref="N8:P8"/>
  </mergeCells>
  <hyperlinks>
    <hyperlink ref="K13:N13" location="'WP2-Summary'!A1" display="WP2-Summary"/>
    <hyperlink ref="K13" location="'WBS1.05.03.02BoE'!A1" display="WBS 1.05.03.02 BoE"/>
    <hyperlink ref="L13" location="'WBS1.05.03.02BoE'!A1" display="'WBS1.05.03.02BoE'!A1"/>
    <hyperlink ref="M13" location="'WBS1.05.03.02BoE'!A1" display="'WBS1.05.03.02BoE'!A1"/>
    <hyperlink ref="N13" location="'WBS1.05.03.02BoE'!A1" display="'WBS1.05.03.02BoE'!A1"/>
    <hyperlink ref="K12" location="'WBS1.05.03.01'!A1" display="Digitizer Prototype Summary"/>
    <hyperlink ref="L12" location="'WBS1.05.03.01'!A1" display="'WBS1.05.03.01'!A1"/>
    <hyperlink ref="M12" location="'WBS1.05.03.01'!A1" display="'WBS1.05.03.01'!A1"/>
    <hyperlink ref="N12" location="'WBS1.05.03.01'!A1" display="'WBS1.05.03.01'!A1"/>
    <hyperlink ref="K12:N12" location="WBS1.05.03.01BoE!A1" display="WBS 1.05.03.01 BoE"/>
  </hyperlinks>
  <pageMargins left="0.7" right="0.7" top="0.75" bottom="0.75" header="0.3" footer="0.3"/>
  <pageSetup orientation="portrait" horizontalDpi="4294967292" verticalDpi="4294967292"/>
  <legacy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96"/>
  <sheetViews>
    <sheetView topLeftCell="A61" zoomScale="80" zoomScaleNormal="80" workbookViewId="0">
      <selection activeCell="L75" sqref="L75:M75"/>
    </sheetView>
  </sheetViews>
  <sheetFormatPr defaultColWidth="10.875" defaultRowHeight="15.75" x14ac:dyDescent="0.25"/>
  <cols>
    <col min="1" max="1" width="3.375" style="63" customWidth="1"/>
    <col min="2" max="2" width="5" style="63" customWidth="1"/>
    <col min="3" max="3" width="6.125" style="63" customWidth="1"/>
    <col min="4" max="4" width="35.375" style="63" customWidth="1"/>
    <col min="5" max="5" width="4.125" style="63" customWidth="1"/>
    <col min="6" max="6" width="14.625" style="63" customWidth="1"/>
    <col min="7" max="7" width="3.125" style="63" customWidth="1"/>
    <col min="8" max="8" width="12.875" style="63" customWidth="1"/>
    <col min="9" max="9" width="3.125" style="63" customWidth="1"/>
    <col min="10" max="10" width="12.875" style="96" customWidth="1"/>
    <col min="11" max="11" width="10.875" style="63" customWidth="1"/>
    <col min="12" max="12" width="10.875" style="87" customWidth="1"/>
    <col min="13" max="13" width="15.875" style="63" customWidth="1"/>
    <col min="14" max="16384" width="10.875" style="63"/>
  </cols>
  <sheetData>
    <row r="1" spans="2:17" ht="15.95" customHeight="1" thickBot="1" x14ac:dyDescent="0.3"/>
    <row r="2" spans="2:17" ht="26.1" customHeight="1" x14ac:dyDescent="0.25">
      <c r="B2" s="64"/>
      <c r="C2" s="65"/>
      <c r="D2" s="65"/>
      <c r="E2" s="65"/>
      <c r="F2" s="290" t="s">
        <v>465</v>
      </c>
      <c r="G2" s="217"/>
      <c r="H2" s="217"/>
      <c r="I2" s="217"/>
      <c r="J2" s="217"/>
      <c r="K2" s="217"/>
      <c r="L2" s="291"/>
      <c r="M2" s="294" t="s">
        <v>473</v>
      </c>
      <c r="N2" s="296">
        <v>43516</v>
      </c>
      <c r="O2" s="297"/>
      <c r="P2" s="297"/>
      <c r="Q2" s="298"/>
    </row>
    <row r="3" spans="2:17" ht="15.95" customHeight="1" thickBot="1" x14ac:dyDescent="0.3">
      <c r="B3" s="66"/>
      <c r="C3" s="67"/>
      <c r="D3" s="67"/>
      <c r="E3" s="67"/>
      <c r="F3" s="292"/>
      <c r="G3" s="220"/>
      <c r="H3" s="220"/>
      <c r="I3" s="220"/>
      <c r="J3" s="220"/>
      <c r="K3" s="220"/>
      <c r="L3" s="293"/>
      <c r="M3" s="295"/>
      <c r="N3" s="299"/>
      <c r="O3" s="299"/>
      <c r="P3" s="299"/>
      <c r="Q3" s="300"/>
    </row>
    <row r="4" spans="2:17" ht="15.95" customHeight="1" x14ac:dyDescent="0.25">
      <c r="B4" s="66"/>
      <c r="C4" s="67"/>
      <c r="D4" s="67"/>
      <c r="E4" s="67"/>
      <c r="F4" s="292"/>
      <c r="G4" s="220"/>
      <c r="H4" s="220"/>
      <c r="I4" s="220"/>
      <c r="J4" s="220"/>
      <c r="K4" s="220"/>
      <c r="L4" s="293"/>
      <c r="M4" s="294" t="s">
        <v>474</v>
      </c>
      <c r="N4" s="297" t="s">
        <v>494</v>
      </c>
      <c r="O4" s="297"/>
      <c r="P4" s="297"/>
      <c r="Q4" s="298"/>
    </row>
    <row r="5" spans="2:17" ht="15.95" customHeight="1" thickBot="1" x14ac:dyDescent="0.3">
      <c r="B5" s="66"/>
      <c r="C5" s="67"/>
      <c r="D5" s="67"/>
      <c r="E5" s="67"/>
      <c r="F5" s="292"/>
      <c r="G5" s="220"/>
      <c r="H5" s="220"/>
      <c r="I5" s="220"/>
      <c r="J5" s="220"/>
      <c r="K5" s="220"/>
      <c r="L5" s="293"/>
      <c r="M5" s="301"/>
      <c r="N5" s="302"/>
      <c r="O5" s="302"/>
      <c r="P5" s="302"/>
      <c r="Q5" s="303"/>
    </row>
    <row r="6" spans="2:17" ht="21" customHeight="1" x14ac:dyDescent="0.25">
      <c r="B6" s="66"/>
      <c r="C6" s="67"/>
      <c r="D6" s="67"/>
      <c r="E6" s="67"/>
      <c r="F6" s="292"/>
      <c r="G6" s="220"/>
      <c r="H6" s="220"/>
      <c r="I6" s="220"/>
      <c r="J6" s="220"/>
      <c r="K6" s="220"/>
      <c r="L6" s="220"/>
      <c r="M6" s="304" t="s">
        <v>475</v>
      </c>
      <c r="N6" s="306" t="s">
        <v>978</v>
      </c>
      <c r="O6" s="306"/>
      <c r="P6" s="306"/>
      <c r="Q6" s="307"/>
    </row>
    <row r="7" spans="2:17" ht="15.95" customHeight="1" thickBot="1" x14ac:dyDescent="0.3">
      <c r="B7" s="66"/>
      <c r="C7" s="67"/>
      <c r="D7" s="67"/>
      <c r="E7" s="67"/>
      <c r="F7" s="292"/>
      <c r="G7" s="223"/>
      <c r="H7" s="223"/>
      <c r="I7" s="223"/>
      <c r="J7" s="223"/>
      <c r="K7" s="223"/>
      <c r="L7" s="223"/>
      <c r="M7" s="305"/>
      <c r="N7" s="308"/>
      <c r="O7" s="308"/>
      <c r="P7" s="308"/>
      <c r="Q7" s="309"/>
    </row>
    <row r="8" spans="2:17" s="68" customFormat="1" ht="27" customHeight="1" x14ac:dyDescent="0.25">
      <c r="B8" s="287" t="s">
        <v>476</v>
      </c>
      <c r="C8" s="288"/>
      <c r="D8" s="288"/>
      <c r="E8" s="288"/>
      <c r="F8" s="289"/>
      <c r="G8" s="287" t="s">
        <v>477</v>
      </c>
      <c r="H8" s="288"/>
      <c r="I8" s="288"/>
      <c r="J8" s="288"/>
      <c r="K8" s="288"/>
      <c r="L8" s="288"/>
      <c r="M8" s="310"/>
      <c r="N8" s="311" t="s">
        <v>478</v>
      </c>
      <c r="O8" s="312"/>
      <c r="P8" s="312"/>
      <c r="Q8" s="310"/>
    </row>
    <row r="9" spans="2:17" ht="15.95" customHeight="1" x14ac:dyDescent="0.25">
      <c r="B9" s="313" t="s">
        <v>16</v>
      </c>
      <c r="C9" s="314"/>
      <c r="D9" s="314"/>
      <c r="E9" s="314"/>
      <c r="F9" s="315"/>
      <c r="G9" s="313" t="s">
        <v>692</v>
      </c>
      <c r="H9" s="314"/>
      <c r="I9" s="314"/>
      <c r="J9" s="314"/>
      <c r="K9" s="314"/>
      <c r="L9" s="314"/>
      <c r="M9" s="315"/>
      <c r="N9" s="319"/>
      <c r="O9" s="320"/>
      <c r="P9" s="320"/>
      <c r="Q9" s="321"/>
    </row>
    <row r="10" spans="2:17" ht="15.95" customHeight="1" thickBot="1" x14ac:dyDescent="0.3">
      <c r="B10" s="316"/>
      <c r="C10" s="317"/>
      <c r="D10" s="317"/>
      <c r="E10" s="317"/>
      <c r="F10" s="318"/>
      <c r="G10" s="316"/>
      <c r="H10" s="317"/>
      <c r="I10" s="317"/>
      <c r="J10" s="317"/>
      <c r="K10" s="317"/>
      <c r="L10" s="317"/>
      <c r="M10" s="318"/>
      <c r="N10" s="322"/>
      <c r="O10" s="323"/>
      <c r="P10" s="323"/>
      <c r="Q10" s="324"/>
    </row>
    <row r="11" spans="2:17" s="68" customFormat="1" ht="27" customHeight="1" x14ac:dyDescent="0.25">
      <c r="B11" s="287" t="s">
        <v>479</v>
      </c>
      <c r="C11" s="288"/>
      <c r="D11" s="288"/>
      <c r="E11" s="288"/>
      <c r="F11" s="288"/>
      <c r="G11" s="288"/>
      <c r="H11" s="288"/>
      <c r="I11" s="288"/>
      <c r="J11" s="288"/>
      <c r="K11" s="288"/>
      <c r="L11" s="288"/>
      <c r="M11" s="288"/>
      <c r="N11" s="288"/>
      <c r="O11" s="288"/>
      <c r="P11" s="288"/>
      <c r="Q11" s="289"/>
    </row>
    <row r="12" spans="2:17" ht="15.95" customHeight="1" x14ac:dyDescent="0.25">
      <c r="B12" s="325" t="s">
        <v>914</v>
      </c>
      <c r="C12" s="326"/>
      <c r="D12" s="326"/>
      <c r="E12" s="326"/>
      <c r="F12" s="326"/>
      <c r="G12" s="326"/>
      <c r="H12" s="326"/>
      <c r="I12" s="326"/>
      <c r="J12" s="326"/>
      <c r="K12" s="326"/>
      <c r="L12" s="326"/>
      <c r="M12" s="326"/>
      <c r="N12" s="326"/>
      <c r="O12" s="326"/>
      <c r="P12" s="326"/>
      <c r="Q12" s="327"/>
    </row>
    <row r="13" spans="2:17" ht="15.95" customHeight="1" x14ac:dyDescent="0.25">
      <c r="B13" s="325"/>
      <c r="C13" s="326"/>
      <c r="D13" s="326"/>
      <c r="E13" s="326"/>
      <c r="F13" s="326"/>
      <c r="G13" s="326"/>
      <c r="H13" s="326"/>
      <c r="I13" s="326"/>
      <c r="J13" s="326"/>
      <c r="K13" s="326"/>
      <c r="L13" s="326"/>
      <c r="M13" s="326"/>
      <c r="N13" s="326"/>
      <c r="O13" s="326"/>
      <c r="P13" s="326"/>
      <c r="Q13" s="327"/>
    </row>
    <row r="14" spans="2:17" ht="15.95" customHeight="1" x14ac:dyDescent="0.25">
      <c r="B14" s="325"/>
      <c r="C14" s="326"/>
      <c r="D14" s="326"/>
      <c r="E14" s="326"/>
      <c r="F14" s="326"/>
      <c r="G14" s="326"/>
      <c r="H14" s="326"/>
      <c r="I14" s="326"/>
      <c r="J14" s="326"/>
      <c r="K14" s="326"/>
      <c r="L14" s="326"/>
      <c r="M14" s="326"/>
      <c r="N14" s="326"/>
      <c r="O14" s="326"/>
      <c r="P14" s="326"/>
      <c r="Q14" s="327"/>
    </row>
    <row r="15" spans="2:17" ht="15.95" customHeight="1" x14ac:dyDescent="0.25">
      <c r="B15" s="325"/>
      <c r="C15" s="326"/>
      <c r="D15" s="326"/>
      <c r="E15" s="326"/>
      <c r="F15" s="326"/>
      <c r="G15" s="326"/>
      <c r="H15" s="326"/>
      <c r="I15" s="326"/>
      <c r="J15" s="326"/>
      <c r="K15" s="326"/>
      <c r="L15" s="326"/>
      <c r="M15" s="326"/>
      <c r="N15" s="326"/>
      <c r="O15" s="326"/>
      <c r="P15" s="326"/>
      <c r="Q15" s="327"/>
    </row>
    <row r="16" spans="2:17" ht="15.95" customHeight="1" x14ac:dyDescent="0.25">
      <c r="B16" s="325"/>
      <c r="C16" s="326"/>
      <c r="D16" s="326"/>
      <c r="E16" s="326"/>
      <c r="F16" s="326"/>
      <c r="G16" s="326"/>
      <c r="H16" s="326"/>
      <c r="I16" s="326"/>
      <c r="J16" s="326"/>
      <c r="K16" s="326"/>
      <c r="L16" s="326"/>
      <c r="M16" s="326"/>
      <c r="N16" s="326"/>
      <c r="O16" s="326"/>
      <c r="P16" s="326"/>
      <c r="Q16" s="327"/>
    </row>
    <row r="17" spans="2:17" ht="15.95" customHeight="1" x14ac:dyDescent="0.25">
      <c r="B17" s="325"/>
      <c r="C17" s="326"/>
      <c r="D17" s="326"/>
      <c r="E17" s="326"/>
      <c r="F17" s="326"/>
      <c r="G17" s="326"/>
      <c r="H17" s="326"/>
      <c r="I17" s="326"/>
      <c r="J17" s="326"/>
      <c r="K17" s="326"/>
      <c r="L17" s="326"/>
      <c r="M17" s="326"/>
      <c r="N17" s="326"/>
      <c r="O17" s="326"/>
      <c r="P17" s="326"/>
      <c r="Q17" s="327"/>
    </row>
    <row r="18" spans="2:17" ht="15.95" customHeight="1" thickBot="1" x14ac:dyDescent="0.3">
      <c r="B18" s="328"/>
      <c r="C18" s="329"/>
      <c r="D18" s="329"/>
      <c r="E18" s="329"/>
      <c r="F18" s="329"/>
      <c r="G18" s="329"/>
      <c r="H18" s="329"/>
      <c r="I18" s="329"/>
      <c r="J18" s="329"/>
      <c r="K18" s="329"/>
      <c r="L18" s="329"/>
      <c r="M18" s="329"/>
      <c r="N18" s="329"/>
      <c r="O18" s="329"/>
      <c r="P18" s="329"/>
      <c r="Q18" s="330"/>
    </row>
    <row r="19" spans="2:17" s="68" customFormat="1" ht="27" customHeight="1" x14ac:dyDescent="0.25">
      <c r="B19" s="287" t="s">
        <v>480</v>
      </c>
      <c r="C19" s="288"/>
      <c r="D19" s="288"/>
      <c r="E19" s="288"/>
      <c r="F19" s="288"/>
      <c r="G19" s="288"/>
      <c r="H19" s="288"/>
      <c r="I19" s="288"/>
      <c r="J19" s="288"/>
      <c r="K19" s="288"/>
      <c r="L19" s="288"/>
      <c r="M19" s="288"/>
      <c r="N19" s="288"/>
      <c r="O19" s="288"/>
      <c r="P19" s="288"/>
      <c r="Q19" s="289"/>
    </row>
    <row r="20" spans="2:17" ht="15.95" customHeight="1" x14ac:dyDescent="0.25">
      <c r="B20" s="69"/>
      <c r="Q20" s="70"/>
    </row>
    <row r="21" spans="2:17" ht="15.95" customHeight="1" x14ac:dyDescent="0.25">
      <c r="B21" s="69"/>
      <c r="Q21" s="70"/>
    </row>
    <row r="22" spans="2:17" ht="15.95" customHeight="1" thickBot="1" x14ac:dyDescent="0.35">
      <c r="B22" s="69"/>
      <c r="C22" s="71"/>
      <c r="D22" s="72" t="s">
        <v>482</v>
      </c>
      <c r="Q22" s="70"/>
    </row>
    <row r="23" spans="2:17" ht="15.95" customHeight="1" thickBot="1" x14ac:dyDescent="0.35">
      <c r="B23" s="69"/>
      <c r="C23" s="71" t="s">
        <v>481</v>
      </c>
      <c r="D23" s="72" t="s">
        <v>483</v>
      </c>
      <c r="Q23" s="70"/>
    </row>
    <row r="24" spans="2:17" ht="15.95" customHeight="1" thickBot="1" x14ac:dyDescent="0.35">
      <c r="B24" s="69"/>
      <c r="C24" s="71" t="s">
        <v>481</v>
      </c>
      <c r="D24" s="72" t="s">
        <v>484</v>
      </c>
      <c r="Q24" s="70"/>
    </row>
    <row r="25" spans="2:17" ht="15.95" customHeight="1" thickBot="1" x14ac:dyDescent="0.35">
      <c r="B25" s="69"/>
      <c r="C25" s="71" t="s">
        <v>481</v>
      </c>
      <c r="D25" s="72" t="s">
        <v>485</v>
      </c>
      <c r="Q25" s="70"/>
    </row>
    <row r="26" spans="2:17" ht="15.95" customHeight="1" thickBot="1" x14ac:dyDescent="0.35">
      <c r="B26" s="69"/>
      <c r="C26" s="71" t="s">
        <v>481</v>
      </c>
      <c r="D26" s="72" t="s">
        <v>486</v>
      </c>
      <c r="Q26" s="70"/>
    </row>
    <row r="27" spans="2:17" ht="15.95" customHeight="1" thickBot="1" x14ac:dyDescent="0.35">
      <c r="B27" s="69"/>
      <c r="C27" s="71" t="s">
        <v>493</v>
      </c>
      <c r="D27" s="72" t="s">
        <v>487</v>
      </c>
      <c r="Q27" s="70"/>
    </row>
    <row r="28" spans="2:17" ht="15.95" customHeight="1" thickBot="1" x14ac:dyDescent="0.35">
      <c r="B28" s="69"/>
      <c r="C28" s="71"/>
      <c r="D28" s="72" t="s">
        <v>488</v>
      </c>
      <c r="Q28" s="70"/>
    </row>
    <row r="29" spans="2:17" ht="15.95" customHeight="1" thickBot="1" x14ac:dyDescent="0.35">
      <c r="B29" s="69"/>
      <c r="C29" s="71" t="s">
        <v>481</v>
      </c>
      <c r="D29" s="72" t="s">
        <v>489</v>
      </c>
      <c r="Q29" s="70"/>
    </row>
    <row r="30" spans="2:17" ht="15.95" customHeight="1" x14ac:dyDescent="0.25">
      <c r="B30" s="69"/>
      <c r="Q30" s="70"/>
    </row>
    <row r="31" spans="2:17" ht="15.95" customHeight="1" thickBot="1" x14ac:dyDescent="0.3">
      <c r="B31" s="73"/>
      <c r="C31" s="74"/>
      <c r="D31" s="74"/>
      <c r="E31" s="74"/>
      <c r="F31" s="74"/>
      <c r="G31" s="74"/>
      <c r="H31" s="74"/>
      <c r="I31" s="74"/>
      <c r="J31" s="105"/>
      <c r="K31" s="74"/>
      <c r="L31" s="107"/>
      <c r="M31" s="74"/>
      <c r="N31" s="74"/>
      <c r="O31" s="74"/>
      <c r="P31" s="74"/>
      <c r="Q31" s="75"/>
    </row>
    <row r="32" spans="2:17" s="68" customFormat="1" ht="26.1" customHeight="1" thickBot="1" x14ac:dyDescent="0.3">
      <c r="B32" s="277" t="s">
        <v>490</v>
      </c>
      <c r="C32" s="278"/>
      <c r="D32" s="278"/>
      <c r="E32" s="278"/>
      <c r="F32" s="278"/>
      <c r="G32" s="278"/>
      <c r="H32" s="278"/>
      <c r="I32" s="278"/>
      <c r="J32" s="278"/>
      <c r="K32" s="278"/>
      <c r="L32" s="278"/>
      <c r="M32" s="278"/>
      <c r="N32" s="278"/>
      <c r="O32" s="278"/>
      <c r="P32" s="278"/>
      <c r="Q32" s="279"/>
    </row>
    <row r="33" spans="2:17" ht="15.95" customHeight="1" x14ac:dyDescent="0.25">
      <c r="B33" s="347" t="s">
        <v>533</v>
      </c>
      <c r="C33" s="348"/>
      <c r="D33" s="348"/>
      <c r="E33" s="348"/>
      <c r="F33" s="348"/>
      <c r="G33" s="348"/>
      <c r="H33" s="348"/>
      <c r="I33" s="348"/>
      <c r="J33" s="348"/>
      <c r="K33" s="348"/>
      <c r="L33" s="348"/>
      <c r="M33" s="348"/>
      <c r="N33" s="348"/>
      <c r="O33" s="348"/>
      <c r="P33" s="348"/>
      <c r="Q33" s="349"/>
    </row>
    <row r="34" spans="2:17" ht="15.95" customHeight="1" x14ac:dyDescent="0.25">
      <c r="B34" s="350" t="s">
        <v>534</v>
      </c>
      <c r="C34" s="351"/>
      <c r="D34" s="351"/>
      <c r="E34" s="351"/>
      <c r="F34" s="351"/>
      <c r="G34" s="351"/>
      <c r="H34" s="351"/>
      <c r="I34" s="351"/>
      <c r="J34" s="351"/>
      <c r="K34" s="351"/>
      <c r="L34" s="351"/>
      <c r="M34" s="351"/>
      <c r="N34" s="351"/>
      <c r="O34" s="351"/>
      <c r="P34" s="351"/>
      <c r="Q34" s="352"/>
    </row>
    <row r="35" spans="2:17" ht="15.95" customHeight="1" x14ac:dyDescent="0.25">
      <c r="B35" s="267"/>
      <c r="C35" s="268"/>
      <c r="D35" s="268"/>
      <c r="E35" s="268"/>
      <c r="F35" s="268"/>
      <c r="G35" s="268"/>
      <c r="H35" s="268"/>
      <c r="I35" s="268"/>
      <c r="J35" s="268"/>
      <c r="K35" s="268"/>
      <c r="L35" s="268"/>
      <c r="M35" s="268"/>
      <c r="N35" s="268"/>
      <c r="O35" s="268"/>
      <c r="P35" s="268"/>
      <c r="Q35" s="269"/>
    </row>
    <row r="36" spans="2:17" ht="15.95" customHeight="1" x14ac:dyDescent="0.25">
      <c r="B36" s="267"/>
      <c r="C36" s="268"/>
      <c r="D36" s="268"/>
      <c r="E36" s="268"/>
      <c r="F36" s="268"/>
      <c r="G36" s="268"/>
      <c r="H36" s="268"/>
      <c r="I36" s="268"/>
      <c r="J36" s="268"/>
      <c r="K36" s="268"/>
      <c r="L36" s="268"/>
      <c r="M36" s="268"/>
      <c r="N36" s="268"/>
      <c r="O36" s="268"/>
      <c r="P36" s="268"/>
      <c r="Q36" s="269"/>
    </row>
    <row r="37" spans="2:17" ht="15.95" customHeight="1" x14ac:dyDescent="0.25">
      <c r="B37" s="267"/>
      <c r="C37" s="268"/>
      <c r="D37" s="268"/>
      <c r="E37" s="268"/>
      <c r="F37" s="268"/>
      <c r="G37" s="268"/>
      <c r="H37" s="268"/>
      <c r="I37" s="268"/>
      <c r="J37" s="268"/>
      <c r="K37" s="268"/>
      <c r="L37" s="268"/>
      <c r="M37" s="268"/>
      <c r="N37" s="268"/>
      <c r="O37" s="268"/>
      <c r="P37" s="268"/>
      <c r="Q37" s="269"/>
    </row>
    <row r="38" spans="2:17" ht="15.95" customHeight="1" x14ac:dyDescent="0.25">
      <c r="B38" s="267"/>
      <c r="C38" s="268"/>
      <c r="D38" s="268"/>
      <c r="E38" s="268"/>
      <c r="F38" s="268"/>
      <c r="G38" s="268"/>
      <c r="H38" s="268"/>
      <c r="I38" s="268"/>
      <c r="J38" s="268"/>
      <c r="K38" s="268"/>
      <c r="L38" s="268"/>
      <c r="M38" s="268"/>
      <c r="N38" s="268"/>
      <c r="O38" s="268"/>
      <c r="P38" s="268"/>
      <c r="Q38" s="269"/>
    </row>
    <row r="39" spans="2:17" ht="15.95" customHeight="1" x14ac:dyDescent="0.25">
      <c r="B39" s="267"/>
      <c r="C39" s="268"/>
      <c r="D39" s="268"/>
      <c r="E39" s="268"/>
      <c r="F39" s="268"/>
      <c r="G39" s="268"/>
      <c r="H39" s="268"/>
      <c r="I39" s="268"/>
      <c r="J39" s="268"/>
      <c r="K39" s="268"/>
      <c r="L39" s="268"/>
      <c r="M39" s="268"/>
      <c r="N39" s="268"/>
      <c r="O39" s="268"/>
      <c r="P39" s="268"/>
      <c r="Q39" s="269"/>
    </row>
    <row r="40" spans="2:17" ht="15.95" customHeight="1" thickBot="1" x14ac:dyDescent="0.3">
      <c r="B40" s="267"/>
      <c r="C40" s="268"/>
      <c r="D40" s="268"/>
      <c r="E40" s="268"/>
      <c r="F40" s="268"/>
      <c r="G40" s="268"/>
      <c r="H40" s="268"/>
      <c r="I40" s="268"/>
      <c r="J40" s="268"/>
      <c r="K40" s="268"/>
      <c r="L40" s="268"/>
      <c r="M40" s="268"/>
      <c r="N40" s="268"/>
      <c r="O40" s="268"/>
      <c r="P40" s="268"/>
      <c r="Q40" s="269"/>
    </row>
    <row r="41" spans="2:17" ht="15.95" customHeight="1" x14ac:dyDescent="0.25">
      <c r="B41" s="277" t="s">
        <v>537</v>
      </c>
      <c r="C41" s="278"/>
      <c r="D41" s="278"/>
      <c r="E41" s="278"/>
      <c r="F41" s="278"/>
      <c r="G41" s="278"/>
      <c r="H41" s="278"/>
      <c r="I41" s="278"/>
      <c r="J41" s="278"/>
      <c r="K41" s="278"/>
      <c r="L41" s="278"/>
      <c r="M41" s="278"/>
      <c r="N41" s="278"/>
      <c r="O41" s="278"/>
      <c r="P41" s="278"/>
      <c r="Q41" s="279"/>
    </row>
    <row r="42" spans="2:17" ht="15.95" customHeight="1" x14ac:dyDescent="0.25">
      <c r="B42" s="280"/>
      <c r="C42" s="281"/>
      <c r="D42" s="281"/>
      <c r="E42" s="281"/>
      <c r="F42" s="281"/>
      <c r="G42" s="281"/>
      <c r="H42" s="281"/>
      <c r="I42" s="281"/>
      <c r="J42" s="281"/>
      <c r="K42" s="281"/>
      <c r="L42" s="281"/>
      <c r="M42" s="281"/>
      <c r="N42" s="281"/>
      <c r="O42" s="281"/>
      <c r="P42" s="281"/>
      <c r="Q42" s="282"/>
    </row>
    <row r="43" spans="2:17" ht="15.95" customHeight="1" x14ac:dyDescent="0.25">
      <c r="B43" s="331" t="s">
        <v>803</v>
      </c>
      <c r="C43" s="332"/>
      <c r="D43" s="332"/>
      <c r="E43" s="332"/>
      <c r="F43" s="332"/>
      <c r="G43" s="332"/>
      <c r="H43" s="332"/>
      <c r="I43" s="332"/>
      <c r="J43" s="332"/>
      <c r="K43" s="332"/>
      <c r="L43" s="332"/>
      <c r="M43" s="332"/>
      <c r="N43" s="332"/>
      <c r="O43" s="332"/>
      <c r="P43" s="332"/>
      <c r="Q43" s="333"/>
    </row>
    <row r="44" spans="2:17" ht="15.95" customHeight="1" x14ac:dyDescent="0.25">
      <c r="B44" s="331"/>
      <c r="C44" s="332"/>
      <c r="D44" s="332"/>
      <c r="E44" s="332"/>
      <c r="F44" s="332"/>
      <c r="G44" s="332"/>
      <c r="H44" s="332"/>
      <c r="I44" s="332"/>
      <c r="J44" s="332"/>
      <c r="K44" s="332"/>
      <c r="L44" s="332"/>
      <c r="M44" s="332"/>
      <c r="N44" s="332"/>
      <c r="O44" s="332"/>
      <c r="P44" s="332"/>
      <c r="Q44" s="333"/>
    </row>
    <row r="45" spans="2:17" ht="15.95" customHeight="1" x14ac:dyDescent="0.25">
      <c r="B45" s="331"/>
      <c r="C45" s="332"/>
      <c r="D45" s="332"/>
      <c r="E45" s="332"/>
      <c r="F45" s="332"/>
      <c r="G45" s="332"/>
      <c r="H45" s="332"/>
      <c r="I45" s="332"/>
      <c r="J45" s="332"/>
      <c r="K45" s="332"/>
      <c r="L45" s="332"/>
      <c r="M45" s="332"/>
      <c r="N45" s="332"/>
      <c r="O45" s="332"/>
      <c r="P45" s="332"/>
      <c r="Q45" s="333"/>
    </row>
    <row r="46" spans="2:17" ht="15.95" customHeight="1" x14ac:dyDescent="0.25">
      <c r="B46" s="331"/>
      <c r="C46" s="332"/>
      <c r="D46" s="332"/>
      <c r="E46" s="332"/>
      <c r="F46" s="332"/>
      <c r="G46" s="332"/>
      <c r="H46" s="332"/>
      <c r="I46" s="332"/>
      <c r="J46" s="332"/>
      <c r="K46" s="332"/>
      <c r="L46" s="332"/>
      <c r="M46" s="332"/>
      <c r="N46" s="332"/>
      <c r="O46" s="332"/>
      <c r="P46" s="332"/>
      <c r="Q46" s="333"/>
    </row>
    <row r="47" spans="2:17" ht="15.95" customHeight="1" x14ac:dyDescent="0.25">
      <c r="B47" s="331"/>
      <c r="C47" s="332"/>
      <c r="D47" s="332"/>
      <c r="E47" s="332"/>
      <c r="F47" s="332"/>
      <c r="G47" s="332"/>
      <c r="H47" s="332"/>
      <c r="I47" s="332"/>
      <c r="J47" s="332"/>
      <c r="K47" s="332"/>
      <c r="L47" s="332"/>
      <c r="M47" s="332"/>
      <c r="N47" s="332"/>
      <c r="O47" s="332"/>
      <c r="P47" s="332"/>
      <c r="Q47" s="333"/>
    </row>
    <row r="48" spans="2:17" ht="15.95" customHeight="1" x14ac:dyDescent="0.25">
      <c r="B48" s="331"/>
      <c r="C48" s="332"/>
      <c r="D48" s="332"/>
      <c r="E48" s="332"/>
      <c r="F48" s="332"/>
      <c r="G48" s="332"/>
      <c r="H48" s="332"/>
      <c r="I48" s="332"/>
      <c r="J48" s="332"/>
      <c r="K48" s="332"/>
      <c r="L48" s="332"/>
      <c r="M48" s="332"/>
      <c r="N48" s="332"/>
      <c r="O48" s="332"/>
      <c r="P48" s="332"/>
      <c r="Q48" s="333"/>
    </row>
    <row r="49" spans="2:17" ht="15.95" customHeight="1" x14ac:dyDescent="0.25">
      <c r="B49" s="331"/>
      <c r="C49" s="332"/>
      <c r="D49" s="332"/>
      <c r="E49" s="332"/>
      <c r="F49" s="332"/>
      <c r="G49" s="332"/>
      <c r="H49" s="332"/>
      <c r="I49" s="332"/>
      <c r="J49" s="332"/>
      <c r="K49" s="332"/>
      <c r="L49" s="332"/>
      <c r="M49" s="332"/>
      <c r="N49" s="332"/>
      <c r="O49" s="332"/>
      <c r="P49" s="332"/>
      <c r="Q49" s="333"/>
    </row>
    <row r="50" spans="2:17" ht="15.95" customHeight="1" x14ac:dyDescent="0.25">
      <c r="B50" s="331"/>
      <c r="C50" s="332"/>
      <c r="D50" s="332"/>
      <c r="E50" s="332"/>
      <c r="F50" s="332"/>
      <c r="G50" s="332"/>
      <c r="H50" s="332"/>
      <c r="I50" s="332"/>
      <c r="J50" s="332"/>
      <c r="K50" s="332"/>
      <c r="L50" s="332"/>
      <c r="M50" s="332"/>
      <c r="N50" s="332"/>
      <c r="O50" s="332"/>
      <c r="P50" s="332"/>
      <c r="Q50" s="333"/>
    </row>
    <row r="51" spans="2:17" ht="15.95" customHeight="1" x14ac:dyDescent="0.25">
      <c r="B51" s="331"/>
      <c r="C51" s="332"/>
      <c r="D51" s="332"/>
      <c r="E51" s="332"/>
      <c r="F51" s="332"/>
      <c r="G51" s="332"/>
      <c r="H51" s="332"/>
      <c r="I51" s="332"/>
      <c r="J51" s="332"/>
      <c r="K51" s="332"/>
      <c r="L51" s="332"/>
      <c r="M51" s="332"/>
      <c r="N51" s="332"/>
      <c r="O51" s="332"/>
      <c r="P51" s="332"/>
      <c r="Q51" s="333"/>
    </row>
    <row r="52" spans="2:17" ht="15.95" customHeight="1" x14ac:dyDescent="0.25">
      <c r="B52" s="331"/>
      <c r="C52" s="332"/>
      <c r="D52" s="332"/>
      <c r="E52" s="332"/>
      <c r="F52" s="332"/>
      <c r="G52" s="332"/>
      <c r="H52" s="332"/>
      <c r="I52" s="332"/>
      <c r="J52" s="332"/>
      <c r="K52" s="332"/>
      <c r="L52" s="332"/>
      <c r="M52" s="332"/>
      <c r="N52" s="332"/>
      <c r="O52" s="332"/>
      <c r="P52" s="332"/>
      <c r="Q52" s="333"/>
    </row>
    <row r="53" spans="2:17" ht="15.95" customHeight="1" x14ac:dyDescent="0.25">
      <c r="B53" s="331"/>
      <c r="C53" s="332"/>
      <c r="D53" s="332"/>
      <c r="E53" s="332"/>
      <c r="F53" s="332"/>
      <c r="G53" s="332"/>
      <c r="H53" s="332"/>
      <c r="I53" s="332"/>
      <c r="J53" s="332"/>
      <c r="K53" s="332"/>
      <c r="L53" s="332"/>
      <c r="M53" s="332"/>
      <c r="N53" s="332"/>
      <c r="O53" s="332"/>
      <c r="P53" s="332"/>
      <c r="Q53" s="333"/>
    </row>
    <row r="54" spans="2:17" ht="15.95" customHeight="1" x14ac:dyDescent="0.25">
      <c r="B54" s="331"/>
      <c r="C54" s="332"/>
      <c r="D54" s="332"/>
      <c r="E54" s="332"/>
      <c r="F54" s="332"/>
      <c r="G54" s="332"/>
      <c r="H54" s="332"/>
      <c r="I54" s="332"/>
      <c r="J54" s="332"/>
      <c r="K54" s="332"/>
      <c r="L54" s="332"/>
      <c r="M54" s="332"/>
      <c r="N54" s="332"/>
      <c r="O54" s="332"/>
      <c r="P54" s="332"/>
      <c r="Q54" s="333"/>
    </row>
    <row r="55" spans="2:17" ht="15.95" customHeight="1" x14ac:dyDescent="0.25">
      <c r="B55" s="331"/>
      <c r="C55" s="332"/>
      <c r="D55" s="332"/>
      <c r="E55" s="332"/>
      <c r="F55" s="332"/>
      <c r="G55" s="332"/>
      <c r="H55" s="332"/>
      <c r="I55" s="332"/>
      <c r="J55" s="332"/>
      <c r="K55" s="332"/>
      <c r="L55" s="332"/>
      <c r="M55" s="332"/>
      <c r="N55" s="332"/>
      <c r="O55" s="332"/>
      <c r="P55" s="332"/>
      <c r="Q55" s="333"/>
    </row>
    <row r="56" spans="2:17" ht="15.95" customHeight="1" x14ac:dyDescent="0.25">
      <c r="B56" s="331"/>
      <c r="C56" s="332"/>
      <c r="D56" s="332"/>
      <c r="E56" s="332"/>
      <c r="F56" s="332"/>
      <c r="G56" s="332"/>
      <c r="H56" s="332"/>
      <c r="I56" s="332"/>
      <c r="J56" s="332"/>
      <c r="K56" s="332"/>
      <c r="L56" s="332"/>
      <c r="M56" s="332"/>
      <c r="N56" s="332"/>
      <c r="O56" s="332"/>
      <c r="P56" s="332"/>
      <c r="Q56" s="333"/>
    </row>
    <row r="57" spans="2:17" ht="15.95" customHeight="1" x14ac:dyDescent="0.25">
      <c r="B57" s="331"/>
      <c r="C57" s="332"/>
      <c r="D57" s="332"/>
      <c r="E57" s="332"/>
      <c r="F57" s="332"/>
      <c r="G57" s="332"/>
      <c r="H57" s="332"/>
      <c r="I57" s="332"/>
      <c r="J57" s="332"/>
      <c r="K57" s="332"/>
      <c r="L57" s="332"/>
      <c r="M57" s="332"/>
      <c r="N57" s="332"/>
      <c r="O57" s="332"/>
      <c r="P57" s="332"/>
      <c r="Q57" s="333"/>
    </row>
    <row r="58" spans="2:17" ht="15.95" customHeight="1" thickBot="1" x14ac:dyDescent="0.3">
      <c r="B58" s="334"/>
      <c r="C58" s="335"/>
      <c r="D58" s="335"/>
      <c r="E58" s="335"/>
      <c r="F58" s="335"/>
      <c r="G58" s="335"/>
      <c r="H58" s="335"/>
      <c r="I58" s="335"/>
      <c r="J58" s="335"/>
      <c r="K58" s="335"/>
      <c r="L58" s="335"/>
      <c r="M58" s="335"/>
      <c r="N58" s="335"/>
      <c r="O58" s="335"/>
      <c r="P58" s="335"/>
      <c r="Q58" s="336"/>
    </row>
    <row r="59" spans="2:17" ht="15.95" customHeight="1" x14ac:dyDescent="0.25">
      <c r="B59" s="277" t="s">
        <v>491</v>
      </c>
      <c r="C59" s="278"/>
      <c r="D59" s="278"/>
      <c r="E59" s="278"/>
      <c r="F59" s="278"/>
      <c r="G59" s="278"/>
      <c r="H59" s="278"/>
      <c r="I59" s="278"/>
      <c r="J59" s="278"/>
      <c r="K59" s="278"/>
      <c r="L59" s="278"/>
      <c r="M59" s="278"/>
      <c r="N59" s="278"/>
      <c r="O59" s="278"/>
      <c r="P59" s="278"/>
      <c r="Q59" s="279"/>
    </row>
    <row r="60" spans="2:17" ht="15.95" customHeight="1" x14ac:dyDescent="0.25">
      <c r="B60" s="280"/>
      <c r="C60" s="281"/>
      <c r="D60" s="281"/>
      <c r="E60" s="281"/>
      <c r="F60" s="281"/>
      <c r="G60" s="281"/>
      <c r="H60" s="281"/>
      <c r="I60" s="281"/>
      <c r="J60" s="281"/>
      <c r="K60" s="281"/>
      <c r="L60" s="281"/>
      <c r="M60" s="281"/>
      <c r="N60" s="281"/>
      <c r="O60" s="281"/>
      <c r="P60" s="281"/>
      <c r="Q60" s="282"/>
    </row>
    <row r="61" spans="2:17" ht="15.95" customHeight="1" x14ac:dyDescent="0.25">
      <c r="B61" s="76"/>
      <c r="C61" s="77"/>
      <c r="D61" s="337"/>
      <c r="E61" s="337"/>
      <c r="F61" s="337"/>
      <c r="G61" s="337"/>
      <c r="H61" s="337"/>
      <c r="I61" s="337"/>
      <c r="J61" s="337"/>
      <c r="K61" s="337"/>
      <c r="L61" s="337"/>
      <c r="M61" s="337"/>
      <c r="N61" s="337"/>
      <c r="O61" s="337"/>
      <c r="P61" s="337"/>
      <c r="Q61" s="338"/>
    </row>
    <row r="62" spans="2:17" ht="15.95" customHeight="1" x14ac:dyDescent="0.25">
      <c r="B62" s="339" t="s">
        <v>796</v>
      </c>
      <c r="C62" s="340"/>
      <c r="D62" s="340"/>
      <c r="E62" s="340"/>
      <c r="F62" s="340"/>
      <c r="G62" s="340"/>
      <c r="H62" s="340"/>
      <c r="I62" s="340"/>
      <c r="J62" s="340"/>
      <c r="K62" s="340"/>
      <c r="L62" s="340"/>
      <c r="M62" s="340"/>
      <c r="N62" s="340"/>
      <c r="O62" s="340"/>
      <c r="P62" s="340"/>
      <c r="Q62" s="341"/>
    </row>
    <row r="63" spans="2:17" ht="15.95" customHeight="1" x14ac:dyDescent="0.25">
      <c r="B63" s="339"/>
      <c r="C63" s="340"/>
      <c r="D63" s="340"/>
      <c r="E63" s="340"/>
      <c r="F63" s="340"/>
      <c r="G63" s="340"/>
      <c r="H63" s="340"/>
      <c r="I63" s="340"/>
      <c r="J63" s="340"/>
      <c r="K63" s="340"/>
      <c r="L63" s="340"/>
      <c r="M63" s="340"/>
      <c r="N63" s="340"/>
      <c r="O63" s="340"/>
      <c r="P63" s="340"/>
      <c r="Q63" s="341"/>
    </row>
    <row r="64" spans="2:17" ht="15.95" customHeight="1" x14ac:dyDescent="0.25">
      <c r="B64" s="339"/>
      <c r="C64" s="340"/>
      <c r="D64" s="340"/>
      <c r="E64" s="340"/>
      <c r="F64" s="340"/>
      <c r="G64" s="340"/>
      <c r="H64" s="340"/>
      <c r="I64" s="340"/>
      <c r="J64" s="340"/>
      <c r="K64" s="340"/>
      <c r="L64" s="340"/>
      <c r="M64" s="340"/>
      <c r="N64" s="340"/>
      <c r="O64" s="340"/>
      <c r="P64" s="340"/>
      <c r="Q64" s="341"/>
    </row>
    <row r="65" spans="2:17" ht="15.95" customHeight="1" x14ac:dyDescent="0.25">
      <c r="B65" s="339"/>
      <c r="C65" s="340"/>
      <c r="D65" s="340"/>
      <c r="E65" s="340"/>
      <c r="F65" s="340"/>
      <c r="G65" s="340"/>
      <c r="H65" s="340"/>
      <c r="I65" s="340"/>
      <c r="J65" s="340"/>
      <c r="K65" s="340"/>
      <c r="L65" s="340"/>
      <c r="M65" s="340"/>
      <c r="N65" s="340"/>
      <c r="O65" s="340"/>
      <c r="P65" s="340"/>
      <c r="Q65" s="341"/>
    </row>
    <row r="66" spans="2:17" ht="15.95" customHeight="1" x14ac:dyDescent="0.25">
      <c r="B66" s="339"/>
      <c r="C66" s="340"/>
      <c r="D66" s="340"/>
      <c r="E66" s="340"/>
      <c r="F66" s="340"/>
      <c r="G66" s="340"/>
      <c r="H66" s="340"/>
      <c r="I66" s="340"/>
      <c r="J66" s="340"/>
      <c r="K66" s="340"/>
      <c r="L66" s="340"/>
      <c r="M66" s="340"/>
      <c r="N66" s="340"/>
      <c r="O66" s="340"/>
      <c r="P66" s="340"/>
      <c r="Q66" s="341"/>
    </row>
    <row r="67" spans="2:17" ht="15.95" customHeight="1" x14ac:dyDescent="0.25">
      <c r="B67" s="339"/>
      <c r="C67" s="340"/>
      <c r="D67" s="340"/>
      <c r="E67" s="340"/>
      <c r="F67" s="340"/>
      <c r="G67" s="340"/>
      <c r="H67" s="340"/>
      <c r="I67" s="340"/>
      <c r="J67" s="340"/>
      <c r="K67" s="340"/>
      <c r="L67" s="340"/>
      <c r="M67" s="340"/>
      <c r="N67" s="340"/>
      <c r="O67" s="340"/>
      <c r="P67" s="340"/>
      <c r="Q67" s="341"/>
    </row>
    <row r="68" spans="2:17" ht="15.95" customHeight="1" x14ac:dyDescent="0.25">
      <c r="B68" s="339"/>
      <c r="C68" s="340"/>
      <c r="D68" s="340"/>
      <c r="E68" s="340"/>
      <c r="F68" s="340"/>
      <c r="G68" s="340"/>
      <c r="H68" s="340"/>
      <c r="I68" s="340"/>
      <c r="J68" s="340"/>
      <c r="K68" s="340"/>
      <c r="L68" s="340"/>
      <c r="M68" s="340"/>
      <c r="N68" s="340"/>
      <c r="O68" s="340"/>
      <c r="P68" s="340"/>
      <c r="Q68" s="341"/>
    </row>
    <row r="69" spans="2:17" ht="15.95" customHeight="1" x14ac:dyDescent="0.25">
      <c r="B69" s="339"/>
      <c r="C69" s="340"/>
      <c r="D69" s="340"/>
      <c r="E69" s="340"/>
      <c r="F69" s="340"/>
      <c r="G69" s="340"/>
      <c r="H69" s="340"/>
      <c r="I69" s="340"/>
      <c r="J69" s="340"/>
      <c r="K69" s="340"/>
      <c r="L69" s="340"/>
      <c r="M69" s="340"/>
      <c r="N69" s="340"/>
      <c r="O69" s="340"/>
      <c r="P69" s="340"/>
      <c r="Q69" s="341"/>
    </row>
    <row r="70" spans="2:17" ht="15.95" customHeight="1" thickBot="1" x14ac:dyDescent="0.3">
      <c r="B70" s="342"/>
      <c r="C70" s="343"/>
      <c r="D70" s="343"/>
      <c r="E70" s="343"/>
      <c r="F70" s="343"/>
      <c r="G70" s="343"/>
      <c r="H70" s="343"/>
      <c r="I70" s="343"/>
      <c r="J70" s="343"/>
      <c r="K70" s="343"/>
      <c r="L70" s="343"/>
      <c r="M70" s="343"/>
      <c r="N70" s="343"/>
      <c r="O70" s="343"/>
      <c r="P70" s="343"/>
      <c r="Q70" s="344"/>
    </row>
    <row r="71" spans="2:17" ht="15.95" customHeight="1" x14ac:dyDescent="0.25">
      <c r="B71" s="277" t="s">
        <v>492</v>
      </c>
      <c r="C71" s="278"/>
      <c r="D71" s="278"/>
      <c r="E71" s="278"/>
      <c r="F71" s="278"/>
      <c r="G71" s="278"/>
      <c r="H71" s="278"/>
      <c r="I71" s="278"/>
      <c r="J71" s="278"/>
      <c r="K71" s="278"/>
      <c r="L71" s="278"/>
      <c r="M71" s="278"/>
      <c r="N71" s="278"/>
      <c r="O71" s="278"/>
      <c r="P71" s="278"/>
      <c r="Q71" s="279"/>
    </row>
    <row r="72" spans="2:17" ht="24.95" customHeight="1" x14ac:dyDescent="0.25">
      <c r="B72" s="280"/>
      <c r="C72" s="345"/>
      <c r="D72" s="345"/>
      <c r="E72" s="345"/>
      <c r="F72" s="345"/>
      <c r="G72" s="345"/>
      <c r="H72" s="345"/>
      <c r="I72" s="345"/>
      <c r="J72" s="345"/>
      <c r="K72" s="345"/>
      <c r="L72" s="345"/>
      <c r="M72" s="345"/>
      <c r="N72" s="345"/>
      <c r="O72" s="345"/>
      <c r="P72" s="345"/>
      <c r="Q72" s="282"/>
    </row>
    <row r="73" spans="2:17" s="68" customFormat="1" ht="24.95" customHeight="1" x14ac:dyDescent="0.25">
      <c r="B73" s="111"/>
      <c r="C73" s="346"/>
      <c r="D73" s="346"/>
      <c r="E73" s="346"/>
      <c r="F73" s="346"/>
      <c r="G73" s="346"/>
      <c r="H73" s="346"/>
      <c r="I73" s="346"/>
      <c r="J73" s="346"/>
      <c r="K73" s="346"/>
      <c r="L73" s="346"/>
      <c r="M73" s="346"/>
      <c r="N73" s="346"/>
      <c r="O73" s="346"/>
      <c r="P73" s="346"/>
      <c r="Q73" s="112"/>
    </row>
    <row r="74" spans="2:17" s="68" customFormat="1" ht="30" customHeight="1" x14ac:dyDescent="0.25">
      <c r="B74" s="113"/>
      <c r="C74" s="191"/>
      <c r="D74" s="192" t="s">
        <v>2</v>
      </c>
      <c r="E74" s="191"/>
      <c r="F74" s="191" t="s">
        <v>51</v>
      </c>
      <c r="G74" s="191"/>
      <c r="H74" s="193"/>
      <c r="I74" s="194"/>
      <c r="J74" s="191" t="s">
        <v>505</v>
      </c>
      <c r="K74" s="194"/>
      <c r="L74" s="283"/>
      <c r="M74" s="284"/>
      <c r="N74" s="194"/>
      <c r="O74" s="194"/>
      <c r="P74" s="194"/>
      <c r="Q74" s="114"/>
    </row>
    <row r="75" spans="2:17" s="68" customFormat="1" ht="24.95" customHeight="1" x14ac:dyDescent="0.25">
      <c r="B75" s="113"/>
      <c r="C75" s="193"/>
      <c r="D75" s="194" t="s">
        <v>788</v>
      </c>
      <c r="E75" s="194"/>
      <c r="F75" s="194" t="s">
        <v>504</v>
      </c>
      <c r="G75" s="195"/>
      <c r="H75" s="193"/>
      <c r="I75" s="194"/>
      <c r="J75" s="196">
        <f>'1.05.03.01Tasks'!L27</f>
        <v>12345.455870000002</v>
      </c>
      <c r="K75" s="194"/>
      <c r="L75" s="285"/>
      <c r="M75" s="286"/>
      <c r="N75" s="194"/>
      <c r="O75" s="194"/>
      <c r="P75" s="194"/>
      <c r="Q75" s="114"/>
    </row>
    <row r="76" spans="2:17" s="68" customFormat="1" ht="24.95" customHeight="1" x14ac:dyDescent="0.25">
      <c r="B76" s="113"/>
      <c r="C76" s="194"/>
      <c r="D76" s="194" t="s">
        <v>789</v>
      </c>
      <c r="E76" s="194"/>
      <c r="F76" s="194" t="s">
        <v>504</v>
      </c>
      <c r="G76" s="195"/>
      <c r="H76" s="193"/>
      <c r="I76" s="194"/>
      <c r="J76" s="196">
        <f>'1.05.03.01Tasks'!L29</f>
        <v>12500</v>
      </c>
      <c r="K76" s="194"/>
      <c r="L76" s="285"/>
      <c r="M76" s="286"/>
      <c r="N76" s="194"/>
      <c r="O76" s="194"/>
      <c r="P76" s="194"/>
      <c r="Q76" s="114"/>
    </row>
    <row r="77" spans="2:17" s="68" customFormat="1" ht="24.95" customHeight="1" thickBot="1" x14ac:dyDescent="0.3">
      <c r="B77" s="113"/>
      <c r="C77" s="194"/>
      <c r="D77" s="194" t="s">
        <v>790</v>
      </c>
      <c r="E77" s="194"/>
      <c r="F77" s="194" t="s">
        <v>504</v>
      </c>
      <c r="G77" s="195"/>
      <c r="H77" s="193"/>
      <c r="I77" s="194"/>
      <c r="J77" s="196">
        <f>'1.05.03.01Tasks'!L31</f>
        <v>50000</v>
      </c>
      <c r="K77" s="194"/>
      <c r="L77" s="285"/>
      <c r="M77" s="286"/>
      <c r="N77" s="194"/>
      <c r="O77" s="194"/>
      <c r="P77" s="194"/>
      <c r="Q77" s="114"/>
    </row>
    <row r="78" spans="2:17" s="68" customFormat="1" ht="24.95" customHeight="1" thickBot="1" x14ac:dyDescent="0.3">
      <c r="B78" s="113"/>
      <c r="C78" s="194"/>
      <c r="D78" s="194" t="s">
        <v>791</v>
      </c>
      <c r="E78" s="194"/>
      <c r="F78" s="194"/>
      <c r="G78" s="194"/>
      <c r="H78" s="194"/>
      <c r="I78" s="194"/>
      <c r="J78" s="110">
        <f>SUM(J75:J77)</f>
        <v>74845.455870000005</v>
      </c>
      <c r="K78" s="194"/>
      <c r="L78" s="179" t="s">
        <v>918</v>
      </c>
      <c r="M78" s="180"/>
      <c r="N78" s="181"/>
      <c r="O78" s="193"/>
      <c r="P78" s="193"/>
      <c r="Q78" s="197"/>
    </row>
    <row r="79" spans="2:17" s="68" customFormat="1" ht="24.95" customHeight="1" thickTop="1" x14ac:dyDescent="0.25">
      <c r="B79" s="113"/>
      <c r="C79" s="194"/>
      <c r="D79" s="194"/>
      <c r="E79" s="194"/>
      <c r="F79" s="194"/>
      <c r="G79" s="194"/>
      <c r="H79" s="194"/>
      <c r="I79" s="194"/>
      <c r="J79" s="198"/>
      <c r="K79" s="194"/>
      <c r="L79" s="182" t="s">
        <v>919</v>
      </c>
      <c r="M79" s="183"/>
      <c r="N79" s="184"/>
      <c r="O79" s="193"/>
      <c r="P79" s="193"/>
      <c r="Q79" s="197"/>
    </row>
    <row r="80" spans="2:17" s="68" customFormat="1" ht="24.95" customHeight="1" x14ac:dyDescent="0.25">
      <c r="B80" s="113"/>
      <c r="C80" s="193"/>
      <c r="D80" s="194" t="s">
        <v>792</v>
      </c>
      <c r="E80" s="194"/>
      <c r="F80" s="194" t="s">
        <v>504</v>
      </c>
      <c r="G80" s="195"/>
      <c r="H80" s="193"/>
      <c r="I80" s="194"/>
      <c r="J80" s="196">
        <f>'1.05.03.01Tasks'!L54</f>
        <v>177359.25897800003</v>
      </c>
      <c r="K80" s="194"/>
      <c r="L80" s="185">
        <v>155534</v>
      </c>
      <c r="M80" s="183"/>
      <c r="N80" s="184"/>
      <c r="O80" s="193"/>
      <c r="P80" s="193"/>
      <c r="Q80" s="197"/>
    </row>
    <row r="81" spans="2:17" s="68" customFormat="1" ht="24.95" customHeight="1" x14ac:dyDescent="0.25">
      <c r="B81" s="113"/>
      <c r="C81" s="194"/>
      <c r="D81" s="194" t="s">
        <v>793</v>
      </c>
      <c r="E81" s="194"/>
      <c r="F81" s="194" t="s">
        <v>504</v>
      </c>
      <c r="G81" s="195"/>
      <c r="H81" s="193"/>
      <c r="I81" s="194"/>
      <c r="J81" s="196">
        <f>'1.05.03.01Tasks'!L55</f>
        <v>39371.386999999995</v>
      </c>
      <c r="K81" s="194"/>
      <c r="L81" s="186">
        <v>34485</v>
      </c>
      <c r="M81" s="183"/>
      <c r="N81" s="184"/>
      <c r="O81" s="193"/>
      <c r="P81" s="193"/>
      <c r="Q81" s="197"/>
    </row>
    <row r="82" spans="2:17" s="68" customFormat="1" ht="24.95" customHeight="1" thickBot="1" x14ac:dyDescent="0.3">
      <c r="B82" s="113"/>
      <c r="C82" s="194"/>
      <c r="D82" s="194" t="s">
        <v>794</v>
      </c>
      <c r="E82" s="194"/>
      <c r="F82" s="194" t="s">
        <v>504</v>
      </c>
      <c r="G82" s="195"/>
      <c r="H82" s="193"/>
      <c r="I82" s="194"/>
      <c r="J82" s="196">
        <f>'1.05.03.01Tasks'!L56</f>
        <v>79858.183000000005</v>
      </c>
      <c r="K82" s="194"/>
      <c r="L82" s="186">
        <v>69948</v>
      </c>
      <c r="M82" s="183"/>
      <c r="N82" s="184"/>
      <c r="O82" s="193"/>
      <c r="P82" s="193"/>
      <c r="Q82" s="197"/>
    </row>
    <row r="83" spans="2:17" s="68" customFormat="1" ht="24.95" customHeight="1" thickBot="1" x14ac:dyDescent="0.3">
      <c r="B83" s="113"/>
      <c r="C83" s="194"/>
      <c r="D83" s="194" t="s">
        <v>795</v>
      </c>
      <c r="E83" s="194"/>
      <c r="F83" s="194"/>
      <c r="G83" s="194"/>
      <c r="H83" s="194"/>
      <c r="I83" s="194"/>
      <c r="J83" s="110">
        <f>SUM(J80:J82)</f>
        <v>296588.82897800003</v>
      </c>
      <c r="K83" s="194"/>
      <c r="L83" s="187" t="s">
        <v>920</v>
      </c>
      <c r="M83" s="183"/>
      <c r="N83" s="184"/>
      <c r="O83" s="193"/>
      <c r="P83" s="193"/>
      <c r="Q83" s="197"/>
    </row>
    <row r="84" spans="2:17" ht="24.95" customHeight="1" thickTop="1" thickBot="1" x14ac:dyDescent="0.3">
      <c r="B84" s="84"/>
      <c r="C84" s="199"/>
      <c r="D84" s="199"/>
      <c r="E84" s="199"/>
      <c r="F84" s="199"/>
      <c r="G84" s="199"/>
      <c r="H84" s="199"/>
      <c r="I84" s="199"/>
      <c r="J84" s="200"/>
      <c r="K84" s="199"/>
      <c r="L84" s="188" t="s">
        <v>921</v>
      </c>
      <c r="M84" s="189"/>
      <c r="N84" s="190"/>
      <c r="O84" s="201"/>
      <c r="P84" s="201"/>
      <c r="Q84" s="70"/>
    </row>
    <row r="85" spans="2:17" ht="15.6" customHeight="1" x14ac:dyDescent="0.25">
      <c r="B85" s="84"/>
      <c r="C85" s="199"/>
      <c r="D85" s="199"/>
      <c r="E85" s="199"/>
      <c r="F85" s="199"/>
      <c r="G85" s="199"/>
      <c r="H85" s="199"/>
      <c r="I85" s="199"/>
      <c r="J85" s="200"/>
      <c r="K85" s="199"/>
      <c r="L85" s="191"/>
      <c r="M85" s="199"/>
      <c r="N85" s="199"/>
      <c r="O85" s="199"/>
      <c r="P85" s="199"/>
      <c r="Q85" s="82"/>
    </row>
    <row r="86" spans="2:17" ht="15.95" customHeight="1" thickBot="1" x14ac:dyDescent="0.3">
      <c r="B86" s="81"/>
      <c r="C86" s="80"/>
      <c r="D86" s="80"/>
      <c r="E86" s="80"/>
      <c r="F86" s="80"/>
      <c r="G86" s="80"/>
      <c r="H86" s="80"/>
      <c r="I86" s="80"/>
      <c r="J86" s="106"/>
      <c r="K86" s="80"/>
      <c r="L86" s="108"/>
      <c r="M86" s="80"/>
      <c r="N86" s="80"/>
      <c r="O86" s="80"/>
      <c r="P86" s="80"/>
      <c r="Q86" s="79"/>
    </row>
    <row r="87" spans="2:17" x14ac:dyDescent="0.25">
      <c r="B87" s="277" t="s">
        <v>804</v>
      </c>
      <c r="C87" s="278"/>
      <c r="D87" s="278"/>
      <c r="E87" s="278"/>
      <c r="F87" s="278"/>
      <c r="G87" s="278"/>
      <c r="H87" s="278"/>
      <c r="I87" s="278"/>
      <c r="J87" s="278"/>
      <c r="K87" s="278"/>
      <c r="L87" s="278"/>
      <c r="M87" s="278"/>
      <c r="N87" s="278"/>
      <c r="O87" s="278"/>
      <c r="P87" s="278"/>
      <c r="Q87" s="279"/>
    </row>
    <row r="88" spans="2:17" x14ac:dyDescent="0.25">
      <c r="B88" s="280"/>
      <c r="C88" s="281"/>
      <c r="D88" s="281"/>
      <c r="E88" s="281"/>
      <c r="F88" s="281"/>
      <c r="G88" s="281"/>
      <c r="H88" s="281"/>
      <c r="I88" s="281"/>
      <c r="J88" s="281"/>
      <c r="K88" s="281"/>
      <c r="L88" s="281"/>
      <c r="M88" s="281"/>
      <c r="N88" s="281"/>
      <c r="O88" s="281"/>
      <c r="P88" s="281"/>
      <c r="Q88" s="282"/>
    </row>
    <row r="89" spans="2:17" x14ac:dyDescent="0.25">
      <c r="B89" s="270" t="s">
        <v>506</v>
      </c>
      <c r="C89" s="271"/>
      <c r="D89" s="271"/>
      <c r="E89" s="271"/>
      <c r="F89" s="271"/>
      <c r="G89" s="271"/>
      <c r="H89" s="271"/>
      <c r="I89" s="271"/>
      <c r="J89" s="271"/>
      <c r="K89" s="271"/>
      <c r="L89" s="271"/>
      <c r="M89" s="271"/>
      <c r="N89" s="271"/>
      <c r="O89" s="271"/>
      <c r="P89" s="271"/>
      <c r="Q89" s="272"/>
    </row>
    <row r="90" spans="2:17" x14ac:dyDescent="0.25">
      <c r="B90" s="273" t="s">
        <v>507</v>
      </c>
      <c r="C90" s="271"/>
      <c r="D90" s="271"/>
      <c r="E90" s="271"/>
      <c r="F90" s="271"/>
      <c r="G90" s="271"/>
      <c r="H90" s="271"/>
      <c r="I90" s="271"/>
      <c r="J90" s="271"/>
      <c r="K90" s="271"/>
      <c r="L90" s="271"/>
      <c r="M90" s="271"/>
      <c r="N90" s="271"/>
      <c r="O90" s="271"/>
      <c r="P90" s="271"/>
      <c r="Q90" s="272"/>
    </row>
    <row r="91" spans="2:17" x14ac:dyDescent="0.25">
      <c r="B91" s="270"/>
      <c r="C91" s="271"/>
      <c r="D91" s="271"/>
      <c r="E91" s="271"/>
      <c r="F91" s="271"/>
      <c r="G91" s="271"/>
      <c r="H91" s="271"/>
      <c r="I91" s="271"/>
      <c r="J91" s="271"/>
      <c r="K91" s="271"/>
      <c r="L91" s="271"/>
      <c r="M91" s="271"/>
      <c r="N91" s="271"/>
      <c r="O91" s="271"/>
      <c r="P91" s="271"/>
      <c r="Q91" s="272"/>
    </row>
    <row r="92" spans="2:17" x14ac:dyDescent="0.25">
      <c r="B92" s="273"/>
      <c r="C92" s="271"/>
      <c r="D92" s="271"/>
      <c r="E92" s="271"/>
      <c r="F92" s="271"/>
      <c r="G92" s="271"/>
      <c r="H92" s="271"/>
      <c r="I92" s="271"/>
      <c r="J92" s="271"/>
      <c r="K92" s="271"/>
      <c r="L92" s="271"/>
      <c r="M92" s="271"/>
      <c r="N92" s="271"/>
      <c r="O92" s="271"/>
      <c r="P92" s="271"/>
      <c r="Q92" s="272"/>
    </row>
    <row r="93" spans="2:17" x14ac:dyDescent="0.25">
      <c r="B93" s="273"/>
      <c r="C93" s="271"/>
      <c r="D93" s="271"/>
      <c r="E93" s="271"/>
      <c r="F93" s="271"/>
      <c r="G93" s="271"/>
      <c r="H93" s="271"/>
      <c r="I93" s="271"/>
      <c r="J93" s="271"/>
      <c r="K93" s="271"/>
      <c r="L93" s="271"/>
      <c r="M93" s="271"/>
      <c r="N93" s="271"/>
      <c r="O93" s="271"/>
      <c r="P93" s="271"/>
      <c r="Q93" s="272"/>
    </row>
    <row r="94" spans="2:17" ht="21" customHeight="1" x14ac:dyDescent="0.25">
      <c r="B94" s="273"/>
      <c r="C94" s="271"/>
      <c r="D94" s="271"/>
      <c r="E94" s="271"/>
      <c r="F94" s="271"/>
      <c r="G94" s="271"/>
      <c r="H94" s="271"/>
      <c r="I94" s="271"/>
      <c r="J94" s="271"/>
      <c r="K94" s="271"/>
      <c r="L94" s="271"/>
      <c r="M94" s="271"/>
      <c r="N94" s="271"/>
      <c r="O94" s="271"/>
      <c r="P94" s="271"/>
      <c r="Q94" s="272"/>
    </row>
    <row r="95" spans="2:17" x14ac:dyDescent="0.25">
      <c r="B95" s="273"/>
      <c r="C95" s="271"/>
      <c r="D95" s="271"/>
      <c r="E95" s="271"/>
      <c r="F95" s="271"/>
      <c r="G95" s="271"/>
      <c r="H95" s="271"/>
      <c r="I95" s="271"/>
      <c r="J95" s="271"/>
      <c r="K95" s="271"/>
      <c r="L95" s="271"/>
      <c r="M95" s="271"/>
      <c r="N95" s="271"/>
      <c r="O95" s="271"/>
      <c r="P95" s="271"/>
      <c r="Q95" s="272"/>
    </row>
    <row r="96" spans="2:17" ht="16.5" thickBot="1" x14ac:dyDescent="0.3">
      <c r="B96" s="274"/>
      <c r="C96" s="275"/>
      <c r="D96" s="275"/>
      <c r="E96" s="275"/>
      <c r="F96" s="275"/>
      <c r="G96" s="275"/>
      <c r="H96" s="275"/>
      <c r="I96" s="275"/>
      <c r="J96" s="275"/>
      <c r="K96" s="275"/>
      <c r="L96" s="275"/>
      <c r="M96" s="275"/>
      <c r="N96" s="275"/>
      <c r="O96" s="275"/>
      <c r="P96" s="275"/>
      <c r="Q96" s="276"/>
    </row>
  </sheetData>
  <mergeCells count="40">
    <mergeCell ref="B12:Q18"/>
    <mergeCell ref="B19:Q19"/>
    <mergeCell ref="B32:Q32"/>
    <mergeCell ref="B87:Q88"/>
    <mergeCell ref="B43:Q58"/>
    <mergeCell ref="B59:Q60"/>
    <mergeCell ref="D61:Q61"/>
    <mergeCell ref="B62:Q70"/>
    <mergeCell ref="B71:Q72"/>
    <mergeCell ref="C73:P73"/>
    <mergeCell ref="B33:Q33"/>
    <mergeCell ref="B34:Q34"/>
    <mergeCell ref="B35:Q35"/>
    <mergeCell ref="B38:Q38"/>
    <mergeCell ref="B39:Q39"/>
    <mergeCell ref="B36:Q36"/>
    <mergeCell ref="B11:Q11"/>
    <mergeCell ref="F2:L7"/>
    <mergeCell ref="M2:M3"/>
    <mergeCell ref="N2:Q3"/>
    <mergeCell ref="M4:M5"/>
    <mergeCell ref="N4:Q5"/>
    <mergeCell ref="M6:M7"/>
    <mergeCell ref="N6:Q7"/>
    <mergeCell ref="B8:F8"/>
    <mergeCell ref="G8:M8"/>
    <mergeCell ref="N8:Q8"/>
    <mergeCell ref="B9:F10"/>
    <mergeCell ref="G9:M10"/>
    <mergeCell ref="N9:Q10"/>
    <mergeCell ref="B37:Q37"/>
    <mergeCell ref="B40:Q40"/>
    <mergeCell ref="B91:Q96"/>
    <mergeCell ref="B41:Q42"/>
    <mergeCell ref="L74:M74"/>
    <mergeCell ref="L75:M75"/>
    <mergeCell ref="L77:M77"/>
    <mergeCell ref="L76:M76"/>
    <mergeCell ref="B89:Q89"/>
    <mergeCell ref="B90:Q90"/>
  </mergeCells>
  <phoneticPr fontId="19" type="noConversion"/>
  <hyperlinks>
    <hyperlink ref="J75" location="'1.05.03.01Tasks'!L27" display="'1.05.03.01Tasks'!L27"/>
    <hyperlink ref="J76" location="'1.05.03.01Tasks'!L29" display="'1.05.03.01Tasks'!L29"/>
    <hyperlink ref="J77" location="'1.05.03.01Tasks'!L31" display="'1.05.03.01Tasks'!L31"/>
    <hyperlink ref="B33" location="'1.05.03.01Tasks'!A1" display="Task Summary"/>
    <hyperlink ref="C33" location="'1.05.03.01Tasks'!A1" display="'1.05.03.01Tasks'!A1"/>
    <hyperlink ref="D33" location="'1.05.03.01Tasks'!A1" display="'1.05.03.01Tasks'!A1"/>
    <hyperlink ref="E33" location="'1.05.03.01Tasks'!A1" display="'1.05.03.01Tasks'!A1"/>
    <hyperlink ref="F33" location="'1.05.03.01Tasks'!A1" display="'1.05.03.01Tasks'!A1"/>
    <hyperlink ref="G33" location="'1.05.03.01Tasks'!A1" display="'1.05.03.01Tasks'!A1"/>
    <hyperlink ref="H33" location="'1.05.03.01Tasks'!A1" display="'1.05.03.01Tasks'!A1"/>
    <hyperlink ref="I33" location="'1.05.03.01Tasks'!A1" display="'1.05.03.01Tasks'!A1"/>
    <hyperlink ref="J33" location="'1.05.03.01Tasks'!A1" display="'1.05.03.01Tasks'!A1"/>
    <hyperlink ref="K33" location="'1.05.03.01Tasks'!A1" display="'1.05.03.01Tasks'!A1"/>
    <hyperlink ref="L33" location="'1.05.03.01Tasks'!A1" display="'1.05.03.01Tasks'!A1"/>
    <hyperlink ref="M33" location="'1.05.03.01Tasks'!A1" display="'1.05.03.01Tasks'!A1"/>
    <hyperlink ref="N33" location="'1.05.03.01Tasks'!A1" display="'1.05.03.01Tasks'!A1"/>
    <hyperlink ref="O33" location="'1.05.03.01Tasks'!A1" display="'1.05.03.01Tasks'!A1"/>
    <hyperlink ref="P33" location="'1.05.03.01Tasks'!A1" display="'1.05.03.01Tasks'!A1"/>
    <hyperlink ref="Q33" location="'1.05.03.01Tasks'!A1" display="'1.05.03.01Tasks'!A1"/>
    <hyperlink ref="B34" location="WBS1.05.03SystemCost!A1" display="System Cost"/>
    <hyperlink ref="C34" location="WBS1.05.03SystemCost!A1" display="WBS1.05.03SystemCost!A1"/>
    <hyperlink ref="D34" location="WBS1.05.03SystemCost!A1" display="WBS1.05.03SystemCost!A1"/>
    <hyperlink ref="E34" location="WBS1.05.03SystemCost!A1" display="WBS1.05.03SystemCost!A1"/>
    <hyperlink ref="F34" location="WBS1.05.03SystemCost!A1" display="WBS1.05.03SystemCost!A1"/>
    <hyperlink ref="G34" location="WBS1.05.03SystemCost!A1" display="WBS1.05.03SystemCost!A1"/>
    <hyperlink ref="H34" location="WBS1.05.03SystemCost!A1" display="WBS1.05.03SystemCost!A1"/>
    <hyperlink ref="I34" location="WBS1.05.03SystemCost!A1" display="WBS1.05.03SystemCost!A1"/>
    <hyperlink ref="J34" location="WBS1.05.03SystemCost!A1" display="WBS1.05.03SystemCost!A1"/>
    <hyperlink ref="K34" location="WBS1.05.03SystemCost!A1" display="WBS1.05.03SystemCost!A1"/>
    <hyperlink ref="L34" location="WBS1.05.03SystemCost!A1" display="WBS1.05.03SystemCost!A1"/>
    <hyperlink ref="M34" location="WBS1.05.03SystemCost!A1" display="WBS1.05.03SystemCost!A1"/>
    <hyperlink ref="N34" location="WBS1.05.03SystemCost!A1" display="WBS1.05.03SystemCost!A1"/>
    <hyperlink ref="O34" location="WBS1.05.03SystemCost!A1" display="WBS1.05.03SystemCost!A1"/>
    <hyperlink ref="P34" location="WBS1.05.03SystemCost!A1" display="WBS1.05.03SystemCost!A1"/>
    <hyperlink ref="Q34" location="WBS1.05.03SystemCost!A1" display="WBS1.05.03SystemCost!A1"/>
    <hyperlink ref="J80" location="'1.05.03.01Tasks'!L54" display="'1.05.03.01Tasks'!L54"/>
    <hyperlink ref="J81" location="'1.05.03.01Tasks'!L55" display="'1.05.03.01Tasks'!L55"/>
    <hyperlink ref="J82" location="'1.05.03.01Tasks'!L56" display="'1.05.03.01Tasks'!L56"/>
  </hyperlinks>
  <pageMargins left="0.7" right="0.7" top="0.75" bottom="0.75" header="0.3" footer="0.3"/>
  <pageSetup scale="65" orientation="landscape" horizontalDpi="4294967292" verticalDpi="4294967292" r:id="rId1"/>
  <rowBreaks count="2" manualBreakCount="2">
    <brk id="40" max="16383" man="1"/>
    <brk id="86" max="16383" man="1"/>
  </rowBreak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95"/>
  <sheetViews>
    <sheetView topLeftCell="A61" zoomScale="80" zoomScaleNormal="80" workbookViewId="0">
      <selection activeCell="Q77" sqref="Q77"/>
    </sheetView>
  </sheetViews>
  <sheetFormatPr defaultColWidth="10.875" defaultRowHeight="15.75" x14ac:dyDescent="0.25"/>
  <cols>
    <col min="1" max="1" width="3.375" style="63" customWidth="1"/>
    <col min="2" max="2" width="5" style="63" customWidth="1"/>
    <col min="3" max="3" width="6.125" style="63" customWidth="1"/>
    <col min="4" max="4" width="20.625" style="63" customWidth="1"/>
    <col min="5" max="5" width="5.375" style="63" customWidth="1"/>
    <col min="6" max="6" width="14.625" style="63" customWidth="1"/>
    <col min="7" max="7" width="3.125" style="63" customWidth="1"/>
    <col min="8" max="8" width="12.875" style="63" bestFit="1" customWidth="1"/>
    <col min="9" max="9" width="3.125" style="63" customWidth="1"/>
    <col min="10" max="10" width="12.875" style="87" customWidth="1"/>
    <col min="11" max="11" width="10.875" style="63" customWidth="1"/>
    <col min="12" max="12" width="10.875" style="87" customWidth="1"/>
    <col min="13" max="13" width="15.875" style="63" customWidth="1"/>
    <col min="14" max="16384" width="10.875" style="63"/>
  </cols>
  <sheetData>
    <row r="1" spans="2:17" ht="15" customHeight="1" thickBot="1" x14ac:dyDescent="0.3"/>
    <row r="2" spans="2:17" ht="26.1" customHeight="1" x14ac:dyDescent="0.25">
      <c r="B2" s="64"/>
      <c r="C2" s="65"/>
      <c r="D2" s="65"/>
      <c r="E2" s="65"/>
      <c r="F2" s="290" t="s">
        <v>465</v>
      </c>
      <c r="G2" s="217"/>
      <c r="H2" s="217"/>
      <c r="I2" s="217"/>
      <c r="J2" s="217"/>
      <c r="K2" s="217"/>
      <c r="L2" s="291"/>
      <c r="M2" s="294" t="s">
        <v>473</v>
      </c>
      <c r="N2" s="296">
        <v>43516</v>
      </c>
      <c r="O2" s="297"/>
      <c r="P2" s="297"/>
      <c r="Q2" s="298"/>
    </row>
    <row r="3" spans="2:17" ht="15.95" customHeight="1" thickBot="1" x14ac:dyDescent="0.3">
      <c r="B3" s="66"/>
      <c r="C3" s="67"/>
      <c r="D3" s="67"/>
      <c r="E3" s="67"/>
      <c r="F3" s="292"/>
      <c r="G3" s="220"/>
      <c r="H3" s="220"/>
      <c r="I3" s="220"/>
      <c r="J3" s="220"/>
      <c r="K3" s="220"/>
      <c r="L3" s="293"/>
      <c r="M3" s="295"/>
      <c r="N3" s="299"/>
      <c r="O3" s="299"/>
      <c r="P3" s="299"/>
      <c r="Q3" s="300"/>
    </row>
    <row r="4" spans="2:17" ht="15.95" customHeight="1" x14ac:dyDescent="0.25">
      <c r="B4" s="66"/>
      <c r="C4" s="67"/>
      <c r="D4" s="67"/>
      <c r="E4" s="67"/>
      <c r="F4" s="292"/>
      <c r="G4" s="220"/>
      <c r="H4" s="220"/>
      <c r="I4" s="220"/>
      <c r="J4" s="220"/>
      <c r="K4" s="220"/>
      <c r="L4" s="293"/>
      <c r="M4" s="294" t="s">
        <v>474</v>
      </c>
      <c r="N4" s="297" t="s">
        <v>494</v>
      </c>
      <c r="O4" s="297"/>
      <c r="P4" s="297"/>
      <c r="Q4" s="298"/>
    </row>
    <row r="5" spans="2:17" ht="15.95" customHeight="1" thickBot="1" x14ac:dyDescent="0.3">
      <c r="B5" s="66"/>
      <c r="C5" s="67"/>
      <c r="D5" s="67"/>
      <c r="E5" s="67"/>
      <c r="F5" s="292"/>
      <c r="G5" s="220"/>
      <c r="H5" s="220"/>
      <c r="I5" s="220"/>
      <c r="J5" s="220"/>
      <c r="K5" s="220"/>
      <c r="L5" s="293"/>
      <c r="M5" s="301"/>
      <c r="N5" s="302"/>
      <c r="O5" s="302"/>
      <c r="P5" s="302"/>
      <c r="Q5" s="303"/>
    </row>
    <row r="6" spans="2:17" ht="21" customHeight="1" x14ac:dyDescent="0.25">
      <c r="B6" s="66"/>
      <c r="C6" s="67"/>
      <c r="D6" s="67"/>
      <c r="E6" s="67"/>
      <c r="F6" s="292"/>
      <c r="G6" s="220"/>
      <c r="H6" s="220"/>
      <c r="I6" s="220"/>
      <c r="J6" s="220"/>
      <c r="K6" s="220"/>
      <c r="L6" s="220"/>
      <c r="M6" s="304" t="s">
        <v>475</v>
      </c>
      <c r="N6" s="306" t="s">
        <v>978</v>
      </c>
      <c r="O6" s="306"/>
      <c r="P6" s="306"/>
      <c r="Q6" s="307"/>
    </row>
    <row r="7" spans="2:17" ht="15.95" customHeight="1" thickBot="1" x14ac:dyDescent="0.3">
      <c r="B7" s="66"/>
      <c r="C7" s="67"/>
      <c r="D7" s="67"/>
      <c r="E7" s="67"/>
      <c r="F7" s="292"/>
      <c r="G7" s="223"/>
      <c r="H7" s="223"/>
      <c r="I7" s="223"/>
      <c r="J7" s="223"/>
      <c r="K7" s="223"/>
      <c r="L7" s="223"/>
      <c r="M7" s="305"/>
      <c r="N7" s="308"/>
      <c r="O7" s="308"/>
      <c r="P7" s="308"/>
      <c r="Q7" s="309"/>
    </row>
    <row r="8" spans="2:17" s="68" customFormat="1" ht="27" customHeight="1" x14ac:dyDescent="0.25">
      <c r="B8" s="287" t="s">
        <v>476</v>
      </c>
      <c r="C8" s="288"/>
      <c r="D8" s="288"/>
      <c r="E8" s="288"/>
      <c r="F8" s="289"/>
      <c r="G8" s="287" t="s">
        <v>477</v>
      </c>
      <c r="H8" s="288"/>
      <c r="I8" s="288"/>
      <c r="J8" s="288"/>
      <c r="K8" s="288"/>
      <c r="L8" s="288"/>
      <c r="M8" s="310"/>
      <c r="N8" s="311" t="s">
        <v>478</v>
      </c>
      <c r="O8" s="312"/>
      <c r="P8" s="312"/>
      <c r="Q8" s="310"/>
    </row>
    <row r="9" spans="2:17" ht="15.95" customHeight="1" x14ac:dyDescent="0.25">
      <c r="B9" s="313" t="s">
        <v>496</v>
      </c>
      <c r="C9" s="314"/>
      <c r="D9" s="314"/>
      <c r="E9" s="314"/>
      <c r="F9" s="315"/>
      <c r="G9" s="313" t="s">
        <v>797</v>
      </c>
      <c r="H9" s="314"/>
      <c r="I9" s="314"/>
      <c r="J9" s="314"/>
      <c r="K9" s="314"/>
      <c r="L9" s="314"/>
      <c r="M9" s="315"/>
      <c r="N9" s="319"/>
      <c r="O9" s="320"/>
      <c r="P9" s="320"/>
      <c r="Q9" s="321"/>
    </row>
    <row r="10" spans="2:17" ht="15.95" customHeight="1" thickBot="1" x14ac:dyDescent="0.3">
      <c r="B10" s="316"/>
      <c r="C10" s="317"/>
      <c r="D10" s="317"/>
      <c r="E10" s="317"/>
      <c r="F10" s="318"/>
      <c r="G10" s="316"/>
      <c r="H10" s="317"/>
      <c r="I10" s="317"/>
      <c r="J10" s="317"/>
      <c r="K10" s="317"/>
      <c r="L10" s="317"/>
      <c r="M10" s="318"/>
      <c r="N10" s="322"/>
      <c r="O10" s="323"/>
      <c r="P10" s="323"/>
      <c r="Q10" s="324"/>
    </row>
    <row r="11" spans="2:17" s="68" customFormat="1" ht="27" customHeight="1" x14ac:dyDescent="0.25">
      <c r="B11" s="287" t="s">
        <v>479</v>
      </c>
      <c r="C11" s="288"/>
      <c r="D11" s="288"/>
      <c r="E11" s="288"/>
      <c r="F11" s="288"/>
      <c r="G11" s="288"/>
      <c r="H11" s="288"/>
      <c r="I11" s="288"/>
      <c r="J11" s="288"/>
      <c r="K11" s="288"/>
      <c r="L11" s="288"/>
      <c r="M11" s="288"/>
      <c r="N11" s="288"/>
      <c r="O11" s="288"/>
      <c r="P11" s="288"/>
      <c r="Q11" s="289"/>
    </row>
    <row r="12" spans="2:17" ht="15.95" customHeight="1" x14ac:dyDescent="0.25">
      <c r="B12" s="325" t="s">
        <v>915</v>
      </c>
      <c r="C12" s="326"/>
      <c r="D12" s="326"/>
      <c r="E12" s="326"/>
      <c r="F12" s="326"/>
      <c r="G12" s="326"/>
      <c r="H12" s="326"/>
      <c r="I12" s="326"/>
      <c r="J12" s="326"/>
      <c r="K12" s="326"/>
      <c r="L12" s="326"/>
      <c r="M12" s="326"/>
      <c r="N12" s="326"/>
      <c r="O12" s="326"/>
      <c r="P12" s="326"/>
      <c r="Q12" s="327"/>
    </row>
    <row r="13" spans="2:17" ht="15.95" customHeight="1" x14ac:dyDescent="0.25">
      <c r="B13" s="325"/>
      <c r="C13" s="326"/>
      <c r="D13" s="326"/>
      <c r="E13" s="326"/>
      <c r="F13" s="326"/>
      <c r="G13" s="326"/>
      <c r="H13" s="326"/>
      <c r="I13" s="326"/>
      <c r="J13" s="326"/>
      <c r="K13" s="326"/>
      <c r="L13" s="326"/>
      <c r="M13" s="326"/>
      <c r="N13" s="326"/>
      <c r="O13" s="326"/>
      <c r="P13" s="326"/>
      <c r="Q13" s="327"/>
    </row>
    <row r="14" spans="2:17" ht="15.95" customHeight="1" x14ac:dyDescent="0.25">
      <c r="B14" s="325"/>
      <c r="C14" s="326"/>
      <c r="D14" s="326"/>
      <c r="E14" s="326"/>
      <c r="F14" s="326"/>
      <c r="G14" s="326"/>
      <c r="H14" s="326"/>
      <c r="I14" s="326"/>
      <c r="J14" s="326"/>
      <c r="K14" s="326"/>
      <c r="L14" s="326"/>
      <c r="M14" s="326"/>
      <c r="N14" s="326"/>
      <c r="O14" s="326"/>
      <c r="P14" s="326"/>
      <c r="Q14" s="327"/>
    </row>
    <row r="15" spans="2:17" ht="15.95" customHeight="1" x14ac:dyDescent="0.25">
      <c r="B15" s="325"/>
      <c r="C15" s="326"/>
      <c r="D15" s="326"/>
      <c r="E15" s="326"/>
      <c r="F15" s="326"/>
      <c r="G15" s="326"/>
      <c r="H15" s="326"/>
      <c r="I15" s="326"/>
      <c r="J15" s="326"/>
      <c r="K15" s="326"/>
      <c r="L15" s="326"/>
      <c r="M15" s="326"/>
      <c r="N15" s="326"/>
      <c r="O15" s="326"/>
      <c r="P15" s="326"/>
      <c r="Q15" s="327"/>
    </row>
    <row r="16" spans="2:17" ht="15.95" customHeight="1" x14ac:dyDescent="0.25">
      <c r="B16" s="325"/>
      <c r="C16" s="326"/>
      <c r="D16" s="326"/>
      <c r="E16" s="326"/>
      <c r="F16" s="326"/>
      <c r="G16" s="326"/>
      <c r="H16" s="326"/>
      <c r="I16" s="326"/>
      <c r="J16" s="326"/>
      <c r="K16" s="326"/>
      <c r="L16" s="326"/>
      <c r="M16" s="326"/>
      <c r="N16" s="326"/>
      <c r="O16" s="326"/>
      <c r="P16" s="326"/>
      <c r="Q16" s="327"/>
    </row>
    <row r="17" spans="2:17" ht="15.95" customHeight="1" x14ac:dyDescent="0.25">
      <c r="B17" s="325"/>
      <c r="C17" s="326"/>
      <c r="D17" s="326"/>
      <c r="E17" s="326"/>
      <c r="F17" s="326"/>
      <c r="G17" s="326"/>
      <c r="H17" s="326"/>
      <c r="I17" s="326"/>
      <c r="J17" s="326"/>
      <c r="K17" s="326"/>
      <c r="L17" s="326"/>
      <c r="M17" s="326"/>
      <c r="N17" s="326"/>
      <c r="O17" s="326"/>
      <c r="P17" s="326"/>
      <c r="Q17" s="327"/>
    </row>
    <row r="18" spans="2:17" ht="15.95" customHeight="1" thickBot="1" x14ac:dyDescent="0.3">
      <c r="B18" s="328"/>
      <c r="C18" s="329"/>
      <c r="D18" s="329"/>
      <c r="E18" s="329"/>
      <c r="F18" s="329"/>
      <c r="G18" s="329"/>
      <c r="H18" s="329"/>
      <c r="I18" s="329"/>
      <c r="J18" s="329"/>
      <c r="K18" s="329"/>
      <c r="L18" s="329"/>
      <c r="M18" s="329"/>
      <c r="N18" s="329"/>
      <c r="O18" s="329"/>
      <c r="P18" s="329"/>
      <c r="Q18" s="330"/>
    </row>
    <row r="19" spans="2:17" s="68" customFormat="1" ht="27" customHeight="1" x14ac:dyDescent="0.25">
      <c r="B19" s="287" t="s">
        <v>480</v>
      </c>
      <c r="C19" s="288"/>
      <c r="D19" s="288"/>
      <c r="E19" s="288"/>
      <c r="F19" s="288"/>
      <c r="G19" s="288"/>
      <c r="H19" s="288"/>
      <c r="I19" s="288"/>
      <c r="J19" s="288"/>
      <c r="K19" s="288"/>
      <c r="L19" s="288"/>
      <c r="M19" s="288"/>
      <c r="N19" s="288"/>
      <c r="O19" s="288"/>
      <c r="P19" s="288"/>
      <c r="Q19" s="289"/>
    </row>
    <row r="20" spans="2:17" ht="15.95" customHeight="1" x14ac:dyDescent="0.25">
      <c r="B20" s="69"/>
      <c r="Q20" s="70"/>
    </row>
    <row r="21" spans="2:17" ht="15.95" customHeight="1" x14ac:dyDescent="0.25">
      <c r="B21" s="69"/>
      <c r="Q21" s="70"/>
    </row>
    <row r="22" spans="2:17" ht="15.95" customHeight="1" thickBot="1" x14ac:dyDescent="0.35">
      <c r="B22" s="69"/>
      <c r="C22" s="71"/>
      <c r="D22" s="72" t="s">
        <v>482</v>
      </c>
      <c r="Q22" s="70"/>
    </row>
    <row r="23" spans="2:17" ht="15.95" customHeight="1" thickBot="1" x14ac:dyDescent="0.35">
      <c r="B23" s="69"/>
      <c r="C23" s="71" t="s">
        <v>481</v>
      </c>
      <c r="D23" s="72" t="s">
        <v>483</v>
      </c>
      <c r="Q23" s="70"/>
    </row>
    <row r="24" spans="2:17" ht="15.95" customHeight="1" thickBot="1" x14ac:dyDescent="0.35">
      <c r="B24" s="69"/>
      <c r="C24" s="71" t="s">
        <v>481</v>
      </c>
      <c r="D24" s="72" t="s">
        <v>484</v>
      </c>
      <c r="Q24" s="70"/>
    </row>
    <row r="25" spans="2:17" ht="15.95" customHeight="1" thickBot="1" x14ac:dyDescent="0.35">
      <c r="B25" s="69"/>
      <c r="C25" s="71" t="s">
        <v>481</v>
      </c>
      <c r="D25" s="72" t="s">
        <v>485</v>
      </c>
      <c r="Q25" s="70"/>
    </row>
    <row r="26" spans="2:17" ht="15.95" customHeight="1" thickBot="1" x14ac:dyDescent="0.35">
      <c r="B26" s="69"/>
      <c r="C26" s="71" t="s">
        <v>481</v>
      </c>
      <c r="D26" s="72" t="s">
        <v>486</v>
      </c>
      <c r="Q26" s="70"/>
    </row>
    <row r="27" spans="2:17" ht="15.95" customHeight="1" thickBot="1" x14ac:dyDescent="0.35">
      <c r="B27" s="69"/>
      <c r="C27" s="71" t="s">
        <v>493</v>
      </c>
      <c r="D27" s="72" t="s">
        <v>487</v>
      </c>
      <c r="Q27" s="70"/>
    </row>
    <row r="28" spans="2:17" ht="15.95" customHeight="1" thickBot="1" x14ac:dyDescent="0.35">
      <c r="B28" s="69"/>
      <c r="C28" s="71"/>
      <c r="D28" s="72" t="s">
        <v>488</v>
      </c>
      <c r="Q28" s="70"/>
    </row>
    <row r="29" spans="2:17" ht="15.95" customHeight="1" thickBot="1" x14ac:dyDescent="0.35">
      <c r="B29" s="69"/>
      <c r="C29" s="71" t="s">
        <v>481</v>
      </c>
      <c r="D29" s="72" t="s">
        <v>489</v>
      </c>
      <c r="Q29" s="70"/>
    </row>
    <row r="30" spans="2:17" ht="15.95" customHeight="1" x14ac:dyDescent="0.25">
      <c r="B30" s="69"/>
      <c r="Q30" s="70"/>
    </row>
    <row r="31" spans="2:17" ht="15.95" customHeight="1" thickBot="1" x14ac:dyDescent="0.3">
      <c r="B31" s="73"/>
      <c r="C31" s="74"/>
      <c r="D31" s="74"/>
      <c r="E31" s="74"/>
      <c r="F31" s="74"/>
      <c r="G31" s="74"/>
      <c r="H31" s="74"/>
      <c r="I31" s="74"/>
      <c r="J31" s="107"/>
      <c r="K31" s="74"/>
      <c r="L31" s="107"/>
      <c r="M31" s="74"/>
      <c r="N31" s="74"/>
      <c r="O31" s="74"/>
      <c r="P31" s="74"/>
      <c r="Q31" s="75"/>
    </row>
    <row r="32" spans="2:17" s="68" customFormat="1" ht="26.1" customHeight="1" thickBot="1" x14ac:dyDescent="0.3">
      <c r="B32" s="277" t="s">
        <v>490</v>
      </c>
      <c r="C32" s="278"/>
      <c r="D32" s="278"/>
      <c r="E32" s="278"/>
      <c r="F32" s="278"/>
      <c r="G32" s="278"/>
      <c r="H32" s="278"/>
      <c r="I32" s="278"/>
      <c r="J32" s="278"/>
      <c r="K32" s="278"/>
      <c r="L32" s="278"/>
      <c r="M32" s="278"/>
      <c r="N32" s="278"/>
      <c r="O32" s="278"/>
      <c r="P32" s="278"/>
      <c r="Q32" s="279"/>
    </row>
    <row r="33" spans="2:17" ht="15.95" customHeight="1" x14ac:dyDescent="0.25">
      <c r="B33" s="347" t="s">
        <v>533</v>
      </c>
      <c r="C33" s="348"/>
      <c r="D33" s="348"/>
      <c r="E33" s="348"/>
      <c r="F33" s="348"/>
      <c r="G33" s="348"/>
      <c r="H33" s="348"/>
      <c r="I33" s="348"/>
      <c r="J33" s="348"/>
      <c r="K33" s="348"/>
      <c r="L33" s="348"/>
      <c r="M33" s="348"/>
      <c r="N33" s="348"/>
      <c r="O33" s="348"/>
      <c r="P33" s="348"/>
      <c r="Q33" s="349"/>
    </row>
    <row r="34" spans="2:17" ht="15.95" customHeight="1" x14ac:dyDescent="0.25">
      <c r="B34" s="350" t="s">
        <v>535</v>
      </c>
      <c r="C34" s="351"/>
      <c r="D34" s="351"/>
      <c r="E34" s="351"/>
      <c r="F34" s="351"/>
      <c r="G34" s="351"/>
      <c r="H34" s="351"/>
      <c r="I34" s="351"/>
      <c r="J34" s="351"/>
      <c r="K34" s="351"/>
      <c r="L34" s="351"/>
      <c r="M34" s="351"/>
      <c r="N34" s="351"/>
      <c r="O34" s="351"/>
      <c r="P34" s="351"/>
      <c r="Q34" s="352"/>
    </row>
    <row r="35" spans="2:17" ht="15.95" customHeight="1" x14ac:dyDescent="0.25">
      <c r="B35" s="267"/>
      <c r="C35" s="268"/>
      <c r="D35" s="268"/>
      <c r="E35" s="268"/>
      <c r="F35" s="268"/>
      <c r="G35" s="268"/>
      <c r="H35" s="268"/>
      <c r="I35" s="268"/>
      <c r="J35" s="268"/>
      <c r="K35" s="268"/>
      <c r="L35" s="268"/>
      <c r="M35" s="268"/>
      <c r="N35" s="268"/>
      <c r="O35" s="268"/>
      <c r="P35" s="268"/>
      <c r="Q35" s="269"/>
    </row>
    <row r="36" spans="2:17" ht="15.95" customHeight="1" x14ac:dyDescent="0.25">
      <c r="B36" s="267"/>
      <c r="C36" s="268"/>
      <c r="D36" s="268"/>
      <c r="E36" s="268"/>
      <c r="F36" s="268"/>
      <c r="G36" s="268"/>
      <c r="H36" s="268"/>
      <c r="I36" s="268"/>
      <c r="J36" s="268"/>
      <c r="K36" s="268"/>
      <c r="L36" s="268"/>
      <c r="M36" s="268"/>
      <c r="N36" s="268"/>
      <c r="O36" s="268"/>
      <c r="P36" s="268"/>
      <c r="Q36" s="269"/>
    </row>
    <row r="37" spans="2:17" ht="15.95" customHeight="1" x14ac:dyDescent="0.25">
      <c r="B37" s="267"/>
      <c r="C37" s="268"/>
      <c r="D37" s="268"/>
      <c r="E37" s="268"/>
      <c r="F37" s="268"/>
      <c r="G37" s="268"/>
      <c r="H37" s="268"/>
      <c r="I37" s="268"/>
      <c r="J37" s="268"/>
      <c r="K37" s="268"/>
      <c r="L37" s="268"/>
      <c r="M37" s="268"/>
      <c r="N37" s="268"/>
      <c r="O37" s="268"/>
      <c r="P37" s="268"/>
      <c r="Q37" s="269"/>
    </row>
    <row r="38" spans="2:17" ht="15.95" customHeight="1" x14ac:dyDescent="0.25">
      <c r="B38" s="267"/>
      <c r="C38" s="268"/>
      <c r="D38" s="268"/>
      <c r="E38" s="268"/>
      <c r="F38" s="268"/>
      <c r="G38" s="268"/>
      <c r="H38" s="268"/>
      <c r="I38" s="268"/>
      <c r="J38" s="268"/>
      <c r="K38" s="268"/>
      <c r="L38" s="268"/>
      <c r="M38" s="268"/>
      <c r="N38" s="268"/>
      <c r="O38" s="268"/>
      <c r="P38" s="268"/>
      <c r="Q38" s="269"/>
    </row>
    <row r="39" spans="2:17" ht="15.95" customHeight="1" x14ac:dyDescent="0.25">
      <c r="B39" s="267"/>
      <c r="C39" s="268"/>
      <c r="D39" s="268"/>
      <c r="E39" s="268"/>
      <c r="F39" s="268"/>
      <c r="G39" s="268"/>
      <c r="H39" s="268"/>
      <c r="I39" s="268"/>
      <c r="J39" s="268"/>
      <c r="K39" s="268"/>
      <c r="L39" s="268"/>
      <c r="M39" s="268"/>
      <c r="N39" s="268"/>
      <c r="O39" s="268"/>
      <c r="P39" s="268"/>
      <c r="Q39" s="269"/>
    </row>
    <row r="40" spans="2:17" ht="15.95" customHeight="1" x14ac:dyDescent="0.25">
      <c r="B40" s="267"/>
      <c r="C40" s="268"/>
      <c r="D40" s="268"/>
      <c r="E40" s="268"/>
      <c r="F40" s="268"/>
      <c r="G40" s="268"/>
      <c r="H40" s="268"/>
      <c r="I40" s="268"/>
      <c r="J40" s="268"/>
      <c r="K40" s="268"/>
      <c r="L40" s="268"/>
      <c r="M40" s="268"/>
      <c r="N40" s="268"/>
      <c r="O40" s="268"/>
      <c r="P40" s="268"/>
      <c r="Q40" s="269"/>
    </row>
    <row r="41" spans="2:17" ht="15.95" customHeight="1" x14ac:dyDescent="0.25">
      <c r="B41" s="267"/>
      <c r="C41" s="268"/>
      <c r="D41" s="268"/>
      <c r="E41" s="268"/>
      <c r="F41" s="268"/>
      <c r="G41" s="268"/>
      <c r="H41" s="268"/>
      <c r="I41" s="268"/>
      <c r="J41" s="268"/>
      <c r="K41" s="268"/>
      <c r="L41" s="268"/>
      <c r="M41" s="268"/>
      <c r="N41" s="268"/>
      <c r="O41" s="268"/>
      <c r="P41" s="268"/>
      <c r="Q41" s="269"/>
    </row>
    <row r="42" spans="2:17" ht="15.95" customHeight="1" x14ac:dyDescent="0.25">
      <c r="B42" s="267"/>
      <c r="C42" s="268"/>
      <c r="D42" s="268"/>
      <c r="E42" s="268"/>
      <c r="F42" s="268"/>
      <c r="G42" s="268"/>
      <c r="H42" s="268"/>
      <c r="I42" s="268"/>
      <c r="J42" s="268"/>
      <c r="K42" s="268"/>
      <c r="L42" s="268"/>
      <c r="M42" s="268"/>
      <c r="N42" s="268"/>
      <c r="O42" s="268"/>
      <c r="P42" s="268"/>
      <c r="Q42" s="269"/>
    </row>
    <row r="43" spans="2:17" ht="15.95" customHeight="1" x14ac:dyDescent="0.25">
      <c r="B43" s="267"/>
      <c r="C43" s="268"/>
      <c r="D43" s="268"/>
      <c r="E43" s="268"/>
      <c r="F43" s="268"/>
      <c r="G43" s="268"/>
      <c r="H43" s="268"/>
      <c r="I43" s="268"/>
      <c r="J43" s="268"/>
      <c r="K43" s="268"/>
      <c r="L43" s="268"/>
      <c r="M43" s="268"/>
      <c r="N43" s="268"/>
      <c r="O43" s="268"/>
      <c r="P43" s="268"/>
      <c r="Q43" s="269"/>
    </row>
    <row r="44" spans="2:17" ht="15.95" customHeight="1" thickBot="1" x14ac:dyDescent="0.3">
      <c r="B44" s="267"/>
      <c r="C44" s="268"/>
      <c r="D44" s="268"/>
      <c r="E44" s="268"/>
      <c r="F44" s="268"/>
      <c r="G44" s="268"/>
      <c r="H44" s="268"/>
      <c r="I44" s="268"/>
      <c r="J44" s="268"/>
      <c r="K44" s="268"/>
      <c r="L44" s="268"/>
      <c r="M44" s="268"/>
      <c r="N44" s="268"/>
      <c r="O44" s="268"/>
      <c r="P44" s="268"/>
      <c r="Q44" s="269"/>
    </row>
    <row r="45" spans="2:17" ht="15.95" customHeight="1" x14ac:dyDescent="0.25">
      <c r="B45" s="277" t="s">
        <v>537</v>
      </c>
      <c r="C45" s="278"/>
      <c r="D45" s="278"/>
      <c r="E45" s="278"/>
      <c r="F45" s="278"/>
      <c r="G45" s="278"/>
      <c r="H45" s="278"/>
      <c r="I45" s="278"/>
      <c r="J45" s="278"/>
      <c r="K45" s="278"/>
      <c r="L45" s="278"/>
      <c r="M45" s="278"/>
      <c r="N45" s="278"/>
      <c r="O45" s="278"/>
      <c r="P45" s="278"/>
      <c r="Q45" s="279"/>
    </row>
    <row r="46" spans="2:17" ht="15.95" customHeight="1" x14ac:dyDescent="0.25">
      <c r="B46" s="280"/>
      <c r="C46" s="281"/>
      <c r="D46" s="281"/>
      <c r="E46" s="281"/>
      <c r="F46" s="281"/>
      <c r="G46" s="281"/>
      <c r="H46" s="281"/>
      <c r="I46" s="281"/>
      <c r="J46" s="281"/>
      <c r="K46" s="281"/>
      <c r="L46" s="281"/>
      <c r="M46" s="281"/>
      <c r="N46" s="281"/>
      <c r="O46" s="281"/>
      <c r="P46" s="281"/>
      <c r="Q46" s="282"/>
    </row>
    <row r="47" spans="2:17" ht="15.95" customHeight="1" x14ac:dyDescent="0.25">
      <c r="B47" s="331" t="s">
        <v>916</v>
      </c>
      <c r="C47" s="332"/>
      <c r="D47" s="332"/>
      <c r="E47" s="332"/>
      <c r="F47" s="332"/>
      <c r="G47" s="332"/>
      <c r="H47" s="332"/>
      <c r="I47" s="332"/>
      <c r="J47" s="332"/>
      <c r="K47" s="332"/>
      <c r="L47" s="332"/>
      <c r="M47" s="332"/>
      <c r="N47" s="332"/>
      <c r="O47" s="332"/>
      <c r="P47" s="332"/>
      <c r="Q47" s="333"/>
    </row>
    <row r="48" spans="2:17" ht="15.95" customHeight="1" x14ac:dyDescent="0.25">
      <c r="B48" s="331"/>
      <c r="C48" s="332"/>
      <c r="D48" s="332"/>
      <c r="E48" s="332"/>
      <c r="F48" s="332"/>
      <c r="G48" s="332"/>
      <c r="H48" s="332"/>
      <c r="I48" s="332"/>
      <c r="J48" s="332"/>
      <c r="K48" s="332"/>
      <c r="L48" s="332"/>
      <c r="M48" s="332"/>
      <c r="N48" s="332"/>
      <c r="O48" s="332"/>
      <c r="P48" s="332"/>
      <c r="Q48" s="333"/>
    </row>
    <row r="49" spans="2:17" ht="15.95" customHeight="1" x14ac:dyDescent="0.25">
      <c r="B49" s="331"/>
      <c r="C49" s="332"/>
      <c r="D49" s="332"/>
      <c r="E49" s="332"/>
      <c r="F49" s="332"/>
      <c r="G49" s="332"/>
      <c r="H49" s="332"/>
      <c r="I49" s="332"/>
      <c r="J49" s="332"/>
      <c r="K49" s="332"/>
      <c r="L49" s="332"/>
      <c r="M49" s="332"/>
      <c r="N49" s="332"/>
      <c r="O49" s="332"/>
      <c r="P49" s="332"/>
      <c r="Q49" s="333"/>
    </row>
    <row r="50" spans="2:17" ht="15.95" customHeight="1" x14ac:dyDescent="0.25">
      <c r="B50" s="331"/>
      <c r="C50" s="332"/>
      <c r="D50" s="332"/>
      <c r="E50" s="332"/>
      <c r="F50" s="332"/>
      <c r="G50" s="332"/>
      <c r="H50" s="332"/>
      <c r="I50" s="332"/>
      <c r="J50" s="332"/>
      <c r="K50" s="332"/>
      <c r="L50" s="332"/>
      <c r="M50" s="332"/>
      <c r="N50" s="332"/>
      <c r="O50" s="332"/>
      <c r="P50" s="332"/>
      <c r="Q50" s="333"/>
    </row>
    <row r="51" spans="2:17" ht="15.95" customHeight="1" x14ac:dyDescent="0.25">
      <c r="B51" s="331"/>
      <c r="C51" s="332"/>
      <c r="D51" s="332"/>
      <c r="E51" s="332"/>
      <c r="F51" s="332"/>
      <c r="G51" s="332"/>
      <c r="H51" s="332"/>
      <c r="I51" s="332"/>
      <c r="J51" s="332"/>
      <c r="K51" s="332"/>
      <c r="L51" s="332"/>
      <c r="M51" s="332"/>
      <c r="N51" s="332"/>
      <c r="O51" s="332"/>
      <c r="P51" s="332"/>
      <c r="Q51" s="333"/>
    </row>
    <row r="52" spans="2:17" ht="15.95" customHeight="1" x14ac:dyDescent="0.25">
      <c r="B52" s="331"/>
      <c r="C52" s="332"/>
      <c r="D52" s="332"/>
      <c r="E52" s="332"/>
      <c r="F52" s="332"/>
      <c r="G52" s="332"/>
      <c r="H52" s="332"/>
      <c r="I52" s="332"/>
      <c r="J52" s="332"/>
      <c r="K52" s="332"/>
      <c r="L52" s="332"/>
      <c r="M52" s="332"/>
      <c r="N52" s="332"/>
      <c r="O52" s="332"/>
      <c r="P52" s="332"/>
      <c r="Q52" s="333"/>
    </row>
    <row r="53" spans="2:17" ht="15.95" customHeight="1" x14ac:dyDescent="0.25">
      <c r="B53" s="331"/>
      <c r="C53" s="332"/>
      <c r="D53" s="332"/>
      <c r="E53" s="332"/>
      <c r="F53" s="332"/>
      <c r="G53" s="332"/>
      <c r="H53" s="332"/>
      <c r="I53" s="332"/>
      <c r="J53" s="332"/>
      <c r="K53" s="332"/>
      <c r="L53" s="332"/>
      <c r="M53" s="332"/>
      <c r="N53" s="332"/>
      <c r="O53" s="332"/>
      <c r="P53" s="332"/>
      <c r="Q53" s="333"/>
    </row>
    <row r="54" spans="2:17" ht="15.95" customHeight="1" x14ac:dyDescent="0.25">
      <c r="B54" s="331"/>
      <c r="C54" s="332"/>
      <c r="D54" s="332"/>
      <c r="E54" s="332"/>
      <c r="F54" s="332"/>
      <c r="G54" s="332"/>
      <c r="H54" s="332"/>
      <c r="I54" s="332"/>
      <c r="J54" s="332"/>
      <c r="K54" s="332"/>
      <c r="L54" s="332"/>
      <c r="M54" s="332"/>
      <c r="N54" s="332"/>
      <c r="O54" s="332"/>
      <c r="P54" s="332"/>
      <c r="Q54" s="333"/>
    </row>
    <row r="55" spans="2:17" ht="15.95" customHeight="1" x14ac:dyDescent="0.25">
      <c r="B55" s="331"/>
      <c r="C55" s="332"/>
      <c r="D55" s="332"/>
      <c r="E55" s="332"/>
      <c r="F55" s="332"/>
      <c r="G55" s="332"/>
      <c r="H55" s="332"/>
      <c r="I55" s="332"/>
      <c r="J55" s="332"/>
      <c r="K55" s="332"/>
      <c r="L55" s="332"/>
      <c r="M55" s="332"/>
      <c r="N55" s="332"/>
      <c r="O55" s="332"/>
      <c r="P55" s="332"/>
      <c r="Q55" s="333"/>
    </row>
    <row r="56" spans="2:17" ht="15.95" customHeight="1" x14ac:dyDescent="0.25">
      <c r="B56" s="331"/>
      <c r="C56" s="332"/>
      <c r="D56" s="332"/>
      <c r="E56" s="332"/>
      <c r="F56" s="332"/>
      <c r="G56" s="332"/>
      <c r="H56" s="332"/>
      <c r="I56" s="332"/>
      <c r="J56" s="332"/>
      <c r="K56" s="332"/>
      <c r="L56" s="332"/>
      <c r="M56" s="332"/>
      <c r="N56" s="332"/>
      <c r="O56" s="332"/>
      <c r="P56" s="332"/>
      <c r="Q56" s="333"/>
    </row>
    <row r="57" spans="2:17" ht="15.95" customHeight="1" x14ac:dyDescent="0.25">
      <c r="B57" s="331"/>
      <c r="C57" s="332"/>
      <c r="D57" s="332"/>
      <c r="E57" s="332"/>
      <c r="F57" s="332"/>
      <c r="G57" s="332"/>
      <c r="H57" s="332"/>
      <c r="I57" s="332"/>
      <c r="J57" s="332"/>
      <c r="K57" s="332"/>
      <c r="L57" s="332"/>
      <c r="M57" s="332"/>
      <c r="N57" s="332"/>
      <c r="O57" s="332"/>
      <c r="P57" s="332"/>
      <c r="Q57" s="333"/>
    </row>
    <row r="58" spans="2:17" ht="15.95" customHeight="1" x14ac:dyDescent="0.25">
      <c r="B58" s="331"/>
      <c r="C58" s="332"/>
      <c r="D58" s="332"/>
      <c r="E58" s="332"/>
      <c r="F58" s="332"/>
      <c r="G58" s="332"/>
      <c r="H58" s="332"/>
      <c r="I58" s="332"/>
      <c r="J58" s="332"/>
      <c r="K58" s="332"/>
      <c r="L58" s="332"/>
      <c r="M58" s="332"/>
      <c r="N58" s="332"/>
      <c r="O58" s="332"/>
      <c r="P58" s="332"/>
      <c r="Q58" s="333"/>
    </row>
    <row r="59" spans="2:17" ht="15.95" customHeight="1" x14ac:dyDescent="0.25">
      <c r="B59" s="331"/>
      <c r="C59" s="332"/>
      <c r="D59" s="332"/>
      <c r="E59" s="332"/>
      <c r="F59" s="332"/>
      <c r="G59" s="332"/>
      <c r="H59" s="332"/>
      <c r="I59" s="332"/>
      <c r="J59" s="332"/>
      <c r="K59" s="332"/>
      <c r="L59" s="332"/>
      <c r="M59" s="332"/>
      <c r="N59" s="332"/>
      <c r="O59" s="332"/>
      <c r="P59" s="332"/>
      <c r="Q59" s="333"/>
    </row>
    <row r="60" spans="2:17" ht="15.95" customHeight="1" x14ac:dyDescent="0.25">
      <c r="B60" s="331"/>
      <c r="C60" s="332"/>
      <c r="D60" s="332"/>
      <c r="E60" s="332"/>
      <c r="F60" s="332"/>
      <c r="G60" s="332"/>
      <c r="H60" s="332"/>
      <c r="I60" s="332"/>
      <c r="J60" s="332"/>
      <c r="K60" s="332"/>
      <c r="L60" s="332"/>
      <c r="M60" s="332"/>
      <c r="N60" s="332"/>
      <c r="O60" s="332"/>
      <c r="P60" s="332"/>
      <c r="Q60" s="333"/>
    </row>
    <row r="61" spans="2:17" ht="15.95" customHeight="1" x14ac:dyDescent="0.25">
      <c r="B61" s="331"/>
      <c r="C61" s="332"/>
      <c r="D61" s="332"/>
      <c r="E61" s="332"/>
      <c r="F61" s="332"/>
      <c r="G61" s="332"/>
      <c r="H61" s="332"/>
      <c r="I61" s="332"/>
      <c r="J61" s="332"/>
      <c r="K61" s="332"/>
      <c r="L61" s="332"/>
      <c r="M61" s="332"/>
      <c r="N61" s="332"/>
      <c r="O61" s="332"/>
      <c r="P61" s="332"/>
      <c r="Q61" s="333"/>
    </row>
    <row r="62" spans="2:17" ht="15.95" customHeight="1" thickBot="1" x14ac:dyDescent="0.3">
      <c r="B62" s="334"/>
      <c r="C62" s="335"/>
      <c r="D62" s="335"/>
      <c r="E62" s="335"/>
      <c r="F62" s="335"/>
      <c r="G62" s="335"/>
      <c r="H62" s="335"/>
      <c r="I62" s="335"/>
      <c r="J62" s="335"/>
      <c r="K62" s="335"/>
      <c r="L62" s="335"/>
      <c r="M62" s="335"/>
      <c r="N62" s="335"/>
      <c r="O62" s="335"/>
      <c r="P62" s="335"/>
      <c r="Q62" s="336"/>
    </row>
    <row r="63" spans="2:17" ht="15.95" customHeight="1" x14ac:dyDescent="0.25">
      <c r="B63" s="277" t="s">
        <v>491</v>
      </c>
      <c r="C63" s="278"/>
      <c r="D63" s="278"/>
      <c r="E63" s="278"/>
      <c r="F63" s="278"/>
      <c r="G63" s="278"/>
      <c r="H63" s="278"/>
      <c r="I63" s="278"/>
      <c r="J63" s="278"/>
      <c r="K63" s="278"/>
      <c r="L63" s="278"/>
      <c r="M63" s="278"/>
      <c r="N63" s="278"/>
      <c r="O63" s="278"/>
      <c r="P63" s="278"/>
      <c r="Q63" s="279"/>
    </row>
    <row r="64" spans="2:17" ht="15.95" customHeight="1" x14ac:dyDescent="0.25">
      <c r="B64" s="280"/>
      <c r="C64" s="281"/>
      <c r="D64" s="281"/>
      <c r="E64" s="281"/>
      <c r="F64" s="281"/>
      <c r="G64" s="281"/>
      <c r="H64" s="281"/>
      <c r="I64" s="281"/>
      <c r="J64" s="281"/>
      <c r="K64" s="281"/>
      <c r="L64" s="281"/>
      <c r="M64" s="281"/>
      <c r="N64" s="281"/>
      <c r="O64" s="281"/>
      <c r="P64" s="281"/>
      <c r="Q64" s="282"/>
    </row>
    <row r="65" spans="2:17" ht="15.95" customHeight="1" x14ac:dyDescent="0.25">
      <c r="B65" s="76"/>
      <c r="C65" s="77"/>
      <c r="D65" s="337"/>
      <c r="E65" s="337"/>
      <c r="F65" s="337"/>
      <c r="G65" s="337"/>
      <c r="H65" s="337"/>
      <c r="I65" s="337"/>
      <c r="J65" s="337"/>
      <c r="K65" s="337"/>
      <c r="L65" s="337"/>
      <c r="M65" s="337"/>
      <c r="N65" s="337"/>
      <c r="O65" s="337"/>
      <c r="P65" s="337"/>
      <c r="Q65" s="338"/>
    </row>
    <row r="66" spans="2:17" ht="15.95" customHeight="1" x14ac:dyDescent="0.25">
      <c r="B66" s="339" t="s">
        <v>917</v>
      </c>
      <c r="C66" s="340"/>
      <c r="D66" s="340"/>
      <c r="E66" s="340"/>
      <c r="F66" s="340"/>
      <c r="G66" s="340"/>
      <c r="H66" s="340"/>
      <c r="I66" s="340"/>
      <c r="J66" s="340"/>
      <c r="K66" s="340"/>
      <c r="L66" s="340"/>
      <c r="M66" s="340"/>
      <c r="N66" s="340"/>
      <c r="O66" s="340"/>
      <c r="P66" s="340"/>
      <c r="Q66" s="341"/>
    </row>
    <row r="67" spans="2:17" ht="15.95" customHeight="1" x14ac:dyDescent="0.25">
      <c r="B67" s="339"/>
      <c r="C67" s="340"/>
      <c r="D67" s="340"/>
      <c r="E67" s="340"/>
      <c r="F67" s="340"/>
      <c r="G67" s="340"/>
      <c r="H67" s="340"/>
      <c r="I67" s="340"/>
      <c r="J67" s="340"/>
      <c r="K67" s="340"/>
      <c r="L67" s="340"/>
      <c r="M67" s="340"/>
      <c r="N67" s="340"/>
      <c r="O67" s="340"/>
      <c r="P67" s="340"/>
      <c r="Q67" s="341"/>
    </row>
    <row r="68" spans="2:17" ht="15.95" customHeight="1" x14ac:dyDescent="0.25">
      <c r="B68" s="339"/>
      <c r="C68" s="340"/>
      <c r="D68" s="340"/>
      <c r="E68" s="340"/>
      <c r="F68" s="340"/>
      <c r="G68" s="340"/>
      <c r="H68" s="340"/>
      <c r="I68" s="340"/>
      <c r="J68" s="340"/>
      <c r="K68" s="340"/>
      <c r="L68" s="340"/>
      <c r="M68" s="340"/>
      <c r="N68" s="340"/>
      <c r="O68" s="340"/>
      <c r="P68" s="340"/>
      <c r="Q68" s="341"/>
    </row>
    <row r="69" spans="2:17" ht="15.95" customHeight="1" x14ac:dyDescent="0.25">
      <c r="B69" s="339"/>
      <c r="C69" s="340"/>
      <c r="D69" s="340"/>
      <c r="E69" s="340"/>
      <c r="F69" s="340"/>
      <c r="G69" s="340"/>
      <c r="H69" s="340"/>
      <c r="I69" s="340"/>
      <c r="J69" s="340"/>
      <c r="K69" s="340"/>
      <c r="L69" s="340"/>
      <c r="M69" s="340"/>
      <c r="N69" s="340"/>
      <c r="O69" s="340"/>
      <c r="P69" s="340"/>
      <c r="Q69" s="341"/>
    </row>
    <row r="70" spans="2:17" ht="15.95" customHeight="1" x14ac:dyDescent="0.25">
      <c r="B70" s="339"/>
      <c r="C70" s="340"/>
      <c r="D70" s="340"/>
      <c r="E70" s="340"/>
      <c r="F70" s="340"/>
      <c r="G70" s="340"/>
      <c r="H70" s="340"/>
      <c r="I70" s="340"/>
      <c r="J70" s="340"/>
      <c r="K70" s="340"/>
      <c r="L70" s="340"/>
      <c r="M70" s="340"/>
      <c r="N70" s="340"/>
      <c r="O70" s="340"/>
      <c r="P70" s="340"/>
      <c r="Q70" s="341"/>
    </row>
    <row r="71" spans="2:17" ht="15.95" customHeight="1" x14ac:dyDescent="0.25">
      <c r="B71" s="339"/>
      <c r="C71" s="340"/>
      <c r="D71" s="340"/>
      <c r="E71" s="340"/>
      <c r="F71" s="340"/>
      <c r="G71" s="340"/>
      <c r="H71" s="340"/>
      <c r="I71" s="340"/>
      <c r="J71" s="340"/>
      <c r="K71" s="340"/>
      <c r="L71" s="340"/>
      <c r="M71" s="340"/>
      <c r="N71" s="340"/>
      <c r="O71" s="340"/>
      <c r="P71" s="340"/>
      <c r="Q71" s="341"/>
    </row>
    <row r="72" spans="2:17" ht="15.95" customHeight="1" x14ac:dyDescent="0.25">
      <c r="B72" s="339"/>
      <c r="C72" s="340"/>
      <c r="D72" s="340"/>
      <c r="E72" s="340"/>
      <c r="F72" s="340"/>
      <c r="G72" s="340"/>
      <c r="H72" s="340"/>
      <c r="I72" s="340"/>
      <c r="J72" s="340"/>
      <c r="K72" s="340"/>
      <c r="L72" s="340"/>
      <c r="M72" s="340"/>
      <c r="N72" s="340"/>
      <c r="O72" s="340"/>
      <c r="P72" s="340"/>
      <c r="Q72" s="341"/>
    </row>
    <row r="73" spans="2:17" ht="15.95" customHeight="1" x14ac:dyDescent="0.25">
      <c r="B73" s="339"/>
      <c r="C73" s="340"/>
      <c r="D73" s="340"/>
      <c r="E73" s="340"/>
      <c r="F73" s="340"/>
      <c r="G73" s="340"/>
      <c r="H73" s="340"/>
      <c r="I73" s="340"/>
      <c r="J73" s="340"/>
      <c r="K73" s="340"/>
      <c r="L73" s="340"/>
      <c r="M73" s="340"/>
      <c r="N73" s="340"/>
      <c r="O73" s="340"/>
      <c r="P73" s="340"/>
      <c r="Q73" s="341"/>
    </row>
    <row r="74" spans="2:17" ht="15.95" customHeight="1" thickBot="1" x14ac:dyDescent="0.3">
      <c r="B74" s="342"/>
      <c r="C74" s="343"/>
      <c r="D74" s="343"/>
      <c r="E74" s="343"/>
      <c r="F74" s="343"/>
      <c r="G74" s="343"/>
      <c r="H74" s="343"/>
      <c r="I74" s="343"/>
      <c r="J74" s="343"/>
      <c r="K74" s="343"/>
      <c r="L74" s="343"/>
      <c r="M74" s="343"/>
      <c r="N74" s="343"/>
      <c r="O74" s="343"/>
      <c r="P74" s="343"/>
      <c r="Q74" s="344"/>
    </row>
    <row r="75" spans="2:17" ht="15.95" customHeight="1" x14ac:dyDescent="0.25">
      <c r="B75" s="277" t="s">
        <v>492</v>
      </c>
      <c r="C75" s="278"/>
      <c r="D75" s="278"/>
      <c r="E75" s="278"/>
      <c r="F75" s="278"/>
      <c r="G75" s="278"/>
      <c r="H75" s="278"/>
      <c r="I75" s="278"/>
      <c r="J75" s="278"/>
      <c r="K75" s="278"/>
      <c r="L75" s="278"/>
      <c r="M75" s="278"/>
      <c r="N75" s="278"/>
      <c r="O75" s="278"/>
      <c r="P75" s="278"/>
      <c r="Q75" s="279"/>
    </row>
    <row r="76" spans="2:17" ht="24.95" customHeight="1" x14ac:dyDescent="0.25">
      <c r="B76" s="280"/>
      <c r="C76" s="281"/>
      <c r="D76" s="281"/>
      <c r="E76" s="281"/>
      <c r="F76" s="281"/>
      <c r="G76" s="281"/>
      <c r="H76" s="281"/>
      <c r="I76" s="281"/>
      <c r="J76" s="281"/>
      <c r="K76" s="281"/>
      <c r="L76" s="281"/>
      <c r="M76" s="281"/>
      <c r="N76" s="281"/>
      <c r="O76" s="281"/>
      <c r="P76" s="281"/>
      <c r="Q76" s="282"/>
    </row>
    <row r="77" spans="2:17" ht="24.95" customHeight="1" x14ac:dyDescent="0.25">
      <c r="B77" s="76"/>
      <c r="C77" s="353"/>
      <c r="D77" s="353"/>
      <c r="E77" s="353"/>
      <c r="F77" s="353"/>
      <c r="G77" s="353"/>
      <c r="H77" s="353"/>
      <c r="I77" s="353"/>
      <c r="J77" s="353"/>
      <c r="K77" s="353"/>
      <c r="L77" s="353"/>
      <c r="M77" s="353"/>
      <c r="N77" s="353"/>
      <c r="O77" s="353"/>
      <c r="P77" s="353"/>
      <c r="Q77" s="78"/>
    </row>
    <row r="78" spans="2:17" ht="30.95" customHeight="1" x14ac:dyDescent="0.25">
      <c r="B78" s="84"/>
      <c r="C78" s="88"/>
      <c r="D78" s="87" t="s">
        <v>2</v>
      </c>
      <c r="E78" s="86"/>
      <c r="F78" s="86" t="s">
        <v>51</v>
      </c>
      <c r="G78" s="86"/>
      <c r="H78" s="96"/>
      <c r="I78" s="88"/>
      <c r="J78" s="86" t="s">
        <v>505</v>
      </c>
      <c r="K78" s="88"/>
      <c r="L78" s="354"/>
      <c r="M78" s="244"/>
      <c r="N78" s="83"/>
      <c r="O78" s="83"/>
      <c r="P78" s="83"/>
      <c r="Q78" s="82"/>
    </row>
    <row r="79" spans="2:17" ht="24.95" customHeight="1" x14ac:dyDescent="0.25">
      <c r="B79" s="84"/>
      <c r="D79" s="83" t="s">
        <v>501</v>
      </c>
      <c r="E79" s="83"/>
      <c r="F79" s="83" t="s">
        <v>504</v>
      </c>
      <c r="G79" s="85"/>
      <c r="I79" s="83"/>
      <c r="J79" s="109">
        <f>'1.05.03.02Tasks'!L17</f>
        <v>584602.79264200013</v>
      </c>
      <c r="K79" s="83"/>
      <c r="L79" s="355"/>
      <c r="M79" s="356"/>
      <c r="N79" s="83"/>
      <c r="O79" s="83"/>
      <c r="P79" s="83"/>
      <c r="Q79" s="82"/>
    </row>
    <row r="80" spans="2:17" ht="24.95" customHeight="1" x14ac:dyDescent="0.25">
      <c r="B80" s="84"/>
      <c r="C80" s="83"/>
      <c r="D80" s="83" t="s">
        <v>502</v>
      </c>
      <c r="E80" s="83"/>
      <c r="F80" s="83" t="s">
        <v>504</v>
      </c>
      <c r="G80" s="85"/>
      <c r="I80" s="83"/>
      <c r="J80" s="109">
        <f>'1.05.03.02Tasks'!L19</f>
        <v>129048.84300000002</v>
      </c>
      <c r="K80" s="83"/>
      <c r="L80" s="355"/>
      <c r="M80" s="356"/>
      <c r="N80" s="83"/>
      <c r="O80" s="83"/>
      <c r="P80" s="83"/>
      <c r="Q80" s="82"/>
    </row>
    <row r="81" spans="2:17" ht="24.95" customHeight="1" thickBot="1" x14ac:dyDescent="0.3">
      <c r="B81" s="84"/>
      <c r="C81" s="83"/>
      <c r="D81" s="83" t="s">
        <v>503</v>
      </c>
      <c r="E81" s="83"/>
      <c r="F81" s="83" t="s">
        <v>504</v>
      </c>
      <c r="G81" s="85"/>
      <c r="I81" s="83"/>
      <c r="J81" s="109">
        <f>'1.05.03.02Tasks'!L21</f>
        <v>199076.88699999999</v>
      </c>
      <c r="K81" s="83"/>
      <c r="L81" s="355"/>
      <c r="M81" s="356"/>
      <c r="N81" s="83"/>
      <c r="O81" s="83"/>
      <c r="P81" s="83"/>
      <c r="Q81" s="82"/>
    </row>
    <row r="82" spans="2:17" ht="24.95" customHeight="1" thickBot="1" x14ac:dyDescent="0.3">
      <c r="B82" s="84"/>
      <c r="C82" s="83"/>
      <c r="D82" s="83" t="s">
        <v>49</v>
      </c>
      <c r="E82" s="83"/>
      <c r="F82" s="83"/>
      <c r="G82" s="83"/>
      <c r="H82" s="83"/>
      <c r="I82" s="83"/>
      <c r="J82" s="110">
        <f>SUM(J79:J81)</f>
        <v>912728.52264200011</v>
      </c>
      <c r="K82" s="83"/>
      <c r="L82" s="357"/>
      <c r="M82" s="244"/>
      <c r="N82" s="83"/>
      <c r="O82" s="83"/>
      <c r="P82" s="83"/>
      <c r="Q82" s="82"/>
    </row>
    <row r="83" spans="2:17" ht="24.95" customHeight="1" thickTop="1" x14ac:dyDescent="0.25">
      <c r="B83" s="84"/>
      <c r="C83" s="83"/>
      <c r="D83" s="83"/>
      <c r="E83" s="83"/>
      <c r="F83" s="83"/>
      <c r="G83" s="83"/>
      <c r="H83" s="83"/>
      <c r="I83" s="83"/>
      <c r="J83" s="86"/>
      <c r="K83" s="83"/>
      <c r="L83" s="86"/>
      <c r="M83" s="83"/>
      <c r="N83" s="83"/>
      <c r="O83" s="83"/>
      <c r="P83" s="83"/>
      <c r="Q83" s="82"/>
    </row>
    <row r="84" spans="2:17" ht="15.6" customHeight="1" x14ac:dyDescent="0.25">
      <c r="B84" s="84"/>
      <c r="C84" s="83"/>
      <c r="D84" s="83"/>
      <c r="E84" s="83"/>
      <c r="F84" s="83"/>
      <c r="G84" s="83"/>
      <c r="H84" s="83"/>
      <c r="I84" s="83"/>
      <c r="J84" s="86"/>
      <c r="K84" s="83"/>
      <c r="L84" s="86"/>
      <c r="M84" s="83"/>
      <c r="N84" s="83"/>
      <c r="O84" s="83"/>
      <c r="P84" s="83"/>
      <c r="Q84" s="82"/>
    </row>
    <row r="85" spans="2:17" ht="15.95" customHeight="1" thickBot="1" x14ac:dyDescent="0.3">
      <c r="B85" s="81"/>
      <c r="C85" s="80"/>
      <c r="D85" s="80"/>
      <c r="E85" s="80"/>
      <c r="F85" s="80"/>
      <c r="G85" s="80"/>
      <c r="H85" s="80"/>
      <c r="I85" s="80"/>
      <c r="J85" s="108"/>
      <c r="K85" s="80"/>
      <c r="L85" s="108"/>
      <c r="M85" s="80"/>
      <c r="N85" s="80"/>
      <c r="O85" s="80"/>
      <c r="P85" s="80"/>
      <c r="Q85" s="79"/>
    </row>
    <row r="86" spans="2:17" x14ac:dyDescent="0.25">
      <c r="B86" s="277" t="s">
        <v>804</v>
      </c>
      <c r="C86" s="278"/>
      <c r="D86" s="278"/>
      <c r="E86" s="278"/>
      <c r="F86" s="278"/>
      <c r="G86" s="278"/>
      <c r="H86" s="278"/>
      <c r="I86" s="278"/>
      <c r="J86" s="278"/>
      <c r="K86" s="278"/>
      <c r="L86" s="278"/>
      <c r="M86" s="278"/>
      <c r="N86" s="278"/>
      <c r="O86" s="278"/>
      <c r="P86" s="278"/>
      <c r="Q86" s="279"/>
    </row>
    <row r="87" spans="2:17" x14ac:dyDescent="0.25">
      <c r="B87" s="280"/>
      <c r="C87" s="281"/>
      <c r="D87" s="281"/>
      <c r="E87" s="281"/>
      <c r="F87" s="281"/>
      <c r="G87" s="281"/>
      <c r="H87" s="281"/>
      <c r="I87" s="281"/>
      <c r="J87" s="281"/>
      <c r="K87" s="281"/>
      <c r="L87" s="281"/>
      <c r="M87" s="281"/>
      <c r="N87" s="281"/>
      <c r="O87" s="281"/>
      <c r="P87" s="281"/>
      <c r="Q87" s="282"/>
    </row>
    <row r="88" spans="2:17" x14ac:dyDescent="0.25">
      <c r="B88" s="270" t="s">
        <v>506</v>
      </c>
      <c r="C88" s="271"/>
      <c r="D88" s="271"/>
      <c r="E88" s="271"/>
      <c r="F88" s="271"/>
      <c r="G88" s="271"/>
      <c r="H88" s="271"/>
      <c r="I88" s="271"/>
      <c r="J88" s="271"/>
      <c r="K88" s="271"/>
      <c r="L88" s="271"/>
      <c r="M88" s="271"/>
      <c r="N88" s="271"/>
      <c r="O88" s="271"/>
      <c r="P88" s="271"/>
      <c r="Q88" s="272"/>
    </row>
    <row r="89" spans="2:17" x14ac:dyDescent="0.25">
      <c r="B89" s="243" t="s">
        <v>508</v>
      </c>
      <c r="C89" s="244"/>
      <c r="D89" s="244"/>
      <c r="E89" s="244"/>
      <c r="F89" s="244"/>
      <c r="G89" s="244"/>
      <c r="H89" s="244"/>
      <c r="I89" s="244"/>
      <c r="J89" s="244"/>
      <c r="K89" s="244"/>
      <c r="L89" s="244"/>
      <c r="M89" s="244"/>
      <c r="N89" s="244"/>
      <c r="O89" s="244"/>
      <c r="P89" s="244"/>
      <c r="Q89" s="245"/>
    </row>
    <row r="90" spans="2:17" x14ac:dyDescent="0.25">
      <c r="B90" s="270"/>
      <c r="C90" s="271"/>
      <c r="D90" s="271"/>
      <c r="E90" s="271"/>
      <c r="F90" s="271"/>
      <c r="G90" s="271"/>
      <c r="H90" s="271"/>
      <c r="I90" s="271"/>
      <c r="J90" s="271"/>
      <c r="K90" s="271"/>
      <c r="L90" s="271"/>
      <c r="M90" s="271"/>
      <c r="N90" s="271"/>
      <c r="O90" s="271"/>
      <c r="P90" s="271"/>
      <c r="Q90" s="272"/>
    </row>
    <row r="91" spans="2:17" x14ac:dyDescent="0.25">
      <c r="B91" s="273"/>
      <c r="C91" s="271"/>
      <c r="D91" s="271"/>
      <c r="E91" s="271"/>
      <c r="F91" s="271"/>
      <c r="G91" s="271"/>
      <c r="H91" s="271"/>
      <c r="I91" s="271"/>
      <c r="J91" s="271"/>
      <c r="K91" s="271"/>
      <c r="L91" s="271"/>
      <c r="M91" s="271"/>
      <c r="N91" s="271"/>
      <c r="O91" s="271"/>
      <c r="P91" s="271"/>
      <c r="Q91" s="272"/>
    </row>
    <row r="92" spans="2:17" x14ac:dyDescent="0.25">
      <c r="B92" s="273"/>
      <c r="C92" s="271"/>
      <c r="D92" s="271"/>
      <c r="E92" s="271"/>
      <c r="F92" s="271"/>
      <c r="G92" s="271"/>
      <c r="H92" s="271"/>
      <c r="I92" s="271"/>
      <c r="J92" s="271"/>
      <c r="K92" s="271"/>
      <c r="L92" s="271"/>
      <c r="M92" s="271"/>
      <c r="N92" s="271"/>
      <c r="O92" s="271"/>
      <c r="P92" s="271"/>
      <c r="Q92" s="272"/>
    </row>
    <row r="93" spans="2:17" ht="21" customHeight="1" x14ac:dyDescent="0.25">
      <c r="B93" s="273"/>
      <c r="C93" s="271"/>
      <c r="D93" s="271"/>
      <c r="E93" s="271"/>
      <c r="F93" s="271"/>
      <c r="G93" s="271"/>
      <c r="H93" s="271"/>
      <c r="I93" s="271"/>
      <c r="J93" s="271"/>
      <c r="K93" s="271"/>
      <c r="L93" s="271"/>
      <c r="M93" s="271"/>
      <c r="N93" s="271"/>
      <c r="O93" s="271"/>
      <c r="P93" s="271"/>
      <c r="Q93" s="272"/>
    </row>
    <row r="94" spans="2:17" x14ac:dyDescent="0.25">
      <c r="B94" s="273"/>
      <c r="C94" s="271"/>
      <c r="D94" s="271"/>
      <c r="E94" s="271"/>
      <c r="F94" s="271"/>
      <c r="G94" s="271"/>
      <c r="H94" s="271"/>
      <c r="I94" s="271"/>
      <c r="J94" s="271"/>
      <c r="K94" s="271"/>
      <c r="L94" s="271"/>
      <c r="M94" s="271"/>
      <c r="N94" s="271"/>
      <c r="O94" s="271"/>
      <c r="P94" s="271"/>
      <c r="Q94" s="272"/>
    </row>
    <row r="95" spans="2:17" ht="16.5" thickBot="1" x14ac:dyDescent="0.3">
      <c r="B95" s="274"/>
      <c r="C95" s="275"/>
      <c r="D95" s="275"/>
      <c r="E95" s="275"/>
      <c r="F95" s="275"/>
      <c r="G95" s="275"/>
      <c r="H95" s="275"/>
      <c r="I95" s="275"/>
      <c r="J95" s="275"/>
      <c r="K95" s="275"/>
      <c r="L95" s="275"/>
      <c r="M95" s="275"/>
      <c r="N95" s="275"/>
      <c r="O95" s="275"/>
      <c r="P95" s="275"/>
      <c r="Q95" s="276"/>
    </row>
  </sheetData>
  <mergeCells count="46">
    <mergeCell ref="L78:M78"/>
    <mergeCell ref="L79:M79"/>
    <mergeCell ref="L80:M80"/>
    <mergeCell ref="L81:M81"/>
    <mergeCell ref="L82:M82"/>
    <mergeCell ref="B11:Q11"/>
    <mergeCell ref="B12:Q18"/>
    <mergeCell ref="B8:F8"/>
    <mergeCell ref="G8:M8"/>
    <mergeCell ref="N8:Q8"/>
    <mergeCell ref="B9:F10"/>
    <mergeCell ref="G9:M10"/>
    <mergeCell ref="N9:Q10"/>
    <mergeCell ref="F2:L7"/>
    <mergeCell ref="M2:M3"/>
    <mergeCell ref="N2:Q3"/>
    <mergeCell ref="M4:M5"/>
    <mergeCell ref="N4:Q5"/>
    <mergeCell ref="M6:M7"/>
    <mergeCell ref="N6:Q7"/>
    <mergeCell ref="B40:Q40"/>
    <mergeCell ref="B41:Q41"/>
    <mergeCell ref="B42:Q42"/>
    <mergeCell ref="B43:Q43"/>
    <mergeCell ref="B44:Q44"/>
    <mergeCell ref="B47:Q62"/>
    <mergeCell ref="B63:Q64"/>
    <mergeCell ref="D65:Q65"/>
    <mergeCell ref="B66:Q74"/>
    <mergeCell ref="B75:Q76"/>
    <mergeCell ref="B91:Q95"/>
    <mergeCell ref="B89:Q89"/>
    <mergeCell ref="B88:Q88"/>
    <mergeCell ref="B86:Q87"/>
    <mergeCell ref="B19:Q19"/>
    <mergeCell ref="B33:Q33"/>
    <mergeCell ref="B34:Q34"/>
    <mergeCell ref="B35:Q35"/>
    <mergeCell ref="B36:Q36"/>
    <mergeCell ref="B32:Q32"/>
    <mergeCell ref="C77:P77"/>
    <mergeCell ref="B90:Q90"/>
    <mergeCell ref="B45:Q46"/>
    <mergeCell ref="B37:Q37"/>
    <mergeCell ref="B38:Q38"/>
    <mergeCell ref="B39:Q39"/>
  </mergeCells>
  <phoneticPr fontId="19" type="noConversion"/>
  <hyperlinks>
    <hyperlink ref="J81" location="'1.05.03.02Tasks'!L21" display="'1.05.03.02Tasks'!L21"/>
    <hyperlink ref="J80" location="'1.05.03.02Tasks'!L19" display="'1.05.03.02Tasks'!L19"/>
    <hyperlink ref="J79" location="'1.05.03.02Tasks'!L17" display="'1.05.03.02Tasks'!L17"/>
    <hyperlink ref="B33" location="'1.05.03.02Tasks'!A1" display="Task Summary"/>
    <hyperlink ref="C33" location="'1.05.03.02Tasks'!A1" display="'1.05.03.02Tasks'!A1"/>
    <hyperlink ref="D33" location="'1.05.03.02Tasks'!A1" display="'1.05.03.02Tasks'!A1"/>
    <hyperlink ref="E33" location="'1.05.03.02Tasks'!A1" display="'1.05.03.02Tasks'!A1"/>
    <hyperlink ref="F33" location="'1.05.03.02Tasks'!A1" display="'1.05.03.02Tasks'!A1"/>
    <hyperlink ref="G33" location="'1.05.03.02Tasks'!A1" display="'1.05.03.02Tasks'!A1"/>
    <hyperlink ref="H33" location="'1.05.03.02Tasks'!A1" display="'1.05.03.02Tasks'!A1"/>
    <hyperlink ref="I33" location="'1.05.03.02Tasks'!A1" display="'1.05.03.02Tasks'!A1"/>
    <hyperlink ref="J33" location="'1.05.03.02Tasks'!A1" display="'1.05.03.02Tasks'!A1"/>
    <hyperlink ref="K33" location="'1.05.03.02Tasks'!A1" display="'1.05.03.02Tasks'!A1"/>
    <hyperlink ref="L33" location="'1.05.03.02Tasks'!A1" display="'1.05.03.02Tasks'!A1"/>
    <hyperlink ref="M33" location="'1.05.03.02Tasks'!A1" display="'1.05.03.02Tasks'!A1"/>
    <hyperlink ref="N33" location="'1.05.03.02Tasks'!A1" display="'1.05.03.02Tasks'!A1"/>
    <hyperlink ref="O33" location="'1.05.03.02Tasks'!A1" display="'1.05.03.02Tasks'!A1"/>
    <hyperlink ref="P33" location="'1.05.03.02Tasks'!A1" display="'1.05.03.02Tasks'!A1"/>
    <hyperlink ref="Q33" location="'1.05.03.02Tasks'!A1" display="'1.05.03.02Tasks'!A1"/>
    <hyperlink ref="B34" location="WBS1.05.03SystemCost!A1" display="System Costs"/>
    <hyperlink ref="C34" location="WBS1.05.03SystemCost!A1" display="WBS1.05.03SystemCost!A1"/>
    <hyperlink ref="D34" location="WBS1.05.03SystemCost!A1" display="WBS1.05.03SystemCost!A1"/>
    <hyperlink ref="E34" location="WBS1.05.03SystemCost!A1" display="WBS1.05.03SystemCost!A1"/>
    <hyperlink ref="F34" location="WBS1.05.03SystemCost!A1" display="WBS1.05.03SystemCost!A1"/>
    <hyperlink ref="G34" location="WBS1.05.03SystemCost!A1" display="WBS1.05.03SystemCost!A1"/>
    <hyperlink ref="H34" location="WBS1.05.03SystemCost!A1" display="WBS1.05.03SystemCost!A1"/>
    <hyperlink ref="I34" location="WBS1.05.03SystemCost!A1" display="WBS1.05.03SystemCost!A1"/>
    <hyperlink ref="J34" location="WBS1.05.03SystemCost!A1" display="WBS1.05.03SystemCost!A1"/>
    <hyperlink ref="K34" location="WBS1.05.03SystemCost!A1" display="WBS1.05.03SystemCost!A1"/>
    <hyperlink ref="L34" location="WBS1.05.03SystemCost!A1" display="WBS1.05.03SystemCost!A1"/>
    <hyperlink ref="M34" location="WBS1.05.03SystemCost!A1" display="WBS1.05.03SystemCost!A1"/>
    <hyperlink ref="N34" location="WBS1.05.03SystemCost!A1" display="WBS1.05.03SystemCost!A1"/>
    <hyperlink ref="O34" location="WBS1.05.03SystemCost!A1" display="WBS1.05.03SystemCost!A1"/>
    <hyperlink ref="P34" location="WBS1.05.03SystemCost!A1" display="WBS1.05.03SystemCost!A1"/>
    <hyperlink ref="Q34" location="WBS1.05.03SystemCost!A1" display="WBS1.05.03SystemCost!A1"/>
  </hyperlinks>
  <pageMargins left="0.7" right="0.7" top="0.75" bottom="0.75" header="0.3" footer="0.3"/>
  <pageSetup scale="65" orientation="landscape" horizontalDpi="4294967292" verticalDpi="429496729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4"/>
  <sheetViews>
    <sheetView zoomScale="60" zoomScaleNormal="60" zoomScalePageLayoutView="75" workbookViewId="0">
      <pane ySplit="7" topLeftCell="A47" activePane="bottomLeft" state="frozenSplit"/>
      <selection activeCell="T11" sqref="T11"/>
      <selection pane="bottomLeft" activeCell="A2" sqref="A2:C2"/>
    </sheetView>
  </sheetViews>
  <sheetFormatPr defaultColWidth="11" defaultRowHeight="15.75" x14ac:dyDescent="0.25"/>
  <cols>
    <col min="1" max="2" width="10.875" style="135" customWidth="1"/>
    <col min="3" max="3" width="53.375" style="2" customWidth="1"/>
    <col min="4" max="4" width="53.375" style="1" customWidth="1"/>
    <col min="5" max="5" width="12.625" style="134" customWidth="1"/>
    <col min="6" max="11" width="12.625" customWidth="1"/>
    <col min="12" max="12" width="12.625" style="12" customWidth="1"/>
    <col min="13" max="14" width="15.625" style="12" hidden="1" customWidth="1"/>
    <col min="15" max="16" width="9.625" hidden="1" customWidth="1"/>
    <col min="17" max="17" width="30" customWidth="1"/>
    <col min="18" max="18" width="12.125" bestFit="1" customWidth="1"/>
  </cols>
  <sheetData>
    <row r="1" spans="1:17" x14ac:dyDescent="0.25">
      <c r="A1" s="271" t="s">
        <v>980</v>
      </c>
      <c r="B1" s="271"/>
      <c r="C1" s="271"/>
    </row>
    <row r="2" spans="1:17" x14ac:dyDescent="0.25">
      <c r="A2" s="271" t="s">
        <v>16</v>
      </c>
      <c r="B2" s="271"/>
      <c r="C2" s="271"/>
    </row>
    <row r="3" spans="1:17" x14ac:dyDescent="0.25">
      <c r="A3" s="271" t="s">
        <v>19</v>
      </c>
      <c r="B3" s="271"/>
      <c r="C3" s="271"/>
    </row>
    <row r="4" spans="1:17" x14ac:dyDescent="0.25">
      <c r="A4" s="271" t="s">
        <v>922</v>
      </c>
      <c r="B4" s="271"/>
      <c r="C4" s="271"/>
    </row>
    <row r="5" spans="1:17" ht="16.5" thickBot="1" x14ac:dyDescent="0.3">
      <c r="A5" s="138"/>
      <c r="B5" s="138"/>
      <c r="C5" s="138"/>
    </row>
    <row r="6" spans="1:17" s="4" customFormat="1" ht="54" customHeight="1" x14ac:dyDescent="0.3">
      <c r="A6" s="144" t="s">
        <v>10</v>
      </c>
      <c r="B6" s="158" t="s">
        <v>693</v>
      </c>
      <c r="C6" s="159" t="s">
        <v>2</v>
      </c>
      <c r="D6" s="160" t="s">
        <v>8</v>
      </c>
      <c r="E6" s="161" t="s">
        <v>1</v>
      </c>
      <c r="F6" s="161" t="s">
        <v>3</v>
      </c>
      <c r="G6" s="161" t="s">
        <v>4</v>
      </c>
      <c r="H6" s="161" t="s">
        <v>5</v>
      </c>
      <c r="I6" s="161" t="s">
        <v>6</v>
      </c>
      <c r="J6" s="161" t="s">
        <v>11</v>
      </c>
      <c r="K6" s="162" t="s">
        <v>12</v>
      </c>
      <c r="L6" s="163" t="s">
        <v>9</v>
      </c>
      <c r="M6" s="163" t="s">
        <v>810</v>
      </c>
      <c r="N6" s="163" t="s">
        <v>805</v>
      </c>
      <c r="O6" s="360" t="s">
        <v>13</v>
      </c>
      <c r="P6" s="361"/>
      <c r="Q6" s="164" t="s">
        <v>7</v>
      </c>
    </row>
    <row r="7" spans="1:17" s="4" customFormat="1" ht="37.5" x14ac:dyDescent="0.3">
      <c r="A7" s="145"/>
      <c r="B7" s="165"/>
      <c r="C7" s="6"/>
      <c r="D7" s="3" t="s">
        <v>0</v>
      </c>
      <c r="E7" s="94"/>
      <c r="F7" s="94" t="s">
        <v>806</v>
      </c>
      <c r="G7" s="94" t="s">
        <v>806</v>
      </c>
      <c r="H7" s="94" t="s">
        <v>806</v>
      </c>
      <c r="I7" s="94" t="s">
        <v>806</v>
      </c>
      <c r="J7" s="94" t="s">
        <v>806</v>
      </c>
      <c r="K7" s="94" t="s">
        <v>806</v>
      </c>
      <c r="L7" s="13"/>
      <c r="M7" s="13"/>
      <c r="N7" s="139"/>
      <c r="O7" s="131" t="s">
        <v>14</v>
      </c>
      <c r="P7" s="131" t="s">
        <v>15</v>
      </c>
      <c r="Q7" s="166" t="s">
        <v>0</v>
      </c>
    </row>
    <row r="8" spans="1:17" s="130" customFormat="1" ht="31.5" x14ac:dyDescent="0.25">
      <c r="A8" s="122" t="s">
        <v>692</v>
      </c>
      <c r="B8" s="167" t="s">
        <v>923</v>
      </c>
      <c r="C8" s="146" t="s">
        <v>818</v>
      </c>
      <c r="D8" s="147" t="s">
        <v>872</v>
      </c>
      <c r="E8" s="148">
        <v>40</v>
      </c>
      <c r="F8" s="149"/>
      <c r="G8" s="149"/>
      <c r="H8" s="149"/>
      <c r="I8" s="149"/>
      <c r="J8" s="149"/>
      <c r="K8" s="149"/>
      <c r="L8" s="150"/>
      <c r="M8" s="151"/>
      <c r="N8" s="150"/>
      <c r="O8" s="152"/>
      <c r="P8" s="152"/>
      <c r="Q8" s="168" t="s">
        <v>912</v>
      </c>
    </row>
    <row r="9" spans="1:17" s="7" customFormat="1" ht="31.5" x14ac:dyDescent="0.25">
      <c r="A9" s="122" t="s">
        <v>692</v>
      </c>
      <c r="B9" s="167" t="s">
        <v>924</v>
      </c>
      <c r="C9" s="146" t="s">
        <v>819</v>
      </c>
      <c r="D9" s="153" t="s">
        <v>874</v>
      </c>
      <c r="E9" s="148">
        <v>40</v>
      </c>
      <c r="F9" s="149"/>
      <c r="G9" s="149"/>
      <c r="H9" s="149"/>
      <c r="I9" s="149"/>
      <c r="J9" s="149"/>
      <c r="K9" s="149"/>
      <c r="L9" s="150"/>
      <c r="M9" s="151"/>
      <c r="N9" s="150"/>
      <c r="O9" s="152"/>
      <c r="P9" s="152"/>
      <c r="Q9" s="168" t="s">
        <v>912</v>
      </c>
    </row>
    <row r="10" spans="1:17" s="7" customFormat="1" ht="31.5" x14ac:dyDescent="0.25">
      <c r="A10" s="122" t="s">
        <v>692</v>
      </c>
      <c r="B10" s="167" t="s">
        <v>925</v>
      </c>
      <c r="C10" s="146" t="s">
        <v>820</v>
      </c>
      <c r="D10" s="153" t="s">
        <v>874</v>
      </c>
      <c r="E10" s="148">
        <v>40</v>
      </c>
      <c r="F10" s="149"/>
      <c r="G10" s="149"/>
      <c r="H10" s="149"/>
      <c r="I10" s="149"/>
      <c r="J10" s="149"/>
      <c r="K10" s="149"/>
      <c r="L10" s="150"/>
      <c r="M10" s="151"/>
      <c r="N10" s="150"/>
      <c r="O10" s="152"/>
      <c r="P10" s="152"/>
      <c r="Q10" s="168" t="s">
        <v>912</v>
      </c>
    </row>
    <row r="11" spans="1:17" s="7" customFormat="1" ht="31.5" x14ac:dyDescent="0.25">
      <c r="A11" s="122" t="s">
        <v>692</v>
      </c>
      <c r="B11" s="167" t="s">
        <v>926</v>
      </c>
      <c r="C11" s="146" t="s">
        <v>821</v>
      </c>
      <c r="D11" s="153" t="s">
        <v>874</v>
      </c>
      <c r="E11" s="148">
        <v>40</v>
      </c>
      <c r="F11" s="149"/>
      <c r="G11" s="149"/>
      <c r="H11" s="149"/>
      <c r="I11" s="149"/>
      <c r="J11" s="149"/>
      <c r="K11" s="149"/>
      <c r="L11" s="150"/>
      <c r="M11" s="151"/>
      <c r="N11" s="150"/>
      <c r="O11" s="152"/>
      <c r="P11" s="152"/>
      <c r="Q11" s="168" t="s">
        <v>912</v>
      </c>
    </row>
    <row r="12" spans="1:17" s="7" customFormat="1" ht="31.5" x14ac:dyDescent="0.25">
      <c r="A12" s="122" t="s">
        <v>692</v>
      </c>
      <c r="B12" s="167" t="s">
        <v>927</v>
      </c>
      <c r="C12" s="146" t="s">
        <v>822</v>
      </c>
      <c r="D12" s="153" t="s">
        <v>874</v>
      </c>
      <c r="E12" s="148">
        <v>60</v>
      </c>
      <c r="F12" s="149"/>
      <c r="G12" s="149"/>
      <c r="H12" s="149"/>
      <c r="I12" s="149"/>
      <c r="J12" s="149"/>
      <c r="K12" s="149"/>
      <c r="L12" s="150"/>
      <c r="M12" s="151"/>
      <c r="N12" s="150"/>
      <c r="O12" s="152"/>
      <c r="P12" s="152"/>
      <c r="Q12" s="168" t="s">
        <v>912</v>
      </c>
    </row>
    <row r="13" spans="1:17" s="7" customFormat="1" ht="31.5" x14ac:dyDescent="0.25">
      <c r="A13" s="122" t="s">
        <v>692</v>
      </c>
      <c r="B13" s="167" t="s">
        <v>928</v>
      </c>
      <c r="C13" s="146" t="s">
        <v>823</v>
      </c>
      <c r="D13" s="153" t="s">
        <v>874</v>
      </c>
      <c r="E13" s="148">
        <v>30</v>
      </c>
      <c r="F13" s="149"/>
      <c r="G13" s="149"/>
      <c r="H13" s="149"/>
      <c r="I13" s="149"/>
      <c r="J13" s="149"/>
      <c r="K13" s="149"/>
      <c r="L13" s="154"/>
      <c r="M13" s="155"/>
      <c r="N13" s="154"/>
      <c r="O13" s="149"/>
      <c r="P13" s="149"/>
      <c r="Q13" s="168" t="s">
        <v>912</v>
      </c>
    </row>
    <row r="14" spans="1:17" s="7" customFormat="1" ht="31.5" x14ac:dyDescent="0.25">
      <c r="A14" s="122" t="s">
        <v>692</v>
      </c>
      <c r="B14" s="167" t="s">
        <v>929</v>
      </c>
      <c r="C14" s="146" t="s">
        <v>824</v>
      </c>
      <c r="D14" s="153" t="s">
        <v>873</v>
      </c>
      <c r="E14" s="148">
        <v>40</v>
      </c>
      <c r="F14" s="149"/>
      <c r="G14" s="149"/>
      <c r="H14" s="149"/>
      <c r="I14" s="149"/>
      <c r="J14" s="149"/>
      <c r="K14" s="149"/>
      <c r="L14" s="154"/>
      <c r="M14" s="155"/>
      <c r="N14" s="154"/>
      <c r="O14" s="149"/>
      <c r="P14" s="149"/>
      <c r="Q14" s="168" t="s">
        <v>912</v>
      </c>
    </row>
    <row r="15" spans="1:17" s="7" customFormat="1" ht="31.5" x14ac:dyDescent="0.25">
      <c r="A15" s="122" t="s">
        <v>692</v>
      </c>
      <c r="B15" s="167" t="s">
        <v>930</v>
      </c>
      <c r="C15" s="146" t="s">
        <v>825</v>
      </c>
      <c r="D15" s="153" t="s">
        <v>873</v>
      </c>
      <c r="E15" s="148">
        <v>40</v>
      </c>
      <c r="F15" s="149"/>
      <c r="G15" s="149"/>
      <c r="H15" s="149"/>
      <c r="I15" s="149"/>
      <c r="J15" s="149"/>
      <c r="K15" s="149"/>
      <c r="L15" s="154"/>
      <c r="M15" s="155"/>
      <c r="N15" s="154"/>
      <c r="O15" s="149"/>
      <c r="P15" s="149"/>
      <c r="Q15" s="168" t="s">
        <v>912</v>
      </c>
    </row>
    <row r="16" spans="1:17" s="7" customFormat="1" ht="31.5" x14ac:dyDescent="0.25">
      <c r="A16" s="122" t="s">
        <v>692</v>
      </c>
      <c r="B16" s="167" t="s">
        <v>931</v>
      </c>
      <c r="C16" s="146" t="s">
        <v>826</v>
      </c>
      <c r="D16" s="153" t="s">
        <v>873</v>
      </c>
      <c r="E16" s="148">
        <v>40</v>
      </c>
      <c r="F16" s="149"/>
      <c r="G16" s="149"/>
      <c r="H16" s="149"/>
      <c r="I16" s="149"/>
      <c r="J16" s="149"/>
      <c r="K16" s="149"/>
      <c r="L16" s="154"/>
      <c r="M16" s="155"/>
      <c r="N16" s="154"/>
      <c r="O16" s="149"/>
      <c r="P16" s="149"/>
      <c r="Q16" s="168" t="s">
        <v>912</v>
      </c>
    </row>
    <row r="17" spans="1:17" s="7" customFormat="1" ht="31.5" x14ac:dyDescent="0.25">
      <c r="A17" s="122" t="s">
        <v>692</v>
      </c>
      <c r="B17" s="167" t="s">
        <v>932</v>
      </c>
      <c r="C17" s="146" t="s">
        <v>827</v>
      </c>
      <c r="D17" s="153" t="s">
        <v>873</v>
      </c>
      <c r="E17" s="148">
        <v>151</v>
      </c>
      <c r="F17" s="149"/>
      <c r="G17" s="149"/>
      <c r="H17" s="149"/>
      <c r="I17" s="149"/>
      <c r="J17" s="149"/>
      <c r="K17" s="149"/>
      <c r="L17" s="154"/>
      <c r="M17" s="155"/>
      <c r="N17" s="154"/>
      <c r="O17" s="149"/>
      <c r="P17" s="149"/>
      <c r="Q17" s="168" t="s">
        <v>912</v>
      </c>
    </row>
    <row r="18" spans="1:17" s="7" customFormat="1" ht="31.5" x14ac:dyDescent="0.25">
      <c r="A18" s="122" t="s">
        <v>692</v>
      </c>
      <c r="B18" s="167" t="s">
        <v>933</v>
      </c>
      <c r="C18" s="146" t="s">
        <v>828</v>
      </c>
      <c r="D18" s="153" t="s">
        <v>875</v>
      </c>
      <c r="E18" s="148">
        <v>10</v>
      </c>
      <c r="F18" s="149"/>
      <c r="G18" s="149"/>
      <c r="H18" s="149"/>
      <c r="I18" s="149"/>
      <c r="J18" s="149"/>
      <c r="K18" s="149"/>
      <c r="L18" s="154"/>
      <c r="M18" s="155"/>
      <c r="N18" s="154"/>
      <c r="O18" s="149" t="s">
        <v>911</v>
      </c>
      <c r="P18" s="149"/>
      <c r="Q18" s="168" t="s">
        <v>912</v>
      </c>
    </row>
    <row r="19" spans="1:17" s="7" customFormat="1" x14ac:dyDescent="0.25">
      <c r="A19" s="122" t="s">
        <v>692</v>
      </c>
      <c r="B19" s="167" t="s">
        <v>935</v>
      </c>
      <c r="C19" s="146" t="s">
        <v>829</v>
      </c>
      <c r="D19" s="153" t="s">
        <v>889</v>
      </c>
      <c r="E19" s="148">
        <v>0</v>
      </c>
      <c r="F19" s="149"/>
      <c r="G19" s="149"/>
      <c r="H19" s="149"/>
      <c r="I19" s="149"/>
      <c r="J19" s="149"/>
      <c r="K19" s="149"/>
      <c r="L19" s="154"/>
      <c r="M19" s="155"/>
      <c r="N19" s="154"/>
      <c r="O19" s="149" t="s">
        <v>911</v>
      </c>
      <c r="P19" s="149"/>
      <c r="Q19" s="168" t="s">
        <v>912</v>
      </c>
    </row>
    <row r="20" spans="1:17" s="7" customFormat="1" ht="31.5" x14ac:dyDescent="0.25">
      <c r="A20" s="122" t="s">
        <v>692</v>
      </c>
      <c r="B20" s="167" t="s">
        <v>934</v>
      </c>
      <c r="C20" s="146" t="s">
        <v>830</v>
      </c>
      <c r="D20" s="153" t="s">
        <v>876</v>
      </c>
      <c r="E20" s="148">
        <v>15</v>
      </c>
      <c r="F20" s="149"/>
      <c r="G20" s="149"/>
      <c r="H20" s="149"/>
      <c r="I20" s="149"/>
      <c r="J20" s="149"/>
      <c r="K20" s="149"/>
      <c r="L20" s="154"/>
      <c r="M20" s="155"/>
      <c r="N20" s="154"/>
      <c r="O20" s="149"/>
      <c r="P20" s="149"/>
      <c r="Q20" s="168" t="s">
        <v>912</v>
      </c>
    </row>
    <row r="21" spans="1:17" s="7" customFormat="1" ht="94.5" x14ac:dyDescent="0.25">
      <c r="A21" s="122" t="s">
        <v>692</v>
      </c>
      <c r="B21" s="167" t="s">
        <v>936</v>
      </c>
      <c r="C21" s="146" t="s">
        <v>832</v>
      </c>
      <c r="D21" s="153" t="s">
        <v>867</v>
      </c>
      <c r="E21" s="148">
        <v>5</v>
      </c>
      <c r="F21" s="149"/>
      <c r="G21" s="149"/>
      <c r="H21" s="149"/>
      <c r="I21" s="149"/>
      <c r="J21" s="149"/>
      <c r="K21" s="149"/>
      <c r="L21" s="154"/>
      <c r="M21" s="155"/>
      <c r="N21" s="154"/>
      <c r="O21" s="149"/>
      <c r="P21" s="149"/>
      <c r="Q21" s="168" t="s">
        <v>912</v>
      </c>
    </row>
    <row r="22" spans="1:17" s="7" customFormat="1" ht="47.25" x14ac:dyDescent="0.25">
      <c r="A22" s="122" t="s">
        <v>692</v>
      </c>
      <c r="B22" s="167" t="s">
        <v>937</v>
      </c>
      <c r="C22" s="146" t="s">
        <v>833</v>
      </c>
      <c r="D22" s="153" t="s">
        <v>902</v>
      </c>
      <c r="E22" s="148">
        <v>5</v>
      </c>
      <c r="F22" s="149"/>
      <c r="G22" s="149"/>
      <c r="H22" s="149"/>
      <c r="I22" s="149"/>
      <c r="J22" s="149"/>
      <c r="K22" s="149"/>
      <c r="L22" s="154"/>
      <c r="M22" s="155"/>
      <c r="N22" s="154"/>
      <c r="O22" s="149"/>
      <c r="P22" s="149"/>
      <c r="Q22" s="168" t="s">
        <v>912</v>
      </c>
    </row>
    <row r="23" spans="1:17" s="7" customFormat="1" ht="47.25" x14ac:dyDescent="0.25">
      <c r="A23" s="122" t="s">
        <v>692</v>
      </c>
      <c r="B23" s="167" t="s">
        <v>938</v>
      </c>
      <c r="C23" s="146" t="s">
        <v>834</v>
      </c>
      <c r="D23" s="153" t="s">
        <v>902</v>
      </c>
      <c r="E23" s="148">
        <v>10</v>
      </c>
      <c r="F23" s="149"/>
      <c r="G23" s="149"/>
      <c r="H23" s="149"/>
      <c r="I23" s="149"/>
      <c r="J23" s="149"/>
      <c r="K23" s="149"/>
      <c r="L23" s="154"/>
      <c r="M23" s="155"/>
      <c r="N23" s="154"/>
      <c r="O23" s="149"/>
      <c r="P23" s="149"/>
      <c r="Q23" s="168" t="s">
        <v>912</v>
      </c>
    </row>
    <row r="24" spans="1:17" s="7" customFormat="1" ht="31.5" x14ac:dyDescent="0.25">
      <c r="A24" s="122" t="s">
        <v>692</v>
      </c>
      <c r="B24" s="167" t="s">
        <v>939</v>
      </c>
      <c r="C24" s="146" t="s">
        <v>835</v>
      </c>
      <c r="D24" s="153" t="s">
        <v>903</v>
      </c>
      <c r="E24" s="148">
        <v>5</v>
      </c>
      <c r="F24" s="149"/>
      <c r="G24" s="149"/>
      <c r="H24" s="149"/>
      <c r="I24" s="149"/>
      <c r="J24" s="149"/>
      <c r="K24" s="149"/>
      <c r="L24" s="154"/>
      <c r="M24" s="155"/>
      <c r="N24" s="154"/>
      <c r="O24" s="149"/>
      <c r="P24" s="149"/>
      <c r="Q24" s="168" t="s">
        <v>912</v>
      </c>
    </row>
    <row r="25" spans="1:17" s="7" customFormat="1" ht="30" x14ac:dyDescent="0.25">
      <c r="A25" s="122" t="s">
        <v>692</v>
      </c>
      <c r="B25" s="202" t="s">
        <v>943</v>
      </c>
      <c r="C25" s="146" t="s">
        <v>940</v>
      </c>
      <c r="D25" s="153" t="s">
        <v>889</v>
      </c>
      <c r="E25" s="148">
        <v>0</v>
      </c>
      <c r="F25" s="149"/>
      <c r="G25" s="149"/>
      <c r="H25" s="149"/>
      <c r="I25" s="149"/>
      <c r="J25" s="149"/>
      <c r="K25" s="149"/>
      <c r="L25" s="154"/>
      <c r="M25" s="155"/>
      <c r="N25" s="154"/>
      <c r="O25" s="149"/>
      <c r="P25" s="149"/>
      <c r="Q25" s="168" t="s">
        <v>912</v>
      </c>
    </row>
    <row r="26" spans="1:17" s="7" customFormat="1" ht="31.5" x14ac:dyDescent="0.25">
      <c r="A26" s="122" t="s">
        <v>692</v>
      </c>
      <c r="B26" s="202" t="s">
        <v>941</v>
      </c>
      <c r="C26" s="146" t="s">
        <v>836</v>
      </c>
      <c r="D26" s="153" t="s">
        <v>868</v>
      </c>
      <c r="E26" s="148">
        <v>25</v>
      </c>
      <c r="F26" s="149"/>
      <c r="G26" s="149"/>
      <c r="H26" s="149"/>
      <c r="I26" s="149"/>
      <c r="J26" s="149"/>
      <c r="K26" s="149"/>
      <c r="L26" s="154"/>
      <c r="M26" s="154"/>
      <c r="N26" s="154"/>
      <c r="O26" s="154"/>
      <c r="P26" s="154"/>
      <c r="Q26" s="154"/>
    </row>
    <row r="27" spans="1:17" s="7" customFormat="1" ht="78.75" x14ac:dyDescent="0.25">
      <c r="A27" s="122" t="s">
        <v>692</v>
      </c>
      <c r="B27" s="167" t="s">
        <v>942</v>
      </c>
      <c r="C27" s="146" t="s">
        <v>837</v>
      </c>
      <c r="D27" s="153" t="s">
        <v>786</v>
      </c>
      <c r="E27" s="148">
        <v>5</v>
      </c>
      <c r="F27" s="149"/>
      <c r="G27" s="149"/>
      <c r="H27" s="149"/>
      <c r="I27" s="149"/>
      <c r="J27" s="149"/>
      <c r="K27" s="149"/>
      <c r="L27" s="156">
        <f>WBS1.05.03SystemCost!J28</f>
        <v>12345.455870000002</v>
      </c>
      <c r="M27" s="155">
        <f>WBS1.05.03SystemCost!L$6</f>
        <v>0.25</v>
      </c>
      <c r="N27" s="156">
        <f>WBS1.05.03SystemCost!M28</f>
        <v>15497.819837500003</v>
      </c>
      <c r="O27" s="149"/>
      <c r="P27" s="149" t="s">
        <v>787</v>
      </c>
      <c r="Q27" s="143"/>
    </row>
    <row r="28" spans="1:17" s="7" customFormat="1" ht="31.5" x14ac:dyDescent="0.25">
      <c r="A28" s="122" t="s">
        <v>692</v>
      </c>
      <c r="B28" s="202" t="s">
        <v>944</v>
      </c>
      <c r="C28" s="146" t="s">
        <v>838</v>
      </c>
      <c r="D28" s="157" t="s">
        <v>870</v>
      </c>
      <c r="E28" s="148">
        <v>25</v>
      </c>
      <c r="F28" s="149"/>
      <c r="G28" s="149"/>
      <c r="H28" s="149"/>
      <c r="I28" s="149"/>
      <c r="J28" s="149"/>
      <c r="K28" s="149"/>
      <c r="L28" s="154"/>
      <c r="M28" s="155"/>
      <c r="N28" s="154"/>
      <c r="O28" s="149"/>
      <c r="P28" s="149"/>
      <c r="Q28" s="168" t="s">
        <v>912</v>
      </c>
    </row>
    <row r="29" spans="1:17" s="7" customFormat="1" ht="31.5" x14ac:dyDescent="0.25">
      <c r="A29" s="122" t="s">
        <v>692</v>
      </c>
      <c r="B29" s="167" t="s">
        <v>945</v>
      </c>
      <c r="C29" s="146" t="s">
        <v>839</v>
      </c>
      <c r="D29" s="153" t="s">
        <v>871</v>
      </c>
      <c r="E29" s="148">
        <v>5</v>
      </c>
      <c r="F29" s="149"/>
      <c r="G29" s="149"/>
      <c r="H29" s="149"/>
      <c r="I29" s="149"/>
      <c r="J29" s="149"/>
      <c r="K29" s="149"/>
      <c r="L29" s="156">
        <f>WBS1.05.03SystemCost!J29</f>
        <v>12500</v>
      </c>
      <c r="M29" s="155">
        <f>WBS1.05.03SystemCost!L$6</f>
        <v>0.25</v>
      </c>
      <c r="N29" s="156">
        <f>WBS1.05.03SystemCost!M29</f>
        <v>16150</v>
      </c>
      <c r="O29" s="149"/>
      <c r="P29" s="149" t="s">
        <v>787</v>
      </c>
      <c r="Q29" s="169"/>
    </row>
    <row r="30" spans="1:17" s="7" customFormat="1" ht="31.5" x14ac:dyDescent="0.25">
      <c r="A30" s="122" t="s">
        <v>692</v>
      </c>
      <c r="B30" s="167" t="s">
        <v>946</v>
      </c>
      <c r="C30" s="146" t="s">
        <v>840</v>
      </c>
      <c r="D30" s="153" t="s">
        <v>869</v>
      </c>
      <c r="E30" s="148">
        <v>25</v>
      </c>
      <c r="F30" s="149"/>
      <c r="G30" s="149"/>
      <c r="H30" s="149"/>
      <c r="I30" s="149"/>
      <c r="J30" s="149"/>
      <c r="K30" s="149"/>
      <c r="L30" s="154"/>
      <c r="M30" s="155"/>
      <c r="N30" s="154"/>
      <c r="O30" s="149"/>
      <c r="P30" s="149"/>
      <c r="Q30" s="169"/>
    </row>
    <row r="31" spans="1:17" s="7" customFormat="1" ht="63" x14ac:dyDescent="0.25">
      <c r="A31" s="122" t="s">
        <v>692</v>
      </c>
      <c r="B31" s="167" t="s">
        <v>947</v>
      </c>
      <c r="C31" s="146" t="s">
        <v>841</v>
      </c>
      <c r="D31" s="153" t="s">
        <v>866</v>
      </c>
      <c r="E31" s="148">
        <v>5</v>
      </c>
      <c r="F31" s="149"/>
      <c r="G31" s="149"/>
      <c r="H31" s="149"/>
      <c r="I31" s="149"/>
      <c r="J31" s="149"/>
      <c r="K31" s="149"/>
      <c r="L31" s="156">
        <f>WBS1.05.03SystemCost!J31+WBS1.05.03SystemCost!J30</f>
        <v>50000</v>
      </c>
      <c r="M31" s="155">
        <f>WBS1.05.03SystemCost!L$8</f>
        <v>0.4</v>
      </c>
      <c r="N31" s="156">
        <f>WBS1.05.03SystemCost!M30+WBS1.05.03SystemCost!M31</f>
        <v>53200</v>
      </c>
      <c r="O31" s="149"/>
      <c r="P31" s="149" t="s">
        <v>787</v>
      </c>
      <c r="Q31" s="169"/>
    </row>
    <row r="32" spans="1:17" s="7" customFormat="1" x14ac:dyDescent="0.25">
      <c r="A32" s="122" t="s">
        <v>692</v>
      </c>
      <c r="B32" s="167" t="s">
        <v>949</v>
      </c>
      <c r="C32" s="146" t="s">
        <v>831</v>
      </c>
      <c r="D32" s="153" t="s">
        <v>889</v>
      </c>
      <c r="E32" s="148">
        <v>0</v>
      </c>
      <c r="F32" s="149"/>
      <c r="G32" s="149"/>
      <c r="H32" s="149"/>
      <c r="I32" s="149"/>
      <c r="J32" s="149"/>
      <c r="K32" s="149"/>
      <c r="L32" s="154"/>
      <c r="M32" s="155"/>
      <c r="N32" s="154"/>
      <c r="O32" s="149"/>
      <c r="P32" s="149"/>
      <c r="Q32" s="169"/>
    </row>
    <row r="33" spans="1:17" s="7" customFormat="1" ht="31.5" x14ac:dyDescent="0.25">
      <c r="A33" s="122" t="s">
        <v>692</v>
      </c>
      <c r="B33" s="167" t="s">
        <v>951</v>
      </c>
      <c r="C33" s="146" t="s">
        <v>950</v>
      </c>
      <c r="D33" s="147" t="s">
        <v>877</v>
      </c>
      <c r="E33" s="148">
        <v>5</v>
      </c>
      <c r="F33" s="149"/>
      <c r="G33" s="149">
        <v>28</v>
      </c>
      <c r="H33" s="149"/>
      <c r="I33" s="149"/>
      <c r="J33" s="149"/>
      <c r="K33" s="149"/>
      <c r="L33" s="154"/>
      <c r="M33" s="155"/>
      <c r="N33" s="154"/>
      <c r="O33" s="149" t="s">
        <v>911</v>
      </c>
      <c r="P33" s="149"/>
      <c r="Q33" s="169"/>
    </row>
    <row r="34" spans="1:17" s="7" customFormat="1" ht="31.5" x14ac:dyDescent="0.25">
      <c r="A34" s="122" t="s">
        <v>692</v>
      </c>
      <c r="B34" s="167" t="s">
        <v>952</v>
      </c>
      <c r="C34" s="146" t="s">
        <v>842</v>
      </c>
      <c r="D34" s="153" t="s">
        <v>874</v>
      </c>
      <c r="E34" s="148">
        <v>10</v>
      </c>
      <c r="F34" s="149"/>
      <c r="G34" s="149">
        <v>40</v>
      </c>
      <c r="H34" s="149"/>
      <c r="I34" s="149"/>
      <c r="J34" s="149"/>
      <c r="K34" s="149"/>
      <c r="L34" s="154"/>
      <c r="M34" s="155"/>
      <c r="N34" s="154"/>
      <c r="O34" s="149" t="s">
        <v>911</v>
      </c>
      <c r="P34" s="149"/>
      <c r="Q34" s="169"/>
    </row>
    <row r="35" spans="1:17" s="7" customFormat="1" ht="31.5" x14ac:dyDescent="0.25">
      <c r="A35" s="122" t="s">
        <v>692</v>
      </c>
      <c r="B35" s="167" t="s">
        <v>953</v>
      </c>
      <c r="C35" s="146" t="s">
        <v>843</v>
      </c>
      <c r="D35" s="153" t="s">
        <v>874</v>
      </c>
      <c r="E35" s="148">
        <v>10</v>
      </c>
      <c r="F35" s="149"/>
      <c r="G35" s="149">
        <v>40</v>
      </c>
      <c r="H35" s="149"/>
      <c r="I35" s="149"/>
      <c r="J35" s="149"/>
      <c r="K35" s="149"/>
      <c r="L35" s="154"/>
      <c r="M35" s="155"/>
      <c r="N35" s="154"/>
      <c r="O35" s="149" t="s">
        <v>911</v>
      </c>
      <c r="P35" s="149"/>
      <c r="Q35" s="169"/>
    </row>
    <row r="36" spans="1:17" s="7" customFormat="1" ht="31.5" x14ac:dyDescent="0.25">
      <c r="A36" s="122" t="s">
        <v>692</v>
      </c>
      <c r="B36" s="167" t="s">
        <v>954</v>
      </c>
      <c r="C36" s="146" t="s">
        <v>844</v>
      </c>
      <c r="D36" s="153" t="s">
        <v>874</v>
      </c>
      <c r="E36" s="148">
        <v>10</v>
      </c>
      <c r="F36" s="149"/>
      <c r="G36" s="149">
        <v>40</v>
      </c>
      <c r="H36" s="149"/>
      <c r="I36" s="149"/>
      <c r="J36" s="149"/>
      <c r="K36" s="149"/>
      <c r="L36" s="154"/>
      <c r="M36" s="155"/>
      <c r="N36" s="154"/>
      <c r="O36" s="149" t="s">
        <v>911</v>
      </c>
      <c r="P36" s="149"/>
      <c r="Q36" s="169"/>
    </row>
    <row r="37" spans="1:17" s="7" customFormat="1" ht="31.5" x14ac:dyDescent="0.25">
      <c r="A37" s="122" t="s">
        <v>692</v>
      </c>
      <c r="B37" s="167" t="s">
        <v>955</v>
      </c>
      <c r="C37" s="146" t="s">
        <v>845</v>
      </c>
      <c r="D37" s="153" t="s">
        <v>874</v>
      </c>
      <c r="E37" s="148">
        <v>10</v>
      </c>
      <c r="F37" s="149"/>
      <c r="G37" s="149">
        <v>40</v>
      </c>
      <c r="H37" s="149"/>
      <c r="I37" s="149"/>
      <c r="J37" s="149"/>
      <c r="K37" s="149"/>
      <c r="L37" s="154"/>
      <c r="M37" s="155"/>
      <c r="N37" s="154"/>
      <c r="O37" s="149" t="s">
        <v>911</v>
      </c>
      <c r="P37" s="149"/>
      <c r="Q37" s="169"/>
    </row>
    <row r="38" spans="1:17" s="7" customFormat="1" ht="31.5" x14ac:dyDescent="0.25">
      <c r="A38" s="122" t="s">
        <v>692</v>
      </c>
      <c r="B38" s="167" t="s">
        <v>956</v>
      </c>
      <c r="C38" s="146" t="s">
        <v>846</v>
      </c>
      <c r="D38" s="153" t="s">
        <v>874</v>
      </c>
      <c r="E38" s="148">
        <v>10</v>
      </c>
      <c r="F38" s="149"/>
      <c r="G38" s="149">
        <v>40</v>
      </c>
      <c r="H38" s="149"/>
      <c r="I38" s="149"/>
      <c r="J38" s="149"/>
      <c r="K38" s="149"/>
      <c r="L38" s="154"/>
      <c r="M38" s="155"/>
      <c r="N38" s="154"/>
      <c r="O38" s="149" t="s">
        <v>911</v>
      </c>
      <c r="P38" s="149"/>
      <c r="Q38" s="169"/>
    </row>
    <row r="39" spans="1:17" s="7" customFormat="1" ht="31.5" x14ac:dyDescent="0.25">
      <c r="A39" s="122" t="s">
        <v>692</v>
      </c>
      <c r="B39" s="167" t="s">
        <v>957</v>
      </c>
      <c r="C39" s="146" t="s">
        <v>847</v>
      </c>
      <c r="D39" s="153" t="s">
        <v>873</v>
      </c>
      <c r="E39" s="148">
        <v>10</v>
      </c>
      <c r="F39" s="149"/>
      <c r="G39" s="149">
        <v>40</v>
      </c>
      <c r="H39" s="149"/>
      <c r="I39" s="149"/>
      <c r="J39" s="149"/>
      <c r="K39" s="149"/>
      <c r="L39" s="154"/>
      <c r="M39" s="155"/>
      <c r="N39" s="154"/>
      <c r="O39" s="149" t="s">
        <v>911</v>
      </c>
      <c r="P39" s="149"/>
      <c r="Q39" s="169"/>
    </row>
    <row r="40" spans="1:17" s="7" customFormat="1" ht="31.5" x14ac:dyDescent="0.25">
      <c r="A40" s="122" t="s">
        <v>692</v>
      </c>
      <c r="B40" s="167" t="s">
        <v>958</v>
      </c>
      <c r="C40" s="146" t="s">
        <v>848</v>
      </c>
      <c r="D40" s="153" t="s">
        <v>873</v>
      </c>
      <c r="E40" s="148">
        <v>10</v>
      </c>
      <c r="F40" s="149"/>
      <c r="G40" s="149">
        <v>40</v>
      </c>
      <c r="H40" s="149"/>
      <c r="I40" s="149"/>
      <c r="J40" s="149"/>
      <c r="K40" s="149"/>
      <c r="L40" s="154"/>
      <c r="M40" s="155"/>
      <c r="N40" s="154"/>
      <c r="O40" s="149" t="s">
        <v>911</v>
      </c>
      <c r="P40" s="149"/>
      <c r="Q40" s="169"/>
    </row>
    <row r="41" spans="1:17" s="7" customFormat="1" ht="31.5" x14ac:dyDescent="0.25">
      <c r="A41" s="122" t="s">
        <v>692</v>
      </c>
      <c r="B41" s="167" t="s">
        <v>959</v>
      </c>
      <c r="C41" s="146" t="s">
        <v>849</v>
      </c>
      <c r="D41" s="153" t="s">
        <v>873</v>
      </c>
      <c r="E41" s="148">
        <v>10</v>
      </c>
      <c r="F41" s="149"/>
      <c r="G41" s="149">
        <v>40</v>
      </c>
      <c r="H41" s="149"/>
      <c r="I41" s="149"/>
      <c r="J41" s="149"/>
      <c r="K41" s="149"/>
      <c r="L41" s="154"/>
      <c r="M41" s="155"/>
      <c r="N41" s="154"/>
      <c r="O41" s="149" t="s">
        <v>911</v>
      </c>
      <c r="P41" s="149"/>
      <c r="Q41" s="169"/>
    </row>
    <row r="42" spans="1:17" s="7" customFormat="1" ht="31.5" x14ac:dyDescent="0.25">
      <c r="A42" s="122" t="s">
        <v>692</v>
      </c>
      <c r="B42" s="167" t="s">
        <v>960</v>
      </c>
      <c r="C42" s="146" t="s">
        <v>850</v>
      </c>
      <c r="D42" s="153" t="s">
        <v>873</v>
      </c>
      <c r="E42" s="148">
        <v>10</v>
      </c>
      <c r="F42" s="149"/>
      <c r="G42" s="149">
        <v>40</v>
      </c>
      <c r="H42" s="149"/>
      <c r="I42" s="149"/>
      <c r="J42" s="149"/>
      <c r="K42" s="149"/>
      <c r="L42" s="154"/>
      <c r="M42" s="155"/>
      <c r="N42" s="154"/>
      <c r="O42" s="149" t="s">
        <v>911</v>
      </c>
      <c r="P42" s="149"/>
      <c r="Q42" s="169"/>
    </row>
    <row r="43" spans="1:17" s="7" customFormat="1" ht="31.5" x14ac:dyDescent="0.25">
      <c r="A43" s="122" t="s">
        <v>692</v>
      </c>
      <c r="B43" s="167" t="s">
        <v>961</v>
      </c>
      <c r="C43" s="146" t="s">
        <v>851</v>
      </c>
      <c r="D43" s="153" t="s">
        <v>894</v>
      </c>
      <c r="E43" s="148">
        <v>10</v>
      </c>
      <c r="F43" s="149"/>
      <c r="G43" s="149">
        <v>40</v>
      </c>
      <c r="H43" s="149">
        <v>40</v>
      </c>
      <c r="I43" s="149"/>
      <c r="J43" s="149"/>
      <c r="K43" s="149"/>
      <c r="L43" s="154"/>
      <c r="M43" s="155"/>
      <c r="N43" s="154"/>
      <c r="O43" s="149" t="s">
        <v>911</v>
      </c>
      <c r="P43" s="149"/>
      <c r="Q43" s="169"/>
    </row>
    <row r="44" spans="1:17" s="7" customFormat="1" x14ac:dyDescent="0.25">
      <c r="A44" s="122" t="s">
        <v>692</v>
      </c>
      <c r="B44" s="167" t="s">
        <v>962</v>
      </c>
      <c r="C44" s="146" t="s">
        <v>852</v>
      </c>
      <c r="D44" s="153" t="s">
        <v>889</v>
      </c>
      <c r="E44" s="148">
        <v>0</v>
      </c>
      <c r="F44" s="149"/>
      <c r="G44" s="149"/>
      <c r="H44" s="149"/>
      <c r="I44" s="149"/>
      <c r="J44" s="149"/>
      <c r="K44" s="149"/>
      <c r="L44" s="154"/>
      <c r="M44" s="155"/>
      <c r="N44" s="154"/>
      <c r="O44" s="149"/>
      <c r="P44" s="149"/>
      <c r="Q44" s="169"/>
    </row>
    <row r="45" spans="1:17" s="7" customFormat="1" ht="31.5" x14ac:dyDescent="0.25">
      <c r="A45" s="122" t="s">
        <v>692</v>
      </c>
      <c r="B45" s="167" t="s">
        <v>963</v>
      </c>
      <c r="C45" s="146" t="s">
        <v>853</v>
      </c>
      <c r="D45" s="153" t="s">
        <v>895</v>
      </c>
      <c r="E45" s="148">
        <v>5</v>
      </c>
      <c r="F45" s="149">
        <v>80</v>
      </c>
      <c r="G45" s="149">
        <v>20</v>
      </c>
      <c r="H45" s="149">
        <v>20</v>
      </c>
      <c r="I45" s="149"/>
      <c r="J45" s="149"/>
      <c r="K45" s="149"/>
      <c r="L45" s="154"/>
      <c r="M45" s="155"/>
      <c r="N45" s="154"/>
      <c r="O45" s="149" t="s">
        <v>911</v>
      </c>
      <c r="P45" s="149"/>
      <c r="Q45" s="169"/>
    </row>
    <row r="46" spans="1:17" s="7" customFormat="1" ht="78.75" x14ac:dyDescent="0.25">
      <c r="A46" s="122" t="s">
        <v>692</v>
      </c>
      <c r="B46" s="167" t="s">
        <v>964</v>
      </c>
      <c r="C46" s="146" t="s">
        <v>855</v>
      </c>
      <c r="D46" s="153" t="s">
        <v>901</v>
      </c>
      <c r="E46" s="148">
        <v>5</v>
      </c>
      <c r="F46" s="149"/>
      <c r="G46" s="149">
        <v>65</v>
      </c>
      <c r="H46" s="149"/>
      <c r="I46" s="149"/>
      <c r="J46" s="149"/>
      <c r="K46" s="149"/>
      <c r="L46" s="154"/>
      <c r="M46" s="155"/>
      <c r="N46" s="154"/>
      <c r="O46" s="149" t="s">
        <v>911</v>
      </c>
      <c r="P46" s="149"/>
      <c r="Q46" s="169"/>
    </row>
    <row r="47" spans="1:17" s="7" customFormat="1" ht="47.25" x14ac:dyDescent="0.25">
      <c r="A47" s="122" t="s">
        <v>692</v>
      </c>
      <c r="B47" s="167" t="s">
        <v>965</v>
      </c>
      <c r="C47" s="146" t="s">
        <v>856</v>
      </c>
      <c r="D47" s="153" t="s">
        <v>902</v>
      </c>
      <c r="E47" s="148">
        <v>10</v>
      </c>
      <c r="F47" s="149"/>
      <c r="G47" s="149"/>
      <c r="H47" s="149"/>
      <c r="I47" s="149"/>
      <c r="J47" s="149"/>
      <c r="K47" s="149"/>
      <c r="L47" s="154"/>
      <c r="M47" s="155"/>
      <c r="N47" s="154"/>
      <c r="O47" s="149"/>
      <c r="P47" s="149"/>
      <c r="Q47" s="169"/>
    </row>
    <row r="48" spans="1:17" s="7" customFormat="1" ht="47.25" x14ac:dyDescent="0.25">
      <c r="A48" s="122" t="s">
        <v>692</v>
      </c>
      <c r="B48" s="167" t="s">
        <v>966</v>
      </c>
      <c r="C48" s="146" t="s">
        <v>857</v>
      </c>
      <c r="D48" s="153" t="s">
        <v>902</v>
      </c>
      <c r="E48" s="148">
        <v>20</v>
      </c>
      <c r="F48" s="149"/>
      <c r="G48" s="149"/>
      <c r="H48" s="149"/>
      <c r="I48" s="149"/>
      <c r="J48" s="149"/>
      <c r="K48" s="149"/>
      <c r="L48" s="154"/>
      <c r="M48" s="155"/>
      <c r="N48" s="154"/>
      <c r="O48" s="149"/>
      <c r="P48" s="149"/>
      <c r="Q48" s="169"/>
    </row>
    <row r="49" spans="1:19" s="7" customFormat="1" ht="31.5" x14ac:dyDescent="0.25">
      <c r="A49" s="122" t="s">
        <v>692</v>
      </c>
      <c r="B49" s="167" t="s">
        <v>967</v>
      </c>
      <c r="C49" s="146" t="s">
        <v>858</v>
      </c>
      <c r="D49" s="153" t="s">
        <v>903</v>
      </c>
      <c r="E49" s="148">
        <v>20</v>
      </c>
      <c r="F49" s="149"/>
      <c r="G49" s="149"/>
      <c r="H49" s="149"/>
      <c r="I49" s="149"/>
      <c r="J49" s="149"/>
      <c r="K49" s="149"/>
      <c r="L49" s="154"/>
      <c r="M49" s="155"/>
      <c r="N49" s="154"/>
      <c r="O49" s="149"/>
      <c r="P49" s="149"/>
      <c r="Q49" s="169"/>
    </row>
    <row r="50" spans="1:19" s="7" customFormat="1" ht="45" x14ac:dyDescent="0.25">
      <c r="A50" s="122" t="s">
        <v>692</v>
      </c>
      <c r="B50" s="202" t="s">
        <v>968</v>
      </c>
      <c r="C50" s="146" t="s">
        <v>859</v>
      </c>
      <c r="D50" s="153" t="s">
        <v>889</v>
      </c>
      <c r="E50" s="148">
        <v>0</v>
      </c>
      <c r="F50" s="149"/>
      <c r="G50" s="149"/>
      <c r="H50" s="149"/>
      <c r="I50" s="149"/>
      <c r="J50" s="149"/>
      <c r="K50" s="149"/>
      <c r="L50" s="154"/>
      <c r="M50" s="155"/>
      <c r="N50" s="154"/>
      <c r="O50" s="149"/>
      <c r="P50" s="149"/>
      <c r="Q50" s="169"/>
    </row>
    <row r="51" spans="1:19" s="7" customFormat="1" ht="31.5" x14ac:dyDescent="0.25">
      <c r="A51" s="122" t="s">
        <v>692</v>
      </c>
      <c r="B51" s="167" t="s">
        <v>969</v>
      </c>
      <c r="C51" s="146" t="s">
        <v>860</v>
      </c>
      <c r="D51" s="153" t="s">
        <v>900</v>
      </c>
      <c r="E51" s="148">
        <v>55</v>
      </c>
      <c r="F51" s="149"/>
      <c r="G51" s="149"/>
      <c r="H51" s="149"/>
      <c r="I51" s="149"/>
      <c r="J51" s="149"/>
      <c r="K51" s="149"/>
      <c r="L51" s="154"/>
      <c r="M51" s="155"/>
      <c r="N51" s="154"/>
      <c r="O51" s="149"/>
      <c r="P51" s="149"/>
      <c r="Q51" s="169"/>
    </row>
    <row r="52" spans="1:19" s="7" customFormat="1" ht="48" thickBot="1" x14ac:dyDescent="0.3">
      <c r="A52" s="122" t="s">
        <v>692</v>
      </c>
      <c r="B52" s="167" t="s">
        <v>970</v>
      </c>
      <c r="C52" s="146" t="s">
        <v>861</v>
      </c>
      <c r="D52" s="153" t="s">
        <v>896</v>
      </c>
      <c r="E52" s="148">
        <v>55</v>
      </c>
      <c r="F52" s="149"/>
      <c r="G52" s="149"/>
      <c r="H52" s="149"/>
      <c r="I52" s="149"/>
      <c r="J52" s="149"/>
      <c r="K52" s="149"/>
      <c r="L52" s="154"/>
      <c r="M52" s="155"/>
      <c r="N52" s="154"/>
      <c r="O52" s="149"/>
      <c r="P52" s="149"/>
      <c r="Q52" s="169"/>
    </row>
    <row r="53" spans="1:19" s="7" customFormat="1" ht="32.25" thickBot="1" x14ac:dyDescent="0.3">
      <c r="A53" s="122" t="s">
        <v>692</v>
      </c>
      <c r="B53" s="167" t="s">
        <v>971</v>
      </c>
      <c r="C53" s="146" t="s">
        <v>862</v>
      </c>
      <c r="D53" s="153" t="s">
        <v>868</v>
      </c>
      <c r="E53" s="148">
        <v>55</v>
      </c>
      <c r="F53" s="149"/>
      <c r="G53" s="149"/>
      <c r="H53" s="149"/>
      <c r="I53" s="149"/>
      <c r="J53" s="149"/>
      <c r="K53" s="149"/>
      <c r="L53" s="154"/>
      <c r="M53" s="155"/>
      <c r="N53" s="154"/>
      <c r="O53" s="149"/>
      <c r="P53" s="149"/>
      <c r="Q53" s="169"/>
      <c r="R53" s="358" t="s">
        <v>977</v>
      </c>
      <c r="S53" s="359"/>
    </row>
    <row r="54" spans="1:19" s="7" customFormat="1" ht="31.5" x14ac:dyDescent="0.25">
      <c r="A54" s="122" t="s">
        <v>692</v>
      </c>
      <c r="B54" s="167" t="s">
        <v>974</v>
      </c>
      <c r="C54" s="146" t="s">
        <v>863</v>
      </c>
      <c r="D54" s="153" t="s">
        <v>897</v>
      </c>
      <c r="E54" s="148">
        <v>5</v>
      </c>
      <c r="F54" s="149"/>
      <c r="G54" s="149"/>
      <c r="H54" s="149"/>
      <c r="I54" s="149"/>
      <c r="J54" s="149"/>
      <c r="K54" s="149"/>
      <c r="L54" s="154">
        <f>WBS1.05.03SystemCost!J75+WBS1.05.03SystemCost!J83</f>
        <v>177359.25897800003</v>
      </c>
      <c r="M54" s="155">
        <f>WBS1.05.03SystemCost!L$6</f>
        <v>0.25</v>
      </c>
      <c r="N54" s="156">
        <f>WBS1.05.03SystemCost!M75+WBS1.05.03SystemCost!M83</f>
        <v>222114.87372249999</v>
      </c>
      <c r="O54" s="149"/>
      <c r="P54" s="149" t="s">
        <v>787</v>
      </c>
      <c r="Q54" s="169"/>
      <c r="R54" s="208">
        <v>155534</v>
      </c>
      <c r="S54" s="206" t="s">
        <v>976</v>
      </c>
    </row>
    <row r="55" spans="1:19" s="7" customFormat="1" ht="31.5" x14ac:dyDescent="0.25">
      <c r="A55" s="122" t="s">
        <v>692</v>
      </c>
      <c r="B55" s="167" t="s">
        <v>975</v>
      </c>
      <c r="C55" s="146" t="s">
        <v>864</v>
      </c>
      <c r="D55" s="153" t="s">
        <v>898</v>
      </c>
      <c r="E55" s="148">
        <v>5</v>
      </c>
      <c r="F55" s="149"/>
      <c r="G55" s="149"/>
      <c r="H55" s="149"/>
      <c r="I55" s="149"/>
      <c r="J55" s="149"/>
      <c r="K55" s="149"/>
      <c r="L55" s="154">
        <f>WBS1.05.03SystemCost!J76</f>
        <v>39371.386999999995</v>
      </c>
      <c r="M55" s="155">
        <f>WBS1.05.03SystemCost!L$6</f>
        <v>0.25</v>
      </c>
      <c r="N55" s="156">
        <f>WBS1.05.03SystemCost!M76</f>
        <v>49352.833749999998</v>
      </c>
      <c r="O55" s="149"/>
      <c r="P55" s="149" t="s">
        <v>787</v>
      </c>
      <c r="Q55" s="169"/>
      <c r="R55" s="208">
        <v>34485</v>
      </c>
      <c r="S55" s="206" t="s">
        <v>976</v>
      </c>
    </row>
    <row r="56" spans="1:19" s="7" customFormat="1" ht="32.25" thickBot="1" x14ac:dyDescent="0.3">
      <c r="A56" s="122" t="s">
        <v>692</v>
      </c>
      <c r="B56" s="167" t="s">
        <v>972</v>
      </c>
      <c r="C56" s="146" t="s">
        <v>865</v>
      </c>
      <c r="D56" s="153" t="s">
        <v>899</v>
      </c>
      <c r="E56" s="148">
        <v>5</v>
      </c>
      <c r="F56" s="149"/>
      <c r="G56" s="149"/>
      <c r="H56" s="149"/>
      <c r="I56" s="149"/>
      <c r="J56" s="149"/>
      <c r="K56" s="149"/>
      <c r="L56" s="154">
        <f>WBS1.05.03SystemCost!J77+WBS1.05.03SystemCost!J78</f>
        <v>79858.183000000005</v>
      </c>
      <c r="M56" s="155">
        <f>WBS1.05.03SystemCost!L$8</f>
        <v>0.4</v>
      </c>
      <c r="N56" s="156">
        <f>WBS1.05.03SystemCost!M77+WBS1.05.03SystemCost!M78</f>
        <v>95001.456200000001</v>
      </c>
      <c r="O56" s="149"/>
      <c r="P56" s="149" t="s">
        <v>787</v>
      </c>
      <c r="Q56" s="169"/>
      <c r="R56" s="209">
        <v>69948</v>
      </c>
      <c r="S56" s="207" t="s">
        <v>976</v>
      </c>
    </row>
    <row r="57" spans="1:19" s="7" customFormat="1" ht="16.5" thickBot="1" x14ac:dyDescent="0.3">
      <c r="A57" s="122" t="s">
        <v>692</v>
      </c>
      <c r="B57" s="167" t="s">
        <v>973</v>
      </c>
      <c r="C57" s="146" t="s">
        <v>854</v>
      </c>
      <c r="D57" s="153" t="s">
        <v>889</v>
      </c>
      <c r="E57" s="148">
        <v>0</v>
      </c>
      <c r="F57" s="149"/>
      <c r="G57" s="149"/>
      <c r="H57" s="149"/>
      <c r="I57" s="149"/>
      <c r="J57" s="149"/>
      <c r="K57" s="149"/>
      <c r="L57" s="154"/>
      <c r="M57" s="155"/>
      <c r="N57" s="154"/>
      <c r="O57" s="149"/>
      <c r="P57" s="149"/>
      <c r="Q57" s="169"/>
    </row>
    <row r="58" spans="1:19" ht="16.5" thickBot="1" x14ac:dyDescent="0.3">
      <c r="A58" s="137" t="s">
        <v>495</v>
      </c>
      <c r="B58" s="170"/>
      <c r="C58" s="10" t="s">
        <v>17</v>
      </c>
      <c r="D58" s="11"/>
      <c r="E58" s="95"/>
      <c r="F58" s="95">
        <f t="shared" ref="F58:K58" si="0">SUM(F10:F56)</f>
        <v>80</v>
      </c>
      <c r="G58" s="95">
        <f t="shared" si="0"/>
        <v>513</v>
      </c>
      <c r="H58" s="95">
        <f t="shared" si="0"/>
        <v>60</v>
      </c>
      <c r="I58" s="95">
        <f t="shared" si="0"/>
        <v>0</v>
      </c>
      <c r="J58" s="95">
        <f t="shared" si="0"/>
        <v>0</v>
      </c>
      <c r="K58" s="95">
        <f t="shared" si="0"/>
        <v>0</v>
      </c>
      <c r="L58" s="205">
        <f>SUM(L13:L56)</f>
        <v>371434.28484800004</v>
      </c>
      <c r="M58" s="141"/>
      <c r="N58" s="140">
        <f>SUM(N13:N56)</f>
        <v>451316.98350999999</v>
      </c>
      <c r="O58" s="142"/>
      <c r="P58" s="142"/>
      <c r="Q58" s="171"/>
    </row>
    <row r="59" spans="1:19" ht="16.5" thickBot="1" x14ac:dyDescent="0.3">
      <c r="E59" s="203" t="s">
        <v>948</v>
      </c>
      <c r="F59" s="204">
        <f>SUM(F58:K58)</f>
        <v>653</v>
      </c>
      <c r="L59" s="133"/>
    </row>
    <row r="60" spans="1:19" x14ac:dyDescent="0.25">
      <c r="L60" s="133"/>
    </row>
    <row r="61" spans="1:19" x14ac:dyDescent="0.25">
      <c r="L61" s="133"/>
    </row>
    <row r="62" spans="1:19" x14ac:dyDescent="0.25">
      <c r="L62" s="133"/>
      <c r="P62" t="s">
        <v>18</v>
      </c>
    </row>
    <row r="63" spans="1:19" x14ac:dyDescent="0.25">
      <c r="L63" s="133"/>
    </row>
    <row r="64" spans="1:19" x14ac:dyDescent="0.25">
      <c r="L64" s="133"/>
    </row>
  </sheetData>
  <mergeCells count="6">
    <mergeCell ref="R53:S53"/>
    <mergeCell ref="O6:P6"/>
    <mergeCell ref="A1:C1"/>
    <mergeCell ref="A2:C2"/>
    <mergeCell ref="A3:C3"/>
    <mergeCell ref="A4:C4"/>
  </mergeCells>
  <phoneticPr fontId="19" type="noConversion"/>
  <conditionalFormatting sqref="C8:C57 E8:E57">
    <cfRule type="expression" dxfId="55" priority="10">
      <formula>INDIRECT("A"&amp;ROW())=7</formula>
    </cfRule>
  </conditionalFormatting>
  <conditionalFormatting sqref="C8:C57 E8:E57">
    <cfRule type="expression" dxfId="54" priority="11">
      <formula>INDIRECT("A"&amp;ROW())=6</formula>
    </cfRule>
  </conditionalFormatting>
  <conditionalFormatting sqref="C8:C57 E8:E57">
    <cfRule type="expression" dxfId="53" priority="12">
      <formula>INDIRECT("A"&amp;ROW())=5</formula>
    </cfRule>
  </conditionalFormatting>
  <conditionalFormatting sqref="C8:C57 E8:E57">
    <cfRule type="expression" dxfId="52" priority="13">
      <formula>INDIRECT("A"&amp;ROW())=4</formula>
    </cfRule>
  </conditionalFormatting>
  <conditionalFormatting sqref="C8:C57 E8:E57">
    <cfRule type="expression" dxfId="51" priority="15">
      <formula>INDIRECT("A"&amp;ROW())=2</formula>
    </cfRule>
  </conditionalFormatting>
  <conditionalFormatting sqref="C8:C57 E8:E57">
    <cfRule type="expression" dxfId="50" priority="16">
      <formula>INDIRECT("A"&amp;ROW())=1</formula>
    </cfRule>
  </conditionalFormatting>
  <conditionalFormatting sqref="C8:C57 E8:E57">
    <cfRule type="expression" dxfId="49" priority="9" stopIfTrue="1">
      <formula>INDIRECT("A"&amp;ROW())=0</formula>
    </cfRule>
  </conditionalFormatting>
  <conditionalFormatting sqref="C8:C57 E8:E57">
    <cfRule type="expression" dxfId="48" priority="14">
      <formula>INDIRECT("A"&amp;ROW())=3</formula>
    </cfRule>
  </conditionalFormatting>
  <pageMargins left="0.75" right="0.75" top="1" bottom="1" header="0.5" footer="0.5"/>
  <pageSetup scale="45" orientation="landscape" horizontalDpi="4294967292" verticalDpi="429496729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2"/>
  <sheetViews>
    <sheetView zoomScale="60" zoomScaleNormal="60" zoomScalePageLayoutView="75" workbookViewId="0">
      <pane ySplit="7" topLeftCell="A8" activePane="bottomLeft" state="frozenSplit"/>
      <selection activeCell="T11" sqref="T11"/>
      <selection pane="bottomLeft" activeCell="B24" sqref="B24"/>
    </sheetView>
  </sheetViews>
  <sheetFormatPr defaultColWidth="11" defaultRowHeight="15.75" x14ac:dyDescent="0.25"/>
  <cols>
    <col min="1" max="1" width="12" style="135" customWidth="1"/>
    <col min="2" max="2" width="12.375" style="135" customWidth="1"/>
    <col min="3" max="3" width="53.375" style="2" customWidth="1"/>
    <col min="4" max="4" width="53.375" style="1" customWidth="1"/>
    <col min="5" max="5" width="12.625" style="8" customWidth="1"/>
    <col min="6" max="11" width="12.625" customWidth="1"/>
    <col min="12" max="12" width="12.625" style="12" customWidth="1"/>
    <col min="13" max="14" width="15.625" style="12" hidden="1" customWidth="1"/>
    <col min="15" max="16" width="9.625" hidden="1" customWidth="1"/>
    <col min="17" max="17" width="30" customWidth="1"/>
  </cols>
  <sheetData>
    <row r="1" spans="1:17" x14ac:dyDescent="0.25">
      <c r="A1" s="268" t="s">
        <v>979</v>
      </c>
      <c r="B1" s="268"/>
      <c r="C1" s="268"/>
    </row>
    <row r="2" spans="1:17" x14ac:dyDescent="0.25">
      <c r="A2" s="268" t="s">
        <v>464</v>
      </c>
      <c r="B2" s="268"/>
      <c r="C2" s="268"/>
    </row>
    <row r="3" spans="1:17" x14ac:dyDescent="0.25">
      <c r="A3" s="268" t="s">
        <v>19</v>
      </c>
      <c r="B3" s="268"/>
      <c r="C3" s="268"/>
    </row>
    <row r="4" spans="1:17" x14ac:dyDescent="0.25">
      <c r="A4" s="138" t="s">
        <v>922</v>
      </c>
    </row>
    <row r="5" spans="1:17" ht="16.5" thickBot="1" x14ac:dyDescent="0.3"/>
    <row r="6" spans="1:17" s="4" customFormat="1" ht="75" x14ac:dyDescent="0.3">
      <c r="A6" s="172" t="s">
        <v>10</v>
      </c>
      <c r="B6" s="161" t="s">
        <v>693</v>
      </c>
      <c r="C6" s="173" t="s">
        <v>2</v>
      </c>
      <c r="D6" s="174" t="s">
        <v>8</v>
      </c>
      <c r="E6" s="161" t="s">
        <v>1</v>
      </c>
      <c r="F6" s="161" t="s">
        <v>3</v>
      </c>
      <c r="G6" s="161" t="s">
        <v>4</v>
      </c>
      <c r="H6" s="161" t="s">
        <v>5</v>
      </c>
      <c r="I6" s="161" t="s">
        <v>6</v>
      </c>
      <c r="J6" s="161" t="s">
        <v>11</v>
      </c>
      <c r="K6" s="162" t="s">
        <v>12</v>
      </c>
      <c r="L6" s="163" t="s">
        <v>9</v>
      </c>
      <c r="M6" s="163" t="s">
        <v>811</v>
      </c>
      <c r="N6" s="163" t="s">
        <v>809</v>
      </c>
      <c r="O6" s="360" t="s">
        <v>13</v>
      </c>
      <c r="P6" s="361"/>
      <c r="Q6" s="164" t="s">
        <v>7</v>
      </c>
    </row>
    <row r="7" spans="1:17" s="4" customFormat="1" ht="37.5" x14ac:dyDescent="0.3">
      <c r="A7" s="165"/>
      <c r="B7" s="136"/>
      <c r="C7" s="6"/>
      <c r="D7" s="3" t="s">
        <v>0</v>
      </c>
      <c r="E7" s="129"/>
      <c r="F7" s="129" t="s">
        <v>806</v>
      </c>
      <c r="G7" s="129" t="s">
        <v>806</v>
      </c>
      <c r="H7" s="129" t="s">
        <v>806</v>
      </c>
      <c r="I7" s="129" t="s">
        <v>806</v>
      </c>
      <c r="J7" s="129" t="s">
        <v>806</v>
      </c>
      <c r="K7" s="129" t="s">
        <v>806</v>
      </c>
      <c r="L7" s="13"/>
      <c r="M7" s="13"/>
      <c r="N7" s="13"/>
      <c r="O7" s="5" t="s">
        <v>14</v>
      </c>
      <c r="P7" s="5" t="s">
        <v>15</v>
      </c>
      <c r="Q7" s="166" t="s">
        <v>0</v>
      </c>
    </row>
    <row r="8" spans="1:17" s="130" customFormat="1" ht="30" x14ac:dyDescent="0.25">
      <c r="A8" s="175" t="s">
        <v>797</v>
      </c>
      <c r="B8" s="176" t="s">
        <v>981</v>
      </c>
      <c r="C8" s="146" t="s">
        <v>878</v>
      </c>
      <c r="D8" s="153" t="s">
        <v>888</v>
      </c>
      <c r="E8" s="177">
        <v>5</v>
      </c>
      <c r="F8" s="149">
        <v>40</v>
      </c>
      <c r="G8" s="149">
        <v>80</v>
      </c>
      <c r="H8" s="149">
        <v>40</v>
      </c>
      <c r="I8" s="149"/>
      <c r="J8" s="149"/>
      <c r="K8" s="149"/>
      <c r="L8" s="154"/>
      <c r="M8" s="155"/>
      <c r="N8" s="154"/>
      <c r="O8" s="178" t="s">
        <v>911</v>
      </c>
      <c r="P8" s="149"/>
      <c r="Q8" s="143"/>
    </row>
    <row r="9" spans="1:17" s="130" customFormat="1" ht="30" x14ac:dyDescent="0.25">
      <c r="A9" s="175" t="s">
        <v>797</v>
      </c>
      <c r="B9" s="176" t="s">
        <v>982</v>
      </c>
      <c r="C9" s="146" t="s">
        <v>879</v>
      </c>
      <c r="D9" s="153" t="s">
        <v>889</v>
      </c>
      <c r="E9" s="177">
        <v>0</v>
      </c>
      <c r="F9" s="149"/>
      <c r="G9" s="149"/>
      <c r="H9" s="149"/>
      <c r="I9" s="149"/>
      <c r="J9" s="149"/>
      <c r="K9" s="149"/>
      <c r="L9" s="154"/>
      <c r="M9" s="155"/>
      <c r="N9" s="154"/>
      <c r="O9" s="149"/>
      <c r="P9" s="149"/>
      <c r="Q9" s="143"/>
    </row>
    <row r="10" spans="1:17" s="130" customFormat="1" ht="31.5" x14ac:dyDescent="0.25">
      <c r="A10" s="175" t="s">
        <v>797</v>
      </c>
      <c r="B10" s="176" t="s">
        <v>983</v>
      </c>
      <c r="C10" s="146" t="s">
        <v>880</v>
      </c>
      <c r="D10" s="153" t="s">
        <v>890</v>
      </c>
      <c r="E10" s="177">
        <v>10</v>
      </c>
      <c r="F10" s="149"/>
      <c r="G10" s="149">
        <v>120</v>
      </c>
      <c r="H10" s="149">
        <v>16</v>
      </c>
      <c r="I10" s="149"/>
      <c r="J10" s="149"/>
      <c r="K10" s="149"/>
      <c r="L10" s="154"/>
      <c r="M10" s="155"/>
      <c r="N10" s="154"/>
      <c r="O10" s="149" t="s">
        <v>911</v>
      </c>
      <c r="P10" s="149"/>
      <c r="Q10" s="143"/>
    </row>
    <row r="11" spans="1:17" s="130" customFormat="1" ht="47.25" x14ac:dyDescent="0.25">
      <c r="A11" s="175" t="s">
        <v>797</v>
      </c>
      <c r="B11" s="176" t="s">
        <v>984</v>
      </c>
      <c r="C11" s="146" t="s">
        <v>883</v>
      </c>
      <c r="D11" s="153" t="s">
        <v>893</v>
      </c>
      <c r="E11" s="177">
        <v>20</v>
      </c>
      <c r="F11" s="149">
        <v>120</v>
      </c>
      <c r="G11" s="149">
        <v>16</v>
      </c>
      <c r="H11" s="149"/>
      <c r="I11" s="149">
        <v>24</v>
      </c>
      <c r="J11" s="149"/>
      <c r="K11" s="149"/>
      <c r="L11" s="154"/>
      <c r="M11" s="155"/>
      <c r="N11" s="154"/>
      <c r="O11" s="149" t="s">
        <v>911</v>
      </c>
      <c r="P11" s="149"/>
      <c r="Q11" s="143"/>
    </row>
    <row r="12" spans="1:17" s="130" customFormat="1" ht="47.25" x14ac:dyDescent="0.25">
      <c r="A12" s="175" t="s">
        <v>797</v>
      </c>
      <c r="B12" s="176" t="s">
        <v>985</v>
      </c>
      <c r="C12" s="146" t="s">
        <v>884</v>
      </c>
      <c r="D12" s="153" t="s">
        <v>902</v>
      </c>
      <c r="E12" s="177">
        <v>30</v>
      </c>
      <c r="F12" s="149"/>
      <c r="G12" s="149"/>
      <c r="H12" s="149"/>
      <c r="I12" s="149"/>
      <c r="J12" s="149"/>
      <c r="K12" s="149"/>
      <c r="L12" s="154"/>
      <c r="M12" s="155"/>
      <c r="N12" s="154"/>
      <c r="O12" s="149"/>
      <c r="P12" s="149"/>
      <c r="Q12" s="143"/>
    </row>
    <row r="13" spans="1:17" s="130" customFormat="1" ht="47.25" x14ac:dyDescent="0.25">
      <c r="A13" s="175" t="s">
        <v>797</v>
      </c>
      <c r="B13" s="176" t="s">
        <v>986</v>
      </c>
      <c r="C13" s="146" t="s">
        <v>885</v>
      </c>
      <c r="D13" s="153" t="s">
        <v>902</v>
      </c>
      <c r="E13" s="177">
        <v>20</v>
      </c>
      <c r="F13" s="149"/>
      <c r="G13" s="149"/>
      <c r="H13" s="149"/>
      <c r="I13" s="149"/>
      <c r="J13" s="149"/>
      <c r="K13" s="149"/>
      <c r="L13" s="154"/>
      <c r="M13" s="155"/>
      <c r="N13" s="154"/>
      <c r="O13" s="149"/>
      <c r="P13" s="149"/>
      <c r="Q13" s="143"/>
    </row>
    <row r="14" spans="1:17" s="130" customFormat="1" ht="31.5" x14ac:dyDescent="0.25">
      <c r="A14" s="175" t="s">
        <v>797</v>
      </c>
      <c r="B14" s="176" t="s">
        <v>987</v>
      </c>
      <c r="C14" s="146" t="s">
        <v>886</v>
      </c>
      <c r="D14" s="153" t="s">
        <v>903</v>
      </c>
      <c r="E14" s="177">
        <v>40</v>
      </c>
      <c r="F14" s="149"/>
      <c r="G14" s="149"/>
      <c r="H14" s="149"/>
      <c r="I14" s="149"/>
      <c r="J14" s="149"/>
      <c r="K14" s="149"/>
      <c r="L14" s="154"/>
      <c r="M14" s="155"/>
      <c r="N14" s="154"/>
      <c r="O14" s="149"/>
      <c r="P14" s="149"/>
      <c r="Q14" s="143"/>
    </row>
    <row r="15" spans="1:17" s="130" customFormat="1" ht="45" x14ac:dyDescent="0.25">
      <c r="A15" s="175" t="s">
        <v>797</v>
      </c>
      <c r="B15" s="212" t="s">
        <v>988</v>
      </c>
      <c r="C15" s="146" t="s">
        <v>887</v>
      </c>
      <c r="D15" s="153" t="s">
        <v>889</v>
      </c>
      <c r="E15" s="177">
        <v>0</v>
      </c>
      <c r="F15" s="149"/>
      <c r="G15" s="149"/>
      <c r="H15" s="149"/>
      <c r="I15" s="149"/>
      <c r="J15" s="149"/>
      <c r="K15" s="149"/>
      <c r="L15" s="154"/>
      <c r="M15" s="155"/>
      <c r="N15" s="150"/>
      <c r="O15" s="149"/>
      <c r="P15" s="149"/>
      <c r="Q15" s="143"/>
    </row>
    <row r="16" spans="1:17" s="130" customFormat="1" ht="47.25" x14ac:dyDescent="0.25">
      <c r="A16" s="175" t="s">
        <v>797</v>
      </c>
      <c r="B16" s="176" t="s">
        <v>989</v>
      </c>
      <c r="C16" s="146" t="s">
        <v>813</v>
      </c>
      <c r="D16" s="153" t="s">
        <v>798</v>
      </c>
      <c r="E16" s="177">
        <v>55</v>
      </c>
      <c r="F16" s="149"/>
      <c r="G16" s="149"/>
      <c r="H16" s="149"/>
      <c r="I16" s="149"/>
      <c r="J16" s="149"/>
      <c r="K16" s="149"/>
      <c r="L16" s="154"/>
      <c r="M16" s="151"/>
      <c r="N16" s="154"/>
      <c r="O16" s="149"/>
      <c r="P16" s="152"/>
      <c r="Q16" s="143"/>
    </row>
    <row r="17" spans="1:17" s="130" customFormat="1" ht="30" x14ac:dyDescent="0.25">
      <c r="A17" s="175" t="s">
        <v>797</v>
      </c>
      <c r="B17" s="176" t="s">
        <v>992</v>
      </c>
      <c r="C17" s="146" t="s">
        <v>905</v>
      </c>
      <c r="D17" s="146" t="s">
        <v>908</v>
      </c>
      <c r="E17" s="177">
        <v>5</v>
      </c>
      <c r="F17" s="149"/>
      <c r="G17" s="149"/>
      <c r="H17" s="149"/>
      <c r="I17" s="149"/>
      <c r="J17" s="149"/>
      <c r="K17" s="149"/>
      <c r="L17" s="154">
        <f>WBS1.05.03SystemCost!J127+WBS1.05.03SystemCost!J136</f>
        <v>584602.79264200013</v>
      </c>
      <c r="M17" s="155">
        <f>WBS1.05.03SystemCost!L88</f>
        <v>0.25</v>
      </c>
      <c r="N17" s="156">
        <f>WBS1.05.03SystemCost!M127+WBS1.05.03SystemCost!M136</f>
        <v>732119.6908025</v>
      </c>
      <c r="O17" s="149"/>
      <c r="P17" s="149" t="s">
        <v>787</v>
      </c>
      <c r="Q17" s="143"/>
    </row>
    <row r="18" spans="1:17" s="130" customFormat="1" ht="47.25" x14ac:dyDescent="0.25">
      <c r="A18" s="175" t="s">
        <v>797</v>
      </c>
      <c r="B18" s="176" t="s">
        <v>990</v>
      </c>
      <c r="C18" s="146" t="s">
        <v>814</v>
      </c>
      <c r="D18" s="153" t="s">
        <v>891</v>
      </c>
      <c r="E18" s="177">
        <v>55</v>
      </c>
      <c r="F18" s="149"/>
      <c r="G18" s="149"/>
      <c r="H18" s="149"/>
      <c r="I18" s="149"/>
      <c r="J18" s="149"/>
      <c r="K18" s="149"/>
      <c r="L18" s="154"/>
      <c r="M18" s="155"/>
      <c r="N18" s="154"/>
      <c r="O18" s="149"/>
      <c r="P18" s="149"/>
      <c r="Q18" s="143"/>
    </row>
    <row r="19" spans="1:17" s="130" customFormat="1" ht="31.5" x14ac:dyDescent="0.25">
      <c r="A19" s="175" t="s">
        <v>797</v>
      </c>
      <c r="B19" s="176" t="s">
        <v>993</v>
      </c>
      <c r="C19" s="146" t="s">
        <v>906</v>
      </c>
      <c r="D19" s="153" t="s">
        <v>909</v>
      </c>
      <c r="E19" s="177">
        <v>5</v>
      </c>
      <c r="F19" s="149"/>
      <c r="G19" s="149"/>
      <c r="H19" s="149"/>
      <c r="I19" s="149"/>
      <c r="J19" s="149"/>
      <c r="K19" s="149"/>
      <c r="L19" s="154">
        <f>WBS1.05.03SystemCost!J128</f>
        <v>129048.84300000002</v>
      </c>
      <c r="M19" s="155">
        <f>WBS1.05.03SystemCost!L89</f>
        <v>0.25</v>
      </c>
      <c r="N19" s="156">
        <f>WBS1.05.03SystemCost!M128</f>
        <v>161766.45375000004</v>
      </c>
      <c r="O19" s="149"/>
      <c r="P19" s="149" t="s">
        <v>787</v>
      </c>
      <c r="Q19" s="143"/>
    </row>
    <row r="20" spans="1:17" s="130" customFormat="1" ht="63" x14ac:dyDescent="0.25">
      <c r="A20" s="175" t="s">
        <v>797</v>
      </c>
      <c r="B20" s="176" t="s">
        <v>991</v>
      </c>
      <c r="C20" s="146" t="s">
        <v>815</v>
      </c>
      <c r="D20" s="153" t="s">
        <v>892</v>
      </c>
      <c r="E20" s="177">
        <v>55</v>
      </c>
      <c r="F20" s="149"/>
      <c r="G20" s="149"/>
      <c r="H20" s="149"/>
      <c r="I20" s="149"/>
      <c r="J20" s="149"/>
      <c r="K20" s="149"/>
      <c r="L20" s="154"/>
      <c r="M20" s="155"/>
      <c r="N20" s="154"/>
      <c r="O20" s="149"/>
      <c r="P20" s="149"/>
      <c r="Q20" s="143"/>
    </row>
    <row r="21" spans="1:17" s="130" customFormat="1" ht="31.5" x14ac:dyDescent="0.25">
      <c r="A21" s="175" t="s">
        <v>797</v>
      </c>
      <c r="B21" s="176" t="s">
        <v>994</v>
      </c>
      <c r="C21" s="146" t="s">
        <v>907</v>
      </c>
      <c r="D21" s="153" t="s">
        <v>910</v>
      </c>
      <c r="E21" s="177">
        <v>5</v>
      </c>
      <c r="F21" s="149"/>
      <c r="G21" s="149"/>
      <c r="H21" s="149"/>
      <c r="I21" s="149"/>
      <c r="J21" s="149"/>
      <c r="K21" s="149"/>
      <c r="L21" s="154">
        <f>WBS1.05.03SystemCost!J129+WBS1.05.03SystemCost!J130</f>
        <v>199076.88699999999</v>
      </c>
      <c r="M21" s="155">
        <f>WBS1.05.03SystemCost!L90</f>
        <v>0.4</v>
      </c>
      <c r="N21" s="156">
        <f>WBS1.05.03SystemCost!M129+WBS1.05.03SystemCost!M130</f>
        <v>248707.64179999998</v>
      </c>
      <c r="O21" s="149"/>
      <c r="P21" s="149" t="s">
        <v>807</v>
      </c>
      <c r="Q21" s="143"/>
    </row>
    <row r="22" spans="1:17" s="130" customFormat="1" x14ac:dyDescent="0.25">
      <c r="A22" s="175" t="s">
        <v>797</v>
      </c>
      <c r="B22" s="176" t="s">
        <v>995</v>
      </c>
      <c r="C22" s="146" t="s">
        <v>881</v>
      </c>
      <c r="D22" s="153" t="s">
        <v>889</v>
      </c>
      <c r="E22" s="177">
        <v>0</v>
      </c>
      <c r="F22" s="149"/>
      <c r="G22" s="149"/>
      <c r="H22" s="149"/>
      <c r="I22" s="149"/>
      <c r="J22" s="149"/>
      <c r="K22" s="149"/>
      <c r="L22" s="154"/>
      <c r="M22" s="155"/>
      <c r="N22" s="154"/>
      <c r="O22" s="149"/>
      <c r="P22" s="149"/>
      <c r="Q22" s="143"/>
    </row>
    <row r="23" spans="1:17" s="130" customFormat="1" ht="16.5" thickBot="1" x14ac:dyDescent="0.3">
      <c r="A23" s="175" t="s">
        <v>797</v>
      </c>
      <c r="B23" s="176" t="s">
        <v>996</v>
      </c>
      <c r="C23" s="146" t="s">
        <v>882</v>
      </c>
      <c r="D23" s="153" t="s">
        <v>889</v>
      </c>
      <c r="E23" s="177">
        <v>0</v>
      </c>
      <c r="F23" s="149"/>
      <c r="G23" s="149"/>
      <c r="H23" s="149"/>
      <c r="I23" s="149"/>
      <c r="J23" s="149"/>
      <c r="K23" s="149"/>
      <c r="L23" s="154"/>
      <c r="M23" s="155"/>
      <c r="N23" s="154"/>
      <c r="O23" s="149"/>
      <c r="P23" s="149"/>
      <c r="Q23" s="143"/>
    </row>
    <row r="24" spans="1:17" ht="16.5" thickBot="1" x14ac:dyDescent="0.3">
      <c r="A24" s="170" t="s">
        <v>497</v>
      </c>
      <c r="B24" s="137"/>
      <c r="C24" s="10" t="s">
        <v>17</v>
      </c>
      <c r="D24" s="11"/>
      <c r="E24" s="97"/>
      <c r="F24" s="97">
        <f t="shared" ref="F24:L24" si="0">SUM(F8:F23)</f>
        <v>160</v>
      </c>
      <c r="G24" s="97">
        <f t="shared" si="0"/>
        <v>216</v>
      </c>
      <c r="H24" s="97">
        <f t="shared" si="0"/>
        <v>56</v>
      </c>
      <c r="I24" s="97">
        <f t="shared" si="0"/>
        <v>24</v>
      </c>
      <c r="J24" s="97">
        <f t="shared" si="0"/>
        <v>0</v>
      </c>
      <c r="K24" s="97">
        <f t="shared" si="0"/>
        <v>0</v>
      </c>
      <c r="L24" s="211">
        <f t="shared" si="0"/>
        <v>912728.52264200011</v>
      </c>
      <c r="M24" s="14"/>
      <c r="N24" s="132">
        <f>SUM(N8:N21)</f>
        <v>1142593.7863524999</v>
      </c>
      <c r="O24" s="9"/>
      <c r="P24" s="9"/>
      <c r="Q24" s="171"/>
    </row>
    <row r="25" spans="1:17" ht="16.5" thickBot="1" x14ac:dyDescent="0.3">
      <c r="E25" s="210" t="s">
        <v>948</v>
      </c>
      <c r="F25" s="204">
        <f>SUM(F24:K24)</f>
        <v>456</v>
      </c>
      <c r="L25" s="133"/>
      <c r="N25" s="133"/>
    </row>
    <row r="26" spans="1:17" x14ac:dyDescent="0.25">
      <c r="L26" s="133"/>
      <c r="N26" s="133"/>
    </row>
    <row r="27" spans="1:17" x14ac:dyDescent="0.25">
      <c r="N27" s="133"/>
    </row>
    <row r="28" spans="1:17" x14ac:dyDescent="0.25">
      <c r="N28" s="133"/>
      <c r="P28" t="s">
        <v>18</v>
      </c>
    </row>
    <row r="29" spans="1:17" x14ac:dyDescent="0.25">
      <c r="N29" s="133"/>
    </row>
    <row r="42" spans="14:14" x14ac:dyDescent="0.25">
      <c r="N42" s="133"/>
    </row>
  </sheetData>
  <mergeCells count="4">
    <mergeCell ref="O6:P6"/>
    <mergeCell ref="A1:C1"/>
    <mergeCell ref="A2:C2"/>
    <mergeCell ref="A3:C3"/>
  </mergeCells>
  <phoneticPr fontId="19" type="noConversion"/>
  <conditionalFormatting sqref="B8:B9 E10:E23 B10:C16 B18:C18 B20:C20 B22:C23 B21">
    <cfRule type="expression" dxfId="47" priority="42">
      <formula>INDIRECT("A"&amp;ROW())=7</formula>
    </cfRule>
  </conditionalFormatting>
  <conditionalFormatting sqref="B8:B9 E10:E23 B10:C16 B18:C18 B20:C20 B22:C23 B21">
    <cfRule type="expression" dxfId="46" priority="43">
      <formula>INDIRECT("A"&amp;ROW())=6</formula>
    </cfRule>
  </conditionalFormatting>
  <conditionalFormatting sqref="B8:B9 E10:E23 B10:C16 B18:C18 B20:C20 B22:C23 B21">
    <cfRule type="expression" dxfId="45" priority="44">
      <formula>INDIRECT("A"&amp;ROW())=5</formula>
    </cfRule>
  </conditionalFormatting>
  <conditionalFormatting sqref="B8:B9 E10:E23 B10:C16 B18:C18 B20:C20 B22:C23 B21">
    <cfRule type="expression" dxfId="44" priority="45">
      <formula>INDIRECT("A"&amp;ROW())=4</formula>
    </cfRule>
  </conditionalFormatting>
  <conditionalFormatting sqref="B8:B9 E10:E23 B10:C16 B18:C18 B20:C20 B22:C23 B21">
    <cfRule type="expression" dxfId="43" priority="47">
      <formula>INDIRECT("A"&amp;ROW())=2</formula>
    </cfRule>
  </conditionalFormatting>
  <conditionalFormatting sqref="B8:B9 E10:E23 B10:C16 B18:C18 B20:C20 B22:C23 B21">
    <cfRule type="expression" dxfId="42" priority="48">
      <formula>INDIRECT("A"&amp;ROW())=1</formula>
    </cfRule>
  </conditionalFormatting>
  <conditionalFormatting sqref="B8:B9 E10:E23 B10:C16 B18:C18 B20:C20 B22:C23 B21">
    <cfRule type="expression" dxfId="41" priority="41" stopIfTrue="1">
      <formula>INDIRECT("A"&amp;ROW())=0</formula>
    </cfRule>
  </conditionalFormatting>
  <conditionalFormatting sqref="B8:B9 E10:E23 B10:C16 B18:C18 B20:C20 B22:C23 B21">
    <cfRule type="expression" dxfId="40" priority="46">
      <formula>INDIRECT("A"&amp;ROW())=3</formula>
    </cfRule>
  </conditionalFormatting>
  <conditionalFormatting sqref="C8:C9">
    <cfRule type="expression" dxfId="39" priority="34">
      <formula>INDIRECT("A"&amp;ROW())=7</formula>
    </cfRule>
  </conditionalFormatting>
  <conditionalFormatting sqref="C8:C9">
    <cfRule type="expression" dxfId="38" priority="35">
      <formula>INDIRECT("A"&amp;ROW())=6</formula>
    </cfRule>
  </conditionalFormatting>
  <conditionalFormatting sqref="C8:C9">
    <cfRule type="expression" dxfId="37" priority="36">
      <formula>INDIRECT("A"&amp;ROW())=5</formula>
    </cfRule>
  </conditionalFormatting>
  <conditionalFormatting sqref="C8:C9">
    <cfRule type="expression" dxfId="36" priority="37">
      <formula>INDIRECT("A"&amp;ROW())=4</formula>
    </cfRule>
  </conditionalFormatting>
  <conditionalFormatting sqref="C8:C9">
    <cfRule type="expression" dxfId="35" priority="39">
      <formula>INDIRECT("A"&amp;ROW())=2</formula>
    </cfRule>
  </conditionalFormatting>
  <conditionalFormatting sqref="C8:C9">
    <cfRule type="expression" dxfId="34" priority="40">
      <formula>INDIRECT("A"&amp;ROW())=1</formula>
    </cfRule>
  </conditionalFormatting>
  <conditionalFormatting sqref="C8:C9">
    <cfRule type="expression" dxfId="33" priority="33" stopIfTrue="1">
      <formula>INDIRECT("A"&amp;ROW())=0</formula>
    </cfRule>
  </conditionalFormatting>
  <conditionalFormatting sqref="C8:C9">
    <cfRule type="expression" dxfId="32" priority="38">
      <formula>INDIRECT("A"&amp;ROW())=3</formula>
    </cfRule>
  </conditionalFormatting>
  <conditionalFormatting sqref="E8:E9">
    <cfRule type="expression" dxfId="31" priority="26">
      <formula>INDIRECT("A"&amp;ROW())=7</formula>
    </cfRule>
  </conditionalFormatting>
  <conditionalFormatting sqref="E8:E9">
    <cfRule type="expression" dxfId="30" priority="27">
      <formula>INDIRECT("A"&amp;ROW())=6</formula>
    </cfRule>
  </conditionalFormatting>
  <conditionalFormatting sqref="E8:E9">
    <cfRule type="expression" dxfId="29" priority="28">
      <formula>INDIRECT("A"&amp;ROW())=5</formula>
    </cfRule>
  </conditionalFormatting>
  <conditionalFormatting sqref="E8:E9">
    <cfRule type="expression" dxfId="28" priority="29">
      <formula>INDIRECT("A"&amp;ROW())=4</formula>
    </cfRule>
  </conditionalFormatting>
  <conditionalFormatting sqref="E8:E9">
    <cfRule type="expression" dxfId="27" priority="31">
      <formula>INDIRECT("A"&amp;ROW())=2</formula>
    </cfRule>
  </conditionalFormatting>
  <conditionalFormatting sqref="E8:E9">
    <cfRule type="expression" dxfId="26" priority="32">
      <formula>INDIRECT("A"&amp;ROW())=1</formula>
    </cfRule>
  </conditionalFormatting>
  <conditionalFormatting sqref="E8:E9">
    <cfRule type="expression" dxfId="25" priority="25" stopIfTrue="1">
      <formula>INDIRECT("A"&amp;ROW())=0</formula>
    </cfRule>
  </conditionalFormatting>
  <conditionalFormatting sqref="E8:E9">
    <cfRule type="expression" dxfId="24" priority="30">
      <formula>INDIRECT("A"&amp;ROW())=3</formula>
    </cfRule>
  </conditionalFormatting>
  <conditionalFormatting sqref="B17:D17">
    <cfRule type="expression" dxfId="23" priority="17" stopIfTrue="1">
      <formula>INDIRECT("A"&amp;ROW())=0</formula>
    </cfRule>
  </conditionalFormatting>
  <conditionalFormatting sqref="B17:D17">
    <cfRule type="expression" dxfId="22" priority="18">
      <formula>INDIRECT("A"&amp;ROW())=7</formula>
    </cfRule>
  </conditionalFormatting>
  <conditionalFormatting sqref="B17:D17">
    <cfRule type="expression" dxfId="21" priority="19">
      <formula>INDIRECT("A"&amp;ROW())=6</formula>
    </cfRule>
  </conditionalFormatting>
  <conditionalFormatting sqref="B17:D17">
    <cfRule type="expression" dxfId="20" priority="20">
      <formula>INDIRECT("A"&amp;ROW())=5</formula>
    </cfRule>
  </conditionalFormatting>
  <conditionalFormatting sqref="B17:D17">
    <cfRule type="expression" dxfId="19" priority="21">
      <formula>INDIRECT("A"&amp;ROW())=4</formula>
    </cfRule>
  </conditionalFormatting>
  <conditionalFormatting sqref="B17:D17">
    <cfRule type="expression" dxfId="18" priority="23">
      <formula>INDIRECT("A"&amp;ROW())=2</formula>
    </cfRule>
  </conditionalFormatting>
  <conditionalFormatting sqref="B17:D17">
    <cfRule type="expression" dxfId="17" priority="24">
      <formula>INDIRECT("A"&amp;ROW())=1</formula>
    </cfRule>
  </conditionalFormatting>
  <conditionalFormatting sqref="B19:C19">
    <cfRule type="expression" dxfId="16" priority="9" stopIfTrue="1">
      <formula>INDIRECT("A"&amp;ROW())=0</formula>
    </cfRule>
  </conditionalFormatting>
  <conditionalFormatting sqref="B17:D17">
    <cfRule type="expression" dxfId="15" priority="22">
      <formula>INDIRECT("A"&amp;ROW())=3</formula>
    </cfRule>
  </conditionalFormatting>
  <conditionalFormatting sqref="B19:C19">
    <cfRule type="expression" dxfId="14" priority="10">
      <formula>INDIRECT("A"&amp;ROW())=7</formula>
    </cfRule>
  </conditionalFormatting>
  <conditionalFormatting sqref="B19:C19">
    <cfRule type="expression" dxfId="13" priority="11">
      <formula>INDIRECT("A"&amp;ROW())=6</formula>
    </cfRule>
  </conditionalFormatting>
  <conditionalFormatting sqref="B19:C19">
    <cfRule type="expression" dxfId="12" priority="12">
      <formula>INDIRECT("A"&amp;ROW())=5</formula>
    </cfRule>
  </conditionalFormatting>
  <conditionalFormatting sqref="B19:C19">
    <cfRule type="expression" dxfId="11" priority="13">
      <formula>INDIRECT("A"&amp;ROW())=4</formula>
    </cfRule>
  </conditionalFormatting>
  <conditionalFormatting sqref="B19:C19">
    <cfRule type="expression" dxfId="10" priority="15">
      <formula>INDIRECT("A"&amp;ROW())=2</formula>
    </cfRule>
  </conditionalFormatting>
  <conditionalFormatting sqref="B19:C19">
    <cfRule type="expression" dxfId="9" priority="16">
      <formula>INDIRECT("A"&amp;ROW())=1</formula>
    </cfRule>
  </conditionalFormatting>
  <conditionalFormatting sqref="C21">
    <cfRule type="expression" dxfId="8" priority="1" stopIfTrue="1">
      <formula>INDIRECT("A"&amp;ROW())=0</formula>
    </cfRule>
  </conditionalFormatting>
  <conditionalFormatting sqref="B19:C19">
    <cfRule type="expression" dxfId="7" priority="14">
      <formula>INDIRECT("A"&amp;ROW())=3</formula>
    </cfRule>
  </conditionalFormatting>
  <conditionalFormatting sqref="C21">
    <cfRule type="expression" dxfId="6" priority="2">
      <formula>INDIRECT("A"&amp;ROW())=7</formula>
    </cfRule>
  </conditionalFormatting>
  <conditionalFormatting sqref="C21">
    <cfRule type="expression" dxfId="5" priority="3">
      <formula>INDIRECT("A"&amp;ROW())=6</formula>
    </cfRule>
  </conditionalFormatting>
  <conditionalFormatting sqref="C21">
    <cfRule type="expression" dxfId="4" priority="4">
      <formula>INDIRECT("A"&amp;ROW())=5</formula>
    </cfRule>
  </conditionalFormatting>
  <conditionalFormatting sqref="C21">
    <cfRule type="expression" dxfId="3" priority="5">
      <formula>INDIRECT("A"&amp;ROW())=4</formula>
    </cfRule>
  </conditionalFormatting>
  <conditionalFormatting sqref="C21">
    <cfRule type="expression" dxfId="2" priority="7">
      <formula>INDIRECT("A"&amp;ROW())=2</formula>
    </cfRule>
  </conditionalFormatting>
  <conditionalFormatting sqref="C21">
    <cfRule type="expression" dxfId="1" priority="8">
      <formula>INDIRECT("A"&amp;ROW())=1</formula>
    </cfRule>
  </conditionalFormatting>
  <conditionalFormatting sqref="C21">
    <cfRule type="expression" dxfId="0" priority="6">
      <formula>INDIRECT("A"&amp;ROW())=3</formula>
    </cfRule>
  </conditionalFormatting>
  <pageMargins left="0.75" right="0.75" top="1" bottom="1" header="0.5" footer="0.5"/>
  <pageSetup scale="45" orientation="landscape" horizontalDpi="4294967292" verticalDpi="429496729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39"/>
  <sheetViews>
    <sheetView zoomScale="80" zoomScaleNormal="80" workbookViewId="0">
      <pane ySplit="4" topLeftCell="A5" activePane="bottomLeft" state="frozen"/>
      <selection pane="bottomLeft" activeCell="N26" sqref="N26"/>
    </sheetView>
  </sheetViews>
  <sheetFormatPr defaultColWidth="10.625" defaultRowHeight="15.75" x14ac:dyDescent="0.25"/>
  <cols>
    <col min="1" max="1" width="4.125" customWidth="1"/>
    <col min="2" max="2" width="35.375" customWidth="1"/>
    <col min="3" max="3" width="15.5" customWidth="1"/>
    <col min="4" max="4" width="8.125" style="8" customWidth="1"/>
    <col min="5" max="5" width="18.125" customWidth="1"/>
    <col min="8" max="8" width="12.625" customWidth="1"/>
    <col min="9" max="9" width="3" customWidth="1"/>
    <col min="10" max="10" width="12.625" customWidth="1"/>
    <col min="11" max="11" width="3" customWidth="1"/>
    <col min="12" max="12" width="12.625" style="8" hidden="1" customWidth="1"/>
    <col min="13" max="13" width="12.625" hidden="1" customWidth="1"/>
    <col min="14" max="14" width="30" customWidth="1"/>
    <col min="15" max="15" width="14.375" customWidth="1"/>
  </cols>
  <sheetData>
    <row r="1" spans="1:15" x14ac:dyDescent="0.25">
      <c r="A1" s="244" t="s">
        <v>677</v>
      </c>
      <c r="B1" s="244"/>
    </row>
    <row r="2" spans="1:15" x14ac:dyDescent="0.25">
      <c r="A2" t="s">
        <v>801</v>
      </c>
    </row>
    <row r="3" spans="1:15" x14ac:dyDescent="0.25">
      <c r="A3" t="s">
        <v>904</v>
      </c>
    </row>
    <row r="4" spans="1:15" ht="39" x14ac:dyDescent="0.25">
      <c r="A4" s="362" t="s">
        <v>54</v>
      </c>
      <c r="B4" s="363"/>
      <c r="C4" s="20" t="s">
        <v>53</v>
      </c>
      <c r="D4" s="17" t="s">
        <v>52</v>
      </c>
      <c r="E4" s="17" t="s">
        <v>51</v>
      </c>
      <c r="F4" s="17" t="s">
        <v>50</v>
      </c>
      <c r="G4" s="17" t="s">
        <v>215</v>
      </c>
      <c r="H4" s="18" t="s">
        <v>49</v>
      </c>
      <c r="I4" s="90"/>
      <c r="J4" s="90" t="s">
        <v>515</v>
      </c>
      <c r="K4" s="90"/>
      <c r="L4" s="90" t="s">
        <v>811</v>
      </c>
      <c r="M4" s="90" t="s">
        <v>808</v>
      </c>
      <c r="N4" s="102" t="s">
        <v>779</v>
      </c>
      <c r="O4" s="102"/>
    </row>
    <row r="5" spans="1:15" x14ac:dyDescent="0.25">
      <c r="A5" s="20" t="s">
        <v>661</v>
      </c>
      <c r="B5" s="20"/>
      <c r="C5" s="20"/>
      <c r="D5" s="17"/>
      <c r="E5" s="17"/>
      <c r="F5" s="18"/>
      <c r="G5" s="18"/>
      <c r="H5" s="17"/>
      <c r="I5" s="17"/>
      <c r="J5" s="17"/>
      <c r="K5" s="17"/>
      <c r="L5" s="17"/>
      <c r="M5" s="17"/>
      <c r="N5" s="35"/>
      <c r="O5" s="35"/>
    </row>
    <row r="6" spans="1:15" x14ac:dyDescent="0.25">
      <c r="B6" t="s">
        <v>48</v>
      </c>
      <c r="C6" t="s">
        <v>23</v>
      </c>
      <c r="D6" s="121">
        <f>ModuleCounts!C$109</f>
        <v>7</v>
      </c>
      <c r="E6" t="s">
        <v>22</v>
      </c>
      <c r="F6" s="16">
        <f>DigitizerADCBoards!F$106</f>
        <v>1354.8471000000002</v>
      </c>
      <c r="G6" s="16"/>
      <c r="H6" s="12">
        <f>D6*F6</f>
        <v>9483.9297000000006</v>
      </c>
      <c r="I6" s="12"/>
      <c r="J6" s="12">
        <f>H6*1.1</f>
        <v>10432.322670000001</v>
      </c>
      <c r="K6" s="12"/>
      <c r="L6" s="91">
        <v>0.25</v>
      </c>
      <c r="M6" s="12">
        <f>J6*(1+L6)</f>
        <v>13040.403337500002</v>
      </c>
    </row>
    <row r="7" spans="1:15" x14ac:dyDescent="0.25">
      <c r="B7" t="s">
        <v>683</v>
      </c>
      <c r="C7" t="s">
        <v>23</v>
      </c>
      <c r="D7" s="121">
        <v>1</v>
      </c>
      <c r="E7" t="s">
        <v>22</v>
      </c>
      <c r="F7" s="16">
        <v>5500</v>
      </c>
      <c r="G7" s="16">
        <f>DigitizerADCBoards!F111</f>
        <v>500</v>
      </c>
      <c r="H7" s="12">
        <f>D7*F7+G7</f>
        <v>6000</v>
      </c>
      <c r="I7" s="12"/>
      <c r="J7" s="12">
        <f>H7</f>
        <v>6000</v>
      </c>
      <c r="K7" s="12"/>
      <c r="L7" s="91">
        <v>0.25</v>
      </c>
      <c r="M7" s="12">
        <f t="shared" ref="M7:M8" si="0">J7*(1+L7)</f>
        <v>7500</v>
      </c>
      <c r="N7" t="s">
        <v>780</v>
      </c>
    </row>
    <row r="8" spans="1:15" ht="16.5" thickBot="1" x14ac:dyDescent="0.3">
      <c r="B8" t="s">
        <v>46</v>
      </c>
      <c r="C8" t="s">
        <v>23</v>
      </c>
      <c r="D8" s="121">
        <v>1</v>
      </c>
      <c r="E8" t="s">
        <v>22</v>
      </c>
      <c r="F8" s="16">
        <v>2150</v>
      </c>
      <c r="G8" s="16">
        <f>DigitizerADCBoards!F112</f>
        <v>850</v>
      </c>
      <c r="H8" s="12">
        <f>D8*F8+G8</f>
        <v>3000</v>
      </c>
      <c r="I8" s="12"/>
      <c r="J8" s="12">
        <f>H8</f>
        <v>3000</v>
      </c>
      <c r="K8" s="12"/>
      <c r="L8" s="91">
        <v>0.4</v>
      </c>
      <c r="M8" s="12">
        <f t="shared" si="0"/>
        <v>4200</v>
      </c>
      <c r="N8" t="s">
        <v>812</v>
      </c>
    </row>
    <row r="9" spans="1:15" ht="16.5" thickBot="1" x14ac:dyDescent="0.3">
      <c r="B9" t="s">
        <v>45</v>
      </c>
      <c r="F9" s="16"/>
      <c r="G9" s="16"/>
      <c r="H9" s="99">
        <f>SUM(H6:H8)</f>
        <v>18483.929700000001</v>
      </c>
      <c r="I9" s="100"/>
      <c r="J9" s="99">
        <f>SUM(J6:J8)</f>
        <v>19432.322670000001</v>
      </c>
      <c r="K9" s="100"/>
      <c r="L9" s="101"/>
      <c r="M9" s="99">
        <f>SUM(M6:M8)</f>
        <v>24740.4033375</v>
      </c>
      <c r="O9" s="12"/>
    </row>
    <row r="10" spans="1:15" ht="16.5" thickTop="1" x14ac:dyDescent="0.25">
      <c r="F10" s="16"/>
      <c r="G10" s="16"/>
      <c r="H10" s="12"/>
      <c r="I10" s="12"/>
      <c r="J10" s="12"/>
      <c r="K10" s="12"/>
      <c r="L10" s="91"/>
      <c r="M10" s="12"/>
      <c r="N10" s="12"/>
      <c r="O10" s="12"/>
    </row>
    <row r="11" spans="1:15" x14ac:dyDescent="0.25">
      <c r="B11" t="s">
        <v>44</v>
      </c>
      <c r="C11" t="s">
        <v>23</v>
      </c>
      <c r="D11" s="121">
        <f>ModuleCounts!C$111</f>
        <v>0</v>
      </c>
      <c r="E11" t="s">
        <v>22</v>
      </c>
      <c r="F11" s="16">
        <f>DigitizerXMITBoards!F$67</f>
        <v>192.03503999999995</v>
      </c>
      <c r="G11" s="16"/>
      <c r="H11" s="12">
        <f>D11*F11</f>
        <v>0</v>
      </c>
      <c r="I11" s="12"/>
      <c r="J11" s="12">
        <f>H11*1.1</f>
        <v>0</v>
      </c>
      <c r="K11" s="12"/>
      <c r="L11" s="91">
        <v>0.25</v>
      </c>
      <c r="M11" s="12">
        <f t="shared" ref="M11:M13" si="1">J11*(1+L11)</f>
        <v>0</v>
      </c>
    </row>
    <row r="12" spans="1:15" x14ac:dyDescent="0.25">
      <c r="B12" t="s">
        <v>682</v>
      </c>
      <c r="C12" t="s">
        <v>23</v>
      </c>
      <c r="D12" s="121">
        <f>ModuleCounts!C$111</f>
        <v>0</v>
      </c>
      <c r="E12" t="s">
        <v>22</v>
      </c>
      <c r="F12" s="16">
        <f>DigitizerXMITBoards!F$68</f>
        <v>308.61</v>
      </c>
      <c r="G12" s="16">
        <f>DigitizerXMITBoards!F$72</f>
        <v>500</v>
      </c>
      <c r="H12" s="12">
        <f>D12*F12</f>
        <v>0</v>
      </c>
      <c r="I12" s="12"/>
      <c r="J12" s="12">
        <f t="shared" ref="J12:J13" si="2">H12*1.1</f>
        <v>0</v>
      </c>
      <c r="K12" s="12"/>
      <c r="L12" s="91">
        <v>0.25</v>
      </c>
      <c r="M12" s="12">
        <f t="shared" si="1"/>
        <v>0</v>
      </c>
    </row>
    <row r="13" spans="1:15" ht="16.5" thickBot="1" x14ac:dyDescent="0.3">
      <c r="B13" t="s">
        <v>42</v>
      </c>
      <c r="C13" t="s">
        <v>23</v>
      </c>
      <c r="D13" s="121">
        <f>ModuleCounts!C$111</f>
        <v>0</v>
      </c>
      <c r="E13" t="s">
        <v>22</v>
      </c>
      <c r="F13" s="16">
        <f>DigitizerXMITBoards!F$69</f>
        <v>95</v>
      </c>
      <c r="G13" s="16">
        <f>DigitizerXMITBoards!F73</f>
        <v>850</v>
      </c>
      <c r="H13" s="12">
        <f>D13*F13</f>
        <v>0</v>
      </c>
      <c r="I13" s="12"/>
      <c r="J13" s="12">
        <f t="shared" si="2"/>
        <v>0</v>
      </c>
      <c r="K13" s="12"/>
      <c r="L13" s="91">
        <v>0.4</v>
      </c>
      <c r="M13" s="12">
        <f t="shared" si="1"/>
        <v>0</v>
      </c>
    </row>
    <row r="14" spans="1:15" ht="16.5" thickBot="1" x14ac:dyDescent="0.3">
      <c r="B14" t="s">
        <v>41</v>
      </c>
      <c r="F14" s="16"/>
      <c r="G14" s="16"/>
      <c r="H14" s="99">
        <f>SUM(H11:H13)</f>
        <v>0</v>
      </c>
      <c r="I14" s="99"/>
      <c r="J14" s="99">
        <f>SUM(J11:J13)</f>
        <v>0</v>
      </c>
      <c r="K14" s="99"/>
      <c r="L14" s="101"/>
      <c r="M14" s="99">
        <f>SUM(M11:M13)</f>
        <v>0</v>
      </c>
      <c r="N14" s="12"/>
      <c r="O14" s="12"/>
    </row>
    <row r="15" spans="1:15" ht="16.5" thickTop="1" x14ac:dyDescent="0.25">
      <c r="F15" s="16"/>
      <c r="G15" s="16"/>
      <c r="H15" s="12"/>
      <c r="I15" s="12"/>
      <c r="J15" s="12"/>
      <c r="K15" s="12"/>
      <c r="L15" s="91"/>
      <c r="M15" s="12"/>
      <c r="N15" s="12"/>
      <c r="O15" s="12"/>
    </row>
    <row r="16" spans="1:15" x14ac:dyDescent="0.25">
      <c r="B16" t="s">
        <v>40</v>
      </c>
      <c r="C16" t="s">
        <v>23</v>
      </c>
      <c r="D16" s="121">
        <f>ModuleCounts!C$113</f>
        <v>6</v>
      </c>
      <c r="E16" t="s">
        <v>22</v>
      </c>
      <c r="F16" s="16">
        <f>DigitizerCrateController!F$74</f>
        <v>223.202</v>
      </c>
      <c r="G16" s="16"/>
      <c r="H16" s="12">
        <f>D16*F16</f>
        <v>1339.212</v>
      </c>
      <c r="I16" s="12"/>
      <c r="J16" s="12">
        <f>H16*1.1</f>
        <v>1473.1332000000002</v>
      </c>
      <c r="K16" s="12"/>
      <c r="L16" s="91">
        <v>0.25</v>
      </c>
      <c r="M16" s="12">
        <f t="shared" ref="M16:M18" si="3">J16*(1+L16)</f>
        <v>1841.4165000000003</v>
      </c>
    </row>
    <row r="17" spans="2:15" x14ac:dyDescent="0.25">
      <c r="B17" t="s">
        <v>681</v>
      </c>
      <c r="C17" t="s">
        <v>23</v>
      </c>
      <c r="D17" s="121">
        <f>ModuleCounts!C$113</f>
        <v>6</v>
      </c>
      <c r="E17" t="s">
        <v>22</v>
      </c>
      <c r="F17" s="16">
        <v>2500</v>
      </c>
      <c r="G17" s="16">
        <f>DigitizerCrateController!F$79</f>
        <v>500</v>
      </c>
      <c r="H17" s="12">
        <f>F17+G17</f>
        <v>3000</v>
      </c>
      <c r="I17" s="12"/>
      <c r="J17" s="12">
        <f>H17+I17</f>
        <v>3000</v>
      </c>
      <c r="K17" s="12"/>
      <c r="L17" s="91">
        <v>0.25</v>
      </c>
      <c r="M17" s="12">
        <f t="shared" si="3"/>
        <v>3750</v>
      </c>
      <c r="N17" t="s">
        <v>780</v>
      </c>
    </row>
    <row r="18" spans="2:15" ht="16.5" thickBot="1" x14ac:dyDescent="0.3">
      <c r="B18" t="s">
        <v>38</v>
      </c>
      <c r="C18" t="s">
        <v>23</v>
      </c>
      <c r="D18" s="121">
        <f>ModuleCounts!C$113</f>
        <v>6</v>
      </c>
      <c r="E18" t="s">
        <v>22</v>
      </c>
      <c r="F18" s="16">
        <v>1650</v>
      </c>
      <c r="G18" s="16">
        <f>DigitizerCrateController!F$80</f>
        <v>850</v>
      </c>
      <c r="H18" s="12">
        <f>F18+G18</f>
        <v>2500</v>
      </c>
      <c r="I18" s="12"/>
      <c r="J18" s="12">
        <f>H18+I18</f>
        <v>2500</v>
      </c>
      <c r="K18" s="12"/>
      <c r="L18" s="91">
        <v>0.4</v>
      </c>
      <c r="M18" s="12">
        <f t="shared" si="3"/>
        <v>3500</v>
      </c>
      <c r="N18" t="s">
        <v>812</v>
      </c>
    </row>
    <row r="19" spans="2:15" ht="16.5" thickBot="1" x14ac:dyDescent="0.3">
      <c r="B19" t="s">
        <v>37</v>
      </c>
      <c r="F19" s="16"/>
      <c r="G19" s="16"/>
      <c r="H19" s="99">
        <f>SUM(H16:H18)</f>
        <v>6839.2119999999995</v>
      </c>
      <c r="I19" s="99"/>
      <c r="J19" s="99">
        <f>SUM(J16:J18)</f>
        <v>6973.1332000000002</v>
      </c>
      <c r="K19" s="99"/>
      <c r="L19" s="101"/>
      <c r="M19" s="99">
        <f>SUM(M16:M18)</f>
        <v>9091.4164999999994</v>
      </c>
      <c r="N19" s="12"/>
      <c r="O19" s="12"/>
    </row>
    <row r="20" spans="2:15" ht="16.5" thickTop="1" x14ac:dyDescent="0.25">
      <c r="F20" s="16"/>
      <c r="G20" s="16"/>
      <c r="H20" s="12"/>
      <c r="I20" s="12"/>
      <c r="J20" s="12"/>
      <c r="K20" s="12"/>
      <c r="L20" s="91"/>
      <c r="M20" s="12"/>
      <c r="N20" s="12"/>
      <c r="O20" s="12"/>
    </row>
    <row r="21" spans="2:15" x14ac:dyDescent="0.25">
      <c r="B21" t="s">
        <v>36</v>
      </c>
      <c r="C21" t="s">
        <v>23</v>
      </c>
      <c r="D21" s="121">
        <f>ModuleCounts!C$116</f>
        <v>4</v>
      </c>
      <c r="E21" t="s">
        <v>22</v>
      </c>
      <c r="F21" s="12">
        <f>DigitizerClockMaster!G$12</f>
        <v>100</v>
      </c>
      <c r="G21" s="12"/>
      <c r="H21" s="12">
        <f>D21*F21</f>
        <v>400</v>
      </c>
      <c r="I21" s="12"/>
      <c r="J21" s="12">
        <f>H21*1.1</f>
        <v>440.00000000000006</v>
      </c>
      <c r="K21" s="12"/>
      <c r="L21" s="91">
        <v>0.4</v>
      </c>
      <c r="M21" s="12">
        <f t="shared" ref="M21:M23" si="4">J21*(1+L21)</f>
        <v>616</v>
      </c>
    </row>
    <row r="22" spans="2:15" x14ac:dyDescent="0.25">
      <c r="B22" t="s">
        <v>684</v>
      </c>
      <c r="C22" t="s">
        <v>23</v>
      </c>
      <c r="D22" s="121">
        <f>ModuleCounts!C$116</f>
        <v>4</v>
      </c>
      <c r="E22" t="s">
        <v>22</v>
      </c>
      <c r="F22" s="12">
        <v>3500</v>
      </c>
      <c r="G22" s="12"/>
      <c r="H22" s="12">
        <f>F22</f>
        <v>3500</v>
      </c>
      <c r="I22" s="12"/>
      <c r="J22" s="12">
        <f>H22</f>
        <v>3500</v>
      </c>
      <c r="K22" s="12"/>
      <c r="L22" s="91">
        <v>0.4</v>
      </c>
      <c r="M22" s="12">
        <f t="shared" si="4"/>
        <v>4900</v>
      </c>
      <c r="N22" t="s">
        <v>780</v>
      </c>
    </row>
    <row r="23" spans="2:15" ht="16.5" thickBot="1" x14ac:dyDescent="0.3">
      <c r="B23" t="s">
        <v>34</v>
      </c>
      <c r="C23" t="s">
        <v>23</v>
      </c>
      <c r="D23" s="121">
        <f>ModuleCounts!C$116</f>
        <v>4</v>
      </c>
      <c r="E23" t="s">
        <v>22</v>
      </c>
      <c r="F23" s="12">
        <f>2500</f>
        <v>2500</v>
      </c>
      <c r="G23" s="12"/>
      <c r="H23" s="12">
        <f>F23</f>
        <v>2500</v>
      </c>
      <c r="I23" s="12"/>
      <c r="J23" s="12">
        <f>H23</f>
        <v>2500</v>
      </c>
      <c r="K23" s="12"/>
      <c r="L23" s="91">
        <v>0.4</v>
      </c>
      <c r="M23" s="12">
        <f t="shared" si="4"/>
        <v>3500</v>
      </c>
      <c r="N23" t="s">
        <v>812</v>
      </c>
    </row>
    <row r="24" spans="2:15" ht="16.5" thickBot="1" x14ac:dyDescent="0.3">
      <c r="B24" t="s">
        <v>32</v>
      </c>
      <c r="F24" s="12"/>
      <c r="G24" s="12"/>
      <c r="H24" s="99">
        <f>SUM(H21:H23)</f>
        <v>6400</v>
      </c>
      <c r="I24" s="99"/>
      <c r="J24" s="99">
        <f>SUM(J21:J23)</f>
        <v>6440</v>
      </c>
      <c r="K24" s="99"/>
      <c r="L24" s="101"/>
      <c r="M24" s="99">
        <f>SUM(M21:M23)</f>
        <v>9016</v>
      </c>
      <c r="N24" s="12"/>
      <c r="O24" s="12"/>
    </row>
    <row r="25" spans="2:15" ht="17.25" thickTop="1" thickBot="1" x14ac:dyDescent="0.3">
      <c r="F25" s="12"/>
      <c r="G25" s="12"/>
      <c r="H25" s="12"/>
      <c r="I25" s="12"/>
      <c r="J25" s="12"/>
      <c r="K25" s="12"/>
      <c r="L25" s="91"/>
      <c r="M25" s="12"/>
      <c r="N25" s="12"/>
      <c r="O25" s="12"/>
    </row>
    <row r="26" spans="2:15" ht="17.25" thickTop="1" thickBot="1" x14ac:dyDescent="0.3">
      <c r="B26" t="s">
        <v>518</v>
      </c>
      <c r="F26" s="12"/>
      <c r="G26" s="12"/>
      <c r="H26" s="103">
        <f>(H9+H14+H19+H24)</f>
        <v>31723.1417</v>
      </c>
      <c r="I26" s="103"/>
      <c r="J26" s="103">
        <f>(J9+J14+J19+J24)</f>
        <v>32845.455870000005</v>
      </c>
      <c r="K26" s="103"/>
      <c r="L26" s="104"/>
      <c r="M26" s="103">
        <f>(M9+M14+M19+M24)</f>
        <v>42847.819837499999</v>
      </c>
      <c r="N26" s="12"/>
    </row>
    <row r="27" spans="2:15" ht="16.5" thickTop="1" x14ac:dyDescent="0.25">
      <c r="F27" s="12"/>
      <c r="G27" s="12"/>
      <c r="H27" s="12"/>
      <c r="I27" s="12"/>
      <c r="J27" s="12"/>
      <c r="K27" s="12"/>
      <c r="L27" s="91"/>
      <c r="M27" s="12"/>
      <c r="N27" s="12"/>
    </row>
    <row r="28" spans="2:15" x14ac:dyDescent="0.25">
      <c r="B28" t="s">
        <v>516</v>
      </c>
      <c r="F28" s="12"/>
      <c r="G28" s="12"/>
      <c r="H28" s="12">
        <f>(H6+H11+H16+H21)</f>
        <v>11223.1417</v>
      </c>
      <c r="I28" s="12"/>
      <c r="J28" s="12">
        <f>(J6+J11+J16+J21)</f>
        <v>12345.455870000002</v>
      </c>
      <c r="K28" s="12"/>
      <c r="L28" s="91"/>
      <c r="M28" s="12">
        <f>(M6+M11+M16+M21)</f>
        <v>15497.819837500003</v>
      </c>
      <c r="N28" s="12"/>
    </row>
    <row r="29" spans="2:15" x14ac:dyDescent="0.25">
      <c r="B29" t="s">
        <v>685</v>
      </c>
      <c r="F29" s="12"/>
      <c r="G29" s="12"/>
      <c r="H29" s="12">
        <f>(H7+H12+H17+H22)</f>
        <v>12500</v>
      </c>
      <c r="I29" s="12"/>
      <c r="J29" s="12">
        <f>(J7+J12+J17+J22)</f>
        <v>12500</v>
      </c>
      <c r="K29" s="12"/>
      <c r="L29" s="91"/>
      <c r="M29" s="12">
        <f>(M7+M12+M17+M22)</f>
        <v>16150</v>
      </c>
      <c r="N29" s="12"/>
    </row>
    <row r="30" spans="2:15" x14ac:dyDescent="0.25">
      <c r="B30" t="s">
        <v>686</v>
      </c>
      <c r="F30" s="12"/>
      <c r="G30" s="12"/>
      <c r="H30" s="12">
        <f>(H8+H13+H18+H23)</f>
        <v>8000</v>
      </c>
      <c r="I30" s="12"/>
      <c r="J30" s="12">
        <f>(J8+J13+J18+J23)</f>
        <v>8000</v>
      </c>
      <c r="K30" s="12"/>
      <c r="L30" s="91"/>
      <c r="M30" s="12">
        <f>(M8+M13+M18+M23)</f>
        <v>11200</v>
      </c>
      <c r="N30" s="12"/>
    </row>
    <row r="31" spans="2:15" ht="16.5" thickBot="1" x14ac:dyDescent="0.3">
      <c r="B31" t="s">
        <v>687</v>
      </c>
      <c r="F31" s="12"/>
      <c r="G31" s="12"/>
      <c r="H31" s="12">
        <v>42000</v>
      </c>
      <c r="I31" s="12"/>
      <c r="J31" s="12">
        <f>42000</f>
        <v>42000</v>
      </c>
      <c r="K31" s="12"/>
      <c r="L31" s="91"/>
      <c r="M31" s="12">
        <v>42000</v>
      </c>
      <c r="N31" s="12"/>
      <c r="O31" s="12"/>
    </row>
    <row r="32" spans="2:15" ht="17.25" thickTop="1" thickBot="1" x14ac:dyDescent="0.3">
      <c r="B32" t="s">
        <v>666</v>
      </c>
      <c r="F32" s="12"/>
      <c r="G32" s="12"/>
      <c r="H32" s="103">
        <f>SUM(H28:H31)</f>
        <v>73723.141700000007</v>
      </c>
      <c r="I32" s="103"/>
      <c r="J32" s="103">
        <f>SUM(J28:J31)</f>
        <v>74845.455870000005</v>
      </c>
      <c r="K32" s="103"/>
      <c r="L32" s="103"/>
      <c r="M32" s="103">
        <f>SUM(M28:M31)</f>
        <v>84847.819837500007</v>
      </c>
      <c r="N32" s="12"/>
    </row>
    <row r="33" spans="1:15" ht="16.5" thickTop="1" x14ac:dyDescent="0.25">
      <c r="F33" s="12"/>
      <c r="G33" s="12"/>
      <c r="H33" s="12"/>
      <c r="I33" s="12"/>
      <c r="J33" s="12"/>
      <c r="K33" s="12"/>
      <c r="L33" s="12"/>
      <c r="M33" s="12"/>
      <c r="N33" s="12"/>
    </row>
    <row r="35" spans="1:15" x14ac:dyDescent="0.25">
      <c r="A35" s="92" t="s">
        <v>663</v>
      </c>
      <c r="B35" s="92"/>
      <c r="C35" s="92"/>
      <c r="D35" s="93"/>
      <c r="E35" s="92"/>
      <c r="F35" s="92"/>
      <c r="G35" s="92"/>
      <c r="H35" s="92"/>
      <c r="I35" s="92"/>
      <c r="J35" s="92"/>
      <c r="K35" s="92"/>
      <c r="L35" s="93"/>
      <c r="M35" s="92"/>
    </row>
    <row r="36" spans="1:15" x14ac:dyDescent="0.25">
      <c r="B36" t="s">
        <v>48</v>
      </c>
      <c r="C36" t="s">
        <v>23</v>
      </c>
      <c r="D36" s="8">
        <f>ModuleCounts!C$118</f>
        <v>84</v>
      </c>
      <c r="E36" t="s">
        <v>22</v>
      </c>
      <c r="F36" s="16">
        <f>DigitizerADCBoards!F$106</f>
        <v>1354.8471000000002</v>
      </c>
      <c r="G36" s="16"/>
      <c r="H36" s="12">
        <f>D36*F36</f>
        <v>113807.15640000002</v>
      </c>
      <c r="I36" s="12"/>
      <c r="J36" s="12">
        <f>H36*1.1</f>
        <v>125187.87204000003</v>
      </c>
      <c r="K36" s="12"/>
      <c r="L36" s="91">
        <v>0.25</v>
      </c>
      <c r="M36" s="12">
        <f t="shared" ref="M36:M38" si="5">J36*(1+L36)</f>
        <v>156484.84005000003</v>
      </c>
    </row>
    <row r="37" spans="1:15" x14ac:dyDescent="0.25">
      <c r="B37" t="s">
        <v>47</v>
      </c>
      <c r="C37" t="s">
        <v>23</v>
      </c>
      <c r="D37" s="8">
        <f>D36</f>
        <v>84</v>
      </c>
      <c r="E37" t="s">
        <v>22</v>
      </c>
      <c r="F37" s="16">
        <f>DigitizerADCBoards!F$4</f>
        <v>256.88</v>
      </c>
      <c r="G37" s="16"/>
      <c r="H37" s="12">
        <f>D37*F37</f>
        <v>21577.919999999998</v>
      </c>
      <c r="I37" s="12"/>
      <c r="J37" s="12">
        <f t="shared" ref="J37:J38" si="6">H37*1.1</f>
        <v>23735.712</v>
      </c>
      <c r="K37" s="12"/>
      <c r="L37" s="91">
        <v>0.25</v>
      </c>
      <c r="M37" s="12">
        <f t="shared" si="5"/>
        <v>29669.64</v>
      </c>
    </row>
    <row r="38" spans="1:15" ht="16.5" thickBot="1" x14ac:dyDescent="0.3">
      <c r="B38" t="s">
        <v>46</v>
      </c>
      <c r="C38" t="s">
        <v>23</v>
      </c>
      <c r="D38" s="8">
        <f>D37</f>
        <v>84</v>
      </c>
      <c r="E38" t="s">
        <v>22</v>
      </c>
      <c r="F38" s="16">
        <f>DigitizerADCBoards!F$100</f>
        <v>262.25</v>
      </c>
      <c r="G38" s="16"/>
      <c r="H38" s="12">
        <f>D38*F38</f>
        <v>22029</v>
      </c>
      <c r="I38" s="12"/>
      <c r="J38" s="12">
        <f t="shared" si="6"/>
        <v>24231.9</v>
      </c>
      <c r="K38" s="12"/>
      <c r="L38" s="91">
        <v>0.4</v>
      </c>
      <c r="M38" s="12">
        <f t="shared" si="5"/>
        <v>33924.660000000003</v>
      </c>
    </row>
    <row r="39" spans="1:15" ht="16.5" thickBot="1" x14ac:dyDescent="0.3">
      <c r="B39" t="s">
        <v>45</v>
      </c>
      <c r="F39" s="16">
        <f>SUM(F36:F38)</f>
        <v>1873.9771000000001</v>
      </c>
      <c r="G39" s="16"/>
      <c r="H39" s="99">
        <f>SUM(H36:H38)</f>
        <v>157414.07640000002</v>
      </c>
      <c r="I39" s="99"/>
      <c r="J39" s="99">
        <f>SUM(J36:J38)</f>
        <v>173155.48404000004</v>
      </c>
      <c r="K39" s="99"/>
      <c r="L39" s="101"/>
      <c r="M39" s="99">
        <f>SUM(M36:M38)</f>
        <v>220079.14005000002</v>
      </c>
      <c r="N39" s="12"/>
      <c r="O39" s="12"/>
    </row>
    <row r="40" spans="1:15" ht="16.5" thickTop="1" x14ac:dyDescent="0.25">
      <c r="F40" s="16"/>
      <c r="G40" s="16"/>
      <c r="H40" s="12"/>
      <c r="I40" s="12"/>
      <c r="J40" s="12"/>
      <c r="K40" s="12"/>
      <c r="L40" s="91"/>
      <c r="M40" s="12"/>
      <c r="N40" s="12"/>
      <c r="O40" s="12"/>
    </row>
    <row r="41" spans="1:15" x14ac:dyDescent="0.25">
      <c r="B41" t="s">
        <v>44</v>
      </c>
      <c r="C41" t="s">
        <v>23</v>
      </c>
      <c r="D41" s="8">
        <f>ModuleCounts!C$120</f>
        <v>28</v>
      </c>
      <c r="E41" t="s">
        <v>22</v>
      </c>
      <c r="F41" s="16">
        <f>DigitizerXMITBoards!F$67</f>
        <v>192.03503999999995</v>
      </c>
      <c r="G41" s="16"/>
      <c r="H41" s="12">
        <f>D41*F41</f>
        <v>5376.9811199999986</v>
      </c>
      <c r="I41" s="12"/>
      <c r="J41" s="12">
        <f>H41*1.1</f>
        <v>5914.6792319999986</v>
      </c>
      <c r="K41" s="12"/>
      <c r="L41" s="91">
        <v>0.25</v>
      </c>
      <c r="M41" s="12">
        <f t="shared" ref="M41:M43" si="7">J41*(1+L41)</f>
        <v>7393.3490399999982</v>
      </c>
    </row>
    <row r="42" spans="1:15" x14ac:dyDescent="0.25">
      <c r="B42" t="s">
        <v>43</v>
      </c>
      <c r="C42" t="s">
        <v>23</v>
      </c>
      <c r="D42" s="8">
        <f>D41</f>
        <v>28</v>
      </c>
      <c r="E42" t="s">
        <v>22</v>
      </c>
      <c r="F42" s="16">
        <f>DigitizerXMITBoards!F$68</f>
        <v>308.61</v>
      </c>
      <c r="G42" s="16"/>
      <c r="H42" s="12">
        <f>D42*F42</f>
        <v>8641.08</v>
      </c>
      <c r="I42" s="12"/>
      <c r="J42" s="12">
        <f t="shared" ref="J42:J43" si="8">H42*1.1</f>
        <v>9505.1880000000001</v>
      </c>
      <c r="K42" s="12"/>
      <c r="L42" s="91">
        <v>0.25</v>
      </c>
      <c r="M42" s="12">
        <f t="shared" si="7"/>
        <v>11881.485000000001</v>
      </c>
    </row>
    <row r="43" spans="1:15" ht="16.5" thickBot="1" x14ac:dyDescent="0.3">
      <c r="B43" t="s">
        <v>42</v>
      </c>
      <c r="C43" t="s">
        <v>23</v>
      </c>
      <c r="D43" s="8">
        <f>D42</f>
        <v>28</v>
      </c>
      <c r="E43" t="s">
        <v>22</v>
      </c>
      <c r="F43" s="16">
        <f>DigitizerXMITBoards!F$69</f>
        <v>95</v>
      </c>
      <c r="G43" s="16"/>
      <c r="H43" s="12">
        <f>D43*F43</f>
        <v>2660</v>
      </c>
      <c r="I43" s="12"/>
      <c r="J43" s="12">
        <f t="shared" si="8"/>
        <v>2926.0000000000005</v>
      </c>
      <c r="K43" s="12"/>
      <c r="L43" s="91">
        <v>0.4</v>
      </c>
      <c r="M43" s="12">
        <f t="shared" si="7"/>
        <v>4096.4000000000005</v>
      </c>
    </row>
    <row r="44" spans="1:15" ht="16.5" thickBot="1" x14ac:dyDescent="0.3">
      <c r="B44" t="s">
        <v>41</v>
      </c>
      <c r="F44" s="16"/>
      <c r="G44" s="16"/>
      <c r="H44" s="99">
        <f>SUM(H41:H43)</f>
        <v>16678.061119999998</v>
      </c>
      <c r="I44" s="99"/>
      <c r="J44" s="99">
        <f>SUM(J41:J43)</f>
        <v>18345.867232000001</v>
      </c>
      <c r="K44" s="99"/>
      <c r="L44" s="101"/>
      <c r="M44" s="99">
        <f>SUM(M41:M43)</f>
        <v>23371.234039999999</v>
      </c>
      <c r="N44" s="12"/>
      <c r="O44" s="12"/>
    </row>
    <row r="45" spans="1:15" ht="16.5" thickTop="1" x14ac:dyDescent="0.25">
      <c r="F45" s="16"/>
      <c r="G45" s="16"/>
      <c r="H45" s="12"/>
      <c r="I45" s="12"/>
      <c r="J45" s="12"/>
      <c r="K45" s="12"/>
      <c r="L45" s="91"/>
      <c r="M45" s="12"/>
      <c r="N45" s="12"/>
      <c r="O45" s="12"/>
    </row>
    <row r="46" spans="1:15" x14ac:dyDescent="0.25">
      <c r="B46" t="s">
        <v>40</v>
      </c>
      <c r="C46" t="s">
        <v>23</v>
      </c>
      <c r="D46" s="8">
        <f>ModuleCounts!C$121</f>
        <v>7</v>
      </c>
      <c r="E46" t="s">
        <v>22</v>
      </c>
      <c r="F46" s="16">
        <f>DigitizerCrateController!F$74</f>
        <v>223.202</v>
      </c>
      <c r="G46" s="16"/>
      <c r="H46" s="12">
        <f>D46*F46</f>
        <v>1562.414</v>
      </c>
      <c r="I46" s="12"/>
      <c r="J46" s="12">
        <f>H46*1.1</f>
        <v>1718.6554000000001</v>
      </c>
      <c r="K46" s="12"/>
      <c r="L46" s="91">
        <v>0.25</v>
      </c>
      <c r="M46" s="12">
        <f t="shared" ref="M46:M48" si="9">J46*(1+L46)</f>
        <v>2148.31925</v>
      </c>
    </row>
    <row r="47" spans="1:15" x14ac:dyDescent="0.25">
      <c r="B47" t="s">
        <v>39</v>
      </c>
      <c r="C47" t="s">
        <v>23</v>
      </c>
      <c r="D47" s="8">
        <f>D46</f>
        <v>7</v>
      </c>
      <c r="E47" t="s">
        <v>22</v>
      </c>
      <c r="F47" s="16">
        <f>DigitizerCrateController!F$75</f>
        <v>87.1</v>
      </c>
      <c r="G47" s="16"/>
      <c r="H47" s="12">
        <f>D47*F47</f>
        <v>609.69999999999993</v>
      </c>
      <c r="I47" s="12"/>
      <c r="J47" s="12">
        <f t="shared" ref="J47:J48" si="10">H47*1.1</f>
        <v>670.67</v>
      </c>
      <c r="K47" s="12"/>
      <c r="L47" s="91">
        <v>0.25</v>
      </c>
      <c r="M47" s="12">
        <f t="shared" si="9"/>
        <v>838.33749999999998</v>
      </c>
    </row>
    <row r="48" spans="1:15" ht="16.5" thickBot="1" x14ac:dyDescent="0.3">
      <c r="B48" t="s">
        <v>38</v>
      </c>
      <c r="C48" t="s">
        <v>23</v>
      </c>
      <c r="D48" s="8">
        <f>D47</f>
        <v>7</v>
      </c>
      <c r="E48" t="s">
        <v>22</v>
      </c>
      <c r="F48" s="16">
        <f>DigitizerCrateController!F$76</f>
        <v>376.79</v>
      </c>
      <c r="G48" s="16"/>
      <c r="H48" s="12">
        <f>D48*F48</f>
        <v>2637.53</v>
      </c>
      <c r="I48" s="12"/>
      <c r="J48" s="12">
        <f t="shared" si="10"/>
        <v>2901.2830000000004</v>
      </c>
      <c r="K48" s="12"/>
      <c r="L48" s="91">
        <v>0.4</v>
      </c>
      <c r="M48" s="12">
        <f t="shared" si="9"/>
        <v>4061.7962000000002</v>
      </c>
    </row>
    <row r="49" spans="2:15" ht="16.5" thickBot="1" x14ac:dyDescent="0.3">
      <c r="B49" t="s">
        <v>37</v>
      </c>
      <c r="H49" s="99">
        <f>SUM(H46:H48)</f>
        <v>4809.6440000000002</v>
      </c>
      <c r="I49" s="99"/>
      <c r="J49" s="99">
        <f>SUM(J46:J48)</f>
        <v>5290.608400000001</v>
      </c>
      <c r="K49" s="99"/>
      <c r="L49" s="101"/>
      <c r="M49" s="99">
        <f>SUM(M46:M48)</f>
        <v>7048.4529500000008</v>
      </c>
      <c r="N49" s="12"/>
      <c r="O49" s="12"/>
    </row>
    <row r="50" spans="2:15" ht="16.5" thickTop="1" x14ac:dyDescent="0.25">
      <c r="L50" s="91"/>
      <c r="M50" s="12"/>
      <c r="N50" s="12"/>
      <c r="O50" s="12"/>
    </row>
    <row r="51" spans="2:15" x14ac:dyDescent="0.25">
      <c r="B51" t="s">
        <v>36</v>
      </c>
      <c r="C51" t="s">
        <v>23</v>
      </c>
      <c r="D51" s="8">
        <f>ModuleCounts!C$125</f>
        <v>2</v>
      </c>
      <c r="E51" t="s">
        <v>33</v>
      </c>
      <c r="F51" s="12">
        <f>DigitizerClockMaster!G$12</f>
        <v>100</v>
      </c>
      <c r="G51" s="12"/>
      <c r="H51" s="12">
        <f>D51*F51</f>
        <v>200</v>
      </c>
      <c r="I51" s="12"/>
      <c r="J51" s="12">
        <f>H51*1.1</f>
        <v>220.00000000000003</v>
      </c>
      <c r="K51" s="12"/>
      <c r="L51" s="91">
        <v>0.25</v>
      </c>
      <c r="M51" s="12">
        <f t="shared" ref="M51:M53" si="11">J51*(1+L51)</f>
        <v>275.00000000000006</v>
      </c>
    </row>
    <row r="52" spans="2:15" x14ac:dyDescent="0.25">
      <c r="B52" t="s">
        <v>35</v>
      </c>
      <c r="C52" t="s">
        <v>23</v>
      </c>
      <c r="D52" s="8">
        <f>D51</f>
        <v>2</v>
      </c>
      <c r="E52" t="s">
        <v>33</v>
      </c>
      <c r="F52" s="12">
        <f>DigitizerClockMaster!G$13</f>
        <v>500</v>
      </c>
      <c r="G52" s="12"/>
      <c r="H52" s="12">
        <f>D52*F52</f>
        <v>1000</v>
      </c>
      <c r="I52" s="12"/>
      <c r="J52" s="12">
        <f t="shared" ref="J52:J53" si="12">H52*1.1</f>
        <v>1100</v>
      </c>
      <c r="K52" s="12"/>
      <c r="L52" s="91">
        <v>0.25</v>
      </c>
      <c r="M52" s="12">
        <f t="shared" si="11"/>
        <v>1375</v>
      </c>
    </row>
    <row r="53" spans="2:15" ht="16.5" thickBot="1" x14ac:dyDescent="0.3">
      <c r="B53" t="s">
        <v>34</v>
      </c>
      <c r="C53" t="s">
        <v>23</v>
      </c>
      <c r="D53" s="8">
        <f>D52</f>
        <v>2</v>
      </c>
      <c r="E53" t="s">
        <v>33</v>
      </c>
      <c r="F53" s="12">
        <f>DigitizerClockMaster!G$14</f>
        <v>500</v>
      </c>
      <c r="G53" s="12"/>
      <c r="H53" s="12">
        <f>D53*F53</f>
        <v>1000</v>
      </c>
      <c r="I53" s="12"/>
      <c r="J53" s="12">
        <f t="shared" si="12"/>
        <v>1100</v>
      </c>
      <c r="K53" s="12"/>
      <c r="L53" s="91">
        <v>0.4</v>
      </c>
      <c r="M53" s="12">
        <f t="shared" si="11"/>
        <v>1540</v>
      </c>
    </row>
    <row r="54" spans="2:15" ht="16.5" thickBot="1" x14ac:dyDescent="0.3">
      <c r="B54" t="s">
        <v>32</v>
      </c>
      <c r="H54" s="99">
        <f>SUM(H51:H53)</f>
        <v>2200</v>
      </c>
      <c r="I54" s="99"/>
      <c r="J54" s="99">
        <f>SUM(J51:J53)</f>
        <v>2420</v>
      </c>
      <c r="K54" s="99"/>
      <c r="L54" s="101"/>
      <c r="M54" s="99">
        <f>SUM(M51:M53)</f>
        <v>3190</v>
      </c>
      <c r="N54" s="12"/>
      <c r="O54" s="12"/>
    </row>
    <row r="55" spans="2:15" ht="16.5" thickTop="1" x14ac:dyDescent="0.25">
      <c r="H55" s="12"/>
      <c r="I55" s="12"/>
      <c r="J55" s="12"/>
      <c r="K55" s="12"/>
      <c r="L55" s="91"/>
      <c r="M55" s="12"/>
      <c r="N55" s="12"/>
      <c r="O55" s="12"/>
    </row>
    <row r="56" spans="2:15" x14ac:dyDescent="0.25">
      <c r="B56" t="s">
        <v>522</v>
      </c>
      <c r="C56" t="s">
        <v>23</v>
      </c>
      <c r="D56" s="8">
        <f>ModuleCounts!C$119</f>
        <v>84</v>
      </c>
      <c r="E56" t="s">
        <v>33</v>
      </c>
      <c r="F56" s="12">
        <f>TriggerInterface!G$12</f>
        <v>30</v>
      </c>
      <c r="G56" s="12"/>
      <c r="H56" s="12">
        <f>D56*F56</f>
        <v>2520</v>
      </c>
      <c r="I56" s="12"/>
      <c r="J56" s="12">
        <f>H56*1.1</f>
        <v>2772</v>
      </c>
      <c r="K56" s="12"/>
      <c r="L56" s="91">
        <v>0.4</v>
      </c>
      <c r="M56" s="12">
        <f t="shared" ref="M56:M58" si="13">J56*(1+L56)</f>
        <v>3880.7999999999997</v>
      </c>
    </row>
    <row r="57" spans="2:15" x14ac:dyDescent="0.25">
      <c r="B57" t="s">
        <v>523</v>
      </c>
      <c r="C57" t="s">
        <v>23</v>
      </c>
      <c r="D57" s="8">
        <f>D56</f>
        <v>84</v>
      </c>
      <c r="E57" t="s">
        <v>33</v>
      </c>
      <c r="F57" s="12">
        <f>TriggerInterface!G$13</f>
        <v>10</v>
      </c>
      <c r="G57" s="12"/>
      <c r="H57" s="12">
        <f>D57*F57</f>
        <v>840</v>
      </c>
      <c r="I57" s="12"/>
      <c r="J57" s="12">
        <f t="shared" ref="J57:J58" si="14">H57*1.1</f>
        <v>924.00000000000011</v>
      </c>
      <c r="K57" s="12"/>
      <c r="L57" s="91">
        <v>0.4</v>
      </c>
      <c r="M57" s="12">
        <f t="shared" si="13"/>
        <v>1293.6000000000001</v>
      </c>
    </row>
    <row r="58" spans="2:15" ht="16.5" thickBot="1" x14ac:dyDescent="0.3">
      <c r="B58" t="s">
        <v>524</v>
      </c>
      <c r="C58" t="s">
        <v>23</v>
      </c>
      <c r="D58" s="8">
        <f>D57</f>
        <v>84</v>
      </c>
      <c r="E58" t="s">
        <v>33</v>
      </c>
      <c r="F58" s="12">
        <f>TriggerInterface!G$14</f>
        <v>10</v>
      </c>
      <c r="G58" s="12"/>
      <c r="H58" s="12">
        <f>D58*F58</f>
        <v>840</v>
      </c>
      <c r="I58" s="12"/>
      <c r="J58" s="12">
        <f t="shared" si="14"/>
        <v>924.00000000000011</v>
      </c>
      <c r="K58" s="12"/>
      <c r="L58" s="91">
        <v>0.4</v>
      </c>
      <c r="M58" s="12">
        <f t="shared" si="13"/>
        <v>1293.6000000000001</v>
      </c>
    </row>
    <row r="59" spans="2:15" ht="16.5" thickBot="1" x14ac:dyDescent="0.3">
      <c r="B59" t="s">
        <v>525</v>
      </c>
      <c r="H59" s="99">
        <f>SUM(H56:H58)</f>
        <v>4200</v>
      </c>
      <c r="I59" s="99"/>
      <c r="J59" s="99">
        <f>SUM(J56:J58)</f>
        <v>4620</v>
      </c>
      <c r="K59" s="99"/>
      <c r="L59" s="101"/>
      <c r="M59" s="99">
        <f>SUM(M56:M58)</f>
        <v>6468</v>
      </c>
      <c r="N59" s="12"/>
      <c r="O59" s="12"/>
    </row>
    <row r="60" spans="2:15" ht="16.5" thickTop="1" x14ac:dyDescent="0.25">
      <c r="L60" s="91"/>
      <c r="M60" s="12"/>
      <c r="N60" s="12"/>
      <c r="O60" s="12"/>
    </row>
    <row r="61" spans="2:15" x14ac:dyDescent="0.25">
      <c r="B61" t="s">
        <v>678</v>
      </c>
      <c r="C61" t="s">
        <v>23</v>
      </c>
      <c r="D61" s="8">
        <f>ModuleCounts!C$123</f>
        <v>7</v>
      </c>
      <c r="E61" t="s">
        <v>22</v>
      </c>
      <c r="F61" s="16">
        <f>DigitizerBackplane!F$24</f>
        <v>474.07</v>
      </c>
      <c r="G61" s="16"/>
      <c r="H61" s="12">
        <f>D61*F61</f>
        <v>3318.49</v>
      </c>
      <c r="I61" s="12"/>
      <c r="J61" s="12">
        <f>H61*1.1</f>
        <v>3650.3389999999999</v>
      </c>
      <c r="K61" s="12"/>
      <c r="L61" s="91">
        <v>0.25</v>
      </c>
      <c r="M61" s="12">
        <f t="shared" ref="M61:M63" si="15">J61*(1+L61)</f>
        <v>4562.9237499999999</v>
      </c>
    </row>
    <row r="62" spans="2:15" x14ac:dyDescent="0.25">
      <c r="B62" t="s">
        <v>30</v>
      </c>
      <c r="C62" t="s">
        <v>23</v>
      </c>
      <c r="D62" s="8">
        <f>D61</f>
        <v>7</v>
      </c>
      <c r="E62" t="s">
        <v>22</v>
      </c>
      <c r="F62" s="16">
        <f>DigitizerBackplane!F$25</f>
        <v>387.6</v>
      </c>
      <c r="G62" s="16"/>
      <c r="H62" s="12">
        <f>D62*F62</f>
        <v>2713.2000000000003</v>
      </c>
      <c r="I62" s="12"/>
      <c r="J62" s="12">
        <f t="shared" ref="J62:J63" si="16">H62*1.1</f>
        <v>2984.5200000000004</v>
      </c>
      <c r="K62" s="12"/>
      <c r="L62" s="91">
        <v>0.25</v>
      </c>
      <c r="M62" s="12">
        <f t="shared" si="15"/>
        <v>3730.6500000000005</v>
      </c>
    </row>
    <row r="63" spans="2:15" ht="16.5" thickBot="1" x14ac:dyDescent="0.3">
      <c r="B63" t="s">
        <v>29</v>
      </c>
      <c r="C63" t="s">
        <v>23</v>
      </c>
      <c r="D63" s="8">
        <f>D62</f>
        <v>7</v>
      </c>
      <c r="E63" t="s">
        <v>22</v>
      </c>
      <c r="F63" s="16">
        <f>DigitizerBackplane!F$26</f>
        <v>640</v>
      </c>
      <c r="G63" s="16"/>
      <c r="H63" s="12">
        <f>D63*F63</f>
        <v>4480</v>
      </c>
      <c r="I63" s="12"/>
      <c r="J63" s="12">
        <f t="shared" si="16"/>
        <v>4928</v>
      </c>
      <c r="K63" s="12"/>
      <c r="L63" s="91">
        <v>0.4</v>
      </c>
      <c r="M63" s="12">
        <f t="shared" si="15"/>
        <v>6899.2</v>
      </c>
    </row>
    <row r="64" spans="2:15" ht="16.5" thickBot="1" x14ac:dyDescent="0.3">
      <c r="B64" t="s">
        <v>28</v>
      </c>
      <c r="H64" s="99">
        <f>SUM(H61:H63)</f>
        <v>10511.69</v>
      </c>
      <c r="I64" s="99"/>
      <c r="J64" s="99">
        <f>SUM(J61:J63)</f>
        <v>11562.859</v>
      </c>
      <c r="K64" s="99"/>
      <c r="L64" s="101"/>
      <c r="M64" s="99">
        <f>SUM(M61:M63)</f>
        <v>15192.77375</v>
      </c>
      <c r="N64" s="12"/>
      <c r="O64" s="12"/>
    </row>
    <row r="65" spans="2:15" ht="16.5" thickTop="1" x14ac:dyDescent="0.25">
      <c r="L65" s="91"/>
      <c r="M65" s="12"/>
      <c r="N65" s="12"/>
      <c r="O65" s="12"/>
    </row>
    <row r="66" spans="2:15" x14ac:dyDescent="0.25">
      <c r="B66" t="s">
        <v>27</v>
      </c>
      <c r="C66" t="s">
        <v>23</v>
      </c>
      <c r="D66" s="8">
        <f>ModuleCounts!C$124</f>
        <v>7</v>
      </c>
      <c r="E66" t="s">
        <v>22</v>
      </c>
      <c r="F66" s="16">
        <f>DigitizerJSEB2Board!G$78</f>
        <v>514.75977999999998</v>
      </c>
      <c r="G66" s="16"/>
      <c r="H66" s="12">
        <f>D66*F66</f>
        <v>3603.31846</v>
      </c>
      <c r="I66" s="12"/>
      <c r="J66" s="12">
        <f>H66*1.1</f>
        <v>3963.6503060000005</v>
      </c>
      <c r="K66" s="12"/>
      <c r="L66" s="91">
        <v>0.25</v>
      </c>
      <c r="M66" s="12">
        <f t="shared" ref="M66:M68" si="17">J66*(1+L66)</f>
        <v>4954.5628825000003</v>
      </c>
    </row>
    <row r="67" spans="2:15" x14ac:dyDescent="0.25">
      <c r="B67" t="s">
        <v>26</v>
      </c>
      <c r="C67" t="s">
        <v>23</v>
      </c>
      <c r="D67" s="8">
        <f>D66</f>
        <v>7</v>
      </c>
      <c r="E67" t="s">
        <v>22</v>
      </c>
      <c r="F67" s="16">
        <f>DigitizerJSEB2Board!G$79</f>
        <v>58.61</v>
      </c>
      <c r="G67" s="16"/>
      <c r="H67" s="12">
        <f>D67*F67</f>
        <v>410.27</v>
      </c>
      <c r="I67" s="12"/>
      <c r="J67" s="12">
        <f t="shared" ref="J67:J68" si="18">H67*1.1</f>
        <v>451.29700000000003</v>
      </c>
      <c r="K67" s="12"/>
      <c r="L67" s="91">
        <v>0.25</v>
      </c>
      <c r="M67" s="12">
        <f t="shared" si="17"/>
        <v>564.12125000000003</v>
      </c>
    </row>
    <row r="68" spans="2:15" ht="16.5" thickBot="1" x14ac:dyDescent="0.3">
      <c r="B68" t="s">
        <v>25</v>
      </c>
      <c r="C68" t="s">
        <v>23</v>
      </c>
      <c r="D68" s="8">
        <f>D67</f>
        <v>7</v>
      </c>
      <c r="E68" t="s">
        <v>22</v>
      </c>
      <c r="F68" s="16">
        <f>DigitizerJSEB2Board!G$80</f>
        <v>110</v>
      </c>
      <c r="G68" s="16"/>
      <c r="H68" s="12">
        <f>D68*F68</f>
        <v>770</v>
      </c>
      <c r="I68" s="12"/>
      <c r="J68" s="12">
        <f t="shared" si="18"/>
        <v>847.00000000000011</v>
      </c>
      <c r="K68" s="12"/>
      <c r="L68" s="91">
        <v>0.4</v>
      </c>
      <c r="M68" s="12">
        <f t="shared" si="17"/>
        <v>1185.8000000000002</v>
      </c>
    </row>
    <row r="69" spans="2:15" ht="16.5" thickBot="1" x14ac:dyDescent="0.3">
      <c r="B69" t="s">
        <v>21</v>
      </c>
      <c r="H69" s="99">
        <f>SUM(H66:H68)</f>
        <v>4783.5884599999999</v>
      </c>
      <c r="I69" s="99"/>
      <c r="J69" s="99">
        <f>SUM(J66:J68)</f>
        <v>5261.947306</v>
      </c>
      <c r="K69" s="99"/>
      <c r="L69" s="101"/>
      <c r="M69" s="99">
        <f>SUM(M66:M68)</f>
        <v>6704.4841325000007</v>
      </c>
      <c r="N69" s="12"/>
      <c r="O69" s="12"/>
    </row>
    <row r="70" spans="2:15" ht="16.5" thickTop="1" x14ac:dyDescent="0.25">
      <c r="L70" s="91"/>
      <c r="M70" s="12"/>
      <c r="N70" s="12"/>
      <c r="O70" s="12"/>
    </row>
    <row r="71" spans="2:15" ht="16.5" thickBot="1" x14ac:dyDescent="0.3">
      <c r="B71" t="s">
        <v>675</v>
      </c>
      <c r="C71" t="s">
        <v>23</v>
      </c>
      <c r="D71" s="8">
        <f>ModuleCounts!C$121</f>
        <v>7</v>
      </c>
      <c r="E71" t="s">
        <v>22</v>
      </c>
      <c r="F71" s="16">
        <f>Misc!G7</f>
        <v>1703</v>
      </c>
      <c r="G71" s="16"/>
      <c r="H71" s="12">
        <f>D71*F71</f>
        <v>11921</v>
      </c>
      <c r="I71" s="12"/>
      <c r="J71" s="12">
        <f>H71*1.1</f>
        <v>13113.1</v>
      </c>
      <c r="K71" s="12"/>
      <c r="L71" s="91">
        <v>0.25</v>
      </c>
      <c r="M71" s="12">
        <f>J71*(1+L71)</f>
        <v>16391.375</v>
      </c>
      <c r="N71" s="12"/>
    </row>
    <row r="72" spans="2:15" ht="17.25" thickTop="1" thickBot="1" x14ac:dyDescent="0.3">
      <c r="H72" s="15"/>
      <c r="I72" s="15"/>
      <c r="J72" s="15"/>
      <c r="K72" s="15"/>
      <c r="L72" s="15"/>
      <c r="M72" s="15"/>
      <c r="N72" s="12"/>
      <c r="O72" s="12"/>
    </row>
    <row r="73" spans="2:15" ht="17.25" thickTop="1" thickBot="1" x14ac:dyDescent="0.3">
      <c r="B73" t="s">
        <v>518</v>
      </c>
      <c r="F73" s="12"/>
      <c r="G73" s="12"/>
      <c r="H73" s="103">
        <f>(H39+H44+H49+H54+H59+H64+H69+H71)</f>
        <v>212518.05998000002</v>
      </c>
      <c r="I73" s="103"/>
      <c r="J73" s="103">
        <f>(J39+J44+J49+J54+J59+J64+J69+J71)</f>
        <v>233769.86597800002</v>
      </c>
      <c r="K73" s="103"/>
      <c r="L73" s="104"/>
      <c r="M73" s="103">
        <f>(M39+M44+M49+M54+M64+M69+M71)</f>
        <v>291977.45992250007</v>
      </c>
      <c r="N73" s="12"/>
      <c r="O73" s="12"/>
    </row>
    <row r="74" spans="2:15" ht="16.5" thickTop="1" x14ac:dyDescent="0.25">
      <c r="H74" s="12"/>
      <c r="I74" s="12"/>
      <c r="J74" s="12"/>
      <c r="K74" s="12"/>
      <c r="L74" s="12"/>
      <c r="M74" s="12"/>
      <c r="N74" s="12"/>
      <c r="O74" s="12"/>
    </row>
    <row r="75" spans="2:15" x14ac:dyDescent="0.25">
      <c r="B75" t="s">
        <v>516</v>
      </c>
      <c r="F75" s="12"/>
      <c r="G75" s="12"/>
      <c r="H75" s="12">
        <f>(H36+H41+H46+H51+H56+H61+H66+H71)</f>
        <v>142309.35998000001</v>
      </c>
      <c r="I75" s="12"/>
      <c r="J75" s="12">
        <f>(J36+J41+J46+J51+J56+J61+J66+J71)</f>
        <v>156540.29597800004</v>
      </c>
      <c r="K75" s="12"/>
      <c r="L75" s="91"/>
      <c r="M75" s="12">
        <f>(M36+M41+M46+M51+M56+M61+M66+M71)</f>
        <v>196091.16997250001</v>
      </c>
    </row>
    <row r="76" spans="2:15" x14ac:dyDescent="0.25">
      <c r="B76" t="s">
        <v>519</v>
      </c>
      <c r="F76" s="12"/>
      <c r="G76" s="12"/>
      <c r="H76" s="12">
        <f>(H37+H42+H47+H52+H57+H62+H67)</f>
        <v>35792.17</v>
      </c>
      <c r="I76" s="12"/>
      <c r="J76" s="12">
        <f>(J37+J42+J47+J52+J57+J62+J67)</f>
        <v>39371.386999999995</v>
      </c>
      <c r="K76" s="12"/>
      <c r="L76" s="12"/>
      <c r="M76" s="12">
        <f>(M37+M42+M47+M52+M57+M62+M67)</f>
        <v>49352.833749999998</v>
      </c>
    </row>
    <row r="77" spans="2:15" x14ac:dyDescent="0.25">
      <c r="B77" t="s">
        <v>517</v>
      </c>
      <c r="F77" s="12"/>
      <c r="G77" s="12"/>
      <c r="H77" s="12">
        <f>(H38+H43+H48+H53+H58+H63+H68)</f>
        <v>34416.53</v>
      </c>
      <c r="I77" s="12"/>
      <c r="J77" s="12">
        <f>(J38+J43+J48+J53+J58+J63+J68)</f>
        <v>37858.183000000005</v>
      </c>
      <c r="K77" s="12"/>
      <c r="L77" s="91"/>
      <c r="M77" s="12">
        <f>(M38+M43+M48+M53+M58+M63+M68)</f>
        <v>53001.456200000001</v>
      </c>
      <c r="N77" s="12"/>
    </row>
    <row r="78" spans="2:15" ht="16.5" thickBot="1" x14ac:dyDescent="0.3">
      <c r="B78" t="s">
        <v>687</v>
      </c>
      <c r="F78" s="12"/>
      <c r="G78" s="12"/>
      <c r="H78" s="12">
        <v>42000</v>
      </c>
      <c r="I78" s="12"/>
      <c r="J78" s="12">
        <f>42000</f>
        <v>42000</v>
      </c>
      <c r="K78" s="12"/>
      <c r="L78" s="91"/>
      <c r="M78" s="12">
        <v>42000</v>
      </c>
      <c r="N78" s="12"/>
      <c r="O78" s="12"/>
    </row>
    <row r="79" spans="2:15" ht="17.25" thickTop="1" thickBot="1" x14ac:dyDescent="0.3">
      <c r="B79" t="s">
        <v>520</v>
      </c>
      <c r="F79" s="12"/>
      <c r="G79" s="12"/>
      <c r="H79" s="103">
        <f>SUM(H75:H78)</f>
        <v>254518.05997999999</v>
      </c>
      <c r="I79" s="103"/>
      <c r="J79" s="103">
        <f>SUM(J75:J78)</f>
        <v>275769.86597800005</v>
      </c>
      <c r="K79" s="103"/>
      <c r="L79" s="103"/>
      <c r="M79" s="103">
        <f>SUM(M75:M78)</f>
        <v>340445.45992250001</v>
      </c>
      <c r="N79" s="12"/>
      <c r="O79" s="12"/>
    </row>
    <row r="80" spans="2:15" ht="16.5" thickTop="1" x14ac:dyDescent="0.25">
      <c r="F80" s="12"/>
      <c r="G80" s="12"/>
      <c r="H80" s="12"/>
      <c r="I80" s="12"/>
      <c r="J80" s="12"/>
      <c r="K80" s="12"/>
      <c r="L80" s="12"/>
      <c r="M80" s="12"/>
      <c r="N80" s="12"/>
      <c r="O80" s="12"/>
    </row>
    <row r="81" spans="1:15" x14ac:dyDescent="0.25">
      <c r="B81" t="s">
        <v>676</v>
      </c>
      <c r="C81" t="s">
        <v>345</v>
      </c>
      <c r="D81" s="8">
        <f>ModuleCounts!C$132</f>
        <v>2</v>
      </c>
      <c r="F81" s="16">
        <f>Misc!G10</f>
        <v>7500</v>
      </c>
      <c r="G81" s="16"/>
      <c r="H81" s="12">
        <f>D81*F81</f>
        <v>15000</v>
      </c>
      <c r="I81" s="12"/>
      <c r="J81" s="12">
        <f>H81*1.1</f>
        <v>16500</v>
      </c>
      <c r="K81" s="12"/>
      <c r="L81" s="91">
        <v>0.25</v>
      </c>
      <c r="M81" s="12">
        <f>J81*(1+L81)</f>
        <v>20625</v>
      </c>
      <c r="N81" s="12"/>
    </row>
    <row r="82" spans="1:15" ht="16.5" thickBot="1" x14ac:dyDescent="0.3">
      <c r="B82" t="s">
        <v>513</v>
      </c>
      <c r="D82" s="8">
        <f>ModuleCounts!D146</f>
        <v>397</v>
      </c>
      <c r="E82" t="s">
        <v>512</v>
      </c>
      <c r="F82" s="16">
        <f>Misc!G9</f>
        <v>9.89</v>
      </c>
      <c r="G82" s="16"/>
      <c r="H82" s="12">
        <f>D82*F82</f>
        <v>3926.3300000000004</v>
      </c>
      <c r="I82" s="12"/>
      <c r="J82" s="12">
        <f>H82*1.1</f>
        <v>4318.9630000000006</v>
      </c>
      <c r="K82" s="12"/>
      <c r="L82" s="91">
        <v>0.25</v>
      </c>
      <c r="M82" s="12">
        <f>J82*(1+L82)</f>
        <v>5398.7037500000006</v>
      </c>
      <c r="N82" s="12"/>
      <c r="O82" s="12"/>
    </row>
    <row r="83" spans="1:15" ht="17.25" thickTop="1" thickBot="1" x14ac:dyDescent="0.3">
      <c r="B83" t="s">
        <v>913</v>
      </c>
      <c r="F83" s="16"/>
      <c r="G83" s="16"/>
      <c r="H83" s="103">
        <f>SUM(H81:H82)</f>
        <v>18926.330000000002</v>
      </c>
      <c r="I83" s="103"/>
      <c r="J83" s="103">
        <f>SUM(J81:J82)</f>
        <v>20818.963</v>
      </c>
      <c r="K83" s="103"/>
      <c r="L83" s="104"/>
      <c r="M83" s="103">
        <f>SUM(M81:M82)</f>
        <v>26023.703750000001</v>
      </c>
      <c r="N83" s="12"/>
      <c r="O83" s="12"/>
    </row>
    <row r="84" spans="1:15" ht="17.25" thickTop="1" thickBot="1" x14ac:dyDescent="0.3">
      <c r="F84" s="16"/>
      <c r="G84" s="16"/>
      <c r="H84" s="12"/>
      <c r="I84" s="12"/>
      <c r="J84" s="12"/>
      <c r="K84" s="12"/>
      <c r="L84" s="91"/>
      <c r="M84" s="12"/>
      <c r="N84" s="12"/>
      <c r="O84" s="12"/>
    </row>
    <row r="85" spans="1:15" ht="17.25" thickTop="1" thickBot="1" x14ac:dyDescent="0.3">
      <c r="B85" t="s">
        <v>679</v>
      </c>
      <c r="F85" s="16"/>
      <c r="G85" s="16"/>
      <c r="H85" s="103">
        <f>H79+H83</f>
        <v>273444.38997999998</v>
      </c>
      <c r="I85" s="103"/>
      <c r="J85" s="103">
        <f>J79+J83</f>
        <v>296588.82897800003</v>
      </c>
      <c r="K85" s="103"/>
      <c r="L85" s="104"/>
      <c r="M85" s="103">
        <f>M79+M83</f>
        <v>366469.1636725</v>
      </c>
      <c r="N85" s="12"/>
      <c r="O85" s="12"/>
    </row>
    <row r="86" spans="1:15" ht="16.5" thickTop="1" x14ac:dyDescent="0.25"/>
    <row r="87" spans="1:15" x14ac:dyDescent="0.25">
      <c r="A87" s="92" t="s">
        <v>667</v>
      </c>
      <c r="B87" s="92"/>
      <c r="C87" s="92"/>
      <c r="D87" s="93"/>
      <c r="E87" s="92"/>
      <c r="F87" s="92"/>
      <c r="G87" s="92"/>
      <c r="H87" s="92"/>
      <c r="I87" s="92"/>
      <c r="J87" s="92"/>
      <c r="K87" s="92"/>
      <c r="L87" s="93"/>
      <c r="M87" s="92"/>
    </row>
    <row r="88" spans="1:15" x14ac:dyDescent="0.25">
      <c r="B88" t="s">
        <v>48</v>
      </c>
      <c r="C88" t="s">
        <v>23</v>
      </c>
      <c r="D88" s="8">
        <f>ModuleCounts!C$134</f>
        <v>276</v>
      </c>
      <c r="E88" t="s">
        <v>22</v>
      </c>
      <c r="F88" s="16">
        <f>DigitizerADCBoards!F$106</f>
        <v>1354.8471000000002</v>
      </c>
      <c r="G88" s="16"/>
      <c r="H88" s="12">
        <f>D88*F88</f>
        <v>373937.79960000003</v>
      </c>
      <c r="I88" s="12"/>
      <c r="J88" s="12">
        <f>H88*1.1</f>
        <v>411331.57956000004</v>
      </c>
      <c r="K88" s="12"/>
      <c r="L88" s="91">
        <v>0.25</v>
      </c>
      <c r="M88" s="12">
        <f t="shared" ref="M88:M90" si="19">J88*(1+L88)</f>
        <v>514164.47445000004</v>
      </c>
    </row>
    <row r="89" spans="1:15" x14ac:dyDescent="0.25">
      <c r="B89" t="s">
        <v>47</v>
      </c>
      <c r="C89" t="s">
        <v>23</v>
      </c>
      <c r="D89" s="8">
        <f>D88</f>
        <v>276</v>
      </c>
      <c r="E89" t="s">
        <v>22</v>
      </c>
      <c r="F89" s="16">
        <f>DigitizerADCBoards!F$107</f>
        <v>256.88</v>
      </c>
      <c r="G89" s="16"/>
      <c r="H89" s="12">
        <f>D89*F89</f>
        <v>70898.880000000005</v>
      </c>
      <c r="I89" s="12"/>
      <c r="J89" s="12">
        <f t="shared" ref="J89:J90" si="20">H89*1.1</f>
        <v>77988.768000000011</v>
      </c>
      <c r="K89" s="12"/>
      <c r="L89" s="91">
        <v>0.25</v>
      </c>
      <c r="M89" s="12">
        <f t="shared" si="19"/>
        <v>97485.960000000021</v>
      </c>
    </row>
    <row r="90" spans="1:15" ht="16.5" thickBot="1" x14ac:dyDescent="0.3">
      <c r="B90" t="s">
        <v>46</v>
      </c>
      <c r="C90" t="s">
        <v>23</v>
      </c>
      <c r="D90" s="8">
        <f>D89</f>
        <v>276</v>
      </c>
      <c r="E90" t="s">
        <v>22</v>
      </c>
      <c r="F90" s="16">
        <f>DigitizerADCBoards!F$108</f>
        <v>262.25</v>
      </c>
      <c r="G90" s="16"/>
      <c r="H90" s="12">
        <f>D90*F90</f>
        <v>72381</v>
      </c>
      <c r="I90" s="12"/>
      <c r="J90" s="12">
        <f t="shared" si="20"/>
        <v>79619.100000000006</v>
      </c>
      <c r="K90" s="12"/>
      <c r="L90" s="91">
        <v>0.4</v>
      </c>
      <c r="M90" s="12">
        <f t="shared" si="19"/>
        <v>111466.74</v>
      </c>
    </row>
    <row r="91" spans="1:15" ht="16.5" thickBot="1" x14ac:dyDescent="0.3">
      <c r="B91" t="s">
        <v>45</v>
      </c>
      <c r="F91" s="16">
        <f>SUM(F88:F90)</f>
        <v>1873.9771000000001</v>
      </c>
      <c r="G91" s="16"/>
      <c r="H91" s="99">
        <f>SUM(H88:H90)</f>
        <v>517217.67960000003</v>
      </c>
      <c r="I91" s="99"/>
      <c r="J91" s="99">
        <f>SUM(J88:J90)</f>
        <v>568939.44756</v>
      </c>
      <c r="K91" s="99"/>
      <c r="L91" s="101"/>
      <c r="M91" s="99">
        <f>SUM(M88:M90)</f>
        <v>723117.17445000005</v>
      </c>
      <c r="N91" s="12"/>
      <c r="O91" s="12"/>
    </row>
    <row r="92" spans="1:15" ht="16.5" thickTop="1" x14ac:dyDescent="0.25">
      <c r="F92" s="16"/>
      <c r="G92" s="16"/>
      <c r="H92" s="12"/>
      <c r="I92" s="12"/>
      <c r="J92" s="12"/>
      <c r="K92" s="12"/>
      <c r="L92" s="91"/>
      <c r="M92" s="12"/>
      <c r="N92" s="12"/>
      <c r="O92" s="12"/>
    </row>
    <row r="93" spans="1:15" x14ac:dyDescent="0.25">
      <c r="B93" t="s">
        <v>44</v>
      </c>
      <c r="C93" t="s">
        <v>23</v>
      </c>
      <c r="D93" s="8">
        <f>ModuleCounts!C$136</f>
        <v>92</v>
      </c>
      <c r="E93" t="s">
        <v>22</v>
      </c>
      <c r="F93" s="16">
        <f>DigitizerXMITBoards!F$67</f>
        <v>192.03503999999995</v>
      </c>
      <c r="G93" s="16"/>
      <c r="H93" s="12">
        <f>D93*F93</f>
        <v>17667.223679999996</v>
      </c>
      <c r="I93" s="12"/>
      <c r="J93" s="12">
        <f>H93*1.1</f>
        <v>19433.946047999998</v>
      </c>
      <c r="K93" s="12"/>
      <c r="L93" s="91">
        <v>0.25</v>
      </c>
      <c r="M93" s="12">
        <f t="shared" ref="M93:M95" si="21">J93*(1+L93)</f>
        <v>24292.432559999997</v>
      </c>
    </row>
    <row r="94" spans="1:15" x14ac:dyDescent="0.25">
      <c r="B94" t="s">
        <v>43</v>
      </c>
      <c r="C94" t="s">
        <v>23</v>
      </c>
      <c r="D94" s="8">
        <f>D93</f>
        <v>92</v>
      </c>
      <c r="E94" t="s">
        <v>22</v>
      </c>
      <c r="F94" s="16">
        <f>DigitizerXMITBoards!F$68</f>
        <v>308.61</v>
      </c>
      <c r="G94" s="16"/>
      <c r="H94" s="12">
        <f>D94*F94</f>
        <v>28392.120000000003</v>
      </c>
      <c r="I94" s="12"/>
      <c r="J94" s="12">
        <f t="shared" ref="J94:J95" si="22">H94*1.1</f>
        <v>31231.332000000006</v>
      </c>
      <c r="K94" s="12"/>
      <c r="L94" s="91">
        <v>0.25</v>
      </c>
      <c r="M94" s="12">
        <f t="shared" si="21"/>
        <v>39039.165000000008</v>
      </c>
    </row>
    <row r="95" spans="1:15" ht="16.5" thickBot="1" x14ac:dyDescent="0.3">
      <c r="B95" t="s">
        <v>42</v>
      </c>
      <c r="C95" t="s">
        <v>23</v>
      </c>
      <c r="D95" s="8">
        <f>D94</f>
        <v>92</v>
      </c>
      <c r="E95" t="s">
        <v>22</v>
      </c>
      <c r="F95" s="16">
        <f>DigitizerXMITBoards!F$69</f>
        <v>95</v>
      </c>
      <c r="G95" s="16"/>
      <c r="H95" s="12">
        <f>D95*F95</f>
        <v>8740</v>
      </c>
      <c r="I95" s="12"/>
      <c r="J95" s="12">
        <f t="shared" si="22"/>
        <v>9614</v>
      </c>
      <c r="K95" s="12"/>
      <c r="L95" s="91">
        <v>0.4</v>
      </c>
      <c r="M95" s="12">
        <f t="shared" si="21"/>
        <v>13459.599999999999</v>
      </c>
    </row>
    <row r="96" spans="1:15" ht="16.5" thickBot="1" x14ac:dyDescent="0.3">
      <c r="B96" t="s">
        <v>41</v>
      </c>
      <c r="F96" s="16"/>
      <c r="G96" s="16"/>
      <c r="H96" s="99">
        <f>SUM(H93:H95)</f>
        <v>54799.343679999998</v>
      </c>
      <c r="I96" s="99"/>
      <c r="J96" s="99">
        <f>SUM(J93:J95)</f>
        <v>60279.278048000007</v>
      </c>
      <c r="K96" s="99"/>
      <c r="L96" s="101"/>
      <c r="M96" s="99">
        <f>SUM(M93:M95)</f>
        <v>76791.197560000001</v>
      </c>
      <c r="N96" s="12"/>
      <c r="O96" s="12"/>
    </row>
    <row r="97" spans="2:15" ht="16.5" thickTop="1" x14ac:dyDescent="0.25">
      <c r="F97" s="16"/>
      <c r="G97" s="16"/>
      <c r="H97" s="12"/>
      <c r="I97" s="12"/>
      <c r="J97" s="12"/>
      <c r="K97" s="12"/>
      <c r="L97" s="91"/>
      <c r="M97" s="12"/>
      <c r="N97" s="12"/>
      <c r="O97" s="12"/>
    </row>
    <row r="98" spans="2:15" x14ac:dyDescent="0.25">
      <c r="B98" t="s">
        <v>40</v>
      </c>
      <c r="C98" t="s">
        <v>23</v>
      </c>
      <c r="D98" s="8">
        <f>ModuleCounts!C$137</f>
        <v>23</v>
      </c>
      <c r="E98" t="s">
        <v>22</v>
      </c>
      <c r="F98" s="16">
        <f>DigitizerCrateController!F$74</f>
        <v>223.202</v>
      </c>
      <c r="G98" s="16"/>
      <c r="H98" s="12">
        <f>D98*F98</f>
        <v>5133.6459999999997</v>
      </c>
      <c r="I98" s="12"/>
      <c r="J98" s="12">
        <f>H98*1.1</f>
        <v>5647.0106000000005</v>
      </c>
      <c r="K98" s="12"/>
      <c r="L98" s="91">
        <v>0.25</v>
      </c>
      <c r="M98" s="12">
        <f t="shared" ref="M98:M100" si="23">J98*(1+L98)</f>
        <v>7058.7632500000009</v>
      </c>
    </row>
    <row r="99" spans="2:15" x14ac:dyDescent="0.25">
      <c r="B99" t="s">
        <v>39</v>
      </c>
      <c r="C99" t="s">
        <v>23</v>
      </c>
      <c r="D99" s="8">
        <f>D98</f>
        <v>23</v>
      </c>
      <c r="E99" t="s">
        <v>22</v>
      </c>
      <c r="F99" s="16">
        <f>DigitizerCrateController!F$75</f>
        <v>87.1</v>
      </c>
      <c r="G99" s="16"/>
      <c r="H99" s="12">
        <f>D99*F99</f>
        <v>2003.3</v>
      </c>
      <c r="I99" s="12"/>
      <c r="J99" s="12">
        <f t="shared" ref="J99:J100" si="24">H99*1.1</f>
        <v>2203.63</v>
      </c>
      <c r="K99" s="12"/>
      <c r="L99" s="91">
        <v>0.25</v>
      </c>
      <c r="M99" s="12">
        <f t="shared" si="23"/>
        <v>2754.5375000000004</v>
      </c>
    </row>
    <row r="100" spans="2:15" ht="16.5" thickBot="1" x14ac:dyDescent="0.3">
      <c r="B100" t="s">
        <v>38</v>
      </c>
      <c r="C100" t="s">
        <v>23</v>
      </c>
      <c r="D100" s="8">
        <f>D99</f>
        <v>23</v>
      </c>
      <c r="E100" t="s">
        <v>22</v>
      </c>
      <c r="F100" s="16">
        <f>DigitizerCrateController!F$76</f>
        <v>376.79</v>
      </c>
      <c r="G100" s="16"/>
      <c r="H100" s="12">
        <f>D100*F100</f>
        <v>8666.17</v>
      </c>
      <c r="I100" s="12"/>
      <c r="J100" s="12">
        <f t="shared" si="24"/>
        <v>9532.7870000000003</v>
      </c>
      <c r="K100" s="12"/>
      <c r="L100" s="91">
        <v>0.4</v>
      </c>
      <c r="M100" s="12">
        <f t="shared" si="23"/>
        <v>13345.9018</v>
      </c>
    </row>
    <row r="101" spans="2:15" ht="16.5" thickBot="1" x14ac:dyDescent="0.3">
      <c r="B101" t="s">
        <v>37</v>
      </c>
      <c r="H101" s="99">
        <f>SUM(H98:H100)</f>
        <v>15803.116</v>
      </c>
      <c r="I101" s="99"/>
      <c r="J101" s="99">
        <f>SUM(J98:J100)</f>
        <v>17383.427600000003</v>
      </c>
      <c r="K101" s="99"/>
      <c r="L101" s="101"/>
      <c r="M101" s="99">
        <f>SUM(M98:M100)</f>
        <v>23159.202550000002</v>
      </c>
      <c r="N101" s="12"/>
      <c r="O101" s="12"/>
    </row>
    <row r="102" spans="2:15" ht="16.5" thickTop="1" x14ac:dyDescent="0.25">
      <c r="L102" s="91"/>
      <c r="M102" s="12"/>
      <c r="N102" s="12"/>
      <c r="O102" s="12"/>
    </row>
    <row r="103" spans="2:15" x14ac:dyDescent="0.25">
      <c r="B103" t="s">
        <v>36</v>
      </c>
      <c r="C103" t="s">
        <v>23</v>
      </c>
      <c r="D103" s="8">
        <f>ModuleCounts!C$141</f>
        <v>6</v>
      </c>
      <c r="E103" t="s">
        <v>33</v>
      </c>
      <c r="F103" s="12">
        <f>DigitizerClockMaster!G$12</f>
        <v>100</v>
      </c>
      <c r="G103" s="12"/>
      <c r="H103" s="12">
        <f>D103*F103</f>
        <v>600</v>
      </c>
      <c r="I103" s="12"/>
      <c r="J103" s="12">
        <f>H103*1.1</f>
        <v>660</v>
      </c>
      <c r="K103" s="12"/>
      <c r="L103" s="91">
        <v>0.25</v>
      </c>
      <c r="M103" s="12">
        <f t="shared" ref="M103:M105" si="25">J103*(1+L103)</f>
        <v>825</v>
      </c>
    </row>
    <row r="104" spans="2:15" x14ac:dyDescent="0.25">
      <c r="B104" t="s">
        <v>35</v>
      </c>
      <c r="C104" t="s">
        <v>23</v>
      </c>
      <c r="D104" s="8">
        <f>D103</f>
        <v>6</v>
      </c>
      <c r="E104" t="s">
        <v>33</v>
      </c>
      <c r="F104" s="12">
        <f>DigitizerClockMaster!G$13</f>
        <v>500</v>
      </c>
      <c r="G104" s="12"/>
      <c r="H104" s="12">
        <f>D104*F104</f>
        <v>3000</v>
      </c>
      <c r="I104" s="12"/>
      <c r="J104" s="12">
        <f t="shared" ref="J104:J105" si="26">H104*1.1</f>
        <v>3300.0000000000005</v>
      </c>
      <c r="K104" s="12"/>
      <c r="L104" s="91">
        <v>0.25</v>
      </c>
      <c r="M104" s="12">
        <f t="shared" si="25"/>
        <v>4125.0000000000009</v>
      </c>
      <c r="N104" t="s">
        <v>780</v>
      </c>
    </row>
    <row r="105" spans="2:15" ht="16.5" thickBot="1" x14ac:dyDescent="0.3">
      <c r="B105" t="s">
        <v>34</v>
      </c>
      <c r="C105" t="s">
        <v>23</v>
      </c>
      <c r="D105" s="8">
        <f>D104</f>
        <v>6</v>
      </c>
      <c r="E105" t="s">
        <v>33</v>
      </c>
      <c r="F105" s="12">
        <f>DigitizerClockMaster!G$14</f>
        <v>500</v>
      </c>
      <c r="G105" s="12"/>
      <c r="H105" s="12">
        <f>D105*F105</f>
        <v>3000</v>
      </c>
      <c r="I105" s="12"/>
      <c r="J105" s="12">
        <f t="shared" si="26"/>
        <v>3300.0000000000005</v>
      </c>
      <c r="K105" s="12"/>
      <c r="L105" s="91">
        <v>0.4</v>
      </c>
      <c r="M105" s="12">
        <f t="shared" si="25"/>
        <v>4620</v>
      </c>
      <c r="N105" t="s">
        <v>812</v>
      </c>
    </row>
    <row r="106" spans="2:15" ht="16.5" thickBot="1" x14ac:dyDescent="0.3">
      <c r="B106" t="s">
        <v>32</v>
      </c>
      <c r="H106" s="99">
        <f>SUM(H103:H105)</f>
        <v>6600</v>
      </c>
      <c r="I106" s="99"/>
      <c r="J106" s="99">
        <f>SUM(J103:J105)</f>
        <v>7260.0000000000009</v>
      </c>
      <c r="K106" s="99"/>
      <c r="L106" s="101"/>
      <c r="M106" s="99">
        <f>SUM(M103:M105)</f>
        <v>9570</v>
      </c>
      <c r="N106" s="12"/>
      <c r="O106" s="12"/>
    </row>
    <row r="107" spans="2:15" ht="16.5" thickTop="1" x14ac:dyDescent="0.25">
      <c r="H107" s="12"/>
      <c r="I107" s="12"/>
      <c r="J107" s="12"/>
      <c r="K107" s="12"/>
      <c r="L107" s="91"/>
      <c r="M107" s="12"/>
      <c r="N107" s="12"/>
      <c r="O107" s="12"/>
    </row>
    <row r="108" spans="2:15" x14ac:dyDescent="0.25">
      <c r="B108" t="s">
        <v>522</v>
      </c>
      <c r="C108" t="s">
        <v>23</v>
      </c>
      <c r="D108" s="8">
        <f>ModuleCounts!C$135</f>
        <v>276</v>
      </c>
      <c r="E108" t="s">
        <v>33</v>
      </c>
      <c r="F108" s="12">
        <f>TriggerInterface!G$12</f>
        <v>30</v>
      </c>
      <c r="G108" s="12"/>
      <c r="H108" s="12">
        <f>D108*F108</f>
        <v>8280</v>
      </c>
      <c r="I108" s="12"/>
      <c r="J108" s="12">
        <f>H108*1.1</f>
        <v>9108</v>
      </c>
      <c r="K108" s="12"/>
      <c r="L108" s="91">
        <v>0.4</v>
      </c>
      <c r="M108" s="12">
        <f t="shared" ref="M108:M110" si="27">J108*(1+L108)</f>
        <v>12751.199999999999</v>
      </c>
    </row>
    <row r="109" spans="2:15" x14ac:dyDescent="0.25">
      <c r="B109" t="s">
        <v>523</v>
      </c>
      <c r="C109" t="s">
        <v>23</v>
      </c>
      <c r="D109" s="8">
        <f>D108</f>
        <v>276</v>
      </c>
      <c r="E109" t="s">
        <v>33</v>
      </c>
      <c r="F109" s="12">
        <f>TriggerInterface!G$13</f>
        <v>10</v>
      </c>
      <c r="G109" s="12"/>
      <c r="H109" s="12">
        <f>D109*F109</f>
        <v>2760</v>
      </c>
      <c r="I109" s="12"/>
      <c r="J109" s="12">
        <f t="shared" ref="J109:J110" si="28">H109*1.1</f>
        <v>3036.0000000000005</v>
      </c>
      <c r="K109" s="12"/>
      <c r="L109" s="91">
        <v>0.4</v>
      </c>
      <c r="M109" s="12">
        <f t="shared" si="27"/>
        <v>4250.4000000000005</v>
      </c>
    </row>
    <row r="110" spans="2:15" ht="16.5" thickBot="1" x14ac:dyDescent="0.3">
      <c r="B110" t="s">
        <v>524</v>
      </c>
      <c r="C110" t="s">
        <v>23</v>
      </c>
      <c r="D110" s="8">
        <f>D109</f>
        <v>276</v>
      </c>
      <c r="E110" t="s">
        <v>33</v>
      </c>
      <c r="F110" s="12">
        <f>TriggerInterface!G$14</f>
        <v>10</v>
      </c>
      <c r="G110" s="12"/>
      <c r="H110" s="12">
        <f>D110*F110</f>
        <v>2760</v>
      </c>
      <c r="I110" s="12"/>
      <c r="J110" s="12">
        <f t="shared" si="28"/>
        <v>3036.0000000000005</v>
      </c>
      <c r="K110" s="12"/>
      <c r="L110" s="91">
        <v>0.4</v>
      </c>
      <c r="M110" s="12">
        <f t="shared" si="27"/>
        <v>4250.4000000000005</v>
      </c>
    </row>
    <row r="111" spans="2:15" ht="16.5" thickBot="1" x14ac:dyDescent="0.3">
      <c r="B111" t="s">
        <v>525</v>
      </c>
      <c r="H111" s="99">
        <f>SUM(H108:H110)</f>
        <v>13800</v>
      </c>
      <c r="I111" s="99"/>
      <c r="J111" s="99">
        <f>SUM(J108:J110)</f>
        <v>15180</v>
      </c>
      <c r="K111" s="99"/>
      <c r="L111" s="101"/>
      <c r="M111" s="99">
        <f>SUM(M108:M110)</f>
        <v>21252</v>
      </c>
      <c r="N111" s="12"/>
      <c r="O111" s="12"/>
    </row>
    <row r="112" spans="2:15" ht="16.5" thickTop="1" x14ac:dyDescent="0.25">
      <c r="L112" s="91"/>
      <c r="M112" s="12"/>
      <c r="N112" s="12"/>
      <c r="O112" s="12"/>
    </row>
    <row r="113" spans="2:15" x14ac:dyDescent="0.25">
      <c r="B113" t="s">
        <v>31</v>
      </c>
      <c r="C113" t="s">
        <v>23</v>
      </c>
      <c r="D113" s="8">
        <f>ModuleCounts!C$139</f>
        <v>23</v>
      </c>
      <c r="E113" t="s">
        <v>22</v>
      </c>
      <c r="F113" s="16">
        <f>DigitizerBackplane!F$24</f>
        <v>474.07</v>
      </c>
      <c r="G113" s="16"/>
      <c r="H113" s="12">
        <f>D113*F113</f>
        <v>10903.61</v>
      </c>
      <c r="I113" s="12"/>
      <c r="J113" s="12">
        <f>H113*1.1</f>
        <v>11993.971000000001</v>
      </c>
      <c r="K113" s="12"/>
      <c r="L113" s="91">
        <v>0.25</v>
      </c>
      <c r="M113" s="12">
        <f t="shared" ref="M113:M115" si="29">J113*(1+L113)</f>
        <v>14992.463750000003</v>
      </c>
    </row>
    <row r="114" spans="2:15" x14ac:dyDescent="0.25">
      <c r="B114" t="s">
        <v>30</v>
      </c>
      <c r="C114" t="s">
        <v>23</v>
      </c>
      <c r="D114" s="8">
        <f>D113</f>
        <v>23</v>
      </c>
      <c r="E114" t="s">
        <v>22</v>
      </c>
      <c r="F114" s="16">
        <f>DigitizerBackplane!F$25</f>
        <v>387.6</v>
      </c>
      <c r="G114" s="16"/>
      <c r="H114" s="12">
        <f>D114*F114</f>
        <v>8914.8000000000011</v>
      </c>
      <c r="I114" s="12"/>
      <c r="J114" s="12">
        <f t="shared" ref="J114:J115" si="30">H114*1.1</f>
        <v>9806.2800000000025</v>
      </c>
      <c r="K114" s="12"/>
      <c r="L114" s="91">
        <v>0.25</v>
      </c>
      <c r="M114" s="12">
        <f t="shared" si="29"/>
        <v>12257.850000000002</v>
      </c>
    </row>
    <row r="115" spans="2:15" ht="16.5" thickBot="1" x14ac:dyDescent="0.3">
      <c r="B115" t="s">
        <v>29</v>
      </c>
      <c r="C115" t="s">
        <v>23</v>
      </c>
      <c r="D115" s="8">
        <f>D114</f>
        <v>23</v>
      </c>
      <c r="E115" t="s">
        <v>22</v>
      </c>
      <c r="F115" s="16">
        <f>DigitizerBackplane!F$26</f>
        <v>640</v>
      </c>
      <c r="G115" s="16"/>
      <c r="H115" s="12">
        <f>D115*F115</f>
        <v>14720</v>
      </c>
      <c r="I115" s="12"/>
      <c r="J115" s="12">
        <f t="shared" si="30"/>
        <v>16192.000000000002</v>
      </c>
      <c r="K115" s="12"/>
      <c r="L115" s="91">
        <v>0.4</v>
      </c>
      <c r="M115" s="12">
        <f t="shared" si="29"/>
        <v>22668.800000000003</v>
      </c>
    </row>
    <row r="116" spans="2:15" ht="16.5" thickBot="1" x14ac:dyDescent="0.3">
      <c r="B116" t="s">
        <v>28</v>
      </c>
      <c r="H116" s="99">
        <f>SUM(H113:H115)</f>
        <v>34538.410000000003</v>
      </c>
      <c r="I116" s="99"/>
      <c r="J116" s="99">
        <f>SUM(J113:J115)</f>
        <v>37992.251000000004</v>
      </c>
      <c r="K116" s="99"/>
      <c r="L116" s="101"/>
      <c r="M116" s="99">
        <f>SUM(M113:M115)</f>
        <v>49919.113750000004</v>
      </c>
      <c r="N116" s="12"/>
      <c r="O116" s="12"/>
    </row>
    <row r="117" spans="2:15" ht="16.5" thickTop="1" x14ac:dyDescent="0.25">
      <c r="L117" s="91"/>
      <c r="M117" s="12"/>
      <c r="N117" s="12"/>
      <c r="O117" s="12"/>
    </row>
    <row r="118" spans="2:15" x14ac:dyDescent="0.25">
      <c r="B118" t="s">
        <v>27</v>
      </c>
      <c r="C118" t="s">
        <v>23</v>
      </c>
      <c r="D118" s="8">
        <f>ModuleCounts!C$139</f>
        <v>23</v>
      </c>
      <c r="E118" t="s">
        <v>22</v>
      </c>
      <c r="F118" s="16">
        <f>DigitizerJSEB2Board!G$78</f>
        <v>514.75977999999998</v>
      </c>
      <c r="G118" s="16"/>
      <c r="H118" s="12">
        <f>D118*F118</f>
        <v>11839.47494</v>
      </c>
      <c r="I118" s="12"/>
      <c r="J118" s="12">
        <f>H118*1.1</f>
        <v>13023.422434000002</v>
      </c>
      <c r="K118" s="12"/>
      <c r="L118" s="91">
        <v>0.25</v>
      </c>
      <c r="M118" s="12">
        <f t="shared" ref="M118:M120" si="31">J118*(1+L118)</f>
        <v>16279.278042500002</v>
      </c>
    </row>
    <row r="119" spans="2:15" x14ac:dyDescent="0.25">
      <c r="B119" t="s">
        <v>26</v>
      </c>
      <c r="C119" t="s">
        <v>23</v>
      </c>
      <c r="D119" s="8">
        <f>D118</f>
        <v>23</v>
      </c>
      <c r="E119" t="s">
        <v>22</v>
      </c>
      <c r="F119" s="16">
        <f>DigitizerJSEB2Board!G$79</f>
        <v>58.61</v>
      </c>
      <c r="G119" s="16"/>
      <c r="H119" s="12">
        <f>D119*F119</f>
        <v>1348.03</v>
      </c>
      <c r="I119" s="12"/>
      <c r="J119" s="12">
        <f t="shared" ref="J119:J120" si="32">H119*1.1</f>
        <v>1482.8330000000001</v>
      </c>
      <c r="K119" s="12"/>
      <c r="L119" s="91">
        <v>0.25</v>
      </c>
      <c r="M119" s="12">
        <f t="shared" si="31"/>
        <v>1853.5412500000002</v>
      </c>
    </row>
    <row r="120" spans="2:15" ht="16.5" thickBot="1" x14ac:dyDescent="0.3">
      <c r="B120" t="s">
        <v>25</v>
      </c>
      <c r="C120" t="s">
        <v>23</v>
      </c>
      <c r="D120" s="8">
        <f>D119</f>
        <v>23</v>
      </c>
      <c r="E120" t="s">
        <v>22</v>
      </c>
      <c r="F120" s="16">
        <f>DigitizerJSEB2Board!G$80</f>
        <v>110</v>
      </c>
      <c r="G120" s="16"/>
      <c r="H120" s="12">
        <f>D120*F120</f>
        <v>2530</v>
      </c>
      <c r="I120" s="12"/>
      <c r="J120" s="12">
        <f t="shared" si="32"/>
        <v>2783</v>
      </c>
      <c r="K120" s="12"/>
      <c r="L120" s="91">
        <v>0.4</v>
      </c>
      <c r="M120" s="12">
        <f t="shared" si="31"/>
        <v>3896.2</v>
      </c>
    </row>
    <row r="121" spans="2:15" ht="16.5" thickBot="1" x14ac:dyDescent="0.3">
      <c r="B121" t="s">
        <v>21</v>
      </c>
      <c r="H121" s="99">
        <f>SUM(H118:H120)</f>
        <v>15717.504940000001</v>
      </c>
      <c r="I121" s="99"/>
      <c r="J121" s="99">
        <f>SUM(J118:J120)</f>
        <v>17289.255434000002</v>
      </c>
      <c r="K121" s="99"/>
      <c r="L121" s="101"/>
      <c r="M121" s="99">
        <f>SUM(M118:M120)</f>
        <v>22029.019292500005</v>
      </c>
      <c r="N121" s="12"/>
      <c r="O121" s="12"/>
    </row>
    <row r="122" spans="2:15" ht="16.5" thickTop="1" x14ac:dyDescent="0.25">
      <c r="L122" s="91"/>
      <c r="M122" s="12"/>
      <c r="N122" s="12"/>
      <c r="O122" s="12"/>
    </row>
    <row r="123" spans="2:15" ht="16.5" thickBot="1" x14ac:dyDescent="0.3">
      <c r="B123" t="s">
        <v>24</v>
      </c>
      <c r="C123" t="s">
        <v>23</v>
      </c>
      <c r="D123" s="8">
        <f>ModuleCounts!C$139</f>
        <v>23</v>
      </c>
      <c r="E123" t="s">
        <v>22</v>
      </c>
      <c r="F123" s="16">
        <f>Misc!G7</f>
        <v>1703</v>
      </c>
      <c r="G123" s="16"/>
      <c r="H123" s="12">
        <f>D123*F123</f>
        <v>39169</v>
      </c>
      <c r="I123" s="12"/>
      <c r="J123" s="12">
        <f>H123*1.1</f>
        <v>43085.9</v>
      </c>
      <c r="K123" s="12"/>
      <c r="L123" s="91">
        <v>0.25</v>
      </c>
      <c r="M123" s="12">
        <f>J123*(1+L123)</f>
        <v>53857.375</v>
      </c>
      <c r="N123" s="12"/>
    </row>
    <row r="124" spans="2:15" ht="17.25" thickTop="1" thickBot="1" x14ac:dyDescent="0.3">
      <c r="H124" s="15"/>
      <c r="I124" s="15"/>
      <c r="J124" s="15"/>
      <c r="K124" s="15"/>
      <c r="L124" s="15"/>
      <c r="M124" s="15"/>
      <c r="N124" s="12"/>
      <c r="O124" s="12"/>
    </row>
    <row r="125" spans="2:15" ht="17.25" thickTop="1" thickBot="1" x14ac:dyDescent="0.3">
      <c r="B125" t="s">
        <v>518</v>
      </c>
      <c r="F125" s="12"/>
      <c r="G125" s="12"/>
      <c r="H125" s="103">
        <f>(H91+H96+H101+H106+H111+H116+H121+H123)</f>
        <v>697645.05422000017</v>
      </c>
      <c r="I125" s="103"/>
      <c r="J125" s="103">
        <f>(J91+J96+J101+J106+J111+J116+J121+J123)</f>
        <v>767409.55964200024</v>
      </c>
      <c r="K125" s="103"/>
      <c r="L125" s="104"/>
      <c r="M125" s="103">
        <f>(M91+M96+M101+M106+M116+M121+M123)</f>
        <v>958443.0826025001</v>
      </c>
      <c r="N125" s="12"/>
      <c r="O125" s="12"/>
    </row>
    <row r="126" spans="2:15" ht="16.5" thickTop="1" x14ac:dyDescent="0.25">
      <c r="H126" s="12"/>
      <c r="I126" s="12"/>
      <c r="J126" s="12"/>
      <c r="K126" s="12"/>
      <c r="L126" s="12"/>
      <c r="M126" s="12"/>
      <c r="N126" s="12"/>
      <c r="O126" s="12"/>
    </row>
    <row r="127" spans="2:15" x14ac:dyDescent="0.25">
      <c r="B127" t="s">
        <v>516</v>
      </c>
      <c r="F127" s="12"/>
      <c r="G127" s="12"/>
      <c r="H127" s="12">
        <f>(H88+H93+H98+H103+H108+H113+H118+H123)</f>
        <v>467530.75422</v>
      </c>
      <c r="I127" s="12"/>
      <c r="J127" s="12">
        <f>(J88+J93+J98+J103+J108+J113+J118+J123)</f>
        <v>514283.82964200008</v>
      </c>
      <c r="K127" s="12"/>
      <c r="L127" s="91"/>
      <c r="M127" s="12">
        <f>(M88+M93+M98+M103+M108+M113+M118+M123)</f>
        <v>644220.98705250002</v>
      </c>
    </row>
    <row r="128" spans="2:15" x14ac:dyDescent="0.25">
      <c r="B128" t="s">
        <v>519</v>
      </c>
      <c r="F128" s="12"/>
      <c r="G128" s="12"/>
      <c r="H128" s="12">
        <f>(H89+H94+H99+H104+H109+H114+H119)</f>
        <v>117317.13</v>
      </c>
      <c r="I128" s="12"/>
      <c r="J128" s="12">
        <f>(J89+J94+J99+J104+J109+J114+J119)</f>
        <v>129048.84300000002</v>
      </c>
      <c r="K128" s="12"/>
      <c r="L128" s="12"/>
      <c r="M128" s="12">
        <f>(M89+M94+M99+M104+M109+M114+M119)</f>
        <v>161766.45375000004</v>
      </c>
    </row>
    <row r="129" spans="2:15" x14ac:dyDescent="0.25">
      <c r="B129" t="s">
        <v>517</v>
      </c>
      <c r="F129" s="12"/>
      <c r="G129" s="12"/>
      <c r="H129" s="12">
        <f>(H90+H95+H100+H105+H110+H115+H120)</f>
        <v>112797.17</v>
      </c>
      <c r="I129" s="12"/>
      <c r="J129" s="12">
        <f>(J90+J95+J100+J105+J110+J115+J120)</f>
        <v>124076.887</v>
      </c>
      <c r="K129" s="12"/>
      <c r="L129" s="91"/>
      <c r="M129" s="12">
        <f>(M90+M95+M100+M105+M110+M115+M120)</f>
        <v>173707.64179999998</v>
      </c>
      <c r="N129" s="12"/>
    </row>
    <row r="130" spans="2:15" ht="16.5" thickBot="1" x14ac:dyDescent="0.3">
      <c r="B130" t="s">
        <v>509</v>
      </c>
      <c r="F130" s="12"/>
      <c r="G130" s="12"/>
      <c r="H130" s="12">
        <v>75000</v>
      </c>
      <c r="I130" s="12"/>
      <c r="J130" s="12">
        <v>75000</v>
      </c>
      <c r="K130" s="12"/>
      <c r="L130" s="91"/>
      <c r="M130" s="12">
        <v>75000</v>
      </c>
      <c r="N130" s="12"/>
      <c r="O130" s="12"/>
    </row>
    <row r="131" spans="2:15" ht="17.25" thickTop="1" thickBot="1" x14ac:dyDescent="0.3">
      <c r="B131" t="s">
        <v>520</v>
      </c>
      <c r="F131" s="12"/>
      <c r="G131" s="12"/>
      <c r="H131" s="103">
        <f>SUM(H127:H130)</f>
        <v>772645.05422000005</v>
      </c>
      <c r="I131" s="103"/>
      <c r="J131" s="103">
        <f>SUM(J127:J130)</f>
        <v>842409.55964200012</v>
      </c>
      <c r="K131" s="103"/>
      <c r="L131" s="103"/>
      <c r="M131" s="103">
        <f>SUM(M127:M130)</f>
        <v>1054695.0826025</v>
      </c>
      <c r="N131" s="12"/>
      <c r="O131" s="12"/>
    </row>
    <row r="132" spans="2:15" ht="16.5" thickTop="1" x14ac:dyDescent="0.25"/>
    <row r="134" spans="2:15" x14ac:dyDescent="0.25">
      <c r="B134" t="s">
        <v>676</v>
      </c>
      <c r="C134" t="s">
        <v>345</v>
      </c>
      <c r="D134" s="8">
        <f>ModuleCounts!C$148</f>
        <v>8</v>
      </c>
      <c r="F134" s="16">
        <f>Misc!G10</f>
        <v>7500</v>
      </c>
      <c r="G134" s="16"/>
      <c r="H134" s="12">
        <f>D134*F134</f>
        <v>60000</v>
      </c>
      <c r="I134" s="12"/>
      <c r="J134" s="12">
        <f>H134*1.1</f>
        <v>66000</v>
      </c>
      <c r="K134" s="12"/>
      <c r="L134" s="91">
        <v>0.25</v>
      </c>
      <c r="M134" s="12">
        <f>J134*(1+L134)</f>
        <v>82500</v>
      </c>
      <c r="N134" s="12"/>
    </row>
    <row r="135" spans="2:15" ht="16.5" thickBot="1" x14ac:dyDescent="0.3">
      <c r="B135" t="s">
        <v>513</v>
      </c>
      <c r="C135" t="s">
        <v>785</v>
      </c>
      <c r="D135" s="8">
        <f>ModuleCounts!D$146</f>
        <v>397</v>
      </c>
      <c r="E135" t="s">
        <v>512</v>
      </c>
      <c r="F135" s="16">
        <f>Misc!G9</f>
        <v>9.89</v>
      </c>
      <c r="G135" s="16"/>
      <c r="H135" s="12">
        <f>D135*F135</f>
        <v>3926.3300000000004</v>
      </c>
      <c r="I135" s="12"/>
      <c r="J135" s="12">
        <f>H135*1.1</f>
        <v>4318.9630000000006</v>
      </c>
      <c r="K135" s="12"/>
      <c r="L135" s="91">
        <v>0.25</v>
      </c>
      <c r="M135" s="12">
        <f>J135*(1+L135)</f>
        <v>5398.7037500000006</v>
      </c>
      <c r="N135" s="12"/>
      <c r="O135" s="12"/>
    </row>
    <row r="136" spans="2:15" ht="17.25" thickTop="1" thickBot="1" x14ac:dyDescent="0.3">
      <c r="B136" t="s">
        <v>913</v>
      </c>
      <c r="F136" s="16"/>
      <c r="G136" s="16"/>
      <c r="H136" s="103">
        <f>SUM(H134:H135)</f>
        <v>63926.33</v>
      </c>
      <c r="I136" s="103"/>
      <c r="J136" s="103">
        <f>SUM(J134:J135)</f>
        <v>70318.963000000003</v>
      </c>
      <c r="K136" s="103"/>
      <c r="L136" s="104"/>
      <c r="M136" s="103">
        <f>SUM(M134:M135)</f>
        <v>87898.703750000001</v>
      </c>
      <c r="N136" s="12"/>
      <c r="O136" s="12"/>
    </row>
    <row r="137" spans="2:15" ht="17.25" thickTop="1" thickBot="1" x14ac:dyDescent="0.3">
      <c r="F137" s="16"/>
      <c r="G137" s="16"/>
      <c r="H137" s="12"/>
      <c r="I137" s="12"/>
      <c r="J137" s="12"/>
      <c r="K137" s="12"/>
      <c r="L137" s="91"/>
      <c r="M137" s="12"/>
      <c r="N137" s="12"/>
      <c r="O137" s="12"/>
    </row>
    <row r="138" spans="2:15" ht="17.25" thickTop="1" thickBot="1" x14ac:dyDescent="0.3">
      <c r="B138" t="s">
        <v>680</v>
      </c>
      <c r="F138" s="16"/>
      <c r="G138" s="16"/>
      <c r="H138" s="103">
        <f>H131+H136</f>
        <v>836571.38422000001</v>
      </c>
      <c r="I138" s="103"/>
      <c r="J138" s="103">
        <f>J131+J136</f>
        <v>912728.52264200011</v>
      </c>
      <c r="K138" s="103"/>
      <c r="L138" s="104"/>
      <c r="M138" s="103">
        <f>M131+M136</f>
        <v>1142593.7863525001</v>
      </c>
      <c r="N138" s="12"/>
      <c r="O138" s="12"/>
    </row>
    <row r="139" spans="2:15" ht="16.5" thickTop="1" x14ac:dyDescent="0.25"/>
  </sheetData>
  <mergeCells count="2">
    <mergeCell ref="A4:B4"/>
    <mergeCell ref="A1:B1"/>
  </mergeCells>
  <phoneticPr fontId="19" type="noConversion"/>
  <pageMargins left="0.75" right="0.75" top="1" bottom="1" header="0.5" footer="0.5"/>
  <pageSetup orientation="landscape" horizontalDpi="4294967292" verticalDpi="429496729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4"/>
  <sheetViews>
    <sheetView workbookViewId="0">
      <pane ySplit="3" topLeftCell="A4" activePane="bottomLeft" state="frozen"/>
      <selection pane="bottomLeft" activeCell="F108" sqref="F108"/>
    </sheetView>
  </sheetViews>
  <sheetFormatPr defaultColWidth="10.625" defaultRowHeight="15.75" x14ac:dyDescent="0.25"/>
  <cols>
    <col min="1" max="1" width="69" customWidth="1"/>
    <col min="2" max="2" width="30" customWidth="1"/>
    <col min="3" max="3" width="22.875" customWidth="1"/>
    <col min="4" max="4" width="9" customWidth="1"/>
    <col min="5" max="5" width="9" style="12" customWidth="1"/>
  </cols>
  <sheetData>
    <row r="1" spans="1:9" s="24" customFormat="1" ht="14.1" customHeight="1" x14ac:dyDescent="0.25">
      <c r="A1" s="21" t="s">
        <v>455</v>
      </c>
      <c r="B1" s="21"/>
      <c r="C1" s="36"/>
      <c r="D1" s="21"/>
      <c r="E1" s="16"/>
    </row>
    <row r="2" spans="1:9" s="24" customFormat="1" ht="14.1" customHeight="1" x14ac:dyDescent="0.25">
      <c r="A2" s="30" t="s">
        <v>800</v>
      </c>
      <c r="B2" s="21"/>
      <c r="C2" s="21"/>
      <c r="D2" s="21"/>
      <c r="E2" s="16"/>
    </row>
    <row r="3" spans="1:9" s="24" customFormat="1" ht="14.1" customHeight="1" x14ac:dyDescent="0.25">
      <c r="A3" s="20" t="s">
        <v>54</v>
      </c>
      <c r="B3" s="20" t="s">
        <v>53</v>
      </c>
      <c r="C3" s="20" t="s">
        <v>144</v>
      </c>
      <c r="D3" s="17" t="s">
        <v>52</v>
      </c>
      <c r="E3" s="29" t="s">
        <v>50</v>
      </c>
      <c r="F3" s="29" t="s">
        <v>701</v>
      </c>
    </row>
    <row r="4" spans="1:9" s="21" customFormat="1" ht="14.1" customHeight="1" x14ac:dyDescent="0.2">
      <c r="A4" s="21" t="s">
        <v>140</v>
      </c>
      <c r="B4" s="21" t="s">
        <v>694</v>
      </c>
      <c r="C4" s="21" t="s">
        <v>452</v>
      </c>
      <c r="D4" s="21">
        <v>1</v>
      </c>
      <c r="E4" s="32">
        <v>256.88</v>
      </c>
      <c r="F4" s="32">
        <f t="shared" ref="F4:F35" si="0">SUM(D4*E4)</f>
        <v>256.88</v>
      </c>
    </row>
    <row r="5" spans="1:9" s="21" customFormat="1" ht="14.1" customHeight="1" x14ac:dyDescent="0.2">
      <c r="A5" s="21" t="s">
        <v>454</v>
      </c>
      <c r="B5" s="21" t="s">
        <v>694</v>
      </c>
      <c r="C5" s="21" t="s">
        <v>452</v>
      </c>
      <c r="D5" s="21">
        <v>1</v>
      </c>
      <c r="E5" s="32">
        <v>500</v>
      </c>
      <c r="F5" s="32"/>
    </row>
    <row r="6" spans="1:9" s="21" customFormat="1" ht="14.1" customHeight="1" x14ac:dyDescent="0.2">
      <c r="A6" s="21" t="s">
        <v>453</v>
      </c>
      <c r="B6" s="21" t="s">
        <v>694</v>
      </c>
      <c r="C6" s="21" t="s">
        <v>452</v>
      </c>
      <c r="D6" s="21">
        <v>1</v>
      </c>
      <c r="E6" s="32">
        <v>0</v>
      </c>
      <c r="F6" s="32">
        <f t="shared" si="0"/>
        <v>0</v>
      </c>
    </row>
    <row r="7" spans="1:9" s="21" customFormat="1" ht="14.1" customHeight="1" x14ac:dyDescent="0.2">
      <c r="A7" s="21" t="s">
        <v>393</v>
      </c>
      <c r="B7" s="21" t="s">
        <v>392</v>
      </c>
      <c r="C7" s="22" t="s">
        <v>391</v>
      </c>
      <c r="D7" s="21">
        <v>128</v>
      </c>
      <c r="E7" s="32">
        <v>0.01</v>
      </c>
      <c r="F7" s="32">
        <f t="shared" si="0"/>
        <v>1.28</v>
      </c>
    </row>
    <row r="8" spans="1:9" s="21" customFormat="1" ht="14.1" customHeight="1" x14ac:dyDescent="0.2">
      <c r="A8" s="21" t="s">
        <v>390</v>
      </c>
      <c r="B8" s="21" t="s">
        <v>71</v>
      </c>
      <c r="C8" s="22" t="s">
        <v>389</v>
      </c>
      <c r="D8" s="21">
        <v>128</v>
      </c>
      <c r="E8" s="32">
        <v>0.01</v>
      </c>
      <c r="F8" s="32">
        <f t="shared" si="0"/>
        <v>1.28</v>
      </c>
    </row>
    <row r="9" spans="1:9" s="21" customFormat="1" ht="14.1" customHeight="1" x14ac:dyDescent="0.2">
      <c r="A9" s="21" t="s">
        <v>451</v>
      </c>
      <c r="B9" s="21" t="s">
        <v>71</v>
      </c>
      <c r="C9" s="22" t="s">
        <v>450</v>
      </c>
      <c r="D9" s="21">
        <v>128</v>
      </c>
      <c r="E9" s="32">
        <v>5.5E-2</v>
      </c>
      <c r="F9" s="32">
        <f t="shared" si="0"/>
        <v>7.04</v>
      </c>
    </row>
    <row r="10" spans="1:9" s="21" customFormat="1" ht="14.1" customHeight="1" x14ac:dyDescent="0.2">
      <c r="A10" s="21" t="s">
        <v>449</v>
      </c>
      <c r="B10" s="21" t="s">
        <v>71</v>
      </c>
      <c r="C10" s="22" t="s">
        <v>389</v>
      </c>
      <c r="D10" s="21">
        <v>128</v>
      </c>
      <c r="E10" s="32">
        <v>5.5E-2</v>
      </c>
      <c r="F10" s="32">
        <f t="shared" si="0"/>
        <v>7.04</v>
      </c>
    </row>
    <row r="11" spans="1:9" s="21" customFormat="1" ht="14.1" customHeight="1" x14ac:dyDescent="0.2">
      <c r="A11" s="21" t="s">
        <v>448</v>
      </c>
      <c r="B11" s="21" t="s">
        <v>71</v>
      </c>
      <c r="C11" s="22" t="s">
        <v>389</v>
      </c>
      <c r="D11" s="21">
        <v>128</v>
      </c>
      <c r="E11" s="32">
        <v>5.5E-2</v>
      </c>
      <c r="F11" s="32">
        <f t="shared" si="0"/>
        <v>7.04</v>
      </c>
    </row>
    <row r="12" spans="1:9" s="21" customFormat="1" ht="14.1" customHeight="1" x14ac:dyDescent="0.2">
      <c r="A12" s="21" t="s">
        <v>447</v>
      </c>
      <c r="B12" s="21" t="s">
        <v>136</v>
      </c>
      <c r="C12" s="21" t="s">
        <v>446</v>
      </c>
      <c r="D12" s="21">
        <v>1</v>
      </c>
      <c r="E12" s="32">
        <v>0.54</v>
      </c>
      <c r="F12" s="32">
        <f t="shared" si="0"/>
        <v>0.54</v>
      </c>
    </row>
    <row r="13" spans="1:9" s="21" customFormat="1" ht="14.1" customHeight="1" x14ac:dyDescent="0.2">
      <c r="A13" s="21" t="s">
        <v>137</v>
      </c>
      <c r="B13" s="21" t="s">
        <v>136</v>
      </c>
      <c r="C13" s="21" t="s">
        <v>135</v>
      </c>
      <c r="D13" s="21">
        <v>3</v>
      </c>
      <c r="E13" s="32">
        <v>8.7999999999999995E-2</v>
      </c>
      <c r="F13" s="32">
        <f t="shared" si="0"/>
        <v>0.26400000000000001</v>
      </c>
    </row>
    <row r="14" spans="1:9" s="21" customFormat="1" ht="14.1" customHeight="1" x14ac:dyDescent="0.2">
      <c r="A14" s="21" t="s">
        <v>137</v>
      </c>
      <c r="B14" s="21" t="s">
        <v>136</v>
      </c>
      <c r="C14" s="21" t="s">
        <v>135</v>
      </c>
      <c r="D14" s="21">
        <v>1</v>
      </c>
      <c r="E14" s="32">
        <v>8.7999999999999995E-2</v>
      </c>
      <c r="F14" s="32">
        <f t="shared" si="0"/>
        <v>8.7999999999999995E-2</v>
      </c>
    </row>
    <row r="15" spans="1:9" s="21" customFormat="1" ht="14.1" customHeight="1" x14ac:dyDescent="0.2">
      <c r="A15" s="21" t="s">
        <v>445</v>
      </c>
      <c r="B15" s="22" t="s">
        <v>133</v>
      </c>
      <c r="C15" s="21" t="s">
        <v>444</v>
      </c>
      <c r="D15" s="21">
        <v>64</v>
      </c>
      <c r="E15" s="32">
        <v>2.1</v>
      </c>
      <c r="F15" s="32">
        <f t="shared" si="0"/>
        <v>134.4</v>
      </c>
    </row>
    <row r="16" spans="1:9" s="21" customFormat="1" ht="14.1" customHeight="1" x14ac:dyDescent="0.2">
      <c r="A16" s="21" t="s">
        <v>443</v>
      </c>
      <c r="B16" s="21" t="s">
        <v>133</v>
      </c>
      <c r="C16" s="21" t="s">
        <v>442</v>
      </c>
      <c r="D16" s="21">
        <v>8</v>
      </c>
      <c r="E16" s="32">
        <v>84</v>
      </c>
      <c r="F16" s="32">
        <f t="shared" si="0"/>
        <v>672</v>
      </c>
      <c r="I16" s="32"/>
    </row>
    <row r="17" spans="1:9" s="21" customFormat="1" ht="14.1" customHeight="1" x14ac:dyDescent="0.2">
      <c r="A17" s="21" t="s">
        <v>441</v>
      </c>
      <c r="B17" s="21" t="s">
        <v>133</v>
      </c>
      <c r="C17" s="21" t="s">
        <v>440</v>
      </c>
      <c r="D17" s="21">
        <v>2</v>
      </c>
      <c r="E17" s="32">
        <v>4.9000000000000004</v>
      </c>
      <c r="F17" s="32">
        <f t="shared" si="0"/>
        <v>9.8000000000000007</v>
      </c>
    </row>
    <row r="18" spans="1:9" s="21" customFormat="1" ht="14.1" customHeight="1" x14ac:dyDescent="0.2">
      <c r="A18" s="21" t="s">
        <v>134</v>
      </c>
      <c r="B18" s="21" t="s">
        <v>133</v>
      </c>
      <c r="C18" s="21" t="s">
        <v>439</v>
      </c>
      <c r="D18" s="21">
        <v>1</v>
      </c>
      <c r="E18" s="123">
        <v>2.6720000000000002</v>
      </c>
      <c r="F18" s="32">
        <f t="shared" si="0"/>
        <v>2.6720000000000002</v>
      </c>
    </row>
    <row r="19" spans="1:9" s="21" customFormat="1" ht="14.1" customHeight="1" x14ac:dyDescent="0.2">
      <c r="A19" s="21" t="s">
        <v>438</v>
      </c>
      <c r="B19" s="21" t="s">
        <v>109</v>
      </c>
      <c r="C19" s="21" t="s">
        <v>437</v>
      </c>
      <c r="D19" s="21">
        <v>1</v>
      </c>
      <c r="E19" s="32">
        <v>322.2</v>
      </c>
      <c r="F19" s="32">
        <f t="shared" si="0"/>
        <v>322.2</v>
      </c>
      <c r="I19" s="32"/>
    </row>
    <row r="20" spans="1:9" s="21" customFormat="1" ht="14.1" customHeight="1" x14ac:dyDescent="0.2">
      <c r="A20" s="21" t="s">
        <v>131</v>
      </c>
      <c r="B20" s="21" t="s">
        <v>90</v>
      </c>
      <c r="C20" s="21" t="s">
        <v>130</v>
      </c>
      <c r="D20" s="21">
        <v>2</v>
      </c>
      <c r="E20" s="32">
        <v>0.06</v>
      </c>
      <c r="F20" s="32">
        <f t="shared" si="0"/>
        <v>0.12</v>
      </c>
    </row>
    <row r="21" spans="1:9" s="21" customFormat="1" ht="14.1" customHeight="1" x14ac:dyDescent="0.2">
      <c r="A21" s="22" t="s">
        <v>129</v>
      </c>
      <c r="B21" s="22" t="s">
        <v>90</v>
      </c>
      <c r="C21" s="22" t="s">
        <v>128</v>
      </c>
      <c r="D21" s="21">
        <v>2</v>
      </c>
      <c r="E21" s="32">
        <v>0.02</v>
      </c>
      <c r="F21" s="32">
        <f t="shared" si="0"/>
        <v>0.04</v>
      </c>
    </row>
    <row r="22" spans="1:9" s="21" customFormat="1" ht="14.1" customHeight="1" x14ac:dyDescent="0.2">
      <c r="A22" s="21" t="s">
        <v>127</v>
      </c>
      <c r="B22" s="21" t="s">
        <v>72</v>
      </c>
      <c r="C22" s="21" t="s">
        <v>126</v>
      </c>
      <c r="D22" s="21">
        <v>2</v>
      </c>
      <c r="E22" s="32">
        <v>2.5000000000000001E-2</v>
      </c>
      <c r="F22" s="32">
        <f t="shared" si="0"/>
        <v>0.05</v>
      </c>
    </row>
    <row r="23" spans="1:9" s="21" customFormat="1" ht="14.1" customHeight="1" x14ac:dyDescent="0.2">
      <c r="A23" s="21" t="s">
        <v>125</v>
      </c>
      <c r="B23" s="21" t="s">
        <v>72</v>
      </c>
      <c r="C23" s="21" t="s">
        <v>436</v>
      </c>
      <c r="D23" s="21">
        <v>64</v>
      </c>
      <c r="E23" s="32">
        <v>0.01</v>
      </c>
      <c r="F23" s="32">
        <f t="shared" si="0"/>
        <v>0.64</v>
      </c>
    </row>
    <row r="24" spans="1:9" s="21" customFormat="1" ht="14.1" customHeight="1" x14ac:dyDescent="0.2">
      <c r="A24" s="21" t="s">
        <v>123</v>
      </c>
      <c r="B24" s="21" t="s">
        <v>90</v>
      </c>
      <c r="C24" s="21" t="s">
        <v>435</v>
      </c>
      <c r="D24" s="21">
        <v>64</v>
      </c>
      <c r="E24" s="32">
        <v>1.4E-3</v>
      </c>
      <c r="F24" s="32">
        <f t="shared" si="0"/>
        <v>8.9599999999999999E-2</v>
      </c>
    </row>
    <row r="25" spans="1:9" s="21" customFormat="1" ht="14.1" customHeight="1" x14ac:dyDescent="0.2">
      <c r="A25" s="21" t="s">
        <v>125</v>
      </c>
      <c r="B25" s="21" t="s">
        <v>72</v>
      </c>
      <c r="C25" s="21" t="s">
        <v>436</v>
      </c>
      <c r="D25" s="21">
        <v>24</v>
      </c>
      <c r="E25" s="32">
        <v>0.01</v>
      </c>
      <c r="F25" s="32">
        <f t="shared" si="0"/>
        <v>0.24</v>
      </c>
    </row>
    <row r="26" spans="1:9" s="21" customFormat="1" ht="14.1" customHeight="1" x14ac:dyDescent="0.2">
      <c r="A26" s="21" t="s">
        <v>125</v>
      </c>
      <c r="B26" s="21" t="s">
        <v>72</v>
      </c>
      <c r="C26" s="21" t="s">
        <v>436</v>
      </c>
      <c r="D26" s="21">
        <v>24</v>
      </c>
      <c r="E26" s="32">
        <v>0.01</v>
      </c>
      <c r="F26" s="32">
        <f t="shared" si="0"/>
        <v>0.24</v>
      </c>
    </row>
    <row r="27" spans="1:9" s="21" customFormat="1" ht="14.1" customHeight="1" x14ac:dyDescent="0.2">
      <c r="A27" s="21" t="s">
        <v>123</v>
      </c>
      <c r="B27" s="21" t="s">
        <v>90</v>
      </c>
      <c r="C27" s="21" t="s">
        <v>435</v>
      </c>
      <c r="D27" s="21">
        <v>258</v>
      </c>
      <c r="E27" s="32">
        <v>1.4E-3</v>
      </c>
      <c r="F27" s="32">
        <f t="shared" si="0"/>
        <v>0.36120000000000002</v>
      </c>
    </row>
    <row r="28" spans="1:9" s="21" customFormat="1" ht="14.1" customHeight="1" x14ac:dyDescent="0.2">
      <c r="A28" s="21" t="s">
        <v>123</v>
      </c>
      <c r="B28" s="21" t="s">
        <v>90</v>
      </c>
      <c r="C28" s="21" t="s">
        <v>435</v>
      </c>
      <c r="D28" s="21">
        <v>89</v>
      </c>
      <c r="E28" s="32">
        <v>1.4E-3</v>
      </c>
      <c r="F28" s="32">
        <f t="shared" si="0"/>
        <v>0.1246</v>
      </c>
    </row>
    <row r="29" spans="1:9" s="21" customFormat="1" ht="14.1" customHeight="1" x14ac:dyDescent="0.2">
      <c r="A29" s="21" t="s">
        <v>434</v>
      </c>
      <c r="B29" s="21" t="s">
        <v>90</v>
      </c>
      <c r="C29" s="21" t="s">
        <v>433</v>
      </c>
      <c r="D29" s="21">
        <v>1</v>
      </c>
      <c r="E29" s="32">
        <v>6.0000000000000001E-3</v>
      </c>
      <c r="F29" s="32">
        <f t="shared" si="0"/>
        <v>6.0000000000000001E-3</v>
      </c>
    </row>
    <row r="30" spans="1:9" s="21" customFormat="1" ht="14.1" customHeight="1" x14ac:dyDescent="0.2">
      <c r="A30" s="21" t="s">
        <v>432</v>
      </c>
      <c r="B30" s="21" t="s">
        <v>90</v>
      </c>
      <c r="C30" s="21" t="s">
        <v>430</v>
      </c>
      <c r="D30" s="21">
        <v>128</v>
      </c>
      <c r="E30" s="32">
        <v>7.0000000000000001E-3</v>
      </c>
      <c r="F30" s="32">
        <f t="shared" si="0"/>
        <v>0.89600000000000002</v>
      </c>
    </row>
    <row r="31" spans="1:9" s="21" customFormat="1" ht="14.1" customHeight="1" x14ac:dyDescent="0.2">
      <c r="A31" s="21" t="s">
        <v>431</v>
      </c>
      <c r="B31" s="21" t="s">
        <v>90</v>
      </c>
      <c r="C31" s="21" t="s">
        <v>430</v>
      </c>
      <c r="D31" s="21">
        <v>64</v>
      </c>
      <c r="E31" s="32">
        <v>7.0000000000000001E-3</v>
      </c>
      <c r="F31" s="32">
        <f t="shared" si="0"/>
        <v>0.44800000000000001</v>
      </c>
    </row>
    <row r="32" spans="1:9" s="21" customFormat="1" ht="14.1" customHeight="1" x14ac:dyDescent="0.2">
      <c r="A32" s="21" t="s">
        <v>317</v>
      </c>
      <c r="B32" s="21" t="s">
        <v>72</v>
      </c>
      <c r="C32" s="21" t="s">
        <v>316</v>
      </c>
      <c r="D32" s="21">
        <v>8</v>
      </c>
      <c r="E32" s="124">
        <v>0.01</v>
      </c>
      <c r="F32" s="32">
        <f t="shared" si="0"/>
        <v>0.08</v>
      </c>
    </row>
    <row r="33" spans="1:6" s="21" customFormat="1" ht="14.1" customHeight="1" x14ac:dyDescent="0.2">
      <c r="A33" s="21" t="s">
        <v>429</v>
      </c>
      <c r="B33" s="21" t="s">
        <v>72</v>
      </c>
      <c r="C33" s="21" t="s">
        <v>428</v>
      </c>
      <c r="D33" s="21">
        <v>9</v>
      </c>
      <c r="E33" s="32">
        <v>5.5E-2</v>
      </c>
      <c r="F33" s="32">
        <f t="shared" si="0"/>
        <v>0.495</v>
      </c>
    </row>
    <row r="34" spans="1:6" s="21" customFormat="1" ht="14.1" customHeight="1" x14ac:dyDescent="0.2">
      <c r="A34" s="21" t="s">
        <v>427</v>
      </c>
      <c r="B34" s="21" t="s">
        <v>71</v>
      </c>
      <c r="C34" s="21" t="s">
        <v>426</v>
      </c>
      <c r="D34" s="21">
        <v>2</v>
      </c>
      <c r="E34" s="32">
        <v>0.08</v>
      </c>
      <c r="F34" s="32">
        <f t="shared" si="0"/>
        <v>0.16</v>
      </c>
    </row>
    <row r="35" spans="1:6" s="21" customFormat="1" ht="14.1" customHeight="1" x14ac:dyDescent="0.2">
      <c r="A35" s="21" t="s">
        <v>425</v>
      </c>
      <c r="B35" s="21" t="s">
        <v>72</v>
      </c>
      <c r="C35" s="21" t="s">
        <v>424</v>
      </c>
      <c r="D35" s="21">
        <v>1</v>
      </c>
      <c r="E35" s="32">
        <v>0.11</v>
      </c>
      <c r="F35" s="32">
        <f t="shared" si="0"/>
        <v>0.11</v>
      </c>
    </row>
    <row r="36" spans="1:6" s="21" customFormat="1" ht="14.1" customHeight="1" x14ac:dyDescent="0.2">
      <c r="A36" s="21" t="s">
        <v>117</v>
      </c>
      <c r="B36" s="21" t="s">
        <v>90</v>
      </c>
      <c r="C36" s="21" t="s">
        <v>116</v>
      </c>
      <c r="D36" s="21">
        <v>9</v>
      </c>
      <c r="E36" s="32">
        <v>0.17</v>
      </c>
      <c r="F36" s="32">
        <f t="shared" ref="F36:F59" si="1">SUM(D36*E36)</f>
        <v>1.53</v>
      </c>
    </row>
    <row r="37" spans="1:6" s="21" customFormat="1" ht="14.1" customHeight="1" x14ac:dyDescent="0.2">
      <c r="A37" s="22" t="s">
        <v>204</v>
      </c>
      <c r="B37" s="22" t="s">
        <v>203</v>
      </c>
      <c r="C37" s="22" t="s">
        <v>202</v>
      </c>
      <c r="D37" s="21">
        <v>2</v>
      </c>
      <c r="E37" s="32">
        <v>0.191</v>
      </c>
      <c r="F37" s="32">
        <f t="shared" si="1"/>
        <v>0.38200000000000001</v>
      </c>
    </row>
    <row r="38" spans="1:6" s="21" customFormat="1" ht="14.1" customHeight="1" x14ac:dyDescent="0.2">
      <c r="A38" s="22" t="s">
        <v>204</v>
      </c>
      <c r="B38" s="22" t="s">
        <v>203</v>
      </c>
      <c r="C38" s="22" t="s">
        <v>202</v>
      </c>
      <c r="D38" s="21">
        <v>1</v>
      </c>
      <c r="E38" s="32">
        <v>0.191</v>
      </c>
      <c r="F38" s="32">
        <f t="shared" si="1"/>
        <v>0.191</v>
      </c>
    </row>
    <row r="39" spans="1:6" s="21" customFormat="1" ht="14.1" customHeight="1" x14ac:dyDescent="0.2">
      <c r="A39" s="21" t="s">
        <v>423</v>
      </c>
      <c r="B39" s="21" t="s">
        <v>422</v>
      </c>
      <c r="C39" s="21" t="s">
        <v>421</v>
      </c>
      <c r="D39" s="21">
        <v>1</v>
      </c>
      <c r="E39" s="32">
        <v>4.2000000000000003E-2</v>
      </c>
      <c r="F39" s="32">
        <f t="shared" si="1"/>
        <v>4.2000000000000003E-2</v>
      </c>
    </row>
    <row r="40" spans="1:6" s="21" customFormat="1" ht="14.1" customHeight="1" x14ac:dyDescent="0.2">
      <c r="A40" s="21" t="s">
        <v>420</v>
      </c>
      <c r="B40" s="21" t="s">
        <v>69</v>
      </c>
      <c r="C40" s="21" t="s">
        <v>419</v>
      </c>
      <c r="D40" s="21">
        <v>1</v>
      </c>
      <c r="E40" s="32">
        <v>4.0999999999999996</v>
      </c>
      <c r="F40" s="32">
        <f t="shared" si="1"/>
        <v>4.0999999999999996</v>
      </c>
    </row>
    <row r="41" spans="1:6" s="21" customFormat="1" ht="14.1" customHeight="1" x14ac:dyDescent="0.2">
      <c r="A41" s="21" t="s">
        <v>115</v>
      </c>
      <c r="B41" s="21" t="s">
        <v>112</v>
      </c>
      <c r="C41" s="21" t="s">
        <v>114</v>
      </c>
      <c r="D41" s="21">
        <v>1</v>
      </c>
      <c r="E41" s="32">
        <v>0.65</v>
      </c>
      <c r="F41" s="32">
        <f t="shared" si="1"/>
        <v>0.65</v>
      </c>
    </row>
    <row r="42" spans="1:6" s="21" customFormat="1" ht="14.1" customHeight="1" x14ac:dyDescent="0.2">
      <c r="A42" s="21" t="s">
        <v>113</v>
      </c>
      <c r="B42" s="21" t="s">
        <v>112</v>
      </c>
      <c r="C42" s="21" t="s">
        <v>111</v>
      </c>
      <c r="D42" s="21">
        <v>3</v>
      </c>
      <c r="E42" s="32">
        <v>1.71</v>
      </c>
      <c r="F42" s="32">
        <f t="shared" si="1"/>
        <v>5.13</v>
      </c>
    </row>
    <row r="43" spans="1:6" s="21" customFormat="1" ht="14.1" customHeight="1" x14ac:dyDescent="0.2">
      <c r="A43" s="21" t="s">
        <v>418</v>
      </c>
      <c r="B43" s="21" t="s">
        <v>109</v>
      </c>
      <c r="C43" s="21" t="s">
        <v>417</v>
      </c>
      <c r="D43" s="21">
        <v>1</v>
      </c>
      <c r="E43" s="32">
        <v>30</v>
      </c>
      <c r="F43" s="32">
        <f t="shared" si="1"/>
        <v>30</v>
      </c>
    </row>
    <row r="44" spans="1:6" s="21" customFormat="1" ht="14.1" customHeight="1" x14ac:dyDescent="0.2">
      <c r="A44" s="21" t="s">
        <v>416</v>
      </c>
      <c r="B44" s="21" t="s">
        <v>109</v>
      </c>
      <c r="C44" s="21" t="s">
        <v>415</v>
      </c>
      <c r="D44" s="21">
        <v>1</v>
      </c>
      <c r="E44" s="32">
        <v>5.5</v>
      </c>
      <c r="F44" s="32">
        <f t="shared" si="1"/>
        <v>5.5</v>
      </c>
    </row>
    <row r="45" spans="1:6" s="21" customFormat="1" ht="14.1" customHeight="1" x14ac:dyDescent="0.2">
      <c r="A45" s="21" t="s">
        <v>108</v>
      </c>
      <c r="B45" s="22" t="s">
        <v>105</v>
      </c>
      <c r="C45" s="28">
        <v>354865</v>
      </c>
      <c r="D45" s="21">
        <v>2</v>
      </c>
      <c r="E45" s="32">
        <v>1.42</v>
      </c>
      <c r="F45" s="32">
        <f t="shared" si="1"/>
        <v>2.84</v>
      </c>
    </row>
    <row r="46" spans="1:6" s="21" customFormat="1" ht="14.1" customHeight="1" x14ac:dyDescent="0.2">
      <c r="A46" s="21" t="s">
        <v>414</v>
      </c>
      <c r="B46" s="22" t="s">
        <v>105</v>
      </c>
      <c r="C46" s="28">
        <v>923830</v>
      </c>
      <c r="D46" s="21">
        <v>4</v>
      </c>
      <c r="E46" s="32">
        <v>9.66</v>
      </c>
      <c r="F46" s="32">
        <f t="shared" si="1"/>
        <v>38.64</v>
      </c>
    </row>
    <row r="47" spans="1:6" s="21" customFormat="1" ht="14.1" customHeight="1" x14ac:dyDescent="0.2">
      <c r="A47" s="21" t="s">
        <v>107</v>
      </c>
      <c r="B47" s="22" t="s">
        <v>105</v>
      </c>
      <c r="C47" s="22">
        <v>114402</v>
      </c>
      <c r="D47" s="21">
        <v>1</v>
      </c>
      <c r="E47" s="32">
        <v>2.54</v>
      </c>
      <c r="F47" s="32">
        <f t="shared" si="1"/>
        <v>2.54</v>
      </c>
    </row>
    <row r="48" spans="1:6" s="21" customFormat="1" ht="14.1" customHeight="1" x14ac:dyDescent="0.2">
      <c r="A48" s="21" t="s">
        <v>413</v>
      </c>
      <c r="B48" s="22" t="s">
        <v>105</v>
      </c>
      <c r="C48" s="22">
        <v>254963</v>
      </c>
      <c r="D48" s="21">
        <v>1</v>
      </c>
      <c r="E48" s="32">
        <v>5.41</v>
      </c>
      <c r="F48" s="32">
        <f t="shared" si="1"/>
        <v>5.41</v>
      </c>
    </row>
    <row r="49" spans="1:6" s="21" customFormat="1" ht="14.1" customHeight="1" x14ac:dyDescent="0.2">
      <c r="A49" s="21" t="s">
        <v>106</v>
      </c>
      <c r="B49" s="21" t="s">
        <v>105</v>
      </c>
      <c r="C49" s="27" t="s">
        <v>104</v>
      </c>
      <c r="D49" s="21">
        <v>1</v>
      </c>
      <c r="E49" s="32">
        <v>4.87</v>
      </c>
      <c r="F49" s="32">
        <f t="shared" si="1"/>
        <v>4.87</v>
      </c>
    </row>
    <row r="50" spans="1:6" s="21" customFormat="1" ht="14.1" customHeight="1" x14ac:dyDescent="0.2">
      <c r="A50" s="21" t="s">
        <v>412</v>
      </c>
      <c r="B50" s="22" t="s">
        <v>102</v>
      </c>
      <c r="C50" s="22" t="s">
        <v>101</v>
      </c>
      <c r="D50" s="21">
        <v>8</v>
      </c>
      <c r="E50" s="32">
        <v>0.23599999999999999</v>
      </c>
      <c r="F50" s="32">
        <f t="shared" si="1"/>
        <v>1.8879999999999999</v>
      </c>
    </row>
    <row r="51" spans="1:6" s="21" customFormat="1" ht="14.1" customHeight="1" x14ac:dyDescent="0.2">
      <c r="A51" s="21" t="s">
        <v>695</v>
      </c>
      <c r="B51" s="21" t="s">
        <v>100</v>
      </c>
      <c r="C51" s="22">
        <v>251004</v>
      </c>
      <c r="D51" s="21">
        <v>1</v>
      </c>
      <c r="E51" s="32">
        <v>0.16</v>
      </c>
      <c r="F51" s="32">
        <f t="shared" si="1"/>
        <v>0.16</v>
      </c>
    </row>
    <row r="52" spans="1:6" s="21" customFormat="1" ht="14.1" customHeight="1" x14ac:dyDescent="0.2">
      <c r="A52" s="21" t="s">
        <v>696</v>
      </c>
      <c r="B52" s="21" t="s">
        <v>100</v>
      </c>
      <c r="C52" s="22">
        <v>251002</v>
      </c>
      <c r="D52" s="21">
        <v>3</v>
      </c>
      <c r="E52" s="32">
        <v>0.217</v>
      </c>
      <c r="F52" s="32">
        <f t="shared" si="1"/>
        <v>0.65100000000000002</v>
      </c>
    </row>
    <row r="53" spans="1:6" s="21" customFormat="1" ht="14.1" customHeight="1" x14ac:dyDescent="0.2">
      <c r="A53" s="21" t="s">
        <v>97</v>
      </c>
      <c r="B53" s="22"/>
      <c r="D53" s="21">
        <v>3</v>
      </c>
      <c r="E53" s="32">
        <v>0</v>
      </c>
      <c r="F53" s="32">
        <f t="shared" si="1"/>
        <v>0</v>
      </c>
    </row>
    <row r="54" spans="1:6" s="21" customFormat="1" ht="14.1" customHeight="1" x14ac:dyDescent="0.2">
      <c r="A54" s="21" t="s">
        <v>96</v>
      </c>
      <c r="B54" s="21" t="s">
        <v>95</v>
      </c>
      <c r="C54" s="21" t="s">
        <v>94</v>
      </c>
      <c r="D54" s="21">
        <v>3</v>
      </c>
      <c r="E54" s="32">
        <v>0.35</v>
      </c>
      <c r="F54" s="32">
        <f t="shared" si="1"/>
        <v>1.0499999999999998</v>
      </c>
    </row>
    <row r="55" spans="1:6" s="21" customFormat="1" ht="14.1" customHeight="1" x14ac:dyDescent="0.2">
      <c r="A55" s="26" t="s">
        <v>93</v>
      </c>
      <c r="B55" s="21" t="s">
        <v>92</v>
      </c>
      <c r="C55" s="21" t="s">
        <v>697</v>
      </c>
      <c r="D55" s="21">
        <v>2</v>
      </c>
      <c r="E55" s="32">
        <v>0.182</v>
      </c>
      <c r="F55" s="32">
        <f t="shared" si="1"/>
        <v>0.36399999999999999</v>
      </c>
    </row>
    <row r="56" spans="1:6" s="21" customFormat="1" ht="14.1" customHeight="1" x14ac:dyDescent="0.2">
      <c r="A56" s="21" t="s">
        <v>411</v>
      </c>
      <c r="B56" s="21" t="s">
        <v>69</v>
      </c>
      <c r="C56" s="21" t="s">
        <v>410</v>
      </c>
      <c r="D56" s="21">
        <v>1</v>
      </c>
      <c r="E56" s="32">
        <v>0.95</v>
      </c>
      <c r="F56" s="32">
        <f t="shared" si="1"/>
        <v>0.95</v>
      </c>
    </row>
    <row r="57" spans="1:6" s="21" customFormat="1" ht="14.1" customHeight="1" x14ac:dyDescent="0.2">
      <c r="A57" s="21" t="s">
        <v>409</v>
      </c>
      <c r="B57" s="21" t="s">
        <v>88</v>
      </c>
      <c r="C57" s="21" t="s">
        <v>408</v>
      </c>
      <c r="D57" s="21">
        <v>1</v>
      </c>
      <c r="E57" s="32">
        <v>4.01</v>
      </c>
      <c r="F57" s="32">
        <f t="shared" si="1"/>
        <v>4.01</v>
      </c>
    </row>
    <row r="58" spans="1:6" s="21" customFormat="1" ht="14.1" customHeight="1" x14ac:dyDescent="0.2">
      <c r="A58" s="21" t="s">
        <v>407</v>
      </c>
      <c r="B58" s="21" t="s">
        <v>88</v>
      </c>
      <c r="C58" s="21" t="s">
        <v>406</v>
      </c>
      <c r="D58" s="21">
        <v>1</v>
      </c>
      <c r="E58" s="32">
        <v>16.75</v>
      </c>
      <c r="F58" s="32">
        <f t="shared" si="1"/>
        <v>16.75</v>
      </c>
    </row>
    <row r="59" spans="1:6" s="21" customFormat="1" ht="14.1" customHeight="1" x14ac:dyDescent="0.2">
      <c r="A59" s="21" t="s">
        <v>186</v>
      </c>
      <c r="B59" s="21" t="s">
        <v>88</v>
      </c>
      <c r="C59" s="21" t="s">
        <v>185</v>
      </c>
      <c r="D59" s="21">
        <v>1</v>
      </c>
      <c r="E59" s="32">
        <v>11.95</v>
      </c>
      <c r="F59" s="32">
        <f t="shared" si="1"/>
        <v>11.95</v>
      </c>
    </row>
    <row r="60" spans="1:6" s="21" customFormat="1" ht="14.1" customHeight="1" x14ac:dyDescent="0.2">
      <c r="A60" s="21" t="s">
        <v>403</v>
      </c>
      <c r="B60" s="21" t="s">
        <v>66</v>
      </c>
      <c r="C60" s="21" t="s">
        <v>405</v>
      </c>
      <c r="D60" s="21">
        <v>1</v>
      </c>
      <c r="E60" s="32">
        <v>1.95</v>
      </c>
      <c r="F60" s="32">
        <v>1.79</v>
      </c>
    </row>
    <row r="61" spans="1:6" s="21" customFormat="1" ht="14.1" customHeight="1" x14ac:dyDescent="0.2">
      <c r="A61" s="21" t="s">
        <v>403</v>
      </c>
      <c r="B61" s="21" t="s">
        <v>66</v>
      </c>
      <c r="C61" s="21" t="s">
        <v>404</v>
      </c>
      <c r="D61" s="21">
        <v>2</v>
      </c>
      <c r="E61" s="32">
        <v>2.0099999999999998</v>
      </c>
      <c r="F61" s="32">
        <f t="shared" ref="F61:F100" si="2">SUM(D61*E61)</f>
        <v>4.0199999999999996</v>
      </c>
    </row>
    <row r="62" spans="1:6" s="21" customFormat="1" ht="14.1" customHeight="1" x14ac:dyDescent="0.2">
      <c r="A62" s="21" t="s">
        <v>403</v>
      </c>
      <c r="B62" s="21" t="s">
        <v>66</v>
      </c>
      <c r="C62" s="21" t="s">
        <v>402</v>
      </c>
      <c r="D62" s="21">
        <v>1</v>
      </c>
      <c r="E62" s="32">
        <v>2.4500000000000002</v>
      </c>
      <c r="F62" s="32">
        <f t="shared" si="2"/>
        <v>2.4500000000000002</v>
      </c>
    </row>
    <row r="63" spans="1:6" s="21" customFormat="1" ht="14.1" customHeight="1" x14ac:dyDescent="0.2">
      <c r="A63" s="21" t="s">
        <v>401</v>
      </c>
      <c r="B63" s="21" t="s">
        <v>66</v>
      </c>
      <c r="C63" s="21" t="s">
        <v>400</v>
      </c>
      <c r="D63" s="21">
        <v>1</v>
      </c>
      <c r="E63" s="32">
        <v>0.45</v>
      </c>
      <c r="F63" s="32">
        <f t="shared" si="2"/>
        <v>0.45</v>
      </c>
    </row>
    <row r="64" spans="1:6" s="21" customFormat="1" ht="14.1" customHeight="1" x14ac:dyDescent="0.2">
      <c r="A64" s="21" t="s">
        <v>137</v>
      </c>
      <c r="B64" s="21" t="s">
        <v>356</v>
      </c>
      <c r="C64" s="21" t="s">
        <v>399</v>
      </c>
      <c r="D64" s="21">
        <v>3</v>
      </c>
      <c r="E64" s="32">
        <v>3.9E-2</v>
      </c>
      <c r="F64" s="32">
        <f t="shared" si="2"/>
        <v>0.11699999999999999</v>
      </c>
    </row>
    <row r="65" spans="1:6" s="21" customFormat="1" ht="14.1" customHeight="1" x14ac:dyDescent="0.2">
      <c r="A65" s="21" t="s">
        <v>398</v>
      </c>
      <c r="B65" s="21" t="s">
        <v>397</v>
      </c>
      <c r="C65" s="21" t="s">
        <v>396</v>
      </c>
      <c r="D65" s="21">
        <v>2</v>
      </c>
      <c r="E65" s="32">
        <v>3.3000000000000002E-2</v>
      </c>
      <c r="F65" s="32">
        <f t="shared" si="2"/>
        <v>6.6000000000000003E-2</v>
      </c>
    </row>
    <row r="66" spans="1:6" s="21" customFormat="1" ht="14.1" customHeight="1" x14ac:dyDescent="0.2">
      <c r="A66" s="21" t="s">
        <v>395</v>
      </c>
      <c r="B66" s="21" t="s">
        <v>87</v>
      </c>
      <c r="C66" s="21" t="s">
        <v>394</v>
      </c>
      <c r="D66" s="21">
        <v>1</v>
      </c>
      <c r="E66" s="32">
        <v>5.26</v>
      </c>
      <c r="F66" s="32">
        <f t="shared" si="2"/>
        <v>5.26</v>
      </c>
    </row>
    <row r="67" spans="1:6" s="21" customFormat="1" ht="14.1" customHeight="1" x14ac:dyDescent="0.2">
      <c r="A67" s="21" t="s">
        <v>84</v>
      </c>
      <c r="B67" s="21" t="s">
        <v>72</v>
      </c>
      <c r="C67" s="22" t="s">
        <v>83</v>
      </c>
      <c r="D67" s="21">
        <v>2</v>
      </c>
      <c r="E67" s="32">
        <v>0.01</v>
      </c>
      <c r="F67" s="32">
        <f t="shared" si="2"/>
        <v>0.02</v>
      </c>
    </row>
    <row r="68" spans="1:6" s="21" customFormat="1" ht="14.1" customHeight="1" x14ac:dyDescent="0.2">
      <c r="A68" s="21" t="s">
        <v>390</v>
      </c>
      <c r="B68" s="21" t="s">
        <v>71</v>
      </c>
      <c r="C68" s="22" t="s">
        <v>389</v>
      </c>
      <c r="D68" s="21">
        <v>1</v>
      </c>
      <c r="E68" s="32">
        <v>0.01</v>
      </c>
      <c r="F68" s="32">
        <f t="shared" si="2"/>
        <v>0.01</v>
      </c>
    </row>
    <row r="69" spans="1:6" s="21" customFormat="1" ht="14.1" customHeight="1" x14ac:dyDescent="0.2">
      <c r="A69" s="21" t="s">
        <v>393</v>
      </c>
      <c r="B69" s="21" t="s">
        <v>392</v>
      </c>
      <c r="C69" s="22" t="s">
        <v>391</v>
      </c>
      <c r="D69" s="21">
        <v>11</v>
      </c>
      <c r="E69" s="32">
        <v>6.9000000000000006E-2</v>
      </c>
      <c r="F69" s="32">
        <f t="shared" si="2"/>
        <v>0.75900000000000012</v>
      </c>
    </row>
    <row r="70" spans="1:6" s="21" customFormat="1" ht="14.1" customHeight="1" x14ac:dyDescent="0.2">
      <c r="A70" s="21" t="s">
        <v>84</v>
      </c>
      <c r="B70" s="21" t="s">
        <v>72</v>
      </c>
      <c r="C70" s="22" t="s">
        <v>83</v>
      </c>
      <c r="D70" s="21">
        <v>22</v>
      </c>
      <c r="E70" s="32">
        <v>0.01</v>
      </c>
      <c r="F70" s="32">
        <f t="shared" si="2"/>
        <v>0.22</v>
      </c>
    </row>
    <row r="71" spans="1:6" s="21" customFormat="1" ht="14.1" customHeight="1" x14ac:dyDescent="0.2">
      <c r="A71" s="21" t="s">
        <v>390</v>
      </c>
      <c r="B71" s="21" t="s">
        <v>71</v>
      </c>
      <c r="C71" s="22" t="s">
        <v>389</v>
      </c>
      <c r="D71" s="21">
        <v>2</v>
      </c>
      <c r="E71" s="32">
        <v>0.01</v>
      </c>
      <c r="F71" s="32">
        <f t="shared" si="2"/>
        <v>0.02</v>
      </c>
    </row>
    <row r="72" spans="1:6" s="21" customFormat="1" ht="14.1" customHeight="1" x14ac:dyDescent="0.2">
      <c r="A72" s="21" t="s">
        <v>388</v>
      </c>
      <c r="B72" s="21" t="s">
        <v>72</v>
      </c>
      <c r="C72" s="22" t="s">
        <v>176</v>
      </c>
      <c r="D72" s="21">
        <v>1</v>
      </c>
      <c r="E72" s="32">
        <v>0.01</v>
      </c>
      <c r="F72" s="32">
        <f t="shared" si="2"/>
        <v>0.01</v>
      </c>
    </row>
    <row r="73" spans="1:6" s="21" customFormat="1" ht="14.1" customHeight="1" x14ac:dyDescent="0.2">
      <c r="A73" s="21" t="s">
        <v>387</v>
      </c>
      <c r="B73" s="21" t="s">
        <v>71</v>
      </c>
      <c r="C73" s="22" t="s">
        <v>386</v>
      </c>
      <c r="D73" s="21">
        <v>7</v>
      </c>
      <c r="E73" s="32">
        <v>5.5E-2</v>
      </c>
      <c r="F73" s="32">
        <f t="shared" si="2"/>
        <v>0.38500000000000001</v>
      </c>
    </row>
    <row r="74" spans="1:6" s="21" customFormat="1" ht="14.1" customHeight="1" x14ac:dyDescent="0.2">
      <c r="A74" s="21" t="s">
        <v>385</v>
      </c>
      <c r="B74" s="22" t="s">
        <v>71</v>
      </c>
      <c r="C74" s="22" t="s">
        <v>384</v>
      </c>
      <c r="D74" s="21">
        <v>1</v>
      </c>
      <c r="E74" s="32">
        <v>3.5000000000000003E-2</v>
      </c>
      <c r="F74" s="32">
        <f t="shared" si="2"/>
        <v>3.5000000000000003E-2</v>
      </c>
    </row>
    <row r="75" spans="1:6" s="21" customFormat="1" ht="14.1" customHeight="1" x14ac:dyDescent="0.2">
      <c r="A75" s="21" t="s">
        <v>383</v>
      </c>
      <c r="B75" s="21" t="s">
        <v>72</v>
      </c>
      <c r="C75" s="22" t="s">
        <v>172</v>
      </c>
      <c r="D75" s="21">
        <v>1</v>
      </c>
      <c r="E75" s="32">
        <v>0.01</v>
      </c>
      <c r="F75" s="32">
        <f t="shared" si="2"/>
        <v>0.01</v>
      </c>
    </row>
    <row r="76" spans="1:6" s="21" customFormat="1" ht="14.1" customHeight="1" x14ac:dyDescent="0.2">
      <c r="A76" s="21" t="s">
        <v>78</v>
      </c>
      <c r="B76" s="21" t="s">
        <v>72</v>
      </c>
      <c r="C76" s="22" t="s">
        <v>77</v>
      </c>
      <c r="D76" s="21">
        <v>4</v>
      </c>
      <c r="E76" s="32">
        <v>0.01</v>
      </c>
      <c r="F76" s="32">
        <f t="shared" si="2"/>
        <v>0.04</v>
      </c>
    </row>
    <row r="77" spans="1:6" s="21" customFormat="1" ht="14.1" customHeight="1" x14ac:dyDescent="0.2">
      <c r="A77" s="21" t="s">
        <v>76</v>
      </c>
      <c r="B77" s="21" t="s">
        <v>72</v>
      </c>
      <c r="C77" s="22" t="s">
        <v>75</v>
      </c>
      <c r="D77" s="21">
        <v>4</v>
      </c>
      <c r="E77" s="32">
        <v>0.01</v>
      </c>
      <c r="F77" s="32">
        <f t="shared" si="2"/>
        <v>0.04</v>
      </c>
    </row>
    <row r="78" spans="1:6" s="21" customFormat="1" ht="14.1" customHeight="1" x14ac:dyDescent="0.2">
      <c r="A78" s="21" t="s">
        <v>382</v>
      </c>
      <c r="B78" s="21" t="s">
        <v>71</v>
      </c>
      <c r="C78" s="22" t="s">
        <v>381</v>
      </c>
      <c r="D78" s="21">
        <v>1</v>
      </c>
      <c r="E78" s="32">
        <v>2.7000000000000001E-3</v>
      </c>
      <c r="F78" s="32">
        <f t="shared" si="2"/>
        <v>2.7000000000000001E-3</v>
      </c>
    </row>
    <row r="79" spans="1:6" s="21" customFormat="1" ht="14.1" customHeight="1" x14ac:dyDescent="0.2">
      <c r="A79" s="21" t="s">
        <v>380</v>
      </c>
      <c r="B79" s="21" t="s">
        <v>71</v>
      </c>
      <c r="C79" s="22" t="s">
        <v>379</v>
      </c>
      <c r="D79" s="21">
        <v>128</v>
      </c>
      <c r="E79" s="32">
        <v>3.9E-2</v>
      </c>
      <c r="F79" s="32">
        <f t="shared" si="2"/>
        <v>4.992</v>
      </c>
    </row>
    <row r="80" spans="1:6" s="21" customFormat="1" ht="14.1" customHeight="1" x14ac:dyDescent="0.2">
      <c r="A80" s="21" t="s">
        <v>378</v>
      </c>
      <c r="B80" s="21" t="s">
        <v>72</v>
      </c>
      <c r="C80" s="22" t="s">
        <v>377</v>
      </c>
      <c r="D80" s="21">
        <v>1</v>
      </c>
      <c r="E80" s="32">
        <v>0.01</v>
      </c>
      <c r="F80" s="32">
        <f t="shared" si="2"/>
        <v>0.01</v>
      </c>
    </row>
    <row r="81" spans="1:6" s="21" customFormat="1" ht="14.1" customHeight="1" x14ac:dyDescent="0.2">
      <c r="A81" s="21" t="s">
        <v>376</v>
      </c>
      <c r="B81" s="21" t="s">
        <v>72</v>
      </c>
      <c r="C81" s="22" t="s">
        <v>375</v>
      </c>
      <c r="D81" s="21">
        <v>1</v>
      </c>
      <c r="E81" s="32">
        <v>0.01</v>
      </c>
      <c r="F81" s="32">
        <f t="shared" si="2"/>
        <v>0.01</v>
      </c>
    </row>
    <row r="82" spans="1:6" s="21" customFormat="1" ht="14.1" customHeight="1" x14ac:dyDescent="0.2">
      <c r="A82" s="21" t="s">
        <v>374</v>
      </c>
      <c r="B82" s="21" t="s">
        <v>71</v>
      </c>
      <c r="C82" s="22" t="s">
        <v>373</v>
      </c>
      <c r="D82" s="21">
        <v>1</v>
      </c>
      <c r="E82" s="32">
        <v>5.0000000000000001E-3</v>
      </c>
      <c r="F82" s="32">
        <f t="shared" si="2"/>
        <v>5.0000000000000001E-3</v>
      </c>
    </row>
    <row r="83" spans="1:6" s="21" customFormat="1" ht="14.1" customHeight="1" x14ac:dyDescent="0.2">
      <c r="A83" s="21" t="s">
        <v>372</v>
      </c>
      <c r="B83" s="21" t="s">
        <v>72</v>
      </c>
      <c r="C83" s="22" t="s">
        <v>371</v>
      </c>
      <c r="D83" s="21">
        <v>1</v>
      </c>
      <c r="E83" s="32">
        <v>0.01</v>
      </c>
      <c r="F83" s="32">
        <f t="shared" si="2"/>
        <v>0.01</v>
      </c>
    </row>
    <row r="84" spans="1:6" s="21" customFormat="1" ht="14.1" customHeight="1" x14ac:dyDescent="0.2">
      <c r="A84" s="21" t="s">
        <v>370</v>
      </c>
      <c r="B84" s="21" t="s">
        <v>72</v>
      </c>
      <c r="C84" s="22" t="s">
        <v>369</v>
      </c>
      <c r="D84" s="21">
        <v>1</v>
      </c>
      <c r="E84" s="32">
        <v>0.01</v>
      </c>
      <c r="F84" s="32">
        <f t="shared" si="2"/>
        <v>0.01</v>
      </c>
    </row>
    <row r="85" spans="1:6" s="21" customFormat="1" ht="14.1" customHeight="1" x14ac:dyDescent="0.2">
      <c r="A85" s="21" t="s">
        <v>368</v>
      </c>
      <c r="B85" s="21" t="s">
        <v>72</v>
      </c>
      <c r="C85" s="22" t="s">
        <v>367</v>
      </c>
      <c r="D85" s="21">
        <v>1</v>
      </c>
      <c r="E85" s="32">
        <v>0.01</v>
      </c>
      <c r="F85" s="32">
        <f t="shared" si="2"/>
        <v>0.01</v>
      </c>
    </row>
    <row r="86" spans="1:6" s="21" customFormat="1" ht="14.1" customHeight="1" x14ac:dyDescent="0.2">
      <c r="A86" s="21" t="s">
        <v>366</v>
      </c>
      <c r="B86" s="21" t="s">
        <v>71</v>
      </c>
      <c r="C86" s="22" t="s">
        <v>365</v>
      </c>
      <c r="D86" s="21">
        <v>1</v>
      </c>
      <c r="E86" s="32">
        <v>5.0000000000000001E-3</v>
      </c>
      <c r="F86" s="32">
        <f t="shared" si="2"/>
        <v>5.0000000000000001E-3</v>
      </c>
    </row>
    <row r="87" spans="1:6" s="21" customFormat="1" ht="14.1" customHeight="1" x14ac:dyDescent="0.2">
      <c r="A87" s="21" t="s">
        <v>364</v>
      </c>
      <c r="B87" s="21" t="s">
        <v>72</v>
      </c>
      <c r="C87" s="22" t="s">
        <v>363</v>
      </c>
      <c r="D87" s="21">
        <v>4</v>
      </c>
      <c r="E87" s="32">
        <v>0.01</v>
      </c>
      <c r="F87" s="32">
        <f t="shared" si="2"/>
        <v>0.04</v>
      </c>
    </row>
    <row r="88" spans="1:6" s="21" customFormat="1" ht="14.1" customHeight="1" x14ac:dyDescent="0.2">
      <c r="A88" s="21" t="s">
        <v>362</v>
      </c>
      <c r="B88" s="21" t="s">
        <v>72</v>
      </c>
      <c r="C88" s="22" t="s">
        <v>361</v>
      </c>
      <c r="D88" s="21">
        <v>1</v>
      </c>
      <c r="E88" s="32">
        <v>0.01</v>
      </c>
      <c r="F88" s="32">
        <f t="shared" si="2"/>
        <v>0.01</v>
      </c>
    </row>
    <row r="89" spans="1:6" s="21" customFormat="1" ht="14.1" customHeight="1" x14ac:dyDescent="0.2">
      <c r="A89" s="21" t="s">
        <v>360</v>
      </c>
      <c r="B89" s="21" t="s">
        <v>72</v>
      </c>
      <c r="C89" s="22" t="s">
        <v>359</v>
      </c>
      <c r="D89" s="21">
        <v>2</v>
      </c>
      <c r="E89" s="32">
        <v>0.01</v>
      </c>
      <c r="F89" s="32">
        <f t="shared" si="2"/>
        <v>0.02</v>
      </c>
    </row>
    <row r="90" spans="1:6" s="21" customFormat="1" ht="14.1" customHeight="1" x14ac:dyDescent="0.2">
      <c r="A90" s="21" t="s">
        <v>168</v>
      </c>
      <c r="B90" s="21" t="s">
        <v>167</v>
      </c>
      <c r="C90" s="22" t="s">
        <v>166</v>
      </c>
      <c r="D90" s="21">
        <v>1</v>
      </c>
      <c r="E90" s="32">
        <v>8.0000000000000002E-3</v>
      </c>
      <c r="F90" s="32">
        <f t="shared" si="2"/>
        <v>8.0000000000000002E-3</v>
      </c>
    </row>
    <row r="91" spans="1:6" s="21" customFormat="1" ht="14.1" customHeight="1" x14ac:dyDescent="0.2">
      <c r="A91" s="22" t="s">
        <v>160</v>
      </c>
      <c r="B91" s="22" t="s">
        <v>69</v>
      </c>
      <c r="C91" s="21" t="s">
        <v>70</v>
      </c>
      <c r="D91" s="21">
        <v>1</v>
      </c>
      <c r="E91" s="32">
        <v>2.83</v>
      </c>
      <c r="F91" s="32">
        <f t="shared" si="2"/>
        <v>2.83</v>
      </c>
    </row>
    <row r="92" spans="1:6" s="21" customFormat="1" ht="14.1" customHeight="1" x14ac:dyDescent="0.2">
      <c r="A92" s="21" t="s">
        <v>159</v>
      </c>
      <c r="B92" s="21" t="s">
        <v>69</v>
      </c>
      <c r="C92" s="21" t="s">
        <v>158</v>
      </c>
      <c r="D92" s="21">
        <v>3</v>
      </c>
      <c r="E92" s="32">
        <v>2.23</v>
      </c>
      <c r="F92" s="32">
        <f t="shared" si="2"/>
        <v>6.6899999999999995</v>
      </c>
    </row>
    <row r="93" spans="1:6" s="21" customFormat="1" ht="14.1" customHeight="1" x14ac:dyDescent="0.2">
      <c r="A93" s="21" t="s">
        <v>358</v>
      </c>
      <c r="B93" s="21" t="s">
        <v>69</v>
      </c>
      <c r="C93" s="21" t="s">
        <v>357</v>
      </c>
      <c r="D93" s="21">
        <v>1</v>
      </c>
      <c r="E93" s="32">
        <v>0.48399999999999999</v>
      </c>
      <c r="F93" s="32">
        <f t="shared" si="2"/>
        <v>0.48399999999999999</v>
      </c>
    </row>
    <row r="94" spans="1:6" s="21" customFormat="1" ht="14.1" customHeight="1" x14ac:dyDescent="0.2">
      <c r="A94" s="21" t="s">
        <v>137</v>
      </c>
      <c r="B94" s="21" t="s">
        <v>356</v>
      </c>
      <c r="C94" s="22" t="s">
        <v>355</v>
      </c>
      <c r="D94" s="21">
        <v>2</v>
      </c>
      <c r="E94" s="32">
        <v>6.6000000000000003E-2</v>
      </c>
      <c r="F94" s="32">
        <f t="shared" si="2"/>
        <v>0.13200000000000001</v>
      </c>
    </row>
    <row r="95" spans="1:6" s="21" customFormat="1" ht="14.1" customHeight="1" x14ac:dyDescent="0.2">
      <c r="A95" s="21" t="s">
        <v>354</v>
      </c>
      <c r="B95" s="21" t="s">
        <v>353</v>
      </c>
      <c r="C95" s="22" t="s">
        <v>352</v>
      </c>
      <c r="D95" s="21">
        <v>1</v>
      </c>
      <c r="E95" s="32">
        <v>0.42</v>
      </c>
      <c r="F95" s="32">
        <f t="shared" si="2"/>
        <v>0.42</v>
      </c>
    </row>
    <row r="96" spans="1:6" s="21" customFormat="1" ht="14.1" customHeight="1" x14ac:dyDescent="0.2">
      <c r="A96" s="21" t="s">
        <v>67</v>
      </c>
      <c r="C96" s="22"/>
      <c r="D96" s="21">
        <v>3</v>
      </c>
      <c r="E96" s="32">
        <v>0</v>
      </c>
      <c r="F96" s="32">
        <f t="shared" si="2"/>
        <v>0</v>
      </c>
    </row>
    <row r="97" spans="1:9" s="21" customFormat="1" ht="14.1" customHeight="1" x14ac:dyDescent="0.2">
      <c r="A97" s="21" t="s">
        <v>351</v>
      </c>
      <c r="B97" s="21" t="s">
        <v>69</v>
      </c>
      <c r="C97" s="22" t="s">
        <v>350</v>
      </c>
      <c r="D97" s="21">
        <v>1</v>
      </c>
      <c r="E97" s="32">
        <v>1.24</v>
      </c>
      <c r="F97" s="32">
        <f t="shared" si="2"/>
        <v>1.24</v>
      </c>
    </row>
    <row r="98" spans="1:9" s="21" customFormat="1" ht="14.1" customHeight="1" x14ac:dyDescent="0.2">
      <c r="A98" s="21" t="s">
        <v>698</v>
      </c>
      <c r="B98" s="21" t="s">
        <v>66</v>
      </c>
      <c r="C98" s="21" t="s">
        <v>65</v>
      </c>
      <c r="D98" s="21">
        <v>1</v>
      </c>
      <c r="E98" s="32">
        <v>6.4370000000000003</v>
      </c>
      <c r="F98" s="32">
        <f t="shared" si="2"/>
        <v>6.4370000000000003</v>
      </c>
    </row>
    <row r="99" spans="1:9" s="21" customFormat="1" ht="14.1" customHeight="1" x14ac:dyDescent="0.2">
      <c r="A99" s="21" t="s">
        <v>699</v>
      </c>
      <c r="B99" s="21" t="s">
        <v>66</v>
      </c>
      <c r="C99" s="21" t="s">
        <v>65</v>
      </c>
      <c r="D99" s="21">
        <v>1</v>
      </c>
      <c r="E99" s="32">
        <v>6.4370000000000003</v>
      </c>
      <c r="F99" s="32">
        <f t="shared" si="2"/>
        <v>6.4370000000000003</v>
      </c>
    </row>
    <row r="100" spans="1:9" s="21" customFormat="1" ht="14.1" customHeight="1" x14ac:dyDescent="0.2">
      <c r="A100" s="22" t="s">
        <v>703</v>
      </c>
      <c r="B100" s="22" t="s">
        <v>349</v>
      </c>
      <c r="C100" s="21" t="s">
        <v>700</v>
      </c>
      <c r="D100" s="21">
        <v>1</v>
      </c>
      <c r="E100" s="32">
        <v>262.25</v>
      </c>
      <c r="F100" s="32">
        <f t="shared" si="2"/>
        <v>262.25</v>
      </c>
      <c r="I100" s="32"/>
    </row>
    <row r="101" spans="1:9" s="21" customFormat="1" ht="14.1" customHeight="1" x14ac:dyDescent="0.2">
      <c r="A101" s="21" t="s">
        <v>62</v>
      </c>
      <c r="B101" s="21" t="s">
        <v>60</v>
      </c>
      <c r="C101" s="22" t="s">
        <v>749</v>
      </c>
      <c r="D101" s="21">
        <v>2</v>
      </c>
      <c r="E101" s="32">
        <v>300</v>
      </c>
      <c r="F101" s="32"/>
      <c r="I101" s="32"/>
    </row>
    <row r="102" spans="1:9" s="21" customFormat="1" ht="14.1" customHeight="1" x14ac:dyDescent="0.2">
      <c r="A102" s="21" t="s">
        <v>750</v>
      </c>
      <c r="B102" s="21" t="s">
        <v>60</v>
      </c>
      <c r="C102" s="22" t="s">
        <v>749</v>
      </c>
      <c r="D102" s="21">
        <v>1</v>
      </c>
      <c r="E102" s="32">
        <v>250</v>
      </c>
      <c r="F102" s="32"/>
      <c r="I102" s="32"/>
    </row>
    <row r="103" spans="1:9" s="21" customFormat="1" ht="14.1" customHeight="1" x14ac:dyDescent="0.2">
      <c r="A103" s="21" t="s">
        <v>61</v>
      </c>
      <c r="B103" s="21" t="s">
        <v>60</v>
      </c>
      <c r="C103" s="22" t="s">
        <v>749</v>
      </c>
      <c r="D103" s="21">
        <v>1</v>
      </c>
      <c r="E103" s="32">
        <v>300</v>
      </c>
      <c r="F103" s="32"/>
      <c r="I103" s="32"/>
    </row>
    <row r="104" spans="1:9" s="24" customFormat="1" ht="14.1" customHeight="1" x14ac:dyDescent="0.25">
      <c r="A104" s="19" t="s">
        <v>59</v>
      </c>
      <c r="B104" s="19"/>
      <c r="C104" s="19"/>
      <c r="D104" s="19"/>
      <c r="E104" s="25"/>
      <c r="F104" s="25">
        <f>SUM(F4:F103)</f>
        <v>1873.9771000000003</v>
      </c>
    </row>
    <row r="105" spans="1:9" s="24" customFormat="1" ht="14.1" customHeight="1" x14ac:dyDescent="0.25">
      <c r="A105" s="21"/>
      <c r="B105" s="21"/>
      <c r="C105" s="21"/>
      <c r="D105" s="21"/>
      <c r="E105" s="16"/>
    </row>
    <row r="106" spans="1:9" s="24" customFormat="1" ht="14.1" customHeight="1" x14ac:dyDescent="0.25">
      <c r="A106" s="21" t="s">
        <v>149</v>
      </c>
      <c r="B106" s="21"/>
      <c r="C106" s="21"/>
      <c r="D106" s="21"/>
      <c r="E106" s="16"/>
      <c r="F106" s="125">
        <f>SUM(F6:F99)</f>
        <v>1354.8471000000002</v>
      </c>
    </row>
    <row r="107" spans="1:9" s="24" customFormat="1" ht="14.1" customHeight="1" x14ac:dyDescent="0.25">
      <c r="A107" s="21" t="s">
        <v>148</v>
      </c>
      <c r="B107" s="21"/>
      <c r="C107" s="21"/>
      <c r="D107" s="21"/>
      <c r="E107" s="16"/>
      <c r="F107" s="125">
        <f>F4</f>
        <v>256.88</v>
      </c>
    </row>
    <row r="108" spans="1:9" s="24" customFormat="1" ht="14.1" customHeight="1" x14ac:dyDescent="0.25">
      <c r="A108" s="21" t="s">
        <v>147</v>
      </c>
      <c r="B108" s="21"/>
      <c r="C108" s="21"/>
      <c r="D108" s="21"/>
      <c r="E108" s="16"/>
      <c r="F108" s="125">
        <f>F100+F103</f>
        <v>262.25</v>
      </c>
    </row>
    <row r="109" spans="1:9" s="24" customFormat="1" ht="14.1" customHeight="1" x14ac:dyDescent="0.25">
      <c r="A109" s="21" t="s">
        <v>146</v>
      </c>
      <c r="B109" s="21"/>
      <c r="C109" s="22"/>
      <c r="D109" s="21"/>
      <c r="E109" s="16"/>
      <c r="F109" s="125">
        <f>SUM(F106:F108)</f>
        <v>1873.9771000000001</v>
      </c>
    </row>
    <row r="110" spans="1:9" s="24" customFormat="1" ht="14.1" customHeight="1" x14ac:dyDescent="0.25">
      <c r="A110" s="21"/>
      <c r="B110" s="21"/>
      <c r="C110" s="22"/>
      <c r="D110" s="21"/>
      <c r="E110" s="16"/>
      <c r="F110" s="125"/>
    </row>
    <row r="111" spans="1:9" s="24" customFormat="1" ht="14.1" customHeight="1" x14ac:dyDescent="0.25">
      <c r="A111" s="21" t="s">
        <v>777</v>
      </c>
      <c r="B111" s="21"/>
      <c r="C111" s="22"/>
      <c r="D111" s="21"/>
      <c r="E111" s="16"/>
      <c r="F111" s="125">
        <f>SUM(E5:E6)</f>
        <v>500</v>
      </c>
    </row>
    <row r="112" spans="1:9" x14ac:dyDescent="0.25">
      <c r="A112" s="21" t="s">
        <v>778</v>
      </c>
      <c r="F112" s="33">
        <f>SUM(E101:E103)</f>
        <v>850</v>
      </c>
    </row>
    <row r="113" spans="1:6" x14ac:dyDescent="0.25">
      <c r="A113" s="21"/>
      <c r="F113" s="33"/>
    </row>
    <row r="114" spans="1:6" x14ac:dyDescent="0.25">
      <c r="A114" s="21" t="s">
        <v>348</v>
      </c>
    </row>
  </sheetData>
  <pageMargins left="0.75" right="0.75" top="1" bottom="1" header="0.5" footer="0.5"/>
  <pageSetup orientation="portrait" horizontalDpi="4294967292" verticalDpi="4294967292"/>
  <drawing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6"/>
  <sheetViews>
    <sheetView workbookViewId="0">
      <pane ySplit="4" topLeftCell="A5" activePane="bottomLeft" state="frozen"/>
      <selection pane="bottomLeft" activeCell="A2" sqref="A2"/>
    </sheetView>
  </sheetViews>
  <sheetFormatPr defaultColWidth="10.625" defaultRowHeight="15.75" x14ac:dyDescent="0.25"/>
  <cols>
    <col min="1" max="1" width="69" customWidth="1"/>
    <col min="2" max="2" width="30" customWidth="1"/>
    <col min="3" max="3" width="22.875" customWidth="1"/>
    <col min="4" max="4" width="9" customWidth="1"/>
    <col min="5" max="5" width="9.5" style="12" customWidth="1"/>
    <col min="6" max="6" width="10.875" style="12" customWidth="1"/>
  </cols>
  <sheetData>
    <row r="1" spans="1:9" x14ac:dyDescent="0.25">
      <c r="A1" s="21" t="s">
        <v>145</v>
      </c>
      <c r="B1" s="21"/>
      <c r="D1" s="21"/>
      <c r="E1" s="16"/>
      <c r="F1" s="16"/>
    </row>
    <row r="2" spans="1:9" x14ac:dyDescent="0.25">
      <c r="A2" s="30" t="s">
        <v>800</v>
      </c>
      <c r="B2" s="21"/>
      <c r="C2" s="21"/>
      <c r="D2" s="21"/>
      <c r="E2" s="16"/>
      <c r="F2" s="16"/>
    </row>
    <row r="3" spans="1:9" x14ac:dyDescent="0.25">
      <c r="A3" s="20" t="s">
        <v>54</v>
      </c>
      <c r="B3" s="20" t="s">
        <v>53</v>
      </c>
      <c r="C3" s="20" t="s">
        <v>144</v>
      </c>
      <c r="D3" s="17" t="s">
        <v>52</v>
      </c>
      <c r="E3" s="29" t="s">
        <v>143</v>
      </c>
      <c r="F3" s="29" t="s">
        <v>142</v>
      </c>
    </row>
    <row r="4" spans="1:9" x14ac:dyDescent="0.25">
      <c r="A4" s="21"/>
      <c r="B4" s="21"/>
      <c r="C4" s="21"/>
      <c r="D4" s="35"/>
      <c r="E4" s="126" t="s">
        <v>141</v>
      </c>
      <c r="F4" s="127" t="s">
        <v>141</v>
      </c>
    </row>
    <row r="5" spans="1:9" s="21" customFormat="1" ht="12.75" x14ac:dyDescent="0.2">
      <c r="A5" s="21" t="s">
        <v>140</v>
      </c>
      <c r="B5" s="21" t="s">
        <v>232</v>
      </c>
      <c r="C5" s="21" t="s">
        <v>704</v>
      </c>
      <c r="D5" s="21">
        <v>1</v>
      </c>
      <c r="E5" s="32">
        <v>308.61</v>
      </c>
      <c r="F5" s="32">
        <f>SUM(D5*E5)</f>
        <v>308.61</v>
      </c>
      <c r="I5" s="32"/>
    </row>
    <row r="6" spans="1:9" s="21" customFormat="1" ht="12.75" x14ac:dyDescent="0.2">
      <c r="A6" s="21" t="s">
        <v>139</v>
      </c>
      <c r="B6" s="21" t="s">
        <v>232</v>
      </c>
      <c r="C6" s="21" t="s">
        <v>704</v>
      </c>
      <c r="D6" s="21">
        <v>1</v>
      </c>
      <c r="E6" s="32">
        <v>500</v>
      </c>
      <c r="F6" s="32">
        <v>0</v>
      </c>
      <c r="I6" s="32"/>
    </row>
    <row r="7" spans="1:9" s="21" customFormat="1" ht="12.75" x14ac:dyDescent="0.2">
      <c r="A7" s="21" t="s">
        <v>138</v>
      </c>
      <c r="B7" s="21" t="s">
        <v>232</v>
      </c>
      <c r="C7" s="21" t="s">
        <v>704</v>
      </c>
      <c r="D7" s="21">
        <v>1</v>
      </c>
      <c r="E7" s="32">
        <v>0</v>
      </c>
      <c r="F7" s="32">
        <v>0</v>
      </c>
      <c r="I7" s="32"/>
    </row>
    <row r="8" spans="1:9" s="21" customFormat="1" x14ac:dyDescent="0.25">
      <c r="A8" s="24" t="s">
        <v>705</v>
      </c>
      <c r="B8" s="21" t="s">
        <v>71</v>
      </c>
      <c r="C8" s="21" t="s">
        <v>706</v>
      </c>
      <c r="D8" s="21">
        <v>1</v>
      </c>
      <c r="E8" s="32">
        <v>1.2068000000000001</v>
      </c>
      <c r="F8" s="32">
        <f t="shared" ref="F8:F39" si="0">SUM(D8*E8)</f>
        <v>1.2068000000000001</v>
      </c>
      <c r="I8" s="32"/>
    </row>
    <row r="9" spans="1:9" s="21" customFormat="1" ht="12.75" x14ac:dyDescent="0.2">
      <c r="A9" s="21" t="s">
        <v>137</v>
      </c>
      <c r="B9" s="21" t="s">
        <v>136</v>
      </c>
      <c r="C9" s="21" t="s">
        <v>135</v>
      </c>
      <c r="D9" s="21">
        <v>1</v>
      </c>
      <c r="E9" s="32">
        <v>8.0500000000000002E-2</v>
      </c>
      <c r="F9" s="32">
        <f t="shared" si="0"/>
        <v>8.0500000000000002E-2</v>
      </c>
      <c r="I9" s="32"/>
    </row>
    <row r="10" spans="1:9" s="21" customFormat="1" ht="12.75" x14ac:dyDescent="0.2">
      <c r="A10" s="21" t="s">
        <v>134</v>
      </c>
      <c r="B10" s="21" t="s">
        <v>133</v>
      </c>
      <c r="C10" s="21" t="s">
        <v>132</v>
      </c>
      <c r="D10" s="21">
        <v>1</v>
      </c>
      <c r="E10" s="32">
        <v>1.5</v>
      </c>
      <c r="F10" s="32">
        <f t="shared" si="0"/>
        <v>1.5</v>
      </c>
      <c r="I10" s="32"/>
    </row>
    <row r="11" spans="1:9" s="21" customFormat="1" ht="12.75" x14ac:dyDescent="0.2">
      <c r="A11" s="21" t="s">
        <v>131</v>
      </c>
      <c r="B11" s="21" t="s">
        <v>90</v>
      </c>
      <c r="C11" s="21" t="s">
        <v>130</v>
      </c>
      <c r="D11" s="21">
        <v>4</v>
      </c>
      <c r="E11" s="32">
        <v>0.06</v>
      </c>
      <c r="F11" s="32">
        <f t="shared" si="0"/>
        <v>0.24</v>
      </c>
      <c r="I11" s="32"/>
    </row>
    <row r="12" spans="1:9" s="21" customFormat="1" ht="12.75" x14ac:dyDescent="0.2">
      <c r="A12" s="22" t="s">
        <v>129</v>
      </c>
      <c r="B12" s="22" t="s">
        <v>90</v>
      </c>
      <c r="C12" s="22" t="s">
        <v>128</v>
      </c>
      <c r="D12" s="21">
        <v>2</v>
      </c>
      <c r="E12" s="32">
        <v>3.5000000000000003E-2</v>
      </c>
      <c r="F12" s="32">
        <f t="shared" si="0"/>
        <v>7.0000000000000007E-2</v>
      </c>
      <c r="I12" s="32"/>
    </row>
    <row r="13" spans="1:9" s="21" customFormat="1" x14ac:dyDescent="0.25">
      <c r="A13" s="24" t="s">
        <v>127</v>
      </c>
      <c r="B13" s="24" t="s">
        <v>72</v>
      </c>
      <c r="C13" s="24" t="s">
        <v>126</v>
      </c>
      <c r="D13" s="21">
        <v>1</v>
      </c>
      <c r="E13" s="32">
        <v>0.03</v>
      </c>
      <c r="F13" s="32">
        <f t="shared" si="0"/>
        <v>0.03</v>
      </c>
      <c r="I13" s="32"/>
    </row>
    <row r="14" spans="1:9" s="21" customFormat="1" ht="12.75" x14ac:dyDescent="0.2">
      <c r="A14" s="21" t="s">
        <v>125</v>
      </c>
      <c r="B14" s="21" t="s">
        <v>72</v>
      </c>
      <c r="C14" s="21" t="s">
        <v>124</v>
      </c>
      <c r="D14" s="21">
        <v>8</v>
      </c>
      <c r="E14" s="32">
        <v>0.03</v>
      </c>
      <c r="F14" s="32">
        <f t="shared" si="0"/>
        <v>0.24</v>
      </c>
      <c r="I14" s="32"/>
    </row>
    <row r="15" spans="1:9" s="21" customFormat="1" ht="12.75" x14ac:dyDescent="0.2">
      <c r="A15" s="21" t="s">
        <v>125</v>
      </c>
      <c r="B15" s="21" t="s">
        <v>72</v>
      </c>
      <c r="C15" s="21" t="s">
        <v>124</v>
      </c>
      <c r="D15" s="21">
        <v>2</v>
      </c>
      <c r="E15" s="32">
        <v>0.03</v>
      </c>
      <c r="F15" s="32">
        <f t="shared" si="0"/>
        <v>0.06</v>
      </c>
      <c r="I15" s="32"/>
    </row>
    <row r="16" spans="1:9" s="21" customFormat="1" ht="12.75" x14ac:dyDescent="0.2">
      <c r="A16" s="21" t="s">
        <v>123</v>
      </c>
      <c r="B16" s="21" t="s">
        <v>72</v>
      </c>
      <c r="C16" s="21" t="s">
        <v>122</v>
      </c>
      <c r="D16" s="21">
        <v>38</v>
      </c>
      <c r="E16" s="32">
        <v>0.02</v>
      </c>
      <c r="F16" s="32">
        <f t="shared" si="0"/>
        <v>0.76</v>
      </c>
      <c r="I16" s="32"/>
    </row>
    <row r="17" spans="1:9" s="21" customFormat="1" ht="12.75" x14ac:dyDescent="0.2">
      <c r="A17" s="21" t="s">
        <v>707</v>
      </c>
      <c r="B17" s="21" t="s">
        <v>90</v>
      </c>
      <c r="C17" s="21" t="s">
        <v>708</v>
      </c>
      <c r="D17" s="21">
        <v>4</v>
      </c>
      <c r="E17" s="32">
        <v>6.7000000000000004E-2</v>
      </c>
      <c r="F17" s="32">
        <f t="shared" si="0"/>
        <v>0.26800000000000002</v>
      </c>
      <c r="I17" s="32"/>
    </row>
    <row r="18" spans="1:9" s="21" customFormat="1" ht="12.75" x14ac:dyDescent="0.2">
      <c r="A18" s="21" t="s">
        <v>709</v>
      </c>
      <c r="B18" s="21" t="s">
        <v>710</v>
      </c>
      <c r="C18" s="21" t="s">
        <v>711</v>
      </c>
      <c r="D18" s="21">
        <v>2</v>
      </c>
      <c r="E18" s="32">
        <v>2.232E-2</v>
      </c>
      <c r="F18" s="32">
        <f t="shared" si="0"/>
        <v>4.4639999999999999E-2</v>
      </c>
      <c r="I18" s="32"/>
    </row>
    <row r="19" spans="1:9" s="21" customFormat="1" ht="12.75" x14ac:dyDescent="0.2">
      <c r="A19" s="21" t="s">
        <v>121</v>
      </c>
      <c r="B19" s="21" t="s">
        <v>72</v>
      </c>
      <c r="C19" s="21" t="s">
        <v>120</v>
      </c>
      <c r="D19" s="21">
        <v>1</v>
      </c>
      <c r="E19" s="32">
        <v>4.2999999999999997E-2</v>
      </c>
      <c r="F19" s="32">
        <f t="shared" si="0"/>
        <v>4.2999999999999997E-2</v>
      </c>
      <c r="I19" s="32"/>
    </row>
    <row r="20" spans="1:9" s="21" customFormat="1" ht="12.75" x14ac:dyDescent="0.2">
      <c r="A20" s="21" t="s">
        <v>119</v>
      </c>
      <c r="B20" s="22" t="s">
        <v>90</v>
      </c>
      <c r="C20" s="22" t="s">
        <v>118</v>
      </c>
      <c r="D20" s="21">
        <v>1</v>
      </c>
      <c r="E20" s="32">
        <v>0.09</v>
      </c>
      <c r="F20" s="32">
        <f t="shared" si="0"/>
        <v>0.09</v>
      </c>
      <c r="I20" s="32"/>
    </row>
    <row r="21" spans="1:9" s="21" customFormat="1" ht="12.75" x14ac:dyDescent="0.2">
      <c r="A21" s="21" t="s">
        <v>117</v>
      </c>
      <c r="B21" s="21" t="s">
        <v>90</v>
      </c>
      <c r="C21" s="21" t="s">
        <v>116</v>
      </c>
      <c r="D21" s="21">
        <v>2</v>
      </c>
      <c r="E21" s="32">
        <v>0.34</v>
      </c>
      <c r="F21" s="32">
        <f t="shared" si="0"/>
        <v>0.68</v>
      </c>
      <c r="I21" s="32"/>
    </row>
    <row r="22" spans="1:9" s="21" customFormat="1" ht="12.75" x14ac:dyDescent="0.2">
      <c r="A22" s="21" t="s">
        <v>115</v>
      </c>
      <c r="B22" s="21" t="s">
        <v>112</v>
      </c>
      <c r="C22" s="21" t="s">
        <v>114</v>
      </c>
      <c r="D22" s="21">
        <v>1</v>
      </c>
      <c r="E22" s="32">
        <v>0.65</v>
      </c>
      <c r="F22" s="32">
        <f t="shared" si="0"/>
        <v>0.65</v>
      </c>
      <c r="I22" s="32"/>
    </row>
    <row r="23" spans="1:9" s="21" customFormat="1" ht="12.75" x14ac:dyDescent="0.2">
      <c r="A23" s="22" t="s">
        <v>113</v>
      </c>
      <c r="B23" s="22" t="s">
        <v>112</v>
      </c>
      <c r="C23" s="22" t="s">
        <v>111</v>
      </c>
      <c r="D23" s="21">
        <v>3</v>
      </c>
      <c r="E23" s="32">
        <v>1.71</v>
      </c>
      <c r="F23" s="32">
        <f t="shared" si="0"/>
        <v>5.13</v>
      </c>
      <c r="I23" s="32"/>
    </row>
    <row r="24" spans="1:9" s="21" customFormat="1" ht="13.5" customHeight="1" x14ac:dyDescent="0.2">
      <c r="A24" s="22" t="s">
        <v>712</v>
      </c>
      <c r="B24" s="22" t="s">
        <v>109</v>
      </c>
      <c r="C24" s="21" t="s">
        <v>713</v>
      </c>
      <c r="D24" s="21">
        <v>1</v>
      </c>
      <c r="E24" s="32">
        <v>50</v>
      </c>
      <c r="F24" s="32">
        <f t="shared" si="0"/>
        <v>50</v>
      </c>
      <c r="I24" s="32"/>
    </row>
    <row r="25" spans="1:9" s="21" customFormat="1" ht="13.5" customHeight="1" x14ac:dyDescent="0.2">
      <c r="A25" s="21" t="s">
        <v>110</v>
      </c>
      <c r="B25" s="21" t="s">
        <v>109</v>
      </c>
      <c r="C25" s="21" t="s">
        <v>714</v>
      </c>
      <c r="D25" s="21">
        <v>1</v>
      </c>
      <c r="E25" s="32">
        <v>15.81</v>
      </c>
      <c r="F25" s="32">
        <f t="shared" si="0"/>
        <v>15.81</v>
      </c>
      <c r="I25" s="32"/>
    </row>
    <row r="26" spans="1:9" s="21" customFormat="1" ht="12.75" x14ac:dyDescent="0.2">
      <c r="A26" s="21" t="s">
        <v>108</v>
      </c>
      <c r="B26" s="22" t="s">
        <v>105</v>
      </c>
      <c r="C26" s="28">
        <v>354865</v>
      </c>
      <c r="D26" s="21">
        <v>2</v>
      </c>
      <c r="E26" s="32">
        <v>1.42</v>
      </c>
      <c r="F26" s="32">
        <f t="shared" si="0"/>
        <v>2.84</v>
      </c>
      <c r="I26" s="32"/>
    </row>
    <row r="27" spans="1:9" s="21" customFormat="1" ht="12.75" x14ac:dyDescent="0.2">
      <c r="A27" s="21" t="s">
        <v>107</v>
      </c>
      <c r="B27" s="22" t="s">
        <v>105</v>
      </c>
      <c r="C27" s="22">
        <v>114402</v>
      </c>
      <c r="D27" s="21">
        <v>1</v>
      </c>
      <c r="E27" s="32">
        <v>2.54</v>
      </c>
      <c r="F27" s="32">
        <f t="shared" si="0"/>
        <v>2.54</v>
      </c>
      <c r="I27" s="32"/>
    </row>
    <row r="28" spans="1:9" s="21" customFormat="1" ht="12.75" x14ac:dyDescent="0.2">
      <c r="A28" s="21" t="s">
        <v>106</v>
      </c>
      <c r="B28" s="21" t="s">
        <v>105</v>
      </c>
      <c r="C28" s="27" t="s">
        <v>104</v>
      </c>
      <c r="D28" s="21">
        <v>1</v>
      </c>
      <c r="E28" s="32">
        <v>4.87</v>
      </c>
      <c r="F28" s="32">
        <f t="shared" si="0"/>
        <v>4.87</v>
      </c>
      <c r="I28" s="32"/>
    </row>
    <row r="29" spans="1:9" s="21" customFormat="1" ht="12.75" x14ac:dyDescent="0.2">
      <c r="A29" s="21" t="s">
        <v>103</v>
      </c>
      <c r="B29" s="21" t="s">
        <v>102</v>
      </c>
      <c r="C29" s="21" t="s">
        <v>101</v>
      </c>
      <c r="D29" s="21">
        <v>2</v>
      </c>
      <c r="E29" s="32">
        <v>0.23599999999999999</v>
      </c>
      <c r="F29" s="32">
        <f t="shared" si="0"/>
        <v>0.47199999999999998</v>
      </c>
      <c r="I29" s="32"/>
    </row>
    <row r="30" spans="1:9" s="21" customFormat="1" ht="12.75" x14ac:dyDescent="0.2">
      <c r="A30" s="21" t="s">
        <v>715</v>
      </c>
      <c r="B30" s="21" t="s">
        <v>100</v>
      </c>
      <c r="C30" s="22">
        <v>251001</v>
      </c>
      <c r="D30" s="21">
        <v>1</v>
      </c>
      <c r="E30" s="32">
        <v>0.25</v>
      </c>
      <c r="F30" s="32">
        <f t="shared" si="0"/>
        <v>0.25</v>
      </c>
      <c r="I30" s="32"/>
    </row>
    <row r="31" spans="1:9" s="21" customFormat="1" ht="12.75" x14ac:dyDescent="0.2">
      <c r="A31" s="21" t="s">
        <v>99</v>
      </c>
      <c r="B31" s="21" t="s">
        <v>98</v>
      </c>
      <c r="C31" s="21" t="s">
        <v>716</v>
      </c>
      <c r="D31" s="21">
        <v>1</v>
      </c>
      <c r="E31" s="32">
        <v>29.88</v>
      </c>
      <c r="F31" s="32">
        <f t="shared" si="0"/>
        <v>29.88</v>
      </c>
      <c r="I31" s="32"/>
    </row>
    <row r="32" spans="1:9" s="21" customFormat="1" ht="12.75" x14ac:dyDescent="0.2">
      <c r="A32" s="21" t="s">
        <v>97</v>
      </c>
      <c r="B32" s="22"/>
      <c r="D32" s="21">
        <v>2</v>
      </c>
      <c r="E32" s="32">
        <v>0</v>
      </c>
      <c r="F32" s="32">
        <f t="shared" si="0"/>
        <v>0</v>
      </c>
      <c r="I32" s="32"/>
    </row>
    <row r="33" spans="1:9" s="21" customFormat="1" ht="12.75" x14ac:dyDescent="0.2">
      <c r="A33" s="21" t="s">
        <v>96</v>
      </c>
      <c r="B33" s="21" t="s">
        <v>95</v>
      </c>
      <c r="C33" s="21" t="s">
        <v>94</v>
      </c>
      <c r="D33" s="21">
        <v>1</v>
      </c>
      <c r="E33" s="32">
        <v>0.35</v>
      </c>
      <c r="F33" s="32">
        <f t="shared" si="0"/>
        <v>0.35</v>
      </c>
      <c r="I33" s="32"/>
    </row>
    <row r="34" spans="1:9" s="21" customFormat="1" ht="12.75" x14ac:dyDescent="0.2">
      <c r="A34" s="26" t="s">
        <v>93</v>
      </c>
      <c r="B34" s="21" t="s">
        <v>92</v>
      </c>
      <c r="C34" s="21" t="s">
        <v>697</v>
      </c>
      <c r="D34" s="21">
        <v>2</v>
      </c>
      <c r="E34" s="32">
        <v>0.182</v>
      </c>
      <c r="F34" s="32">
        <f t="shared" si="0"/>
        <v>0.36399999999999999</v>
      </c>
      <c r="I34" s="32"/>
    </row>
    <row r="35" spans="1:9" s="21" customFormat="1" ht="12.75" x14ac:dyDescent="0.2">
      <c r="A35" s="21" t="s">
        <v>91</v>
      </c>
      <c r="B35" s="22" t="s">
        <v>90</v>
      </c>
      <c r="C35" s="22" t="s">
        <v>89</v>
      </c>
      <c r="D35" s="21">
        <v>1</v>
      </c>
      <c r="E35" s="32">
        <v>1.4999999999999999E-2</v>
      </c>
      <c r="F35" s="32">
        <f t="shared" si="0"/>
        <v>1.4999999999999999E-2</v>
      </c>
      <c r="I35" s="32"/>
    </row>
    <row r="36" spans="1:9" s="21" customFormat="1" ht="12.75" x14ac:dyDescent="0.2">
      <c r="A36" s="21" t="s">
        <v>717</v>
      </c>
      <c r="B36" s="21" t="s">
        <v>88</v>
      </c>
      <c r="C36" s="21" t="s">
        <v>718</v>
      </c>
      <c r="D36" s="21">
        <v>2</v>
      </c>
      <c r="E36" s="32">
        <v>8.14</v>
      </c>
      <c r="F36" s="32">
        <f t="shared" si="0"/>
        <v>16.28</v>
      </c>
      <c r="I36" s="32"/>
    </row>
    <row r="37" spans="1:9" s="21" customFormat="1" ht="12.75" x14ac:dyDescent="0.2">
      <c r="A37" s="21" t="s">
        <v>719</v>
      </c>
      <c r="B37" s="22" t="s">
        <v>87</v>
      </c>
      <c r="C37" s="22" t="s">
        <v>720</v>
      </c>
      <c r="D37" s="21">
        <v>2</v>
      </c>
      <c r="E37" s="32">
        <v>4.8600000000000003</v>
      </c>
      <c r="F37" s="32">
        <f t="shared" si="0"/>
        <v>9.7200000000000006</v>
      </c>
      <c r="I37" s="32"/>
    </row>
    <row r="38" spans="1:9" s="21" customFormat="1" ht="12.75" x14ac:dyDescent="0.2">
      <c r="A38" s="21" t="s">
        <v>721</v>
      </c>
      <c r="B38" s="21" t="s">
        <v>722</v>
      </c>
      <c r="C38" s="21" t="s">
        <v>723</v>
      </c>
      <c r="D38" s="21">
        <v>1</v>
      </c>
      <c r="E38" s="32">
        <v>20</v>
      </c>
      <c r="F38" s="32">
        <f t="shared" si="0"/>
        <v>20</v>
      </c>
      <c r="I38" s="32"/>
    </row>
    <row r="39" spans="1:9" s="21" customFormat="1" ht="12.75" x14ac:dyDescent="0.2">
      <c r="A39" s="21" t="s">
        <v>84</v>
      </c>
      <c r="B39" s="21" t="s">
        <v>72</v>
      </c>
      <c r="C39" s="22" t="s">
        <v>83</v>
      </c>
      <c r="D39" s="21">
        <v>1</v>
      </c>
      <c r="E39" s="32">
        <v>0.01</v>
      </c>
      <c r="F39" s="32">
        <f t="shared" si="0"/>
        <v>0.01</v>
      </c>
      <c r="I39" s="32"/>
    </row>
    <row r="40" spans="1:9" s="21" customFormat="1" ht="12.75" x14ac:dyDescent="0.2">
      <c r="A40" s="21" t="s">
        <v>86</v>
      </c>
      <c r="B40" s="21" t="s">
        <v>72</v>
      </c>
      <c r="C40" s="22" t="s">
        <v>85</v>
      </c>
      <c r="D40" s="21">
        <v>1</v>
      </c>
      <c r="E40" s="32">
        <v>0.01</v>
      </c>
      <c r="F40" s="32">
        <f t="shared" ref="F40:F61" si="1">SUM(D40*E40)</f>
        <v>0.01</v>
      </c>
      <c r="I40" s="32"/>
    </row>
    <row r="41" spans="1:9" s="21" customFormat="1" ht="12.75" x14ac:dyDescent="0.2">
      <c r="A41" s="21" t="s">
        <v>84</v>
      </c>
      <c r="B41" s="21" t="s">
        <v>72</v>
      </c>
      <c r="C41" s="22" t="s">
        <v>83</v>
      </c>
      <c r="D41" s="21">
        <v>10</v>
      </c>
      <c r="E41" s="32">
        <v>0.01</v>
      </c>
      <c r="F41" s="32">
        <f t="shared" si="1"/>
        <v>0.1</v>
      </c>
      <c r="I41" s="32"/>
    </row>
    <row r="42" spans="1:9" s="21" customFormat="1" ht="12.75" x14ac:dyDescent="0.2">
      <c r="A42" s="21" t="s">
        <v>724</v>
      </c>
      <c r="B42" s="21" t="s">
        <v>72</v>
      </c>
      <c r="C42" s="21" t="s">
        <v>725</v>
      </c>
      <c r="D42" s="21">
        <v>2</v>
      </c>
      <c r="E42" s="32">
        <v>0.01</v>
      </c>
      <c r="F42" s="32">
        <f t="shared" si="1"/>
        <v>0.02</v>
      </c>
      <c r="I42" s="32"/>
    </row>
    <row r="43" spans="1:9" s="21" customFormat="1" ht="12.75" x14ac:dyDescent="0.2">
      <c r="A43" s="21" t="s">
        <v>726</v>
      </c>
      <c r="B43" s="21" t="s">
        <v>71</v>
      </c>
      <c r="C43" s="22" t="s">
        <v>727</v>
      </c>
      <c r="D43" s="21">
        <v>2</v>
      </c>
      <c r="E43" s="32">
        <v>3.0000000000000001E-3</v>
      </c>
      <c r="F43" s="32">
        <f t="shared" si="1"/>
        <v>6.0000000000000001E-3</v>
      </c>
      <c r="I43" s="32"/>
    </row>
    <row r="44" spans="1:9" s="21" customFormat="1" ht="12.75" x14ac:dyDescent="0.2">
      <c r="A44" s="21" t="s">
        <v>82</v>
      </c>
      <c r="B44" s="21" t="s">
        <v>72</v>
      </c>
      <c r="C44" s="22" t="s">
        <v>81</v>
      </c>
      <c r="D44" s="21">
        <v>3</v>
      </c>
      <c r="E44" s="32">
        <v>0.01</v>
      </c>
      <c r="F44" s="32">
        <f t="shared" si="1"/>
        <v>0.03</v>
      </c>
      <c r="I44" s="32"/>
    </row>
    <row r="45" spans="1:9" s="21" customFormat="1" x14ac:dyDescent="0.25">
      <c r="A45" s="24" t="s">
        <v>728</v>
      </c>
      <c r="B45" s="21" t="s">
        <v>72</v>
      </c>
      <c r="C45" s="128" t="s">
        <v>729</v>
      </c>
      <c r="D45" s="21">
        <v>4</v>
      </c>
      <c r="E45" s="32">
        <v>0.01</v>
      </c>
      <c r="F45" s="32">
        <f t="shared" si="1"/>
        <v>0.04</v>
      </c>
      <c r="I45" s="32"/>
    </row>
    <row r="46" spans="1:9" s="21" customFormat="1" ht="12.75" x14ac:dyDescent="0.2">
      <c r="A46" s="21" t="s">
        <v>730</v>
      </c>
      <c r="B46" s="21" t="s">
        <v>71</v>
      </c>
      <c r="C46" s="22" t="s">
        <v>731</v>
      </c>
      <c r="D46" s="21">
        <v>1</v>
      </c>
      <c r="E46" s="32">
        <v>2.7000000000000001E-3</v>
      </c>
      <c r="F46" s="32">
        <f t="shared" si="1"/>
        <v>2.7000000000000001E-3</v>
      </c>
      <c r="I46" s="32"/>
    </row>
    <row r="47" spans="1:9" s="21" customFormat="1" ht="12.75" x14ac:dyDescent="0.2">
      <c r="A47" s="21" t="s">
        <v>80</v>
      </c>
      <c r="B47" s="21" t="s">
        <v>72</v>
      </c>
      <c r="C47" s="22" t="s">
        <v>79</v>
      </c>
      <c r="D47" s="21">
        <v>1</v>
      </c>
      <c r="E47" s="32">
        <v>0.01</v>
      </c>
      <c r="F47" s="32">
        <f t="shared" si="1"/>
        <v>0.01</v>
      </c>
      <c r="I47" s="32"/>
    </row>
    <row r="48" spans="1:9" s="21" customFormat="1" ht="12.75" x14ac:dyDescent="0.2">
      <c r="A48" s="21" t="s">
        <v>78</v>
      </c>
      <c r="B48" s="21" t="s">
        <v>72</v>
      </c>
      <c r="C48" s="22" t="s">
        <v>77</v>
      </c>
      <c r="D48" s="21">
        <v>9</v>
      </c>
      <c r="E48" s="32">
        <v>0.01</v>
      </c>
      <c r="F48" s="32">
        <f t="shared" si="1"/>
        <v>0.09</v>
      </c>
      <c r="I48" s="32"/>
    </row>
    <row r="49" spans="1:9" s="21" customFormat="1" ht="12.75" x14ac:dyDescent="0.2">
      <c r="A49" s="21" t="s">
        <v>76</v>
      </c>
      <c r="B49" s="21" t="s">
        <v>72</v>
      </c>
      <c r="C49" s="22" t="s">
        <v>75</v>
      </c>
      <c r="D49" s="21">
        <v>4</v>
      </c>
      <c r="E49" s="32">
        <v>0.01</v>
      </c>
      <c r="F49" s="32">
        <f t="shared" si="1"/>
        <v>0.04</v>
      </c>
      <c r="I49" s="32"/>
    </row>
    <row r="50" spans="1:9" s="21" customFormat="1" x14ac:dyDescent="0.25">
      <c r="A50" s="21" t="s">
        <v>732</v>
      </c>
      <c r="B50" s="21" t="s">
        <v>72</v>
      </c>
      <c r="C50" s="128" t="s">
        <v>733</v>
      </c>
      <c r="D50" s="21">
        <v>1</v>
      </c>
      <c r="E50" s="32">
        <v>0.01</v>
      </c>
      <c r="F50" s="32">
        <f t="shared" si="1"/>
        <v>0.01</v>
      </c>
      <c r="I50" s="32"/>
    </row>
    <row r="51" spans="1:9" s="21" customFormat="1" x14ac:dyDescent="0.25">
      <c r="A51" s="21" t="s">
        <v>734</v>
      </c>
      <c r="B51" s="24" t="s">
        <v>72</v>
      </c>
      <c r="C51" s="128" t="s">
        <v>735</v>
      </c>
      <c r="D51" s="21">
        <v>2</v>
      </c>
      <c r="E51" s="32">
        <v>0.01</v>
      </c>
      <c r="F51" s="32">
        <f t="shared" si="1"/>
        <v>0.02</v>
      </c>
      <c r="I51" s="32"/>
    </row>
    <row r="52" spans="1:9" s="21" customFormat="1" ht="12.75" x14ac:dyDescent="0.2">
      <c r="A52" s="21" t="s">
        <v>736</v>
      </c>
      <c r="B52" s="21" t="s">
        <v>71</v>
      </c>
      <c r="C52" s="22" t="s">
        <v>737</v>
      </c>
      <c r="D52" s="21">
        <v>2</v>
      </c>
      <c r="E52" s="32">
        <v>2.7000000000000001E-3</v>
      </c>
      <c r="F52" s="32">
        <f t="shared" si="1"/>
        <v>5.4000000000000003E-3</v>
      </c>
      <c r="I52" s="32"/>
    </row>
    <row r="53" spans="1:9" s="21" customFormat="1" ht="12.75" x14ac:dyDescent="0.2">
      <c r="A53" s="21" t="s">
        <v>74</v>
      </c>
      <c r="B53" s="21" t="s">
        <v>71</v>
      </c>
      <c r="C53" s="22" t="s">
        <v>738</v>
      </c>
      <c r="D53" s="21">
        <v>1</v>
      </c>
      <c r="E53" s="32">
        <v>2.2000000000000001E-3</v>
      </c>
      <c r="F53" s="32">
        <f t="shared" si="1"/>
        <v>2.2000000000000001E-3</v>
      </c>
      <c r="I53" s="32"/>
    </row>
    <row r="54" spans="1:9" s="21" customFormat="1" ht="12.75" x14ac:dyDescent="0.2">
      <c r="A54" s="21" t="s">
        <v>73</v>
      </c>
      <c r="B54" s="21" t="s">
        <v>72</v>
      </c>
      <c r="C54" s="22" t="s">
        <v>739</v>
      </c>
      <c r="D54" s="21">
        <v>1</v>
      </c>
      <c r="E54" s="32">
        <v>0.01</v>
      </c>
      <c r="F54" s="32">
        <f t="shared" si="1"/>
        <v>0.01</v>
      </c>
      <c r="I54" s="32"/>
    </row>
    <row r="55" spans="1:9" s="21" customFormat="1" ht="12.75" x14ac:dyDescent="0.2">
      <c r="A55" s="21" t="s">
        <v>740</v>
      </c>
      <c r="B55" s="21" t="s">
        <v>71</v>
      </c>
      <c r="C55" s="21" t="s">
        <v>741</v>
      </c>
      <c r="D55" s="21">
        <v>1</v>
      </c>
      <c r="E55" s="32">
        <v>3.8999999999999998E-3</v>
      </c>
      <c r="F55" s="32">
        <f t="shared" si="1"/>
        <v>3.8999999999999998E-3</v>
      </c>
      <c r="I55" s="32"/>
    </row>
    <row r="56" spans="1:9" s="21" customFormat="1" ht="12.75" x14ac:dyDescent="0.2">
      <c r="A56" s="21" t="s">
        <v>742</v>
      </c>
      <c r="B56" s="21" t="s">
        <v>71</v>
      </c>
      <c r="C56" s="21" t="s">
        <v>743</v>
      </c>
      <c r="D56" s="21">
        <v>1</v>
      </c>
      <c r="E56" s="32">
        <v>3.8999999999999998E-3</v>
      </c>
      <c r="F56" s="32">
        <f t="shared" si="1"/>
        <v>3.8999999999999998E-3</v>
      </c>
      <c r="I56" s="32"/>
    </row>
    <row r="57" spans="1:9" s="21" customFormat="1" ht="12.75" x14ac:dyDescent="0.2">
      <c r="A57" s="21" t="s">
        <v>744</v>
      </c>
      <c r="B57" s="21" t="s">
        <v>69</v>
      </c>
      <c r="C57" s="21" t="s">
        <v>70</v>
      </c>
      <c r="D57" s="21">
        <v>1</v>
      </c>
      <c r="E57" s="32">
        <v>2.83</v>
      </c>
      <c r="F57" s="32">
        <f t="shared" si="1"/>
        <v>2.83</v>
      </c>
      <c r="I57" s="32"/>
    </row>
    <row r="58" spans="1:9" s="21" customFormat="1" ht="12.75" x14ac:dyDescent="0.2">
      <c r="A58" s="21" t="s">
        <v>745</v>
      </c>
      <c r="B58" s="22" t="s">
        <v>69</v>
      </c>
      <c r="C58" s="22" t="s">
        <v>746</v>
      </c>
      <c r="D58" s="21">
        <v>1</v>
      </c>
      <c r="E58" s="32">
        <v>17.87</v>
      </c>
      <c r="F58" s="32">
        <f t="shared" si="1"/>
        <v>17.87</v>
      </c>
      <c r="I58" s="32"/>
    </row>
    <row r="59" spans="1:9" s="21" customFormat="1" ht="12.75" x14ac:dyDescent="0.2">
      <c r="A59" s="21" t="s">
        <v>67</v>
      </c>
      <c r="B59" s="22" t="s">
        <v>68</v>
      </c>
      <c r="C59" s="22" t="s">
        <v>67</v>
      </c>
      <c r="D59" s="21">
        <v>3</v>
      </c>
      <c r="E59" s="32">
        <v>0</v>
      </c>
      <c r="F59" s="32">
        <f t="shared" si="1"/>
        <v>0</v>
      </c>
      <c r="I59" s="32"/>
    </row>
    <row r="60" spans="1:9" s="21" customFormat="1" ht="12.75" x14ac:dyDescent="0.2">
      <c r="A60" s="21" t="s">
        <v>747</v>
      </c>
      <c r="B60" s="21" t="s">
        <v>66</v>
      </c>
      <c r="C60" s="21" t="s">
        <v>65</v>
      </c>
      <c r="D60" s="21">
        <v>1</v>
      </c>
      <c r="E60" s="32">
        <v>6.4370000000000003</v>
      </c>
      <c r="F60" s="32">
        <f t="shared" si="1"/>
        <v>6.4370000000000003</v>
      </c>
      <c r="I60" s="32"/>
    </row>
    <row r="61" spans="1:9" s="21" customFormat="1" ht="12.75" x14ac:dyDescent="0.2">
      <c r="A61" s="21" t="s">
        <v>748</v>
      </c>
      <c r="B61" s="21" t="s">
        <v>60</v>
      </c>
      <c r="C61" s="22" t="s">
        <v>749</v>
      </c>
      <c r="D61" s="21">
        <v>1</v>
      </c>
      <c r="E61" s="32">
        <v>95</v>
      </c>
      <c r="F61" s="32">
        <f t="shared" si="1"/>
        <v>95</v>
      </c>
      <c r="I61" s="32"/>
    </row>
    <row r="62" spans="1:9" s="21" customFormat="1" ht="12.75" x14ac:dyDescent="0.2">
      <c r="A62" s="21" t="s">
        <v>62</v>
      </c>
      <c r="B62" s="21" t="s">
        <v>60</v>
      </c>
      <c r="C62" s="22" t="s">
        <v>749</v>
      </c>
      <c r="D62" s="21">
        <v>2</v>
      </c>
      <c r="E62" s="32">
        <v>300</v>
      </c>
      <c r="F62" s="32"/>
      <c r="I62" s="32"/>
    </row>
    <row r="63" spans="1:9" s="21" customFormat="1" ht="12.75" x14ac:dyDescent="0.2">
      <c r="A63" s="21" t="s">
        <v>750</v>
      </c>
      <c r="B63" s="21" t="s">
        <v>60</v>
      </c>
      <c r="C63" s="22" t="s">
        <v>749</v>
      </c>
      <c r="D63" s="21">
        <v>1</v>
      </c>
      <c r="E63" s="32">
        <v>250</v>
      </c>
      <c r="F63" s="32"/>
      <c r="I63" s="32"/>
    </row>
    <row r="64" spans="1:9" s="21" customFormat="1" ht="12.75" x14ac:dyDescent="0.2">
      <c r="A64" s="21" t="s">
        <v>61</v>
      </c>
      <c r="B64" s="21" t="s">
        <v>60</v>
      </c>
      <c r="C64" s="22" t="s">
        <v>749</v>
      </c>
      <c r="D64" s="21">
        <v>1</v>
      </c>
      <c r="E64" s="32">
        <v>300</v>
      </c>
      <c r="F64" s="32"/>
      <c r="I64" s="32"/>
    </row>
    <row r="65" spans="1:10" x14ac:dyDescent="0.25">
      <c r="A65" s="19" t="s">
        <v>59</v>
      </c>
      <c r="B65" s="19"/>
      <c r="C65" s="19"/>
      <c r="D65" s="19"/>
      <c r="E65" s="25"/>
      <c r="F65" s="25">
        <f>SUM(F5:F64)</f>
        <v>595.64503999999977</v>
      </c>
      <c r="G65" s="24"/>
      <c r="H65" s="24"/>
      <c r="I65" s="24"/>
      <c r="J65" s="24"/>
    </row>
    <row r="66" spans="1:10" x14ac:dyDescent="0.25">
      <c r="A66" s="21"/>
      <c r="B66" s="21"/>
      <c r="C66" s="21"/>
      <c r="D66" s="21"/>
      <c r="E66" s="16"/>
      <c r="F66" s="16"/>
      <c r="G66" s="24"/>
      <c r="H66" s="24"/>
      <c r="I66" s="24"/>
      <c r="J66" s="24"/>
    </row>
    <row r="67" spans="1:10" x14ac:dyDescent="0.25">
      <c r="A67" s="24" t="s">
        <v>58</v>
      </c>
      <c r="B67" s="21"/>
      <c r="C67" s="21"/>
      <c r="D67" s="21"/>
      <c r="E67" s="16"/>
      <c r="F67" s="16">
        <f>SUM(F8:F60)</f>
        <v>192.03503999999995</v>
      </c>
      <c r="G67" s="24"/>
      <c r="H67" s="24"/>
      <c r="I67" s="24"/>
      <c r="J67" s="24"/>
    </row>
    <row r="68" spans="1:10" x14ac:dyDescent="0.25">
      <c r="A68" s="24" t="s">
        <v>57</v>
      </c>
      <c r="B68" s="21"/>
      <c r="C68" s="21"/>
      <c r="D68" s="21"/>
      <c r="E68" s="16"/>
      <c r="F68" s="16">
        <f>F5</f>
        <v>308.61</v>
      </c>
      <c r="G68" s="24"/>
      <c r="H68" s="24"/>
      <c r="I68" s="24"/>
      <c r="J68" s="24"/>
    </row>
    <row r="69" spans="1:10" x14ac:dyDescent="0.25">
      <c r="A69" s="24" t="s">
        <v>56</v>
      </c>
      <c r="B69" s="21"/>
      <c r="C69" s="21"/>
      <c r="D69" s="21"/>
      <c r="E69" s="16"/>
      <c r="F69" s="16">
        <f>SUM(F61)</f>
        <v>95</v>
      </c>
      <c r="G69" s="24"/>
      <c r="H69" s="24"/>
      <c r="I69" s="24"/>
      <c r="J69" s="24"/>
    </row>
    <row r="70" spans="1:10" x14ac:dyDescent="0.25">
      <c r="A70" s="21" t="s">
        <v>55</v>
      </c>
      <c r="B70" s="21"/>
      <c r="C70" s="22"/>
      <c r="D70" s="21"/>
      <c r="E70" s="16"/>
      <c r="F70" s="16">
        <f>SUM(F67:F69)</f>
        <v>595.64503999999999</v>
      </c>
      <c r="G70" s="24"/>
      <c r="H70" s="24"/>
      <c r="I70" s="24"/>
      <c r="J70" s="24"/>
    </row>
    <row r="71" spans="1:10" x14ac:dyDescent="0.25">
      <c r="A71" s="21"/>
      <c r="B71" s="21"/>
      <c r="C71" s="22"/>
      <c r="D71" s="21"/>
      <c r="E71" s="16"/>
      <c r="F71" s="16"/>
    </row>
    <row r="72" spans="1:10" s="24" customFormat="1" ht="14.1" customHeight="1" x14ac:dyDescent="0.25">
      <c r="A72" s="21" t="s">
        <v>777</v>
      </c>
      <c r="B72" s="21"/>
      <c r="C72" s="22"/>
      <c r="D72" s="21"/>
      <c r="E72" s="16"/>
      <c r="F72" s="125">
        <f>SUM(E6:E7)</f>
        <v>500</v>
      </c>
    </row>
    <row r="73" spans="1:10" x14ac:dyDescent="0.25">
      <c r="A73" s="21" t="s">
        <v>778</v>
      </c>
      <c r="F73" s="33">
        <f>SUM(E62:E64)</f>
        <v>850</v>
      </c>
    </row>
    <row r="74" spans="1:10" x14ac:dyDescent="0.25">
      <c r="A74" s="21"/>
      <c r="B74" s="21"/>
      <c r="C74" s="22"/>
      <c r="D74" s="21"/>
      <c r="E74" s="16"/>
      <c r="F74" s="16"/>
    </row>
    <row r="75" spans="1:10" x14ac:dyDescent="0.25">
      <c r="A75" s="21"/>
      <c r="B75" s="21"/>
      <c r="C75" s="22"/>
      <c r="D75" s="21"/>
      <c r="E75" s="16"/>
      <c r="F75" s="16"/>
    </row>
    <row r="76" spans="1:10" x14ac:dyDescent="0.25">
      <c r="A76" s="21"/>
      <c r="B76" s="21"/>
      <c r="C76" s="22"/>
      <c r="D76" s="21"/>
      <c r="E76" s="16"/>
      <c r="F76" s="16"/>
    </row>
    <row r="77" spans="1:10" x14ac:dyDescent="0.25">
      <c r="A77" s="21"/>
      <c r="B77" s="21"/>
      <c r="C77" s="22"/>
      <c r="D77" s="21"/>
      <c r="E77" s="16"/>
      <c r="F77" s="16"/>
    </row>
    <row r="78" spans="1:10" x14ac:dyDescent="0.25">
      <c r="A78" s="21"/>
      <c r="B78" s="21"/>
      <c r="C78" s="22"/>
      <c r="D78" s="21"/>
      <c r="E78" s="16"/>
      <c r="F78" s="16"/>
    </row>
    <row r="79" spans="1:10" x14ac:dyDescent="0.25">
      <c r="A79" s="21"/>
      <c r="B79" s="21"/>
      <c r="C79" s="22"/>
      <c r="D79" s="21"/>
      <c r="E79" s="16"/>
      <c r="F79" s="16"/>
    </row>
    <row r="80" spans="1:10" x14ac:dyDescent="0.25">
      <c r="A80" s="21"/>
      <c r="B80" s="21"/>
      <c r="C80" s="22"/>
      <c r="D80" s="21"/>
      <c r="E80" s="16"/>
      <c r="F80" s="16"/>
    </row>
    <row r="81" spans="1:6" x14ac:dyDescent="0.25">
      <c r="A81" s="21"/>
      <c r="B81" s="21"/>
      <c r="C81" s="22"/>
      <c r="D81" s="21"/>
      <c r="E81" s="16"/>
      <c r="F81" s="16"/>
    </row>
    <row r="82" spans="1:6" x14ac:dyDescent="0.25">
      <c r="A82" s="21"/>
      <c r="B82" s="21"/>
      <c r="C82" s="22"/>
      <c r="D82" s="21"/>
      <c r="E82" s="16"/>
      <c r="F82" s="16"/>
    </row>
    <row r="83" spans="1:6" x14ac:dyDescent="0.25">
      <c r="A83" s="21"/>
      <c r="B83" s="21"/>
      <c r="C83" s="22"/>
      <c r="D83" s="21"/>
      <c r="E83" s="16"/>
      <c r="F83" s="16"/>
    </row>
    <row r="84" spans="1:6" x14ac:dyDescent="0.25">
      <c r="A84" s="21"/>
      <c r="B84" s="21"/>
      <c r="C84" s="22"/>
      <c r="D84" s="21"/>
      <c r="E84" s="16"/>
      <c r="F84" s="16"/>
    </row>
    <row r="85" spans="1:6" x14ac:dyDescent="0.25">
      <c r="A85" s="21"/>
      <c r="B85" s="21"/>
      <c r="C85" s="22"/>
      <c r="D85" s="21"/>
      <c r="E85" s="16"/>
      <c r="F85" s="16"/>
    </row>
    <row r="86" spans="1:6" x14ac:dyDescent="0.25">
      <c r="A86" s="21"/>
      <c r="B86" s="21"/>
      <c r="C86" s="22"/>
      <c r="D86" s="21"/>
      <c r="E86" s="16"/>
      <c r="F86" s="16"/>
    </row>
    <row r="87" spans="1:6" x14ac:dyDescent="0.25">
      <c r="A87" s="21"/>
      <c r="B87" s="21"/>
      <c r="C87" s="22"/>
      <c r="D87" s="21"/>
      <c r="E87" s="16"/>
      <c r="F87" s="16"/>
    </row>
    <row r="88" spans="1:6" x14ac:dyDescent="0.25">
      <c r="A88" s="21"/>
      <c r="B88" s="21"/>
      <c r="C88" s="22"/>
      <c r="D88" s="21"/>
      <c r="E88" s="16"/>
      <c r="F88" s="16"/>
    </row>
    <row r="89" spans="1:6" x14ac:dyDescent="0.25">
      <c r="A89" s="21"/>
      <c r="B89" s="21"/>
      <c r="C89" s="22"/>
      <c r="D89" s="21"/>
      <c r="E89" s="16"/>
      <c r="F89" s="16"/>
    </row>
    <row r="90" spans="1:6" x14ac:dyDescent="0.25">
      <c r="A90" s="22"/>
      <c r="B90" s="22"/>
      <c r="C90" s="21"/>
      <c r="D90" s="21"/>
      <c r="E90" s="16"/>
      <c r="F90" s="16"/>
    </row>
    <row r="91" spans="1:6" x14ac:dyDescent="0.25">
      <c r="A91" s="21"/>
      <c r="B91" s="21"/>
      <c r="C91" s="21"/>
      <c r="D91" s="21"/>
      <c r="E91" s="16"/>
      <c r="F91" s="16"/>
    </row>
    <row r="92" spans="1:6" x14ac:dyDescent="0.25">
      <c r="A92" s="21"/>
      <c r="B92" s="21"/>
      <c r="C92" s="21"/>
      <c r="D92" s="21"/>
      <c r="E92" s="16"/>
      <c r="F92" s="16"/>
    </row>
    <row r="93" spans="1:6" x14ac:dyDescent="0.25">
      <c r="A93" s="21"/>
      <c r="B93" s="21"/>
      <c r="C93" s="22"/>
      <c r="D93" s="21"/>
      <c r="E93" s="16"/>
      <c r="F93" s="16"/>
    </row>
    <row r="94" spans="1:6" x14ac:dyDescent="0.25">
      <c r="A94" s="21"/>
      <c r="B94" s="21"/>
      <c r="C94" s="22"/>
      <c r="D94" s="21"/>
      <c r="E94" s="16"/>
      <c r="F94" s="16"/>
    </row>
    <row r="95" spans="1:6" x14ac:dyDescent="0.25">
      <c r="A95" s="21"/>
      <c r="B95" s="21"/>
      <c r="C95" s="21"/>
      <c r="D95" s="21"/>
      <c r="E95" s="16"/>
      <c r="F95" s="16"/>
    </row>
    <row r="96" spans="1:6" x14ac:dyDescent="0.25">
      <c r="A96" s="21"/>
      <c r="B96" s="21"/>
      <c r="C96" s="22"/>
      <c r="D96" s="21"/>
      <c r="E96" s="16"/>
      <c r="F96" s="16"/>
    </row>
    <row r="97" spans="1:6" x14ac:dyDescent="0.25">
      <c r="A97" s="21"/>
      <c r="B97" s="21"/>
      <c r="C97" s="21"/>
      <c r="D97" s="21"/>
      <c r="E97" s="16"/>
      <c r="F97" s="16"/>
    </row>
    <row r="98" spans="1:6" x14ac:dyDescent="0.25">
      <c r="A98" s="21"/>
      <c r="B98" s="21"/>
      <c r="C98" s="21"/>
      <c r="D98" s="21"/>
      <c r="E98" s="16"/>
      <c r="F98" s="16"/>
    </row>
    <row r="99" spans="1:6" x14ac:dyDescent="0.25">
      <c r="A99" s="21"/>
      <c r="B99" s="21"/>
      <c r="C99" s="21"/>
      <c r="D99" s="23"/>
      <c r="E99" s="16"/>
      <c r="F99" s="16"/>
    </row>
    <row r="100" spans="1:6" x14ac:dyDescent="0.25">
      <c r="A100" s="21"/>
      <c r="B100" s="21"/>
      <c r="C100" s="21"/>
      <c r="D100" s="23"/>
      <c r="E100" s="16"/>
      <c r="F100" s="16"/>
    </row>
    <row r="101" spans="1:6" x14ac:dyDescent="0.25">
      <c r="A101" s="21"/>
      <c r="B101" s="21"/>
      <c r="C101" s="21"/>
      <c r="D101" s="21"/>
      <c r="E101" s="16"/>
      <c r="F101" s="16"/>
    </row>
    <row r="102" spans="1:6" x14ac:dyDescent="0.25">
      <c r="A102" s="21"/>
      <c r="B102" s="21"/>
      <c r="C102" s="21"/>
      <c r="D102" s="21"/>
      <c r="E102" s="16"/>
      <c r="F102" s="16"/>
    </row>
    <row r="103" spans="1:6" x14ac:dyDescent="0.25">
      <c r="A103" s="21"/>
      <c r="B103" s="21"/>
      <c r="C103" s="21"/>
      <c r="D103" s="21"/>
      <c r="E103" s="16"/>
      <c r="F103" s="16"/>
    </row>
    <row r="104" spans="1:6" x14ac:dyDescent="0.25">
      <c r="A104" s="21"/>
      <c r="B104" s="21"/>
      <c r="C104" s="21"/>
      <c r="D104" s="21"/>
      <c r="E104" s="16"/>
      <c r="F104" s="16"/>
    </row>
    <row r="105" spans="1:6" x14ac:dyDescent="0.25">
      <c r="A105" s="21"/>
      <c r="B105" s="21"/>
      <c r="C105" s="21"/>
      <c r="D105" s="21"/>
      <c r="E105" s="16"/>
      <c r="F105" s="16"/>
    </row>
    <row r="106" spans="1:6" x14ac:dyDescent="0.25">
      <c r="A106" s="21"/>
      <c r="B106" s="21"/>
      <c r="C106" s="22"/>
      <c r="D106" s="21"/>
      <c r="E106" s="16"/>
      <c r="F106" s="16"/>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9"/>
  <sheetViews>
    <sheetView workbookViewId="0">
      <pane ySplit="4" topLeftCell="A5" activePane="bottomLeft" state="frozen"/>
      <selection pane="bottomLeft" sqref="A1:XFD2"/>
    </sheetView>
  </sheetViews>
  <sheetFormatPr defaultColWidth="10.625" defaultRowHeight="15.75" x14ac:dyDescent="0.25"/>
  <cols>
    <col min="1" max="1" width="69" customWidth="1"/>
    <col min="2" max="2" width="30" customWidth="1"/>
    <col min="3" max="3" width="22.875" customWidth="1"/>
    <col min="4" max="4" width="9" customWidth="1"/>
    <col min="5" max="5" width="9" style="31" customWidth="1"/>
    <col min="6" max="6" width="10.875" style="31" customWidth="1"/>
  </cols>
  <sheetData>
    <row r="1" spans="1:6" x14ac:dyDescent="0.25">
      <c r="A1" s="21" t="s">
        <v>216</v>
      </c>
      <c r="B1" s="21"/>
      <c r="C1" s="36"/>
      <c r="D1" s="21"/>
      <c r="E1" s="16"/>
      <c r="F1" s="16"/>
    </row>
    <row r="2" spans="1:6" x14ac:dyDescent="0.25">
      <c r="A2" s="21" t="s">
        <v>800</v>
      </c>
      <c r="B2" s="21"/>
      <c r="C2" s="21"/>
      <c r="D2" s="21"/>
      <c r="E2" s="16"/>
      <c r="F2" s="16"/>
    </row>
    <row r="3" spans="1:6" x14ac:dyDescent="0.25">
      <c r="A3" s="20" t="s">
        <v>54</v>
      </c>
      <c r="B3" s="20" t="s">
        <v>53</v>
      </c>
      <c r="C3" s="20" t="s">
        <v>144</v>
      </c>
      <c r="D3" s="17" t="s">
        <v>52</v>
      </c>
      <c r="E3" s="29" t="s">
        <v>143</v>
      </c>
      <c r="F3" s="29" t="s">
        <v>142</v>
      </c>
    </row>
    <row r="4" spans="1:6" x14ac:dyDescent="0.25">
      <c r="A4" s="20"/>
      <c r="B4" s="20"/>
      <c r="C4" s="20"/>
      <c r="D4" s="17"/>
      <c r="E4" s="29" t="s">
        <v>141</v>
      </c>
      <c r="F4" s="29" t="s">
        <v>141</v>
      </c>
    </row>
    <row r="5" spans="1:6" x14ac:dyDescent="0.25">
      <c r="A5" s="21" t="s">
        <v>140</v>
      </c>
      <c r="B5" s="21" t="s">
        <v>214</v>
      </c>
      <c r="C5" s="21" t="s">
        <v>751</v>
      </c>
      <c r="D5" s="21">
        <v>1</v>
      </c>
      <c r="E5" s="32">
        <v>87.1</v>
      </c>
      <c r="F5" s="32">
        <f>SUM(D5*E5)</f>
        <v>87.1</v>
      </c>
    </row>
    <row r="6" spans="1:6" x14ac:dyDescent="0.25">
      <c r="A6" s="21" t="s">
        <v>215</v>
      </c>
      <c r="B6" s="21" t="s">
        <v>214</v>
      </c>
      <c r="C6" s="21" t="s">
        <v>751</v>
      </c>
      <c r="D6" s="21">
        <v>1</v>
      </c>
      <c r="E6" s="32">
        <v>500</v>
      </c>
      <c r="F6" s="32"/>
    </row>
    <row r="7" spans="1:6" x14ac:dyDescent="0.25">
      <c r="A7" s="21" t="s">
        <v>137</v>
      </c>
      <c r="B7" s="21" t="s">
        <v>136</v>
      </c>
      <c r="C7" s="21" t="s">
        <v>135</v>
      </c>
      <c r="D7" s="21">
        <v>1</v>
      </c>
      <c r="E7" s="32">
        <v>0.08</v>
      </c>
      <c r="F7" s="32">
        <f t="shared" ref="F7:F68" si="0">SUM(D7*E7)</f>
        <v>0.08</v>
      </c>
    </row>
    <row r="8" spans="1:6" x14ac:dyDescent="0.25">
      <c r="A8" s="21" t="s">
        <v>134</v>
      </c>
      <c r="B8" s="21" t="s">
        <v>133</v>
      </c>
      <c r="C8" s="21" t="s">
        <v>213</v>
      </c>
      <c r="D8" s="21">
        <v>1</v>
      </c>
      <c r="E8" s="32">
        <v>2.0499999999999998</v>
      </c>
      <c r="F8" s="32">
        <f t="shared" si="0"/>
        <v>2.0499999999999998</v>
      </c>
    </row>
    <row r="9" spans="1:6" x14ac:dyDescent="0.25">
      <c r="A9" s="21" t="s">
        <v>134</v>
      </c>
      <c r="B9" s="21" t="s">
        <v>133</v>
      </c>
      <c r="C9" s="21" t="s">
        <v>132</v>
      </c>
      <c r="D9" s="21">
        <v>1</v>
      </c>
      <c r="E9" s="32">
        <v>1.5</v>
      </c>
      <c r="F9" s="32">
        <f t="shared" si="0"/>
        <v>1.5</v>
      </c>
    </row>
    <row r="10" spans="1:6" x14ac:dyDescent="0.25">
      <c r="A10" s="21" t="s">
        <v>99</v>
      </c>
      <c r="B10" s="21" t="s">
        <v>752</v>
      </c>
      <c r="C10" s="21" t="s">
        <v>753</v>
      </c>
      <c r="D10" s="21">
        <v>1</v>
      </c>
      <c r="E10" s="32">
        <v>39.020000000000003</v>
      </c>
      <c r="F10" s="32">
        <f t="shared" si="0"/>
        <v>39.020000000000003</v>
      </c>
    </row>
    <row r="11" spans="1:6" x14ac:dyDescent="0.25">
      <c r="A11" s="21" t="s">
        <v>131</v>
      </c>
      <c r="B11" s="21" t="s">
        <v>90</v>
      </c>
      <c r="C11" s="21" t="s">
        <v>130</v>
      </c>
      <c r="D11" s="21">
        <v>7</v>
      </c>
      <c r="E11" s="32">
        <v>0.06</v>
      </c>
      <c r="F11" s="32">
        <f t="shared" si="0"/>
        <v>0.42</v>
      </c>
    </row>
    <row r="12" spans="1:6" x14ac:dyDescent="0.25">
      <c r="A12" s="22" t="s">
        <v>129</v>
      </c>
      <c r="B12" s="22" t="s">
        <v>90</v>
      </c>
      <c r="C12" s="22" t="s">
        <v>128</v>
      </c>
      <c r="D12" s="24">
        <v>4</v>
      </c>
      <c r="E12" s="32">
        <v>0.02</v>
      </c>
      <c r="F12" s="32">
        <f t="shared" si="0"/>
        <v>0.08</v>
      </c>
    </row>
    <row r="13" spans="1:6" x14ac:dyDescent="0.25">
      <c r="A13" s="24" t="s">
        <v>127</v>
      </c>
      <c r="B13" s="24" t="s">
        <v>72</v>
      </c>
      <c r="C13" s="24" t="s">
        <v>126</v>
      </c>
      <c r="D13" s="21">
        <v>2</v>
      </c>
      <c r="E13" s="32">
        <v>0.03</v>
      </c>
      <c r="F13" s="32">
        <f t="shared" si="0"/>
        <v>0.06</v>
      </c>
    </row>
    <row r="14" spans="1:6" x14ac:dyDescent="0.25">
      <c r="A14" s="21" t="s">
        <v>125</v>
      </c>
      <c r="B14" s="21" t="s">
        <v>72</v>
      </c>
      <c r="C14" s="21" t="s">
        <v>124</v>
      </c>
      <c r="D14" s="21">
        <v>5</v>
      </c>
      <c r="E14" s="32">
        <v>0.03</v>
      </c>
      <c r="F14" s="32">
        <f t="shared" si="0"/>
        <v>0.15</v>
      </c>
    </row>
    <row r="15" spans="1:6" x14ac:dyDescent="0.25">
      <c r="A15" s="21" t="s">
        <v>123</v>
      </c>
      <c r="B15" s="21" t="s">
        <v>72</v>
      </c>
      <c r="C15" s="21" t="s">
        <v>122</v>
      </c>
      <c r="D15" s="21">
        <v>61</v>
      </c>
      <c r="E15" s="32">
        <v>0.02</v>
      </c>
      <c r="F15" s="32">
        <f t="shared" si="0"/>
        <v>1.22</v>
      </c>
    </row>
    <row r="16" spans="1:6" x14ac:dyDescent="0.25">
      <c r="A16" s="21" t="s">
        <v>123</v>
      </c>
      <c r="B16" s="21" t="s">
        <v>72</v>
      </c>
      <c r="C16" s="21" t="s">
        <v>122</v>
      </c>
      <c r="D16" s="21">
        <v>2</v>
      </c>
      <c r="E16" s="32">
        <v>0.02</v>
      </c>
      <c r="F16" s="32">
        <f t="shared" si="0"/>
        <v>0.04</v>
      </c>
    </row>
    <row r="17" spans="1:6" x14ac:dyDescent="0.25">
      <c r="A17" s="21" t="s">
        <v>211</v>
      </c>
      <c r="B17" s="21" t="s">
        <v>72</v>
      </c>
      <c r="C17" s="21" t="s">
        <v>210</v>
      </c>
      <c r="D17" s="21">
        <v>1</v>
      </c>
      <c r="E17" s="32">
        <v>0.02</v>
      </c>
      <c r="F17" s="32">
        <f t="shared" si="0"/>
        <v>0.02</v>
      </c>
    </row>
    <row r="18" spans="1:6" x14ac:dyDescent="0.25">
      <c r="A18" s="21" t="s">
        <v>707</v>
      </c>
      <c r="B18" s="21" t="s">
        <v>90</v>
      </c>
      <c r="C18" s="21" t="s">
        <v>708</v>
      </c>
      <c r="D18" s="21">
        <v>2</v>
      </c>
      <c r="E18" s="32">
        <v>0.06</v>
      </c>
      <c r="F18" s="32">
        <f t="shared" si="0"/>
        <v>0.12</v>
      </c>
    </row>
    <row r="19" spans="1:6" x14ac:dyDescent="0.25">
      <c r="A19" s="21" t="s">
        <v>754</v>
      </c>
      <c r="B19" s="21" t="s">
        <v>755</v>
      </c>
      <c r="C19" s="21" t="s">
        <v>756</v>
      </c>
      <c r="D19" s="21">
        <v>5</v>
      </c>
      <c r="E19" s="32">
        <v>0.06</v>
      </c>
      <c r="F19" s="32">
        <f t="shared" si="0"/>
        <v>0.3</v>
      </c>
    </row>
    <row r="20" spans="1:6" x14ac:dyDescent="0.25">
      <c r="A20" s="21" t="s">
        <v>209</v>
      </c>
      <c r="B20" s="21" t="s">
        <v>72</v>
      </c>
      <c r="C20" s="21" t="s">
        <v>428</v>
      </c>
      <c r="D20" s="21">
        <v>2</v>
      </c>
      <c r="E20" s="32">
        <v>0.06</v>
      </c>
      <c r="F20" s="32">
        <f t="shared" si="0"/>
        <v>0.12</v>
      </c>
    </row>
    <row r="21" spans="1:6" x14ac:dyDescent="0.25">
      <c r="A21" s="21" t="s">
        <v>208</v>
      </c>
      <c r="B21" s="21" t="s">
        <v>72</v>
      </c>
      <c r="C21" s="21" t="s">
        <v>757</v>
      </c>
      <c r="D21" s="21">
        <v>1</v>
      </c>
      <c r="E21" s="32">
        <v>0.03</v>
      </c>
      <c r="F21" s="32">
        <f t="shared" si="0"/>
        <v>0.03</v>
      </c>
    </row>
    <row r="22" spans="1:6" x14ac:dyDescent="0.25">
      <c r="A22" s="21" t="s">
        <v>121</v>
      </c>
      <c r="B22" s="21" t="s">
        <v>72</v>
      </c>
      <c r="C22" s="21" t="s">
        <v>120</v>
      </c>
      <c r="D22" s="21">
        <v>2</v>
      </c>
      <c r="E22" s="32">
        <v>0.04</v>
      </c>
      <c r="F22" s="32">
        <f t="shared" si="0"/>
        <v>0.08</v>
      </c>
    </row>
    <row r="23" spans="1:6" x14ac:dyDescent="0.25">
      <c r="A23" s="21" t="s">
        <v>119</v>
      </c>
      <c r="B23" s="21" t="s">
        <v>90</v>
      </c>
      <c r="C23" s="21" t="s">
        <v>118</v>
      </c>
      <c r="D23" s="21">
        <v>1</v>
      </c>
      <c r="E23" s="32">
        <v>0.09</v>
      </c>
      <c r="F23" s="32">
        <f t="shared" si="0"/>
        <v>0.09</v>
      </c>
    </row>
    <row r="24" spans="1:6" x14ac:dyDescent="0.25">
      <c r="A24" s="22" t="s">
        <v>207</v>
      </c>
      <c r="B24" s="22" t="s">
        <v>203</v>
      </c>
      <c r="C24" s="22" t="s">
        <v>206</v>
      </c>
      <c r="D24" s="21">
        <v>1</v>
      </c>
      <c r="E24" s="32">
        <v>0.1</v>
      </c>
      <c r="F24" s="32">
        <f t="shared" si="0"/>
        <v>0.1</v>
      </c>
    </row>
    <row r="25" spans="1:6" x14ac:dyDescent="0.25">
      <c r="A25" s="21" t="s">
        <v>758</v>
      </c>
      <c r="B25" s="21" t="s">
        <v>72</v>
      </c>
      <c r="C25" s="21" t="s">
        <v>205</v>
      </c>
      <c r="D25" s="21">
        <v>2</v>
      </c>
      <c r="E25" s="32">
        <v>0.06</v>
      </c>
      <c r="F25" s="32">
        <f t="shared" si="0"/>
        <v>0.12</v>
      </c>
    </row>
    <row r="26" spans="1:6" x14ac:dyDescent="0.25">
      <c r="A26" s="22" t="s">
        <v>204</v>
      </c>
      <c r="B26" s="22" t="s">
        <v>203</v>
      </c>
      <c r="C26" s="22" t="s">
        <v>202</v>
      </c>
      <c r="D26" s="21">
        <v>1</v>
      </c>
      <c r="E26" s="32">
        <v>0.34</v>
      </c>
      <c r="F26" s="32">
        <f t="shared" si="0"/>
        <v>0.34</v>
      </c>
    </row>
    <row r="27" spans="1:6" x14ac:dyDescent="0.25">
      <c r="A27" s="22" t="s">
        <v>759</v>
      </c>
      <c r="B27" s="22" t="s">
        <v>90</v>
      </c>
      <c r="C27" s="22" t="s">
        <v>760</v>
      </c>
      <c r="D27" s="21">
        <v>2</v>
      </c>
      <c r="E27" s="32">
        <v>0.21</v>
      </c>
      <c r="F27" s="32">
        <f t="shared" si="0"/>
        <v>0.42</v>
      </c>
    </row>
    <row r="28" spans="1:6" x14ac:dyDescent="0.25">
      <c r="A28" s="22" t="s">
        <v>201</v>
      </c>
      <c r="B28" s="22" t="s">
        <v>200</v>
      </c>
      <c r="C28" s="22" t="s">
        <v>199</v>
      </c>
      <c r="D28" s="21">
        <v>2</v>
      </c>
      <c r="E28" s="32">
        <v>5.32</v>
      </c>
      <c r="F28" s="32">
        <f t="shared" si="0"/>
        <v>10.64</v>
      </c>
    </row>
    <row r="29" spans="1:6" x14ac:dyDescent="0.25">
      <c r="A29" s="22" t="s">
        <v>761</v>
      </c>
      <c r="B29" s="22" t="s">
        <v>329</v>
      </c>
      <c r="C29" s="22" t="s">
        <v>762</v>
      </c>
      <c r="D29" s="21">
        <v>1</v>
      </c>
      <c r="E29" s="32">
        <v>1.94</v>
      </c>
      <c r="F29" s="32">
        <f t="shared" si="0"/>
        <v>1.94</v>
      </c>
    </row>
    <row r="30" spans="1:6" x14ac:dyDescent="0.25">
      <c r="A30" s="22" t="s">
        <v>113</v>
      </c>
      <c r="B30" s="22" t="s">
        <v>112</v>
      </c>
      <c r="C30" s="22" t="s">
        <v>111</v>
      </c>
      <c r="D30" s="21">
        <v>3</v>
      </c>
      <c r="E30" s="32">
        <v>1.71</v>
      </c>
      <c r="F30" s="32">
        <f t="shared" si="0"/>
        <v>5.13</v>
      </c>
    </row>
    <row r="31" spans="1:6" x14ac:dyDescent="0.25">
      <c r="A31" s="22" t="s">
        <v>198</v>
      </c>
      <c r="B31" s="22" t="s">
        <v>763</v>
      </c>
      <c r="C31" s="22" t="s">
        <v>197</v>
      </c>
      <c r="D31" s="21">
        <v>2</v>
      </c>
      <c r="E31" s="32">
        <v>7.29</v>
      </c>
      <c r="F31" s="32">
        <f t="shared" si="0"/>
        <v>14.58</v>
      </c>
    </row>
    <row r="32" spans="1:6" x14ac:dyDescent="0.25">
      <c r="A32" s="21" t="s">
        <v>764</v>
      </c>
      <c r="B32" s="21" t="s">
        <v>109</v>
      </c>
      <c r="C32" s="21" t="s">
        <v>765</v>
      </c>
      <c r="D32" s="21">
        <v>1</v>
      </c>
      <c r="E32" s="32">
        <v>50</v>
      </c>
      <c r="F32" s="32">
        <f t="shared" si="0"/>
        <v>50</v>
      </c>
    </row>
    <row r="33" spans="1:6" x14ac:dyDescent="0.25">
      <c r="A33" s="21" t="s">
        <v>196</v>
      </c>
      <c r="B33" s="21" t="s">
        <v>109</v>
      </c>
      <c r="C33" s="21" t="s">
        <v>195</v>
      </c>
      <c r="D33" s="21">
        <v>1</v>
      </c>
      <c r="E33" s="32">
        <v>13.8</v>
      </c>
      <c r="F33" s="32">
        <f t="shared" si="0"/>
        <v>13.8</v>
      </c>
    </row>
    <row r="34" spans="1:6" x14ac:dyDescent="0.25">
      <c r="A34" s="21" t="s">
        <v>108</v>
      </c>
      <c r="B34" s="22" t="s">
        <v>105</v>
      </c>
      <c r="C34" s="28">
        <v>354865</v>
      </c>
      <c r="D34" s="21">
        <v>2</v>
      </c>
      <c r="E34" s="32">
        <v>1.42</v>
      </c>
      <c r="F34" s="32">
        <f t="shared" si="0"/>
        <v>2.84</v>
      </c>
    </row>
    <row r="35" spans="1:6" x14ac:dyDescent="0.25">
      <c r="A35" s="21" t="s">
        <v>107</v>
      </c>
      <c r="B35" s="22" t="s">
        <v>105</v>
      </c>
      <c r="C35" s="22">
        <v>114402</v>
      </c>
      <c r="D35" s="21">
        <v>1</v>
      </c>
      <c r="E35" s="32">
        <v>2.54</v>
      </c>
      <c r="F35" s="32">
        <f t="shared" si="0"/>
        <v>2.54</v>
      </c>
    </row>
    <row r="36" spans="1:6" x14ac:dyDescent="0.25">
      <c r="A36" s="21" t="s">
        <v>106</v>
      </c>
      <c r="B36" s="21" t="s">
        <v>105</v>
      </c>
      <c r="C36" s="27" t="s">
        <v>104</v>
      </c>
      <c r="D36" s="21">
        <v>2</v>
      </c>
      <c r="E36" s="32">
        <v>4.87</v>
      </c>
      <c r="F36" s="32">
        <f t="shared" si="0"/>
        <v>9.74</v>
      </c>
    </row>
    <row r="37" spans="1:6" x14ac:dyDescent="0.25">
      <c r="A37" s="21" t="s">
        <v>194</v>
      </c>
      <c r="B37" s="21" t="s">
        <v>100</v>
      </c>
      <c r="C37" s="27" t="s">
        <v>193</v>
      </c>
      <c r="D37" s="21">
        <v>1</v>
      </c>
      <c r="E37" s="32">
        <v>0.22</v>
      </c>
      <c r="F37" s="32">
        <f t="shared" si="0"/>
        <v>0.22</v>
      </c>
    </row>
    <row r="38" spans="1:6" x14ac:dyDescent="0.25">
      <c r="A38" s="22" t="s">
        <v>192</v>
      </c>
      <c r="B38" s="21" t="s">
        <v>102</v>
      </c>
      <c r="C38" s="21" t="s">
        <v>101</v>
      </c>
      <c r="D38" s="21">
        <v>2</v>
      </c>
      <c r="E38" s="124">
        <v>0.23599999999999999</v>
      </c>
      <c r="F38" s="32">
        <f t="shared" si="0"/>
        <v>0.47199999999999998</v>
      </c>
    </row>
    <row r="39" spans="1:6" x14ac:dyDescent="0.25">
      <c r="A39" s="21" t="s">
        <v>97</v>
      </c>
      <c r="B39" s="21"/>
      <c r="C39" s="21" t="s">
        <v>97</v>
      </c>
      <c r="D39" s="21">
        <v>3</v>
      </c>
      <c r="E39" s="32">
        <v>0</v>
      </c>
      <c r="F39" s="32">
        <f t="shared" si="0"/>
        <v>0</v>
      </c>
    </row>
    <row r="40" spans="1:6" x14ac:dyDescent="0.25">
      <c r="A40" s="21" t="s">
        <v>189</v>
      </c>
      <c r="B40" s="21" t="s">
        <v>188</v>
      </c>
      <c r="C40" s="21" t="s">
        <v>187</v>
      </c>
      <c r="D40" s="21">
        <v>1</v>
      </c>
      <c r="E40" s="32">
        <v>6.38</v>
      </c>
      <c r="F40" s="32">
        <f t="shared" si="0"/>
        <v>6.38</v>
      </c>
    </row>
    <row r="41" spans="1:6" x14ac:dyDescent="0.25">
      <c r="A41" s="21" t="s">
        <v>766</v>
      </c>
      <c r="B41" s="21" t="s">
        <v>767</v>
      </c>
      <c r="C41" s="21" t="s">
        <v>768</v>
      </c>
      <c r="D41" s="21">
        <v>1</v>
      </c>
      <c r="E41" s="32">
        <v>4</v>
      </c>
      <c r="F41" s="32">
        <f t="shared" si="0"/>
        <v>4</v>
      </c>
    </row>
    <row r="42" spans="1:6" x14ac:dyDescent="0.25">
      <c r="A42" s="21" t="s">
        <v>96</v>
      </c>
      <c r="B42" s="21" t="s">
        <v>95</v>
      </c>
      <c r="C42" s="21" t="s">
        <v>94</v>
      </c>
      <c r="D42" s="21">
        <v>2</v>
      </c>
      <c r="E42" s="32">
        <v>0.35</v>
      </c>
      <c r="F42" s="32">
        <f t="shared" si="0"/>
        <v>0.7</v>
      </c>
    </row>
    <row r="43" spans="1:6" x14ac:dyDescent="0.25">
      <c r="A43" s="26" t="s">
        <v>93</v>
      </c>
      <c r="B43" s="21" t="s">
        <v>92</v>
      </c>
      <c r="C43" s="21" t="s">
        <v>697</v>
      </c>
      <c r="D43" s="21">
        <v>2</v>
      </c>
      <c r="E43" s="32">
        <v>0.18</v>
      </c>
      <c r="F43" s="32">
        <f t="shared" si="0"/>
        <v>0.36</v>
      </c>
    </row>
    <row r="44" spans="1:6" x14ac:dyDescent="0.25">
      <c r="A44" s="21" t="s">
        <v>186</v>
      </c>
      <c r="B44" s="21" t="s">
        <v>88</v>
      </c>
      <c r="C44" s="21" t="s">
        <v>185</v>
      </c>
      <c r="D44" s="21">
        <v>1</v>
      </c>
      <c r="E44" s="32">
        <v>11.95</v>
      </c>
      <c r="F44" s="32">
        <f t="shared" si="0"/>
        <v>11.95</v>
      </c>
    </row>
    <row r="45" spans="1:6" x14ac:dyDescent="0.25">
      <c r="A45" s="22" t="s">
        <v>184</v>
      </c>
      <c r="B45" s="22" t="s">
        <v>183</v>
      </c>
      <c r="C45" s="22" t="s">
        <v>182</v>
      </c>
      <c r="D45" s="21">
        <v>1</v>
      </c>
      <c r="E45" s="32">
        <v>8.57</v>
      </c>
      <c r="F45" s="32">
        <f t="shared" si="0"/>
        <v>8.57</v>
      </c>
    </row>
    <row r="46" spans="1:6" x14ac:dyDescent="0.25">
      <c r="A46" s="22" t="s">
        <v>769</v>
      </c>
      <c r="B46" s="22" t="s">
        <v>66</v>
      </c>
      <c r="C46" s="22" t="s">
        <v>770</v>
      </c>
      <c r="D46" s="21">
        <v>1</v>
      </c>
      <c r="E46" s="32">
        <v>7.07</v>
      </c>
      <c r="F46" s="32">
        <f t="shared" si="0"/>
        <v>7.07</v>
      </c>
    </row>
    <row r="47" spans="1:6" x14ac:dyDescent="0.25">
      <c r="A47" s="21" t="s">
        <v>181</v>
      </c>
      <c r="B47" s="21" t="s">
        <v>72</v>
      </c>
      <c r="C47" s="21" t="s">
        <v>180</v>
      </c>
      <c r="D47" s="21">
        <v>1</v>
      </c>
      <c r="E47" s="32">
        <v>0.01</v>
      </c>
      <c r="F47" s="32">
        <f t="shared" si="0"/>
        <v>0.01</v>
      </c>
    </row>
    <row r="48" spans="1:6" x14ac:dyDescent="0.25">
      <c r="A48" s="21" t="s">
        <v>86</v>
      </c>
      <c r="B48" s="21" t="s">
        <v>72</v>
      </c>
      <c r="C48" s="22" t="s">
        <v>85</v>
      </c>
      <c r="D48" s="21">
        <v>25</v>
      </c>
      <c r="E48" s="32">
        <v>0.01</v>
      </c>
      <c r="F48" s="32">
        <f t="shared" si="0"/>
        <v>0.25</v>
      </c>
    </row>
    <row r="49" spans="1:6" x14ac:dyDescent="0.25">
      <c r="A49" s="21" t="s">
        <v>84</v>
      </c>
      <c r="B49" s="21" t="s">
        <v>72</v>
      </c>
      <c r="C49" s="22" t="s">
        <v>83</v>
      </c>
      <c r="D49" s="21">
        <v>15</v>
      </c>
      <c r="E49" s="32">
        <v>0.01</v>
      </c>
      <c r="F49" s="32">
        <f t="shared" si="0"/>
        <v>0.15</v>
      </c>
    </row>
    <row r="50" spans="1:6" x14ac:dyDescent="0.25">
      <c r="A50" s="21" t="s">
        <v>771</v>
      </c>
      <c r="B50" s="21" t="s">
        <v>72</v>
      </c>
      <c r="C50" s="22" t="s">
        <v>772</v>
      </c>
      <c r="D50" s="21">
        <v>1</v>
      </c>
      <c r="E50" s="32">
        <v>0.01</v>
      </c>
      <c r="F50" s="32">
        <f t="shared" si="0"/>
        <v>0.01</v>
      </c>
    </row>
    <row r="51" spans="1:6" x14ac:dyDescent="0.25">
      <c r="A51" s="21" t="s">
        <v>179</v>
      </c>
      <c r="B51" s="21" t="s">
        <v>72</v>
      </c>
      <c r="C51" s="22" t="s">
        <v>178</v>
      </c>
      <c r="D51" s="21">
        <v>3</v>
      </c>
      <c r="E51" s="32">
        <v>0.01</v>
      </c>
      <c r="F51" s="32">
        <f t="shared" si="0"/>
        <v>0.03</v>
      </c>
    </row>
    <row r="52" spans="1:6" x14ac:dyDescent="0.25">
      <c r="A52" s="21" t="s">
        <v>82</v>
      </c>
      <c r="B52" s="21" t="s">
        <v>72</v>
      </c>
      <c r="C52" s="22" t="s">
        <v>81</v>
      </c>
      <c r="D52" s="21">
        <v>5</v>
      </c>
      <c r="E52" s="32">
        <v>0.01</v>
      </c>
      <c r="F52" s="32">
        <f t="shared" si="0"/>
        <v>0.05</v>
      </c>
    </row>
    <row r="53" spans="1:6" x14ac:dyDescent="0.25">
      <c r="A53" s="21" t="s">
        <v>773</v>
      </c>
      <c r="B53" s="21" t="s">
        <v>72</v>
      </c>
      <c r="C53" s="22" t="s">
        <v>774</v>
      </c>
      <c r="D53" s="21">
        <v>1</v>
      </c>
      <c r="E53" s="32">
        <v>0.01</v>
      </c>
      <c r="F53" s="32">
        <f t="shared" si="0"/>
        <v>0.01</v>
      </c>
    </row>
    <row r="54" spans="1:6" x14ac:dyDescent="0.25">
      <c r="A54" s="21" t="s">
        <v>177</v>
      </c>
      <c r="B54" s="21" t="s">
        <v>72</v>
      </c>
      <c r="C54" s="22" t="s">
        <v>176</v>
      </c>
      <c r="D54" s="21">
        <v>1</v>
      </c>
      <c r="E54" s="32">
        <v>0.01</v>
      </c>
      <c r="F54" s="32">
        <f t="shared" si="0"/>
        <v>0.01</v>
      </c>
    </row>
    <row r="55" spans="1:6" x14ac:dyDescent="0.25">
      <c r="A55" s="21" t="s">
        <v>730</v>
      </c>
      <c r="B55" s="21" t="s">
        <v>71</v>
      </c>
      <c r="C55" s="22" t="s">
        <v>731</v>
      </c>
      <c r="D55" s="21">
        <v>1</v>
      </c>
      <c r="E55" s="32">
        <v>0</v>
      </c>
      <c r="F55" s="32">
        <f t="shared" si="0"/>
        <v>0</v>
      </c>
    </row>
    <row r="56" spans="1:6" x14ac:dyDescent="0.25">
      <c r="A56" s="24" t="s">
        <v>80</v>
      </c>
      <c r="B56" s="24" t="s">
        <v>72</v>
      </c>
      <c r="C56" s="128" t="s">
        <v>79</v>
      </c>
      <c r="D56" s="21">
        <v>5</v>
      </c>
      <c r="E56" s="32">
        <v>0.01</v>
      </c>
      <c r="F56" s="32">
        <f t="shared" si="0"/>
        <v>0.05</v>
      </c>
    </row>
    <row r="57" spans="1:6" x14ac:dyDescent="0.25">
      <c r="A57" s="24" t="s">
        <v>175</v>
      </c>
      <c r="B57" s="24" t="s">
        <v>72</v>
      </c>
      <c r="C57" s="22" t="s">
        <v>174</v>
      </c>
      <c r="D57" s="21">
        <v>1</v>
      </c>
      <c r="E57" s="32">
        <v>0.01</v>
      </c>
      <c r="F57" s="32">
        <f t="shared" si="0"/>
        <v>0.01</v>
      </c>
    </row>
    <row r="58" spans="1:6" x14ac:dyDescent="0.25">
      <c r="A58" s="21" t="s">
        <v>173</v>
      </c>
      <c r="B58" s="21" t="s">
        <v>72</v>
      </c>
      <c r="C58" s="21" t="s">
        <v>172</v>
      </c>
      <c r="D58" s="21">
        <v>2</v>
      </c>
      <c r="E58" s="32">
        <v>0.01</v>
      </c>
      <c r="F58" s="32">
        <f t="shared" si="0"/>
        <v>0.02</v>
      </c>
    </row>
    <row r="59" spans="1:6" x14ac:dyDescent="0.25">
      <c r="A59" s="21" t="s">
        <v>78</v>
      </c>
      <c r="B59" s="21" t="s">
        <v>72</v>
      </c>
      <c r="C59" s="22" t="s">
        <v>77</v>
      </c>
      <c r="D59" s="21">
        <v>7</v>
      </c>
      <c r="E59" s="32">
        <v>0.01</v>
      </c>
      <c r="F59" s="32">
        <f t="shared" si="0"/>
        <v>7.0000000000000007E-2</v>
      </c>
    </row>
    <row r="60" spans="1:6" x14ac:dyDescent="0.25">
      <c r="A60" s="21" t="s">
        <v>171</v>
      </c>
      <c r="B60" s="21" t="s">
        <v>72</v>
      </c>
      <c r="C60" s="22" t="s">
        <v>170</v>
      </c>
      <c r="D60" s="21">
        <v>1</v>
      </c>
      <c r="E60" s="32">
        <v>0.01</v>
      </c>
      <c r="F60" s="32">
        <f t="shared" si="0"/>
        <v>0.01</v>
      </c>
    </row>
    <row r="61" spans="1:6" x14ac:dyDescent="0.25">
      <c r="A61" s="21" t="s">
        <v>74</v>
      </c>
      <c r="B61" s="21" t="s">
        <v>72</v>
      </c>
      <c r="C61" s="22" t="s">
        <v>169</v>
      </c>
      <c r="D61" s="21">
        <v>1</v>
      </c>
      <c r="E61" s="32">
        <v>0.01</v>
      </c>
      <c r="F61" s="32">
        <f t="shared" si="0"/>
        <v>0.01</v>
      </c>
    </row>
    <row r="62" spans="1:6" x14ac:dyDescent="0.25">
      <c r="A62" s="21" t="s">
        <v>168</v>
      </c>
      <c r="B62" s="21" t="s">
        <v>167</v>
      </c>
      <c r="C62" s="22" t="s">
        <v>166</v>
      </c>
      <c r="D62" s="21">
        <v>1</v>
      </c>
      <c r="E62" s="32">
        <v>0.01</v>
      </c>
      <c r="F62" s="32">
        <f t="shared" si="0"/>
        <v>0.01</v>
      </c>
    </row>
    <row r="63" spans="1:6" x14ac:dyDescent="0.25">
      <c r="A63" s="21" t="s">
        <v>162</v>
      </c>
      <c r="B63" s="21" t="s">
        <v>69</v>
      </c>
      <c r="C63" s="21" t="s">
        <v>161</v>
      </c>
      <c r="D63" s="21">
        <v>1</v>
      </c>
      <c r="E63" s="32">
        <v>1.1100000000000001</v>
      </c>
      <c r="F63" s="32">
        <f t="shared" si="0"/>
        <v>1.1100000000000001</v>
      </c>
    </row>
    <row r="64" spans="1:6" x14ac:dyDescent="0.25">
      <c r="A64" s="22" t="s">
        <v>160</v>
      </c>
      <c r="B64" s="22" t="s">
        <v>69</v>
      </c>
      <c r="C64" s="22" t="s">
        <v>70</v>
      </c>
      <c r="D64" s="21">
        <v>3</v>
      </c>
      <c r="E64" s="32">
        <v>2.83</v>
      </c>
      <c r="F64" s="32">
        <f t="shared" si="0"/>
        <v>8.49</v>
      </c>
    </row>
    <row r="65" spans="1:10" x14ac:dyDescent="0.25">
      <c r="A65" s="21" t="s">
        <v>159</v>
      </c>
      <c r="B65" s="22" t="s">
        <v>69</v>
      </c>
      <c r="C65" s="21" t="s">
        <v>158</v>
      </c>
      <c r="D65" s="21">
        <v>7</v>
      </c>
      <c r="E65" s="32">
        <v>2.23</v>
      </c>
      <c r="F65" s="32">
        <f t="shared" si="0"/>
        <v>15.61</v>
      </c>
    </row>
    <row r="66" spans="1:10" x14ac:dyDescent="0.25">
      <c r="A66" s="21" t="s">
        <v>67</v>
      </c>
      <c r="B66" s="21" t="s">
        <v>68</v>
      </c>
      <c r="C66" s="21" t="s">
        <v>67</v>
      </c>
      <c r="D66" s="21">
        <v>3</v>
      </c>
      <c r="E66" s="32">
        <v>0</v>
      </c>
      <c r="F66" s="32">
        <f t="shared" si="0"/>
        <v>0</v>
      </c>
    </row>
    <row r="67" spans="1:10" x14ac:dyDescent="0.25">
      <c r="A67" s="21" t="s">
        <v>155</v>
      </c>
      <c r="B67" s="22" t="s">
        <v>154</v>
      </c>
      <c r="C67" s="22" t="s">
        <v>153</v>
      </c>
      <c r="D67" s="21">
        <v>1</v>
      </c>
      <c r="E67" s="32">
        <v>1.79</v>
      </c>
      <c r="F67" s="32">
        <f t="shared" si="0"/>
        <v>1.79</v>
      </c>
    </row>
    <row r="68" spans="1:10" x14ac:dyDescent="0.25">
      <c r="A68" s="21" t="s">
        <v>748</v>
      </c>
      <c r="B68" s="21" t="s">
        <v>150</v>
      </c>
      <c r="C68" s="21" t="s">
        <v>151</v>
      </c>
      <c r="D68" s="21">
        <v>1</v>
      </c>
      <c r="E68" s="32">
        <v>375</v>
      </c>
      <c r="F68" s="32">
        <f t="shared" si="0"/>
        <v>375</v>
      </c>
    </row>
    <row r="69" spans="1:10" x14ac:dyDescent="0.25">
      <c r="A69" s="21" t="s">
        <v>775</v>
      </c>
      <c r="B69" s="21" t="s">
        <v>150</v>
      </c>
      <c r="C69" s="21" t="s">
        <v>151</v>
      </c>
      <c r="D69" s="21">
        <v>2</v>
      </c>
      <c r="E69" s="32">
        <v>300</v>
      </c>
      <c r="F69" s="32"/>
    </row>
    <row r="70" spans="1:10" x14ac:dyDescent="0.25">
      <c r="A70" s="21" t="s">
        <v>776</v>
      </c>
      <c r="B70" s="21" t="s">
        <v>150</v>
      </c>
      <c r="C70" s="21" t="s">
        <v>151</v>
      </c>
      <c r="D70" s="21">
        <v>1</v>
      </c>
      <c r="E70" s="32">
        <v>250</v>
      </c>
      <c r="F70" s="32"/>
    </row>
    <row r="71" spans="1:10" x14ac:dyDescent="0.25">
      <c r="A71" s="21" t="s">
        <v>61</v>
      </c>
      <c r="B71" s="21" t="s">
        <v>150</v>
      </c>
      <c r="C71" s="21" t="s">
        <v>151</v>
      </c>
      <c r="D71" s="21">
        <v>1</v>
      </c>
      <c r="E71" s="32">
        <v>300</v>
      </c>
      <c r="F71" s="32"/>
    </row>
    <row r="72" spans="1:10" x14ac:dyDescent="0.25">
      <c r="A72" s="19" t="s">
        <v>59</v>
      </c>
      <c r="B72" s="19"/>
      <c r="C72" s="19"/>
      <c r="D72" s="19"/>
      <c r="E72" s="25"/>
      <c r="F72" s="25">
        <f>SUM(F5:F71)</f>
        <v>687.09199999999998</v>
      </c>
      <c r="G72" s="24"/>
      <c r="H72" s="24"/>
      <c r="I72" s="24"/>
      <c r="J72" s="24"/>
    </row>
    <row r="73" spans="1:10" x14ac:dyDescent="0.25">
      <c r="A73" s="21"/>
      <c r="B73" s="21"/>
      <c r="C73" s="21"/>
      <c r="D73" s="21"/>
      <c r="E73" s="16"/>
      <c r="F73" s="16"/>
      <c r="G73" s="24"/>
      <c r="H73" s="24"/>
      <c r="I73" s="24"/>
      <c r="J73" s="24"/>
    </row>
    <row r="74" spans="1:10" x14ac:dyDescent="0.25">
      <c r="A74" s="21" t="s">
        <v>149</v>
      </c>
      <c r="B74" s="21"/>
      <c r="C74" s="21"/>
      <c r="D74" s="21"/>
      <c r="E74" s="16"/>
      <c r="F74" s="32">
        <f>SUM(F7:F65)</f>
        <v>223.202</v>
      </c>
    </row>
    <row r="75" spans="1:10" x14ac:dyDescent="0.25">
      <c r="A75" s="21" t="s">
        <v>148</v>
      </c>
      <c r="B75" s="21"/>
      <c r="C75" s="21"/>
      <c r="D75" s="21"/>
      <c r="E75" s="16"/>
      <c r="F75" s="32">
        <f>SUM(F5:F6)</f>
        <v>87.1</v>
      </c>
    </row>
    <row r="76" spans="1:10" x14ac:dyDescent="0.25">
      <c r="A76" s="21" t="s">
        <v>147</v>
      </c>
      <c r="B76" s="21"/>
      <c r="C76" s="21"/>
      <c r="D76" s="21"/>
      <c r="E76" s="16"/>
      <c r="F76" s="33">
        <f>SUM(F66:F69)</f>
        <v>376.79</v>
      </c>
    </row>
    <row r="77" spans="1:10" x14ac:dyDescent="0.25">
      <c r="A77" s="21" t="s">
        <v>146</v>
      </c>
      <c r="B77" s="21"/>
      <c r="C77" s="21"/>
      <c r="D77" s="21"/>
      <c r="E77" s="16"/>
      <c r="F77" s="32">
        <f>SUM(F74:F76)</f>
        <v>687.0920000000001</v>
      </c>
    </row>
    <row r="78" spans="1:10" x14ac:dyDescent="0.25">
      <c r="A78" s="21"/>
      <c r="B78" s="21"/>
      <c r="C78" s="22"/>
      <c r="D78" s="21"/>
      <c r="E78" s="16"/>
      <c r="F78" s="16"/>
    </row>
    <row r="79" spans="1:10" s="24" customFormat="1" ht="14.1" customHeight="1" x14ac:dyDescent="0.25">
      <c r="A79" s="21" t="s">
        <v>777</v>
      </c>
      <c r="B79" s="21"/>
      <c r="C79" s="22"/>
      <c r="D79" s="21"/>
      <c r="E79" s="16"/>
      <c r="F79" s="125">
        <f>SUM(E6:E6)</f>
        <v>500</v>
      </c>
    </row>
    <row r="80" spans="1:10" x14ac:dyDescent="0.25">
      <c r="A80" s="21" t="s">
        <v>778</v>
      </c>
      <c r="E80" s="12"/>
      <c r="F80" s="33">
        <f>SUM(E69:E71)</f>
        <v>850</v>
      </c>
    </row>
    <row r="81" spans="1:6" x14ac:dyDescent="0.25">
      <c r="A81" s="21"/>
      <c r="B81" s="21"/>
      <c r="C81" s="22"/>
      <c r="D81" s="21"/>
      <c r="E81" s="16"/>
      <c r="F81" s="16"/>
    </row>
    <row r="82" spans="1:6" x14ac:dyDescent="0.25">
      <c r="A82" s="21"/>
      <c r="B82" s="21"/>
      <c r="C82" s="22"/>
      <c r="D82" s="21"/>
      <c r="E82" s="16"/>
      <c r="F82" s="16"/>
    </row>
    <row r="83" spans="1:6" x14ac:dyDescent="0.25">
      <c r="A83" s="21"/>
      <c r="B83" s="21"/>
      <c r="C83" s="22"/>
      <c r="D83" s="21"/>
      <c r="E83" s="16"/>
      <c r="F83" s="16"/>
    </row>
    <row r="84" spans="1:6" x14ac:dyDescent="0.25">
      <c r="A84" s="21"/>
      <c r="B84" s="21"/>
      <c r="C84" s="22"/>
      <c r="D84" s="21"/>
      <c r="E84" s="16"/>
      <c r="F84" s="16"/>
    </row>
    <row r="85" spans="1:6" x14ac:dyDescent="0.25">
      <c r="A85" s="21"/>
      <c r="B85" s="21"/>
      <c r="C85" s="22"/>
      <c r="D85" s="21"/>
      <c r="E85" s="16"/>
      <c r="F85" s="16"/>
    </row>
    <row r="86" spans="1:6" x14ac:dyDescent="0.25">
      <c r="A86" s="21"/>
      <c r="B86" s="21"/>
      <c r="C86" s="22"/>
      <c r="D86" s="21"/>
      <c r="E86" s="16"/>
      <c r="F86" s="16"/>
    </row>
    <row r="87" spans="1:6" x14ac:dyDescent="0.25">
      <c r="A87" s="21"/>
      <c r="B87" s="21"/>
      <c r="C87" s="22"/>
      <c r="D87" s="21"/>
      <c r="E87" s="16"/>
      <c r="F87" s="16"/>
    </row>
    <row r="88" spans="1:6" x14ac:dyDescent="0.25">
      <c r="A88" s="21"/>
      <c r="B88" s="21"/>
      <c r="C88" s="22"/>
      <c r="D88" s="21"/>
      <c r="E88" s="16"/>
      <c r="F88" s="16"/>
    </row>
    <row r="89" spans="1:6" x14ac:dyDescent="0.25">
      <c r="A89" s="21"/>
      <c r="B89" s="21"/>
      <c r="C89" s="22"/>
      <c r="D89" s="21"/>
      <c r="E89" s="16"/>
      <c r="F89" s="16"/>
    </row>
    <row r="90" spans="1:6" x14ac:dyDescent="0.25">
      <c r="A90" s="21"/>
      <c r="B90" s="21"/>
      <c r="C90" s="22"/>
      <c r="D90" s="21"/>
      <c r="E90" s="16"/>
      <c r="F90" s="16"/>
    </row>
    <row r="91" spans="1:6" x14ac:dyDescent="0.25">
      <c r="A91" s="21"/>
      <c r="B91" s="21"/>
      <c r="C91" s="22"/>
      <c r="D91" s="21"/>
      <c r="E91" s="16"/>
      <c r="F91" s="16"/>
    </row>
    <row r="92" spans="1:6" x14ac:dyDescent="0.25">
      <c r="A92" s="21"/>
      <c r="B92" s="21"/>
      <c r="C92" s="22"/>
      <c r="D92" s="21"/>
      <c r="E92" s="16"/>
      <c r="F92" s="16"/>
    </row>
    <row r="93" spans="1:6" x14ac:dyDescent="0.25">
      <c r="A93" s="22"/>
      <c r="B93" s="22"/>
      <c r="C93" s="21"/>
      <c r="D93" s="21"/>
      <c r="E93" s="16"/>
      <c r="F93" s="16"/>
    </row>
    <row r="94" spans="1:6" x14ac:dyDescent="0.25">
      <c r="A94" s="21"/>
      <c r="B94" s="21"/>
      <c r="C94" s="21"/>
      <c r="D94" s="21"/>
      <c r="E94" s="16"/>
      <c r="F94" s="16"/>
    </row>
    <row r="95" spans="1:6" x14ac:dyDescent="0.25">
      <c r="A95" s="21"/>
      <c r="B95" s="21"/>
      <c r="C95" s="21"/>
      <c r="D95" s="21"/>
      <c r="E95" s="16"/>
      <c r="F95" s="16"/>
    </row>
    <row r="96" spans="1:6" x14ac:dyDescent="0.25">
      <c r="A96" s="21"/>
      <c r="B96" s="21"/>
      <c r="C96" s="22"/>
      <c r="D96" s="21"/>
      <c r="E96" s="16"/>
      <c r="F96" s="16"/>
    </row>
    <row r="97" spans="1:6" x14ac:dyDescent="0.25">
      <c r="A97" s="21"/>
      <c r="B97" s="21"/>
      <c r="C97" s="22"/>
      <c r="D97" s="21"/>
      <c r="E97" s="16"/>
      <c r="F97" s="16"/>
    </row>
    <row r="98" spans="1:6" x14ac:dyDescent="0.25">
      <c r="A98" s="21"/>
      <c r="B98" s="21"/>
      <c r="C98" s="21"/>
      <c r="D98" s="21"/>
      <c r="E98" s="16"/>
      <c r="F98" s="16"/>
    </row>
    <row r="99" spans="1:6" x14ac:dyDescent="0.25">
      <c r="A99" s="21"/>
      <c r="B99" s="21"/>
      <c r="C99" s="22"/>
      <c r="D99" s="21"/>
      <c r="E99" s="16"/>
      <c r="F99" s="16"/>
    </row>
    <row r="100" spans="1:6" x14ac:dyDescent="0.25">
      <c r="A100" s="21"/>
      <c r="B100" s="21"/>
      <c r="C100" s="21"/>
      <c r="D100" s="21"/>
      <c r="E100" s="16"/>
      <c r="F100" s="16"/>
    </row>
    <row r="101" spans="1:6" x14ac:dyDescent="0.25">
      <c r="A101" s="21"/>
      <c r="B101" s="21"/>
      <c r="C101" s="21"/>
      <c r="D101" s="21"/>
      <c r="E101" s="16"/>
      <c r="F101" s="16"/>
    </row>
    <row r="102" spans="1:6" x14ac:dyDescent="0.25">
      <c r="A102" s="21"/>
      <c r="B102" s="21"/>
      <c r="C102" s="21"/>
      <c r="D102" s="23"/>
      <c r="E102" s="16"/>
      <c r="F102" s="16"/>
    </row>
    <row r="103" spans="1:6" x14ac:dyDescent="0.25">
      <c r="A103" s="21"/>
      <c r="B103" s="21"/>
      <c r="C103" s="21"/>
      <c r="D103" s="23"/>
      <c r="E103" s="16"/>
      <c r="F103" s="16"/>
    </row>
    <row r="104" spans="1:6" x14ac:dyDescent="0.25">
      <c r="A104" s="21"/>
      <c r="B104" s="21"/>
      <c r="C104" s="21"/>
      <c r="D104" s="21"/>
      <c r="E104" s="16"/>
      <c r="F104" s="16"/>
    </row>
    <row r="105" spans="1:6" x14ac:dyDescent="0.25">
      <c r="A105" s="21"/>
      <c r="B105" s="21"/>
      <c r="C105" s="21"/>
      <c r="D105" s="21"/>
      <c r="E105" s="16"/>
      <c r="F105" s="16"/>
    </row>
    <row r="106" spans="1:6" x14ac:dyDescent="0.25">
      <c r="A106" s="21"/>
      <c r="B106" s="21"/>
      <c r="C106" s="21"/>
      <c r="D106" s="21"/>
      <c r="E106" s="16"/>
      <c r="F106" s="16"/>
    </row>
    <row r="107" spans="1:6" x14ac:dyDescent="0.25">
      <c r="A107" s="21"/>
      <c r="B107" s="21"/>
      <c r="C107" s="21"/>
      <c r="D107" s="21"/>
      <c r="E107" s="16"/>
      <c r="F107" s="16"/>
    </row>
    <row r="108" spans="1:6" x14ac:dyDescent="0.25">
      <c r="A108" s="21"/>
      <c r="B108" s="21"/>
      <c r="C108" s="21"/>
      <c r="D108" s="21"/>
      <c r="E108" s="16"/>
      <c r="F108" s="16"/>
    </row>
    <row r="109" spans="1:6" x14ac:dyDescent="0.25">
      <c r="A109" s="21"/>
      <c r="B109" s="21"/>
      <c r="C109" s="22"/>
      <c r="D109" s="21"/>
      <c r="E109" s="16"/>
      <c r="F109" s="16"/>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6"/>
  <sheetViews>
    <sheetView topLeftCell="A3" workbookViewId="0">
      <pane ySplit="4" topLeftCell="A7" activePane="bottomLeft" state="frozen"/>
      <selection activeCell="A3" sqref="A3"/>
      <selection pane="bottomLeft" activeCell="A3" sqref="A3"/>
    </sheetView>
  </sheetViews>
  <sheetFormatPr defaultColWidth="10.625" defaultRowHeight="15.75" x14ac:dyDescent="0.25"/>
  <cols>
    <col min="1" max="1" width="69" customWidth="1"/>
    <col min="2" max="2" width="30" customWidth="1"/>
    <col min="3" max="3" width="22.875" customWidth="1"/>
    <col min="4" max="4" width="9" customWidth="1"/>
    <col min="5" max="5" width="9" style="31" customWidth="1"/>
    <col min="6" max="6" width="10.875" style="31" customWidth="1"/>
  </cols>
  <sheetData>
    <row r="1" spans="1:6" x14ac:dyDescent="0.25">
      <c r="A1" s="21" t="s">
        <v>234</v>
      </c>
      <c r="B1" s="21"/>
      <c r="D1" s="21"/>
      <c r="E1" s="16"/>
      <c r="F1" s="16"/>
    </row>
    <row r="2" spans="1:6" x14ac:dyDescent="0.25">
      <c r="A2" s="30" t="s">
        <v>233</v>
      </c>
      <c r="B2" s="21"/>
      <c r="C2" s="21"/>
      <c r="D2" s="21"/>
      <c r="E2" s="16"/>
      <c r="F2" s="16"/>
    </row>
    <row r="3" spans="1:6" x14ac:dyDescent="0.25">
      <c r="A3" s="21" t="s">
        <v>802</v>
      </c>
      <c r="B3" s="21"/>
      <c r="C3" s="36"/>
      <c r="D3" s="21"/>
      <c r="E3" s="16"/>
      <c r="F3" s="16"/>
    </row>
    <row r="4" spans="1:6" x14ac:dyDescent="0.25">
      <c r="A4" s="21" t="s">
        <v>800</v>
      </c>
      <c r="B4" s="21"/>
      <c r="C4" s="21"/>
      <c r="D4" s="21"/>
      <c r="E4" s="16"/>
      <c r="F4" s="16"/>
    </row>
    <row r="5" spans="1:6" x14ac:dyDescent="0.25">
      <c r="A5" s="20" t="s">
        <v>54</v>
      </c>
      <c r="B5" s="20" t="s">
        <v>53</v>
      </c>
      <c r="C5" s="20" t="s">
        <v>144</v>
      </c>
      <c r="D5" s="17" t="s">
        <v>52</v>
      </c>
      <c r="E5" s="29" t="s">
        <v>143</v>
      </c>
      <c r="F5" s="29" t="s">
        <v>142</v>
      </c>
    </row>
    <row r="6" spans="1:6" x14ac:dyDescent="0.25">
      <c r="A6" s="20"/>
      <c r="B6" s="20"/>
      <c r="C6" s="20"/>
      <c r="D6" s="17"/>
      <c r="E6" s="29" t="s">
        <v>141</v>
      </c>
      <c r="F6" s="29" t="s">
        <v>141</v>
      </c>
    </row>
    <row r="7" spans="1:6" x14ac:dyDescent="0.25">
      <c r="A7" s="21" t="s">
        <v>140</v>
      </c>
      <c r="B7" s="21" t="s">
        <v>232</v>
      </c>
      <c r="C7" s="21" t="s">
        <v>217</v>
      </c>
      <c r="D7" s="21">
        <v>1</v>
      </c>
      <c r="E7" s="32">
        <v>387.6</v>
      </c>
      <c r="F7" s="31">
        <f>D7*E7</f>
        <v>387.6</v>
      </c>
    </row>
    <row r="8" spans="1:6" x14ac:dyDescent="0.25">
      <c r="A8" s="21" t="s">
        <v>139</v>
      </c>
      <c r="B8" s="21" t="s">
        <v>232</v>
      </c>
      <c r="C8" s="21" t="s">
        <v>217</v>
      </c>
      <c r="D8" s="21">
        <v>1</v>
      </c>
      <c r="E8" s="32">
        <v>500</v>
      </c>
    </row>
    <row r="9" spans="1:6" x14ac:dyDescent="0.25">
      <c r="A9" s="21" t="s">
        <v>138</v>
      </c>
      <c r="B9" s="21" t="s">
        <v>232</v>
      </c>
      <c r="C9" s="21" t="s">
        <v>217</v>
      </c>
      <c r="D9" s="21">
        <v>1</v>
      </c>
      <c r="E9" s="32">
        <v>0</v>
      </c>
    </row>
    <row r="10" spans="1:6" x14ac:dyDescent="0.25">
      <c r="A10" s="22" t="s">
        <v>231</v>
      </c>
      <c r="B10" s="22" t="s">
        <v>105</v>
      </c>
      <c r="C10" s="27" t="s">
        <v>230</v>
      </c>
      <c r="D10" s="21">
        <v>42</v>
      </c>
      <c r="E10" s="32">
        <v>2.2000000000000002</v>
      </c>
      <c r="F10" s="31">
        <f t="shared" ref="F10:F20" si="0">D10*E10</f>
        <v>92.4</v>
      </c>
    </row>
    <row r="11" spans="1:6" x14ac:dyDescent="0.25">
      <c r="A11" s="21" t="s">
        <v>229</v>
      </c>
      <c r="B11" s="22" t="s">
        <v>105</v>
      </c>
      <c r="C11" s="28">
        <v>114404</v>
      </c>
      <c r="D11" s="21">
        <v>21</v>
      </c>
      <c r="E11" s="32">
        <v>2.33</v>
      </c>
      <c r="F11" s="31">
        <f t="shared" si="0"/>
        <v>48.93</v>
      </c>
    </row>
    <row r="12" spans="1:6" x14ac:dyDescent="0.25">
      <c r="A12" s="22" t="s">
        <v>228</v>
      </c>
      <c r="B12" s="22" t="s">
        <v>105</v>
      </c>
      <c r="C12" s="22">
        <v>254927</v>
      </c>
      <c r="D12" s="21">
        <v>20</v>
      </c>
      <c r="E12" s="32">
        <v>5.18</v>
      </c>
      <c r="F12" s="31">
        <f t="shared" si="0"/>
        <v>103.6</v>
      </c>
    </row>
    <row r="13" spans="1:6" x14ac:dyDescent="0.25">
      <c r="A13" s="22" t="s">
        <v>227</v>
      </c>
      <c r="B13" s="21" t="s">
        <v>105</v>
      </c>
      <c r="C13" s="22">
        <v>973056</v>
      </c>
      <c r="D13" s="21">
        <v>20</v>
      </c>
      <c r="E13" s="32">
        <v>4.32</v>
      </c>
      <c r="F13" s="31">
        <f t="shared" si="0"/>
        <v>86.4</v>
      </c>
    </row>
    <row r="14" spans="1:6" x14ac:dyDescent="0.25">
      <c r="A14" s="22" t="s">
        <v>227</v>
      </c>
      <c r="B14" s="21" t="s">
        <v>105</v>
      </c>
      <c r="C14" s="22">
        <v>973056</v>
      </c>
      <c r="D14" s="21">
        <v>22</v>
      </c>
      <c r="E14" s="32">
        <v>4.32</v>
      </c>
      <c r="F14" s="31">
        <f t="shared" si="0"/>
        <v>95.04</v>
      </c>
    </row>
    <row r="15" spans="1:6" x14ac:dyDescent="0.25">
      <c r="A15" s="22" t="s">
        <v>226</v>
      </c>
      <c r="B15" s="21" t="s">
        <v>225</v>
      </c>
      <c r="C15" s="27" t="s">
        <v>224</v>
      </c>
      <c r="D15" s="21">
        <v>10</v>
      </c>
      <c r="E15" s="32">
        <v>2.67</v>
      </c>
      <c r="F15" s="31">
        <f t="shared" si="0"/>
        <v>26.7</v>
      </c>
    </row>
    <row r="16" spans="1:6" x14ac:dyDescent="0.25">
      <c r="A16" s="22" t="s">
        <v>223</v>
      </c>
      <c r="B16" s="21"/>
      <c r="C16" s="21" t="s">
        <v>222</v>
      </c>
      <c r="D16" s="21">
        <v>46</v>
      </c>
      <c r="E16" s="32">
        <v>0</v>
      </c>
      <c r="F16" s="31">
        <f t="shared" si="0"/>
        <v>0</v>
      </c>
    </row>
    <row r="17" spans="1:6" x14ac:dyDescent="0.25">
      <c r="A17" s="21" t="s">
        <v>86</v>
      </c>
      <c r="B17" s="21" t="s">
        <v>72</v>
      </c>
      <c r="C17" s="21" t="s">
        <v>85</v>
      </c>
      <c r="D17" s="21">
        <v>20</v>
      </c>
      <c r="E17" s="32">
        <v>0.01</v>
      </c>
      <c r="F17" s="31">
        <f t="shared" si="0"/>
        <v>0.2</v>
      </c>
    </row>
    <row r="18" spans="1:6" x14ac:dyDescent="0.25">
      <c r="A18" s="21" t="s">
        <v>86</v>
      </c>
      <c r="B18" s="21" t="s">
        <v>72</v>
      </c>
      <c r="C18" s="21" t="s">
        <v>85</v>
      </c>
      <c r="D18" s="21">
        <v>46</v>
      </c>
      <c r="E18" s="32">
        <v>0.01</v>
      </c>
      <c r="F18" s="31">
        <f t="shared" si="0"/>
        <v>0.46</v>
      </c>
    </row>
    <row r="19" spans="1:6" x14ac:dyDescent="0.25">
      <c r="A19" s="22" t="s">
        <v>221</v>
      </c>
      <c r="B19" s="21" t="s">
        <v>220</v>
      </c>
      <c r="C19" s="21" t="s">
        <v>219</v>
      </c>
      <c r="D19" s="21">
        <v>6</v>
      </c>
      <c r="E19" s="32">
        <v>3.39</v>
      </c>
      <c r="F19" s="31">
        <f t="shared" si="0"/>
        <v>20.34</v>
      </c>
    </row>
    <row r="20" spans="1:6" x14ac:dyDescent="0.25">
      <c r="A20" s="22" t="s">
        <v>218</v>
      </c>
      <c r="B20" s="22" t="s">
        <v>150</v>
      </c>
      <c r="C20" s="21" t="s">
        <v>217</v>
      </c>
      <c r="D20" s="21">
        <v>1</v>
      </c>
      <c r="E20" s="32">
        <v>640</v>
      </c>
      <c r="F20" s="31">
        <f t="shared" si="0"/>
        <v>640</v>
      </c>
    </row>
    <row r="21" spans="1:6" x14ac:dyDescent="0.25">
      <c r="A21" s="21" t="s">
        <v>776</v>
      </c>
      <c r="B21" s="22" t="s">
        <v>150</v>
      </c>
      <c r="C21" s="21" t="s">
        <v>217</v>
      </c>
      <c r="D21" s="21">
        <v>1</v>
      </c>
      <c r="E21" s="32">
        <v>150</v>
      </c>
    </row>
    <row r="22" spans="1:6" x14ac:dyDescent="0.25">
      <c r="A22" s="38" t="s">
        <v>20</v>
      </c>
      <c r="B22" s="38"/>
      <c r="C22" s="38"/>
      <c r="D22" s="38"/>
      <c r="E22" s="25"/>
      <c r="F22" s="25">
        <f>SUM(F7:F21)</f>
        <v>1501.67</v>
      </c>
    </row>
    <row r="23" spans="1:6" x14ac:dyDescent="0.25">
      <c r="A23" s="21"/>
      <c r="B23" s="21"/>
      <c r="C23" s="21"/>
      <c r="D23" s="21"/>
      <c r="E23" s="16"/>
      <c r="F23" s="16"/>
    </row>
    <row r="24" spans="1:6" x14ac:dyDescent="0.25">
      <c r="A24" s="21" t="s">
        <v>149</v>
      </c>
      <c r="B24" s="21"/>
      <c r="C24" s="21"/>
      <c r="D24" s="21"/>
      <c r="E24" s="32"/>
      <c r="F24" s="16">
        <f>SUM(F8:F19)</f>
        <v>474.07</v>
      </c>
    </row>
    <row r="25" spans="1:6" x14ac:dyDescent="0.25">
      <c r="A25" s="21" t="s">
        <v>148</v>
      </c>
      <c r="B25" s="21"/>
      <c r="C25" s="21"/>
      <c r="D25" s="21"/>
      <c r="E25" s="32"/>
      <c r="F25" s="16">
        <f>SUM(F7:F7)</f>
        <v>387.6</v>
      </c>
    </row>
    <row r="26" spans="1:6" x14ac:dyDescent="0.25">
      <c r="A26" s="21" t="s">
        <v>147</v>
      </c>
      <c r="B26" s="21"/>
      <c r="C26" s="21"/>
      <c r="D26" s="21"/>
      <c r="E26" s="32"/>
      <c r="F26" s="16">
        <f>SUM(F20:F20)</f>
        <v>640</v>
      </c>
    </row>
    <row r="27" spans="1:6" x14ac:dyDescent="0.25">
      <c r="A27" s="21" t="s">
        <v>146</v>
      </c>
      <c r="B27" s="21"/>
      <c r="C27" s="21"/>
      <c r="D27" s="21"/>
      <c r="E27" s="32"/>
      <c r="F27" s="16">
        <f>SUM(F24:F26)</f>
        <v>1501.67</v>
      </c>
    </row>
    <row r="28" spans="1:6" x14ac:dyDescent="0.25">
      <c r="A28" s="21"/>
      <c r="B28" s="21"/>
      <c r="C28" s="21"/>
      <c r="D28" s="21"/>
      <c r="E28" s="16"/>
      <c r="F28" s="16"/>
    </row>
    <row r="29" spans="1:6" s="24" customFormat="1" ht="14.1" customHeight="1" x14ac:dyDescent="0.25">
      <c r="A29" s="21" t="s">
        <v>777</v>
      </c>
      <c r="B29" s="21"/>
      <c r="C29" s="22"/>
      <c r="D29" s="21"/>
      <c r="E29" s="16"/>
      <c r="F29" s="125">
        <f>SUM(E8:E9)</f>
        <v>500</v>
      </c>
    </row>
    <row r="30" spans="1:6" x14ac:dyDescent="0.25">
      <c r="A30" s="21" t="s">
        <v>778</v>
      </c>
      <c r="E30" s="12"/>
      <c r="F30" s="33">
        <f>SUM(E21:E21)</f>
        <v>150</v>
      </c>
    </row>
    <row r="31" spans="1:6" x14ac:dyDescent="0.25">
      <c r="A31" s="21"/>
      <c r="B31" s="21"/>
      <c r="C31" s="21"/>
      <c r="D31" s="21"/>
      <c r="E31" s="16"/>
      <c r="F31" s="16"/>
    </row>
    <row r="32" spans="1:6" x14ac:dyDescent="0.25">
      <c r="A32" s="21"/>
      <c r="B32" s="21"/>
      <c r="C32" s="21"/>
      <c r="D32" s="21"/>
      <c r="E32" s="16"/>
      <c r="F32" s="16"/>
    </row>
    <row r="33" spans="1:6" x14ac:dyDescent="0.25">
      <c r="A33" s="21"/>
      <c r="B33" s="21"/>
      <c r="C33" s="21"/>
      <c r="D33" s="21"/>
      <c r="E33" s="16"/>
      <c r="F33" s="16"/>
    </row>
    <row r="34" spans="1:6" x14ac:dyDescent="0.25">
      <c r="A34" s="21"/>
      <c r="B34" s="21"/>
      <c r="C34" s="21"/>
      <c r="D34" s="21"/>
      <c r="E34" s="16"/>
      <c r="F34" s="16"/>
    </row>
    <row r="35" spans="1:6" x14ac:dyDescent="0.25">
      <c r="A35" s="21"/>
      <c r="B35" s="21"/>
      <c r="C35" s="21"/>
      <c r="D35" s="21"/>
      <c r="E35" s="16"/>
      <c r="F35" s="16"/>
    </row>
    <row r="36" spans="1:6" x14ac:dyDescent="0.25">
      <c r="A36" s="21"/>
      <c r="B36" s="21"/>
      <c r="C36" s="21"/>
      <c r="D36" s="21"/>
      <c r="E36" s="16"/>
      <c r="F36" s="16"/>
    </row>
    <row r="37" spans="1:6" x14ac:dyDescent="0.25">
      <c r="A37" s="22"/>
      <c r="B37" s="22"/>
      <c r="C37" s="22"/>
      <c r="D37" s="21"/>
      <c r="E37" s="16"/>
      <c r="F37" s="16"/>
    </row>
    <row r="38" spans="1:6" x14ac:dyDescent="0.25">
      <c r="A38" s="22"/>
      <c r="B38" s="22"/>
      <c r="C38" s="22"/>
      <c r="D38" s="21"/>
      <c r="E38" s="16"/>
      <c r="F38" s="16"/>
    </row>
    <row r="39" spans="1:6" x14ac:dyDescent="0.25">
      <c r="A39" s="21"/>
      <c r="B39" s="21"/>
      <c r="C39" s="21"/>
      <c r="D39" s="21"/>
      <c r="E39" s="16"/>
      <c r="F39" s="16"/>
    </row>
    <row r="40" spans="1:6" x14ac:dyDescent="0.25">
      <c r="A40" s="21"/>
      <c r="B40" s="21"/>
      <c r="C40" s="21"/>
      <c r="D40" s="21"/>
      <c r="E40" s="16"/>
      <c r="F40" s="16"/>
    </row>
    <row r="41" spans="1:6" x14ac:dyDescent="0.25">
      <c r="A41" s="21"/>
      <c r="B41" s="21"/>
      <c r="C41" s="21"/>
      <c r="D41" s="21"/>
      <c r="E41" s="16"/>
      <c r="F41" s="16"/>
    </row>
    <row r="42" spans="1:6" x14ac:dyDescent="0.25">
      <c r="A42" s="21"/>
      <c r="B42" s="21"/>
      <c r="C42" s="21"/>
      <c r="D42" s="21"/>
      <c r="E42" s="16"/>
      <c r="F42" s="16"/>
    </row>
    <row r="43" spans="1:6" x14ac:dyDescent="0.25">
      <c r="A43" s="21"/>
      <c r="B43" s="21"/>
      <c r="C43" s="21"/>
      <c r="D43" s="21"/>
      <c r="E43" s="16"/>
      <c r="F43" s="16"/>
    </row>
    <row r="44" spans="1:6" x14ac:dyDescent="0.25">
      <c r="A44" s="21"/>
      <c r="B44" s="21"/>
      <c r="C44" s="21"/>
      <c r="D44" s="21"/>
      <c r="E44" s="16"/>
      <c r="F44" s="16"/>
    </row>
    <row r="45" spans="1:6" x14ac:dyDescent="0.25">
      <c r="A45" s="21"/>
      <c r="B45" s="22"/>
      <c r="C45" s="28"/>
      <c r="D45" s="21"/>
      <c r="E45" s="16"/>
      <c r="F45" s="16"/>
    </row>
    <row r="46" spans="1:6" x14ac:dyDescent="0.25">
      <c r="A46" s="21"/>
      <c r="B46" s="22"/>
      <c r="C46" s="28"/>
      <c r="D46" s="21"/>
      <c r="E46" s="16"/>
      <c r="F46" s="16"/>
    </row>
    <row r="47" spans="1:6" x14ac:dyDescent="0.25">
      <c r="A47" s="21"/>
      <c r="B47" s="22"/>
      <c r="C47" s="22"/>
      <c r="D47" s="21"/>
      <c r="E47" s="16"/>
      <c r="F47" s="16"/>
    </row>
    <row r="48" spans="1:6" x14ac:dyDescent="0.25">
      <c r="A48" s="21"/>
      <c r="B48" s="22"/>
      <c r="C48" s="22"/>
      <c r="D48" s="21"/>
      <c r="E48" s="16"/>
      <c r="F48" s="16"/>
    </row>
    <row r="49" spans="1:6" x14ac:dyDescent="0.25">
      <c r="A49" s="21"/>
      <c r="B49" s="21"/>
      <c r="C49" s="27"/>
      <c r="D49" s="21"/>
      <c r="E49" s="16"/>
      <c r="F49" s="16"/>
    </row>
    <row r="50" spans="1:6" x14ac:dyDescent="0.25">
      <c r="A50" s="21"/>
      <c r="B50" s="22"/>
      <c r="C50" s="22"/>
      <c r="D50" s="21"/>
      <c r="E50" s="16"/>
      <c r="F50" s="16"/>
    </row>
    <row r="51" spans="1:6" x14ac:dyDescent="0.25">
      <c r="A51" s="21"/>
      <c r="B51" s="21"/>
      <c r="C51" s="22"/>
      <c r="D51" s="21"/>
      <c r="E51" s="16"/>
      <c r="F51" s="16"/>
    </row>
    <row r="52" spans="1:6" x14ac:dyDescent="0.25">
      <c r="A52" s="21"/>
      <c r="B52" s="22"/>
      <c r="C52" s="21"/>
      <c r="D52" s="21"/>
      <c r="E52" s="16"/>
      <c r="F52" s="16"/>
    </row>
    <row r="53" spans="1:6" x14ac:dyDescent="0.25">
      <c r="A53" s="21"/>
      <c r="B53" s="21"/>
      <c r="C53" s="21"/>
      <c r="D53" s="21"/>
      <c r="E53" s="16"/>
      <c r="F53" s="16"/>
    </row>
    <row r="54" spans="1:6" x14ac:dyDescent="0.25">
      <c r="A54" s="37"/>
      <c r="B54" s="21"/>
      <c r="C54" s="21"/>
      <c r="D54" s="21"/>
      <c r="E54" s="16"/>
      <c r="F54" s="16"/>
    </row>
    <row r="55" spans="1:6" x14ac:dyDescent="0.25">
      <c r="A55" s="21"/>
      <c r="B55" s="21"/>
      <c r="C55" s="21"/>
      <c r="D55" s="21"/>
      <c r="E55" s="16"/>
      <c r="F55" s="16"/>
    </row>
    <row r="56" spans="1:6" x14ac:dyDescent="0.25">
      <c r="A56" s="21"/>
      <c r="B56" s="21"/>
      <c r="C56" s="21"/>
      <c r="D56" s="21"/>
      <c r="E56" s="16"/>
      <c r="F56" s="16"/>
    </row>
    <row r="57" spans="1:6" x14ac:dyDescent="0.25">
      <c r="A57" s="21"/>
      <c r="B57" s="21"/>
      <c r="C57" s="21"/>
      <c r="D57" s="21"/>
      <c r="E57" s="16"/>
      <c r="F57" s="16"/>
    </row>
    <row r="58" spans="1:6" x14ac:dyDescent="0.25">
      <c r="A58" s="34"/>
      <c r="B58" s="21"/>
      <c r="C58" s="21"/>
      <c r="D58" s="21"/>
      <c r="E58" s="16"/>
      <c r="F58" s="16"/>
    </row>
    <row r="59" spans="1:6" x14ac:dyDescent="0.25">
      <c r="A59" s="21"/>
      <c r="B59" s="21"/>
      <c r="C59" s="21"/>
      <c r="D59" s="21"/>
      <c r="E59" s="16"/>
      <c r="F59" s="16"/>
    </row>
    <row r="60" spans="1:6" x14ac:dyDescent="0.25">
      <c r="A60" s="21"/>
      <c r="B60" s="21"/>
      <c r="C60" s="21"/>
      <c r="D60" s="21"/>
      <c r="E60" s="16"/>
      <c r="F60" s="16"/>
    </row>
    <row r="61" spans="1:6" x14ac:dyDescent="0.25">
      <c r="A61" s="21"/>
      <c r="B61" s="21"/>
      <c r="C61" s="21"/>
      <c r="D61" s="21"/>
      <c r="E61" s="16"/>
      <c r="F61" s="16"/>
    </row>
    <row r="62" spans="1:6" x14ac:dyDescent="0.25">
      <c r="A62" s="21"/>
      <c r="B62" s="21"/>
      <c r="C62" s="21"/>
      <c r="D62" s="21"/>
      <c r="E62" s="16"/>
      <c r="F62" s="16"/>
    </row>
    <row r="63" spans="1:6" x14ac:dyDescent="0.25">
      <c r="A63" s="21"/>
      <c r="B63" s="21"/>
      <c r="C63" s="21"/>
      <c r="D63" s="21"/>
      <c r="E63" s="16"/>
      <c r="F63" s="16"/>
    </row>
    <row r="64" spans="1:6" x14ac:dyDescent="0.25">
      <c r="A64" s="21"/>
      <c r="B64" s="21"/>
      <c r="C64" s="21"/>
      <c r="D64" s="21"/>
      <c r="E64" s="16"/>
      <c r="F64" s="16"/>
    </row>
    <row r="65" spans="1:6" x14ac:dyDescent="0.25">
      <c r="A65" s="21"/>
      <c r="B65" s="21"/>
      <c r="C65" s="21"/>
      <c r="D65" s="21"/>
      <c r="E65" s="16"/>
      <c r="F65" s="16"/>
    </row>
    <row r="66" spans="1:6" x14ac:dyDescent="0.25">
      <c r="A66" s="21"/>
      <c r="B66" s="21"/>
      <c r="C66" s="22"/>
      <c r="D66" s="21"/>
      <c r="E66" s="16"/>
      <c r="F66" s="16"/>
    </row>
    <row r="67" spans="1:6" x14ac:dyDescent="0.25">
      <c r="A67" s="21"/>
      <c r="B67" s="21"/>
      <c r="C67" s="22"/>
      <c r="D67" s="21"/>
      <c r="E67" s="16"/>
      <c r="F67" s="16"/>
    </row>
    <row r="68" spans="1:6" x14ac:dyDescent="0.25">
      <c r="A68" s="21"/>
      <c r="B68" s="21"/>
      <c r="C68" s="22"/>
      <c r="D68" s="21"/>
      <c r="E68" s="16"/>
      <c r="F68" s="16"/>
    </row>
    <row r="69" spans="1:6" x14ac:dyDescent="0.25">
      <c r="A69" s="21"/>
      <c r="B69" s="21"/>
      <c r="C69" s="22"/>
      <c r="D69" s="21"/>
      <c r="E69" s="16"/>
      <c r="F69" s="16"/>
    </row>
    <row r="70" spans="1:6" x14ac:dyDescent="0.25">
      <c r="A70" s="21"/>
      <c r="B70" s="21"/>
      <c r="C70" s="22"/>
      <c r="D70" s="21"/>
      <c r="E70" s="16"/>
      <c r="F70" s="16"/>
    </row>
    <row r="71" spans="1:6" x14ac:dyDescent="0.25">
      <c r="A71" s="21"/>
      <c r="B71" s="21"/>
      <c r="C71" s="22"/>
      <c r="D71" s="21"/>
      <c r="E71" s="16"/>
      <c r="F71" s="16"/>
    </row>
    <row r="72" spans="1:6" x14ac:dyDescent="0.25">
      <c r="A72" s="21"/>
      <c r="B72" s="21"/>
      <c r="C72" s="22"/>
      <c r="D72" s="21"/>
      <c r="E72" s="16"/>
      <c r="F72" s="16"/>
    </row>
    <row r="73" spans="1:6" x14ac:dyDescent="0.25">
      <c r="A73" s="21"/>
      <c r="B73" s="22"/>
      <c r="C73" s="22"/>
      <c r="D73" s="21"/>
      <c r="E73" s="16"/>
      <c r="F73" s="16"/>
    </row>
    <row r="74" spans="1:6" x14ac:dyDescent="0.25">
      <c r="A74" s="21"/>
      <c r="B74" s="21"/>
      <c r="C74" s="22"/>
      <c r="D74" s="21"/>
      <c r="E74" s="16"/>
      <c r="F74" s="16"/>
    </row>
    <row r="75" spans="1:6" x14ac:dyDescent="0.25">
      <c r="A75" s="21"/>
      <c r="B75" s="21"/>
      <c r="C75" s="22"/>
      <c r="D75" s="21"/>
      <c r="E75" s="16"/>
      <c r="F75" s="16"/>
    </row>
    <row r="76" spans="1:6" x14ac:dyDescent="0.25">
      <c r="A76" s="21"/>
      <c r="B76" s="21"/>
      <c r="C76" s="22"/>
      <c r="D76" s="21"/>
      <c r="E76" s="16"/>
      <c r="F76" s="16"/>
    </row>
    <row r="77" spans="1:6" x14ac:dyDescent="0.25">
      <c r="A77" s="21"/>
      <c r="B77" s="21"/>
      <c r="C77" s="22"/>
      <c r="D77" s="21"/>
      <c r="E77" s="16"/>
      <c r="F77" s="16"/>
    </row>
    <row r="78" spans="1:6" x14ac:dyDescent="0.25">
      <c r="A78" s="21"/>
      <c r="B78" s="21"/>
      <c r="C78" s="22"/>
      <c r="D78" s="21"/>
      <c r="E78" s="16"/>
      <c r="F78" s="16"/>
    </row>
    <row r="79" spans="1:6" x14ac:dyDescent="0.25">
      <c r="A79" s="21"/>
      <c r="B79" s="21"/>
      <c r="C79" s="22"/>
      <c r="D79" s="21"/>
      <c r="E79" s="16"/>
      <c r="F79" s="16"/>
    </row>
    <row r="80" spans="1:6" x14ac:dyDescent="0.25">
      <c r="A80" s="21"/>
      <c r="B80" s="21"/>
      <c r="C80" s="22"/>
      <c r="D80" s="21"/>
      <c r="E80" s="16"/>
      <c r="F80" s="16"/>
    </row>
    <row r="81" spans="1:6" x14ac:dyDescent="0.25">
      <c r="A81" s="21"/>
      <c r="B81" s="21"/>
      <c r="C81" s="22"/>
      <c r="D81" s="21"/>
      <c r="E81" s="16"/>
      <c r="F81" s="16"/>
    </row>
    <row r="82" spans="1:6" x14ac:dyDescent="0.25">
      <c r="A82" s="21"/>
      <c r="B82" s="21"/>
      <c r="C82" s="22"/>
      <c r="D82" s="21"/>
      <c r="E82" s="16"/>
      <c r="F82" s="16"/>
    </row>
    <row r="83" spans="1:6" x14ac:dyDescent="0.25">
      <c r="A83" s="21"/>
      <c r="B83" s="21"/>
      <c r="C83" s="22"/>
      <c r="D83" s="21"/>
      <c r="E83" s="16"/>
      <c r="F83" s="16"/>
    </row>
    <row r="84" spans="1:6" x14ac:dyDescent="0.25">
      <c r="A84" s="21"/>
      <c r="B84" s="21"/>
      <c r="C84" s="22"/>
      <c r="D84" s="21"/>
      <c r="E84" s="16"/>
      <c r="F84" s="16"/>
    </row>
    <row r="85" spans="1:6" x14ac:dyDescent="0.25">
      <c r="A85" s="21"/>
      <c r="B85" s="21"/>
      <c r="C85" s="22"/>
      <c r="D85" s="21"/>
      <c r="E85" s="16"/>
      <c r="F85" s="16"/>
    </row>
    <row r="86" spans="1:6" x14ac:dyDescent="0.25">
      <c r="A86" s="21"/>
      <c r="B86" s="21"/>
      <c r="C86" s="22"/>
      <c r="D86" s="21"/>
      <c r="E86" s="16"/>
      <c r="F86" s="16"/>
    </row>
    <row r="87" spans="1:6" x14ac:dyDescent="0.25">
      <c r="A87" s="21"/>
      <c r="B87" s="21"/>
      <c r="C87" s="22"/>
      <c r="D87" s="21"/>
      <c r="E87" s="16"/>
      <c r="F87" s="16"/>
    </row>
    <row r="88" spans="1:6" x14ac:dyDescent="0.25">
      <c r="A88" s="21"/>
      <c r="B88" s="21"/>
      <c r="C88" s="22"/>
      <c r="D88" s="21"/>
      <c r="E88" s="16"/>
      <c r="F88" s="16"/>
    </row>
    <row r="89" spans="1:6" x14ac:dyDescent="0.25">
      <c r="A89" s="21"/>
      <c r="B89" s="21"/>
      <c r="C89" s="22"/>
      <c r="D89" s="21"/>
      <c r="E89" s="16"/>
      <c r="F89" s="16"/>
    </row>
    <row r="90" spans="1:6" x14ac:dyDescent="0.25">
      <c r="A90" s="22"/>
      <c r="B90" s="22"/>
      <c r="C90" s="21"/>
      <c r="D90" s="21"/>
      <c r="E90" s="16"/>
      <c r="F90" s="16"/>
    </row>
    <row r="91" spans="1:6" x14ac:dyDescent="0.25">
      <c r="A91" s="21"/>
      <c r="B91" s="21"/>
      <c r="C91" s="21"/>
      <c r="D91" s="21"/>
      <c r="E91" s="16"/>
      <c r="F91" s="16"/>
    </row>
    <row r="92" spans="1:6" x14ac:dyDescent="0.25">
      <c r="A92" s="21"/>
      <c r="B92" s="21"/>
      <c r="C92" s="21"/>
      <c r="D92" s="21"/>
      <c r="E92" s="16"/>
      <c r="F92" s="16"/>
    </row>
    <row r="93" spans="1:6" x14ac:dyDescent="0.25">
      <c r="A93" s="21"/>
      <c r="B93" s="21"/>
      <c r="C93" s="22"/>
      <c r="D93" s="21"/>
      <c r="E93" s="16"/>
      <c r="F93" s="16"/>
    </row>
    <row r="94" spans="1:6" x14ac:dyDescent="0.25">
      <c r="A94" s="21"/>
      <c r="B94" s="21"/>
      <c r="C94" s="22"/>
      <c r="D94" s="21"/>
      <c r="E94" s="16"/>
      <c r="F94" s="16"/>
    </row>
    <row r="95" spans="1:6" x14ac:dyDescent="0.25">
      <c r="A95" s="21"/>
      <c r="B95" s="21"/>
      <c r="C95" s="21"/>
      <c r="D95" s="21"/>
      <c r="E95" s="16"/>
      <c r="F95" s="16"/>
    </row>
    <row r="96" spans="1:6" x14ac:dyDescent="0.25">
      <c r="A96" s="21"/>
      <c r="B96" s="21"/>
      <c r="C96" s="22"/>
      <c r="D96" s="21"/>
      <c r="E96" s="16"/>
      <c r="F96" s="16"/>
    </row>
    <row r="97" spans="1:6" x14ac:dyDescent="0.25">
      <c r="A97" s="21"/>
      <c r="B97" s="21"/>
      <c r="C97" s="21"/>
      <c r="D97" s="21"/>
      <c r="E97" s="16"/>
      <c r="F97" s="16"/>
    </row>
    <row r="98" spans="1:6" x14ac:dyDescent="0.25">
      <c r="A98" s="21"/>
      <c r="B98" s="21"/>
      <c r="C98" s="21"/>
      <c r="D98" s="21"/>
      <c r="E98" s="16"/>
      <c r="F98" s="16"/>
    </row>
    <row r="99" spans="1:6" x14ac:dyDescent="0.25">
      <c r="A99" s="21"/>
      <c r="B99" s="21"/>
      <c r="C99" s="21"/>
      <c r="D99" s="23"/>
      <c r="E99" s="16"/>
      <c r="F99" s="16"/>
    </row>
    <row r="100" spans="1:6" x14ac:dyDescent="0.25">
      <c r="A100" s="21"/>
      <c r="B100" s="21"/>
      <c r="C100" s="21"/>
      <c r="D100" s="23"/>
      <c r="E100" s="16"/>
      <c r="F100" s="16"/>
    </row>
    <row r="101" spans="1:6" x14ac:dyDescent="0.25">
      <c r="A101" s="21"/>
      <c r="B101" s="21"/>
      <c r="C101" s="21"/>
      <c r="D101" s="21"/>
      <c r="E101" s="16"/>
      <c r="F101" s="16"/>
    </row>
    <row r="102" spans="1:6" x14ac:dyDescent="0.25">
      <c r="A102" s="21"/>
      <c r="B102" s="21"/>
      <c r="C102" s="21"/>
      <c r="D102" s="21"/>
      <c r="E102" s="16"/>
      <c r="F102" s="16"/>
    </row>
    <row r="103" spans="1:6" x14ac:dyDescent="0.25">
      <c r="A103" s="21"/>
      <c r="B103" s="21"/>
      <c r="C103" s="21"/>
      <c r="D103" s="21"/>
      <c r="E103" s="16"/>
      <c r="F103" s="16"/>
    </row>
    <row r="104" spans="1:6" x14ac:dyDescent="0.25">
      <c r="A104" s="21"/>
      <c r="B104" s="21"/>
      <c r="C104" s="21"/>
      <c r="D104" s="21"/>
      <c r="E104" s="16"/>
      <c r="F104" s="16"/>
    </row>
    <row r="105" spans="1:6" x14ac:dyDescent="0.25">
      <c r="A105" s="21"/>
      <c r="B105" s="21"/>
      <c r="C105" s="21"/>
      <c r="D105" s="21"/>
      <c r="E105" s="16"/>
      <c r="F105" s="16"/>
    </row>
    <row r="106" spans="1:6" x14ac:dyDescent="0.25">
      <c r="A106" s="21"/>
      <c r="B106" s="21"/>
      <c r="C106" s="22"/>
      <c r="D106" s="21"/>
      <c r="E106" s="16"/>
      <c r="F106" s="16"/>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7"/>
  <sheetViews>
    <sheetView workbookViewId="0">
      <selection activeCell="A2" sqref="A2"/>
    </sheetView>
  </sheetViews>
  <sheetFormatPr defaultColWidth="10.625" defaultRowHeight="15.75" x14ac:dyDescent="0.25"/>
  <cols>
    <col min="1" max="1" width="56.875" customWidth="1"/>
    <col min="2" max="2" width="30" customWidth="1"/>
    <col min="3" max="3" width="22.875" customWidth="1"/>
    <col min="4" max="4" width="9" customWidth="1"/>
    <col min="5" max="5" width="30" customWidth="1"/>
    <col min="6" max="6" width="9" style="12" customWidth="1"/>
    <col min="7" max="7" width="10.875" style="12" customWidth="1"/>
  </cols>
  <sheetData>
    <row r="1" spans="1:8" x14ac:dyDescent="0.25">
      <c r="A1" s="21" t="s">
        <v>340</v>
      </c>
      <c r="B1" s="21"/>
      <c r="C1" s="21"/>
      <c r="D1" s="21"/>
      <c r="E1" s="21"/>
      <c r="F1" s="32"/>
      <c r="G1" s="16"/>
    </row>
    <row r="2" spans="1:8" x14ac:dyDescent="0.25">
      <c r="A2" s="30" t="s">
        <v>800</v>
      </c>
      <c r="B2" s="21"/>
      <c r="C2" s="21"/>
      <c r="D2" s="21"/>
      <c r="E2" s="35"/>
      <c r="F2" s="32"/>
      <c r="G2" s="16"/>
    </row>
    <row r="3" spans="1:8" x14ac:dyDescent="0.25">
      <c r="A3" s="20" t="s">
        <v>54</v>
      </c>
      <c r="B3" s="20" t="s">
        <v>53</v>
      </c>
      <c r="C3" s="20" t="s">
        <v>144</v>
      </c>
      <c r="D3" s="17" t="s">
        <v>52</v>
      </c>
      <c r="E3" s="17" t="s">
        <v>339</v>
      </c>
      <c r="F3" s="18" t="s">
        <v>143</v>
      </c>
      <c r="G3" s="18" t="s">
        <v>142</v>
      </c>
      <c r="H3" s="29" t="s">
        <v>7</v>
      </c>
    </row>
    <row r="4" spans="1:8" x14ac:dyDescent="0.25">
      <c r="A4" s="20"/>
      <c r="B4" s="20"/>
      <c r="C4" s="20"/>
      <c r="D4" s="17"/>
      <c r="E4" s="17"/>
      <c r="F4" s="18" t="s">
        <v>141</v>
      </c>
      <c r="G4" s="18" t="s">
        <v>141</v>
      </c>
      <c r="H4" s="29"/>
    </row>
    <row r="5" spans="1:8" x14ac:dyDescent="0.25">
      <c r="A5" s="21" t="s">
        <v>140</v>
      </c>
      <c r="B5" s="21" t="s">
        <v>232</v>
      </c>
      <c r="C5" s="21" t="s">
        <v>337</v>
      </c>
      <c r="D5" s="21">
        <v>1</v>
      </c>
      <c r="E5" s="21" t="s">
        <v>232</v>
      </c>
      <c r="F5" s="16">
        <v>58.61</v>
      </c>
      <c r="G5" s="16">
        <f t="shared" ref="G5:G10" si="0">D5*F5</f>
        <v>58.61</v>
      </c>
      <c r="H5" s="24"/>
    </row>
    <row r="6" spans="1:8" x14ac:dyDescent="0.25">
      <c r="A6" s="21" t="s">
        <v>215</v>
      </c>
      <c r="B6" s="21" t="s">
        <v>232</v>
      </c>
      <c r="C6" s="21" t="s">
        <v>337</v>
      </c>
      <c r="D6" s="21">
        <v>1</v>
      </c>
      <c r="E6" s="21" t="s">
        <v>232</v>
      </c>
      <c r="F6" s="16">
        <v>0</v>
      </c>
      <c r="G6" s="16">
        <f t="shared" si="0"/>
        <v>0</v>
      </c>
      <c r="H6" s="24"/>
    </row>
    <row r="7" spans="1:8" x14ac:dyDescent="0.25">
      <c r="A7" s="21" t="s">
        <v>338</v>
      </c>
      <c r="B7" s="21" t="s">
        <v>232</v>
      </c>
      <c r="C7" s="21" t="s">
        <v>337</v>
      </c>
      <c r="D7" s="21">
        <v>1</v>
      </c>
      <c r="E7" s="21" t="s">
        <v>232</v>
      </c>
      <c r="F7" s="16">
        <v>0</v>
      </c>
      <c r="G7" s="16">
        <f t="shared" si="0"/>
        <v>0</v>
      </c>
      <c r="H7" s="24"/>
    </row>
    <row r="8" spans="1:8" x14ac:dyDescent="0.25">
      <c r="A8" s="21" t="s">
        <v>336</v>
      </c>
      <c r="B8" s="21" t="s">
        <v>335</v>
      </c>
      <c r="C8" s="21" t="s">
        <v>334</v>
      </c>
      <c r="D8" s="21">
        <v>1</v>
      </c>
      <c r="E8" s="21" t="s">
        <v>64</v>
      </c>
      <c r="F8" s="16">
        <v>0.43</v>
      </c>
      <c r="G8" s="16">
        <f t="shared" si="0"/>
        <v>0.43</v>
      </c>
      <c r="H8" s="24"/>
    </row>
    <row r="9" spans="1:8" x14ac:dyDescent="0.25">
      <c r="A9" s="21" t="s">
        <v>333</v>
      </c>
      <c r="B9" s="21" t="s">
        <v>332</v>
      </c>
      <c r="C9" s="21" t="s">
        <v>331</v>
      </c>
      <c r="D9" s="21">
        <v>1</v>
      </c>
      <c r="E9" s="21" t="s">
        <v>536</v>
      </c>
      <c r="F9" s="16">
        <v>0.05</v>
      </c>
      <c r="G9" s="16">
        <f t="shared" si="0"/>
        <v>0.05</v>
      </c>
      <c r="H9" s="24"/>
    </row>
    <row r="10" spans="1:8" x14ac:dyDescent="0.25">
      <c r="A10" s="21" t="s">
        <v>330</v>
      </c>
      <c r="B10" s="21" t="s">
        <v>329</v>
      </c>
      <c r="C10" s="21" t="s">
        <v>328</v>
      </c>
      <c r="D10" s="21">
        <v>1</v>
      </c>
      <c r="E10" s="21" t="s">
        <v>536</v>
      </c>
      <c r="F10" s="16">
        <v>0.32</v>
      </c>
      <c r="G10" s="16">
        <f t="shared" si="0"/>
        <v>0.32</v>
      </c>
      <c r="H10" s="24"/>
    </row>
    <row r="11" spans="1:8" x14ac:dyDescent="0.25">
      <c r="A11" s="21" t="s">
        <v>327</v>
      </c>
      <c r="B11" s="21" t="s">
        <v>136</v>
      </c>
      <c r="C11" s="21" t="s">
        <v>326</v>
      </c>
      <c r="D11" s="21">
        <v>2</v>
      </c>
      <c r="E11" s="21" t="s">
        <v>536</v>
      </c>
      <c r="F11" s="16"/>
      <c r="G11" s="16"/>
      <c r="H11" s="24" t="s">
        <v>325</v>
      </c>
    </row>
    <row r="12" spans="1:8" x14ac:dyDescent="0.25">
      <c r="A12" s="21" t="s">
        <v>99</v>
      </c>
      <c r="B12" s="21" t="s">
        <v>98</v>
      </c>
      <c r="C12" s="21" t="s">
        <v>212</v>
      </c>
      <c r="D12" s="21">
        <v>2</v>
      </c>
      <c r="E12" s="21" t="s">
        <v>64</v>
      </c>
      <c r="F12" s="16">
        <v>29.99</v>
      </c>
      <c r="G12" s="16">
        <f t="shared" ref="G12:G43" si="1">D12*F12</f>
        <v>59.98</v>
      </c>
      <c r="H12" s="24"/>
    </row>
    <row r="13" spans="1:8" x14ac:dyDescent="0.25">
      <c r="A13" s="21" t="s">
        <v>324</v>
      </c>
      <c r="B13" s="21" t="s">
        <v>102</v>
      </c>
      <c r="C13" s="21" t="s">
        <v>323</v>
      </c>
      <c r="D13" s="21">
        <v>1</v>
      </c>
      <c r="E13" s="21" t="s">
        <v>536</v>
      </c>
      <c r="F13" s="16">
        <v>0.31</v>
      </c>
      <c r="G13" s="16">
        <f t="shared" si="1"/>
        <v>0.31</v>
      </c>
      <c r="H13" s="24"/>
    </row>
    <row r="14" spans="1:8" x14ac:dyDescent="0.25">
      <c r="A14" s="21" t="s">
        <v>322</v>
      </c>
      <c r="B14" s="21" t="s">
        <v>90</v>
      </c>
      <c r="C14" s="21" t="s">
        <v>321</v>
      </c>
      <c r="D14" s="21">
        <v>2</v>
      </c>
      <c r="E14" s="21" t="s">
        <v>536</v>
      </c>
      <c r="F14" s="16">
        <v>1.9400000000000001E-2</v>
      </c>
      <c r="G14" s="16">
        <f t="shared" si="1"/>
        <v>3.8800000000000001E-2</v>
      </c>
      <c r="H14" s="24"/>
    </row>
    <row r="15" spans="1:8" x14ac:dyDescent="0.25">
      <c r="A15" s="22" t="s">
        <v>129</v>
      </c>
      <c r="B15" s="22" t="s">
        <v>90</v>
      </c>
      <c r="C15" s="22" t="s">
        <v>128</v>
      </c>
      <c r="D15" s="21">
        <v>5</v>
      </c>
      <c r="E15" s="21" t="s">
        <v>536</v>
      </c>
      <c r="F15" s="16">
        <v>3.5000000000000003E-2</v>
      </c>
      <c r="G15" s="16">
        <f t="shared" si="1"/>
        <v>0.17500000000000002</v>
      </c>
      <c r="H15" s="24"/>
    </row>
    <row r="16" spans="1:8" x14ac:dyDescent="0.25">
      <c r="A16" s="21" t="s">
        <v>320</v>
      </c>
      <c r="B16" s="21" t="s">
        <v>72</v>
      </c>
      <c r="C16" s="21" t="s">
        <v>124</v>
      </c>
      <c r="D16" s="21">
        <v>20</v>
      </c>
      <c r="E16" s="21" t="s">
        <v>536</v>
      </c>
      <c r="F16" s="16">
        <v>0.03</v>
      </c>
      <c r="G16" s="16">
        <f t="shared" si="1"/>
        <v>0.6</v>
      </c>
      <c r="H16" s="24"/>
    </row>
    <row r="17" spans="1:8" x14ac:dyDescent="0.25">
      <c r="A17" s="21" t="s">
        <v>319</v>
      </c>
      <c r="B17" s="21" t="s">
        <v>72</v>
      </c>
      <c r="C17" s="21" t="s">
        <v>318</v>
      </c>
      <c r="D17" s="21">
        <v>124</v>
      </c>
      <c r="E17" s="21" t="s">
        <v>536</v>
      </c>
      <c r="F17" s="16">
        <v>0.01</v>
      </c>
      <c r="G17" s="16">
        <f t="shared" si="1"/>
        <v>1.24</v>
      </c>
      <c r="H17" s="24"/>
    </row>
    <row r="18" spans="1:8" x14ac:dyDescent="0.25">
      <c r="A18" s="21" t="s">
        <v>211</v>
      </c>
      <c r="B18" s="21" t="s">
        <v>72</v>
      </c>
      <c r="C18" s="21" t="s">
        <v>210</v>
      </c>
      <c r="D18" s="21">
        <v>1</v>
      </c>
      <c r="E18" s="21" t="s">
        <v>536</v>
      </c>
      <c r="F18" s="16">
        <v>0.03</v>
      </c>
      <c r="G18" s="16">
        <f t="shared" si="1"/>
        <v>0.03</v>
      </c>
      <c r="H18" s="24"/>
    </row>
    <row r="19" spans="1:8" x14ac:dyDescent="0.25">
      <c r="A19" s="21" t="s">
        <v>317</v>
      </c>
      <c r="B19" s="21" t="s">
        <v>72</v>
      </c>
      <c r="C19" s="21" t="s">
        <v>316</v>
      </c>
      <c r="D19" s="21">
        <v>2</v>
      </c>
      <c r="E19" s="21" t="s">
        <v>536</v>
      </c>
      <c r="F19" s="16">
        <v>0.01</v>
      </c>
      <c r="G19" s="16">
        <f t="shared" si="1"/>
        <v>0.02</v>
      </c>
      <c r="H19" s="24"/>
    </row>
    <row r="20" spans="1:8" x14ac:dyDescent="0.25">
      <c r="A20" s="21" t="s">
        <v>315</v>
      </c>
      <c r="B20" s="21" t="s">
        <v>90</v>
      </c>
      <c r="C20" s="21" t="s">
        <v>314</v>
      </c>
      <c r="D20" s="21">
        <v>3</v>
      </c>
      <c r="E20" s="21" t="s">
        <v>536</v>
      </c>
      <c r="F20" s="16">
        <v>1.7000000000000001E-2</v>
      </c>
      <c r="G20" s="16">
        <f t="shared" si="1"/>
        <v>5.1000000000000004E-2</v>
      </c>
      <c r="H20" s="24"/>
    </row>
    <row r="21" spans="1:8" x14ac:dyDescent="0.25">
      <c r="A21" s="21" t="s">
        <v>313</v>
      </c>
      <c r="B21" s="21" t="s">
        <v>72</v>
      </c>
      <c r="C21" s="22" t="s">
        <v>312</v>
      </c>
      <c r="D21" s="21">
        <v>21</v>
      </c>
      <c r="E21" s="21" t="s">
        <v>536</v>
      </c>
      <c r="F21" s="16">
        <v>0.35</v>
      </c>
      <c r="G21" s="16">
        <f t="shared" si="1"/>
        <v>7.35</v>
      </c>
      <c r="H21" s="24"/>
    </row>
    <row r="22" spans="1:8" x14ac:dyDescent="0.25">
      <c r="A22" s="21" t="s">
        <v>311</v>
      </c>
      <c r="B22" s="21" t="s">
        <v>310</v>
      </c>
      <c r="C22" s="21" t="s">
        <v>309</v>
      </c>
      <c r="D22" s="21">
        <v>1</v>
      </c>
      <c r="E22" s="21" t="s">
        <v>64</v>
      </c>
      <c r="F22" s="16">
        <v>6.78</v>
      </c>
      <c r="G22" s="16">
        <f t="shared" si="1"/>
        <v>6.78</v>
      </c>
      <c r="H22" s="24"/>
    </row>
    <row r="23" spans="1:8" x14ac:dyDescent="0.25">
      <c r="A23" s="21" t="s">
        <v>308</v>
      </c>
      <c r="B23" s="21" t="s">
        <v>307</v>
      </c>
      <c r="C23" s="21" t="s">
        <v>306</v>
      </c>
      <c r="D23" s="21">
        <v>1</v>
      </c>
      <c r="E23" s="21" t="s">
        <v>536</v>
      </c>
      <c r="F23" s="16">
        <v>0.42</v>
      </c>
      <c r="G23" s="16">
        <f t="shared" si="1"/>
        <v>0.42</v>
      </c>
      <c r="H23" s="24"/>
    </row>
    <row r="24" spans="1:8" x14ac:dyDescent="0.25">
      <c r="A24" s="22" t="s">
        <v>305</v>
      </c>
      <c r="B24" s="22" t="s">
        <v>71</v>
      </c>
      <c r="C24" s="22" t="s">
        <v>304</v>
      </c>
      <c r="D24" s="21">
        <v>1</v>
      </c>
      <c r="E24" s="21" t="s">
        <v>536</v>
      </c>
      <c r="F24" s="16">
        <v>1.02</v>
      </c>
      <c r="G24" s="16">
        <f t="shared" si="1"/>
        <v>1.02</v>
      </c>
      <c r="H24" s="24"/>
    </row>
    <row r="25" spans="1:8" x14ac:dyDescent="0.25">
      <c r="A25" s="22" t="s">
        <v>303</v>
      </c>
      <c r="B25" s="22" t="s">
        <v>302</v>
      </c>
      <c r="C25" s="22" t="s">
        <v>301</v>
      </c>
      <c r="D25" s="21">
        <v>1</v>
      </c>
      <c r="E25" s="21" t="s">
        <v>536</v>
      </c>
      <c r="F25" s="16">
        <v>0.51800000000000002</v>
      </c>
      <c r="G25" s="16">
        <f t="shared" si="1"/>
        <v>0.51800000000000002</v>
      </c>
      <c r="H25" s="24"/>
    </row>
    <row r="26" spans="1:8" x14ac:dyDescent="0.25">
      <c r="A26" s="21" t="s">
        <v>300</v>
      </c>
      <c r="B26" s="21" t="s">
        <v>71</v>
      </c>
      <c r="C26" s="21" t="s">
        <v>299</v>
      </c>
      <c r="D26" s="21">
        <v>4</v>
      </c>
      <c r="E26" s="21" t="s">
        <v>536</v>
      </c>
      <c r="F26" s="16">
        <v>2.6395200000000001</v>
      </c>
      <c r="G26" s="16">
        <f t="shared" si="1"/>
        <v>10.55808</v>
      </c>
      <c r="H26" s="24"/>
    </row>
    <row r="27" spans="1:8" x14ac:dyDescent="0.25">
      <c r="A27" s="21" t="s">
        <v>298</v>
      </c>
      <c r="B27" s="21" t="s">
        <v>109</v>
      </c>
      <c r="C27" s="21" t="s">
        <v>297</v>
      </c>
      <c r="D27" s="21">
        <v>1</v>
      </c>
      <c r="E27" s="21" t="s">
        <v>64</v>
      </c>
      <c r="F27" s="16">
        <v>250.7</v>
      </c>
      <c r="G27" s="16">
        <f t="shared" si="1"/>
        <v>250.7</v>
      </c>
      <c r="H27" s="24"/>
    </row>
    <row r="28" spans="1:8" x14ac:dyDescent="0.25">
      <c r="A28" s="21" t="s">
        <v>110</v>
      </c>
      <c r="B28" s="21" t="s">
        <v>109</v>
      </c>
      <c r="C28" s="21" t="s">
        <v>296</v>
      </c>
      <c r="D28" s="21">
        <v>1</v>
      </c>
      <c r="E28" s="21" t="s">
        <v>64</v>
      </c>
      <c r="F28" s="16">
        <v>15.81</v>
      </c>
      <c r="G28" s="16">
        <f t="shared" si="1"/>
        <v>15.81</v>
      </c>
      <c r="H28" s="24"/>
    </row>
    <row r="29" spans="1:8" x14ac:dyDescent="0.25">
      <c r="A29" s="21" t="s">
        <v>295</v>
      </c>
      <c r="B29" s="21" t="s">
        <v>100</v>
      </c>
      <c r="C29" s="22" t="s">
        <v>294</v>
      </c>
      <c r="D29" s="21">
        <v>1</v>
      </c>
      <c r="E29" s="21" t="s">
        <v>536</v>
      </c>
      <c r="F29" s="16">
        <v>0.36399999999999999</v>
      </c>
      <c r="G29" s="16">
        <f t="shared" si="1"/>
        <v>0.36399999999999999</v>
      </c>
      <c r="H29" s="24"/>
    </row>
    <row r="30" spans="1:8" x14ac:dyDescent="0.25">
      <c r="A30" s="21" t="s">
        <v>103</v>
      </c>
      <c r="B30" s="21" t="s">
        <v>102</v>
      </c>
      <c r="C30" s="21" t="s">
        <v>101</v>
      </c>
      <c r="D30" s="21">
        <v>2</v>
      </c>
      <c r="E30" s="21" t="s">
        <v>64</v>
      </c>
      <c r="F30" s="16">
        <v>0.245</v>
      </c>
      <c r="G30" s="16">
        <f t="shared" si="1"/>
        <v>0.49</v>
      </c>
      <c r="H30" s="24"/>
    </row>
    <row r="31" spans="1:8" x14ac:dyDescent="0.25">
      <c r="A31" s="21" t="s">
        <v>119</v>
      </c>
      <c r="B31" s="21" t="s">
        <v>90</v>
      </c>
      <c r="C31" s="21" t="s">
        <v>118</v>
      </c>
      <c r="D31" s="21">
        <v>4</v>
      </c>
      <c r="E31" s="21" t="s">
        <v>536</v>
      </c>
      <c r="F31" s="16">
        <v>0.09</v>
      </c>
      <c r="G31" s="16">
        <f t="shared" si="1"/>
        <v>0.36</v>
      </c>
      <c r="H31" s="24"/>
    </row>
    <row r="32" spans="1:8" x14ac:dyDescent="0.25">
      <c r="A32" s="21" t="s">
        <v>293</v>
      </c>
      <c r="B32" s="21" t="s">
        <v>95</v>
      </c>
      <c r="C32" s="21" t="s">
        <v>292</v>
      </c>
      <c r="D32" s="21">
        <v>1</v>
      </c>
      <c r="E32" s="21" t="s">
        <v>536</v>
      </c>
      <c r="F32" s="16">
        <v>5.8599999999999999E-2</v>
      </c>
      <c r="G32" s="16">
        <f t="shared" si="1"/>
        <v>5.8599999999999999E-2</v>
      </c>
      <c r="H32" s="24"/>
    </row>
    <row r="33" spans="1:8" x14ac:dyDescent="0.25">
      <c r="A33" s="21" t="s">
        <v>291</v>
      </c>
      <c r="B33" s="21" t="s">
        <v>95</v>
      </c>
      <c r="C33" s="21" t="s">
        <v>290</v>
      </c>
      <c r="D33" s="21">
        <v>1</v>
      </c>
      <c r="E33" s="21" t="s">
        <v>536</v>
      </c>
      <c r="F33" s="16">
        <v>8.8599999999999998E-2</v>
      </c>
      <c r="G33" s="16">
        <f t="shared" si="1"/>
        <v>8.8599999999999998E-2</v>
      </c>
      <c r="H33" s="24"/>
    </row>
    <row r="34" spans="1:8" x14ac:dyDescent="0.25">
      <c r="A34" s="21" t="s">
        <v>289</v>
      </c>
      <c r="B34" s="21" t="s">
        <v>95</v>
      </c>
      <c r="C34" s="21" t="s">
        <v>94</v>
      </c>
      <c r="D34" s="21">
        <v>1</v>
      </c>
      <c r="E34" s="21" t="s">
        <v>536</v>
      </c>
      <c r="F34" s="16">
        <v>0.28999999999999998</v>
      </c>
      <c r="G34" s="16">
        <f t="shared" si="1"/>
        <v>0.28999999999999998</v>
      </c>
      <c r="H34" s="24"/>
    </row>
    <row r="35" spans="1:8" x14ac:dyDescent="0.25">
      <c r="A35" s="21" t="s">
        <v>191</v>
      </c>
      <c r="B35" s="21" t="s">
        <v>188</v>
      </c>
      <c r="C35" s="21" t="s">
        <v>190</v>
      </c>
      <c r="D35" s="21">
        <v>1</v>
      </c>
      <c r="E35" s="21" t="s">
        <v>281</v>
      </c>
      <c r="F35" s="16">
        <v>5.8460000000000001</v>
      </c>
      <c r="G35" s="16">
        <f t="shared" si="1"/>
        <v>5.8460000000000001</v>
      </c>
      <c r="H35" s="24"/>
    </row>
    <row r="36" spans="1:8" x14ac:dyDescent="0.25">
      <c r="A36" s="21" t="s">
        <v>288</v>
      </c>
      <c r="B36" s="21" t="s">
        <v>188</v>
      </c>
      <c r="C36" s="21" t="s">
        <v>287</v>
      </c>
      <c r="D36" s="21">
        <v>1</v>
      </c>
      <c r="E36" s="21" t="s">
        <v>281</v>
      </c>
      <c r="F36" s="16">
        <v>16.002400000000002</v>
      </c>
      <c r="G36" s="16">
        <f t="shared" si="1"/>
        <v>16.002400000000002</v>
      </c>
      <c r="H36" s="24"/>
    </row>
    <row r="37" spans="1:8" x14ac:dyDescent="0.25">
      <c r="A37" s="21" t="s">
        <v>286</v>
      </c>
      <c r="B37" s="21" t="s">
        <v>285</v>
      </c>
      <c r="C37" s="21" t="s">
        <v>284</v>
      </c>
      <c r="D37" s="21">
        <v>4</v>
      </c>
      <c r="E37" s="21" t="s">
        <v>281</v>
      </c>
      <c r="F37" s="16">
        <v>1.4</v>
      </c>
      <c r="G37" s="16">
        <f t="shared" si="1"/>
        <v>5.6</v>
      </c>
      <c r="H37" s="24"/>
    </row>
    <row r="38" spans="1:8" x14ac:dyDescent="0.25">
      <c r="A38" s="21" t="s">
        <v>91</v>
      </c>
      <c r="B38" s="21" t="s">
        <v>90</v>
      </c>
      <c r="C38" s="21" t="s">
        <v>89</v>
      </c>
      <c r="D38" s="21">
        <v>2</v>
      </c>
      <c r="E38" s="21" t="s">
        <v>281</v>
      </c>
      <c r="F38" s="16">
        <v>2.1999999999999999E-2</v>
      </c>
      <c r="G38" s="16">
        <f t="shared" si="1"/>
        <v>4.3999999999999997E-2</v>
      </c>
      <c r="H38" s="24"/>
    </row>
    <row r="39" spans="1:8" x14ac:dyDescent="0.25">
      <c r="A39" s="21" t="s">
        <v>283</v>
      </c>
      <c r="B39" s="21" t="s">
        <v>88</v>
      </c>
      <c r="C39" s="21" t="s">
        <v>282</v>
      </c>
      <c r="D39" s="21">
        <v>1</v>
      </c>
      <c r="E39" s="21" t="s">
        <v>281</v>
      </c>
      <c r="F39" s="16">
        <v>3.1696</v>
      </c>
      <c r="G39" s="16">
        <f t="shared" si="1"/>
        <v>3.1696</v>
      </c>
      <c r="H39" s="24"/>
    </row>
    <row r="40" spans="1:8" x14ac:dyDescent="0.25">
      <c r="A40" s="21" t="s">
        <v>280</v>
      </c>
      <c r="B40" s="21" t="s">
        <v>88</v>
      </c>
      <c r="C40" s="21" t="s">
        <v>279</v>
      </c>
      <c r="D40" s="21">
        <v>1</v>
      </c>
      <c r="E40" s="21" t="s">
        <v>64</v>
      </c>
      <c r="F40" s="16">
        <v>2.2000000000000002</v>
      </c>
      <c r="G40" s="16">
        <f t="shared" si="1"/>
        <v>2.2000000000000002</v>
      </c>
      <c r="H40" s="24"/>
    </row>
    <row r="41" spans="1:8" x14ac:dyDescent="0.25">
      <c r="A41" s="22" t="s">
        <v>184</v>
      </c>
      <c r="B41" s="22" t="s">
        <v>183</v>
      </c>
      <c r="C41" s="22" t="s">
        <v>278</v>
      </c>
      <c r="D41" s="21">
        <v>1</v>
      </c>
      <c r="E41" s="21" t="s">
        <v>64</v>
      </c>
      <c r="F41" s="16">
        <v>13.26</v>
      </c>
      <c r="G41" s="16">
        <f t="shared" si="1"/>
        <v>13.26</v>
      </c>
      <c r="H41" s="24"/>
    </row>
    <row r="42" spans="1:8" x14ac:dyDescent="0.25">
      <c r="A42" s="22" t="s">
        <v>184</v>
      </c>
      <c r="B42" s="22" t="s">
        <v>183</v>
      </c>
      <c r="C42" s="22" t="s">
        <v>277</v>
      </c>
      <c r="D42" s="21">
        <v>1</v>
      </c>
      <c r="E42" s="21" t="s">
        <v>64</v>
      </c>
      <c r="F42" s="16">
        <v>14.95</v>
      </c>
      <c r="G42" s="16">
        <f t="shared" si="1"/>
        <v>14.95</v>
      </c>
      <c r="H42" s="24"/>
    </row>
    <row r="43" spans="1:8" x14ac:dyDescent="0.25">
      <c r="A43" s="21" t="s">
        <v>276</v>
      </c>
      <c r="B43" s="21" t="s">
        <v>66</v>
      </c>
      <c r="C43" s="21" t="s">
        <v>275</v>
      </c>
      <c r="D43" s="21">
        <v>1</v>
      </c>
      <c r="E43" s="21" t="s">
        <v>64</v>
      </c>
      <c r="F43" s="16">
        <v>0.89170000000000005</v>
      </c>
      <c r="G43" s="16">
        <f t="shared" si="1"/>
        <v>0.89170000000000005</v>
      </c>
      <c r="H43" s="24"/>
    </row>
    <row r="44" spans="1:8" x14ac:dyDescent="0.25">
      <c r="A44" s="21" t="s">
        <v>274</v>
      </c>
      <c r="B44" s="21" t="s">
        <v>68</v>
      </c>
      <c r="C44" s="21" t="s">
        <v>274</v>
      </c>
      <c r="D44" s="21">
        <v>2</v>
      </c>
      <c r="E44" s="21" t="s">
        <v>281</v>
      </c>
      <c r="F44" s="16">
        <v>0</v>
      </c>
      <c r="G44" s="16">
        <f t="shared" ref="G44:G75" si="2">D44*F44</f>
        <v>0</v>
      </c>
      <c r="H44" s="24"/>
    </row>
    <row r="45" spans="1:8" x14ac:dyDescent="0.25">
      <c r="A45" s="21" t="s">
        <v>272</v>
      </c>
      <c r="B45" s="21" t="s">
        <v>273</v>
      </c>
      <c r="C45" s="21" t="s">
        <v>272</v>
      </c>
      <c r="D45" s="21">
        <v>1</v>
      </c>
      <c r="E45" s="21"/>
      <c r="F45" s="16">
        <v>0</v>
      </c>
      <c r="G45" s="16">
        <f t="shared" si="2"/>
        <v>0</v>
      </c>
      <c r="H45" s="24"/>
    </row>
    <row r="46" spans="1:8" x14ac:dyDescent="0.25">
      <c r="A46" s="22" t="s">
        <v>271</v>
      </c>
      <c r="B46" s="22" t="s">
        <v>69</v>
      </c>
      <c r="C46" s="22" t="s">
        <v>270</v>
      </c>
      <c r="D46" s="21">
        <v>2</v>
      </c>
      <c r="E46" s="21" t="s">
        <v>64</v>
      </c>
      <c r="F46" s="16">
        <v>7.97</v>
      </c>
      <c r="G46" s="16">
        <f t="shared" si="2"/>
        <v>15.94</v>
      </c>
      <c r="H46" s="24"/>
    </row>
    <row r="47" spans="1:8" x14ac:dyDescent="0.25">
      <c r="A47" s="21" t="s">
        <v>269</v>
      </c>
      <c r="B47" s="21" t="s">
        <v>72</v>
      </c>
      <c r="C47" s="21" t="s">
        <v>268</v>
      </c>
      <c r="D47" s="21">
        <v>3</v>
      </c>
      <c r="E47" s="21" t="s">
        <v>281</v>
      </c>
      <c r="F47" s="16">
        <v>0.01</v>
      </c>
      <c r="G47" s="16">
        <f t="shared" si="2"/>
        <v>0.03</v>
      </c>
      <c r="H47" s="24"/>
    </row>
    <row r="48" spans="1:8" x14ac:dyDescent="0.25">
      <c r="A48" s="21" t="s">
        <v>80</v>
      </c>
      <c r="B48" s="21" t="s">
        <v>72</v>
      </c>
      <c r="C48" s="21" t="s">
        <v>79</v>
      </c>
      <c r="D48" s="21">
        <v>5</v>
      </c>
      <c r="E48" s="21" t="s">
        <v>281</v>
      </c>
      <c r="F48" s="16">
        <v>0.01</v>
      </c>
      <c r="G48" s="16">
        <f t="shared" si="2"/>
        <v>0.05</v>
      </c>
      <c r="H48" s="24"/>
    </row>
    <row r="49" spans="1:8" x14ac:dyDescent="0.25">
      <c r="A49" s="21" t="s">
        <v>175</v>
      </c>
      <c r="B49" s="21" t="s">
        <v>72</v>
      </c>
      <c r="C49" s="21" t="s">
        <v>174</v>
      </c>
      <c r="D49" s="21">
        <v>4</v>
      </c>
      <c r="E49" s="21" t="s">
        <v>281</v>
      </c>
      <c r="F49" s="16">
        <v>0.01</v>
      </c>
      <c r="G49" s="16">
        <f t="shared" si="2"/>
        <v>0.04</v>
      </c>
      <c r="H49" s="24"/>
    </row>
    <row r="50" spans="1:8" x14ac:dyDescent="0.25">
      <c r="A50" s="21" t="s">
        <v>73</v>
      </c>
      <c r="B50" s="21" t="s">
        <v>72</v>
      </c>
      <c r="C50" s="21" t="s">
        <v>267</v>
      </c>
      <c r="D50" s="21">
        <v>2</v>
      </c>
      <c r="E50" s="21" t="s">
        <v>281</v>
      </c>
      <c r="F50" s="16">
        <v>0.01</v>
      </c>
      <c r="G50" s="16">
        <f t="shared" si="2"/>
        <v>0.02</v>
      </c>
      <c r="H50" s="24"/>
    </row>
    <row r="51" spans="1:8" x14ac:dyDescent="0.25">
      <c r="A51" s="21" t="s">
        <v>86</v>
      </c>
      <c r="B51" s="21" t="s">
        <v>72</v>
      </c>
      <c r="C51" s="21" t="s">
        <v>85</v>
      </c>
      <c r="D51" s="21">
        <v>3</v>
      </c>
      <c r="E51" s="21" t="s">
        <v>281</v>
      </c>
      <c r="F51" s="16">
        <v>0.01</v>
      </c>
      <c r="G51" s="16">
        <f t="shared" si="2"/>
        <v>0.03</v>
      </c>
      <c r="H51" s="24"/>
    </row>
    <row r="52" spans="1:8" x14ac:dyDescent="0.25">
      <c r="A52" s="21" t="s">
        <v>82</v>
      </c>
      <c r="B52" s="21" t="s">
        <v>72</v>
      </c>
      <c r="C52" s="21" t="s">
        <v>81</v>
      </c>
      <c r="D52" s="21">
        <v>3</v>
      </c>
      <c r="E52" s="21" t="s">
        <v>281</v>
      </c>
      <c r="F52" s="16">
        <v>0.01</v>
      </c>
      <c r="G52" s="16">
        <f t="shared" si="2"/>
        <v>0.03</v>
      </c>
      <c r="H52" s="24"/>
    </row>
    <row r="53" spans="1:8" x14ac:dyDescent="0.25">
      <c r="A53" s="21" t="s">
        <v>78</v>
      </c>
      <c r="B53" s="21" t="s">
        <v>72</v>
      </c>
      <c r="C53" s="21" t="s">
        <v>77</v>
      </c>
      <c r="D53" s="21">
        <v>2</v>
      </c>
      <c r="E53" s="21" t="s">
        <v>281</v>
      </c>
      <c r="F53" s="16">
        <v>0.01</v>
      </c>
      <c r="G53" s="16">
        <f t="shared" si="2"/>
        <v>0.02</v>
      </c>
      <c r="H53" s="24"/>
    </row>
    <row r="54" spans="1:8" x14ac:dyDescent="0.25">
      <c r="A54" s="21" t="s">
        <v>78</v>
      </c>
      <c r="B54" s="21" t="s">
        <v>72</v>
      </c>
      <c r="C54" s="21" t="s">
        <v>77</v>
      </c>
      <c r="D54" s="21">
        <v>16</v>
      </c>
      <c r="E54" s="21" t="s">
        <v>281</v>
      </c>
      <c r="F54" s="16">
        <v>0.01</v>
      </c>
      <c r="G54" s="16">
        <f t="shared" si="2"/>
        <v>0.16</v>
      </c>
      <c r="H54" s="24"/>
    </row>
    <row r="55" spans="1:8" x14ac:dyDescent="0.25">
      <c r="A55" s="21" t="s">
        <v>266</v>
      </c>
      <c r="B55" s="21" t="s">
        <v>72</v>
      </c>
      <c r="C55" s="21" t="s">
        <v>265</v>
      </c>
      <c r="D55" s="21">
        <v>4</v>
      </c>
      <c r="E55" s="21" t="s">
        <v>281</v>
      </c>
      <c r="F55" s="16">
        <v>0.01</v>
      </c>
      <c r="G55" s="16">
        <f t="shared" si="2"/>
        <v>0.04</v>
      </c>
      <c r="H55" s="24"/>
    </row>
    <row r="56" spans="1:8" x14ac:dyDescent="0.25">
      <c r="A56" s="21" t="s">
        <v>264</v>
      </c>
      <c r="B56" s="21" t="s">
        <v>72</v>
      </c>
      <c r="C56" s="21" t="s">
        <v>263</v>
      </c>
      <c r="D56" s="21">
        <v>4</v>
      </c>
      <c r="E56" s="21" t="s">
        <v>281</v>
      </c>
      <c r="F56" s="16">
        <v>0.01</v>
      </c>
      <c r="G56" s="16">
        <f t="shared" si="2"/>
        <v>0.04</v>
      </c>
      <c r="H56" s="24"/>
    </row>
    <row r="57" spans="1:8" x14ac:dyDescent="0.25">
      <c r="A57" s="21" t="s">
        <v>262</v>
      </c>
      <c r="B57" s="21" t="s">
        <v>72</v>
      </c>
      <c r="C57" s="21" t="s">
        <v>261</v>
      </c>
      <c r="D57" s="21">
        <v>2</v>
      </c>
      <c r="E57" s="21" t="s">
        <v>281</v>
      </c>
      <c r="F57" s="16">
        <v>0.01</v>
      </c>
      <c r="G57" s="16">
        <f t="shared" si="2"/>
        <v>0.02</v>
      </c>
      <c r="H57" s="24"/>
    </row>
    <row r="58" spans="1:8" x14ac:dyDescent="0.25">
      <c r="A58" s="21" t="s">
        <v>260</v>
      </c>
      <c r="B58" s="21" t="s">
        <v>72</v>
      </c>
      <c r="C58" s="21" t="s">
        <v>259</v>
      </c>
      <c r="D58" s="21">
        <v>1</v>
      </c>
      <c r="E58" s="21" t="s">
        <v>281</v>
      </c>
      <c r="F58" s="16">
        <v>0.01</v>
      </c>
      <c r="G58" s="16">
        <f t="shared" si="2"/>
        <v>0.01</v>
      </c>
      <c r="H58" s="24"/>
    </row>
    <row r="59" spans="1:8" x14ac:dyDescent="0.25">
      <c r="A59" s="21" t="s">
        <v>258</v>
      </c>
      <c r="B59" s="21" t="s">
        <v>72</v>
      </c>
      <c r="C59" s="21" t="s">
        <v>257</v>
      </c>
      <c r="D59" s="21">
        <v>4</v>
      </c>
      <c r="E59" s="21" t="s">
        <v>281</v>
      </c>
      <c r="F59" s="16">
        <v>0.01</v>
      </c>
      <c r="G59" s="16">
        <f t="shared" si="2"/>
        <v>0.04</v>
      </c>
      <c r="H59" s="24"/>
    </row>
    <row r="60" spans="1:8" x14ac:dyDescent="0.25">
      <c r="A60" s="21" t="s">
        <v>256</v>
      </c>
      <c r="B60" s="21" t="s">
        <v>72</v>
      </c>
      <c r="C60" s="21" t="s">
        <v>255</v>
      </c>
      <c r="D60" s="21">
        <v>6</v>
      </c>
      <c r="E60" s="21" t="s">
        <v>281</v>
      </c>
      <c r="F60" s="16">
        <v>0.01</v>
      </c>
      <c r="G60" s="16">
        <f t="shared" si="2"/>
        <v>0.06</v>
      </c>
      <c r="H60" s="24"/>
    </row>
    <row r="61" spans="1:8" x14ac:dyDescent="0.25">
      <c r="A61" s="21" t="s">
        <v>254</v>
      </c>
      <c r="B61" s="21" t="s">
        <v>72</v>
      </c>
      <c r="C61" s="21" t="s">
        <v>253</v>
      </c>
      <c r="D61" s="21">
        <v>2</v>
      </c>
      <c r="E61" s="21" t="s">
        <v>281</v>
      </c>
      <c r="F61" s="16">
        <v>0.01</v>
      </c>
      <c r="G61" s="16">
        <f t="shared" si="2"/>
        <v>0.02</v>
      </c>
      <c r="H61" s="24"/>
    </row>
    <row r="62" spans="1:8" x14ac:dyDescent="0.25">
      <c r="A62" s="22" t="s">
        <v>252</v>
      </c>
      <c r="B62" s="21" t="s">
        <v>72</v>
      </c>
      <c r="C62" s="21" t="s">
        <v>251</v>
      </c>
      <c r="D62" s="21">
        <v>1</v>
      </c>
      <c r="E62" s="21" t="s">
        <v>281</v>
      </c>
      <c r="F62" s="16">
        <v>0.01</v>
      </c>
      <c r="G62" s="16">
        <f t="shared" si="2"/>
        <v>0.01</v>
      </c>
      <c r="H62" s="24"/>
    </row>
    <row r="63" spans="1:8" x14ac:dyDescent="0.25">
      <c r="A63" s="22" t="s">
        <v>165</v>
      </c>
      <c r="B63" s="22" t="s">
        <v>164</v>
      </c>
      <c r="C63" s="22" t="s">
        <v>163</v>
      </c>
      <c r="D63" s="21">
        <v>7</v>
      </c>
      <c r="E63" s="21" t="s">
        <v>281</v>
      </c>
      <c r="F63" s="16">
        <v>6.2E-2</v>
      </c>
      <c r="G63" s="16">
        <f t="shared" si="2"/>
        <v>0.434</v>
      </c>
      <c r="H63" s="24"/>
    </row>
    <row r="64" spans="1:8" x14ac:dyDescent="0.25">
      <c r="A64" s="21" t="s">
        <v>157</v>
      </c>
      <c r="B64" s="21" t="s">
        <v>69</v>
      </c>
      <c r="C64" s="21" t="s">
        <v>156</v>
      </c>
      <c r="D64" s="21">
        <v>2</v>
      </c>
      <c r="E64" s="21" t="s">
        <v>64</v>
      </c>
      <c r="F64" s="16">
        <v>19.2</v>
      </c>
      <c r="G64" s="16">
        <f t="shared" si="2"/>
        <v>38.4</v>
      </c>
      <c r="H64" s="24"/>
    </row>
    <row r="65" spans="1:8" x14ac:dyDescent="0.25">
      <c r="A65" s="21" t="s">
        <v>250</v>
      </c>
      <c r="B65" s="21" t="s">
        <v>68</v>
      </c>
      <c r="C65" s="21" t="s">
        <v>67</v>
      </c>
      <c r="D65" s="21">
        <v>4</v>
      </c>
      <c r="E65" s="21"/>
      <c r="F65" s="16">
        <v>0</v>
      </c>
      <c r="G65" s="16">
        <f t="shared" si="2"/>
        <v>0</v>
      </c>
      <c r="H65" s="24"/>
    </row>
    <row r="66" spans="1:8" x14ac:dyDescent="0.25">
      <c r="A66" s="21" t="s">
        <v>249</v>
      </c>
      <c r="B66" s="21" t="s">
        <v>69</v>
      </c>
      <c r="C66" s="21" t="s">
        <v>248</v>
      </c>
      <c r="D66" s="21">
        <v>2</v>
      </c>
      <c r="E66" s="21" t="s">
        <v>64</v>
      </c>
      <c r="F66" s="16">
        <v>1.0900000000000001</v>
      </c>
      <c r="G66" s="16">
        <f t="shared" si="2"/>
        <v>2.1800000000000002</v>
      </c>
      <c r="H66" s="24"/>
    </row>
    <row r="67" spans="1:8" x14ac:dyDescent="0.25">
      <c r="A67" s="21" t="s">
        <v>247</v>
      </c>
      <c r="B67" s="21" t="s">
        <v>246</v>
      </c>
      <c r="C67" s="21" t="s">
        <v>245</v>
      </c>
      <c r="D67" s="21">
        <v>10</v>
      </c>
      <c r="E67" s="21"/>
      <c r="F67" s="16">
        <v>0.26</v>
      </c>
      <c r="G67" s="16">
        <f t="shared" si="2"/>
        <v>2.6</v>
      </c>
      <c r="H67" s="24"/>
    </row>
    <row r="68" spans="1:8" x14ac:dyDescent="0.25">
      <c r="A68" s="22" t="s">
        <v>152</v>
      </c>
      <c r="B68" s="22" t="s">
        <v>60</v>
      </c>
      <c r="C68" s="22" t="s">
        <v>235</v>
      </c>
      <c r="D68" s="21">
        <v>1</v>
      </c>
      <c r="E68" s="21"/>
      <c r="F68" s="16">
        <v>0</v>
      </c>
      <c r="G68" s="16">
        <f t="shared" si="2"/>
        <v>0</v>
      </c>
      <c r="H68" s="24"/>
    </row>
    <row r="69" spans="1:8" x14ac:dyDescent="0.25">
      <c r="A69" s="22" t="s">
        <v>61</v>
      </c>
      <c r="B69" s="22" t="s">
        <v>60</v>
      </c>
      <c r="C69" s="22" t="s">
        <v>235</v>
      </c>
      <c r="D69" s="21">
        <v>1</v>
      </c>
      <c r="E69" s="21"/>
      <c r="F69" s="16">
        <v>0</v>
      </c>
      <c r="G69" s="16">
        <f t="shared" si="2"/>
        <v>0</v>
      </c>
      <c r="H69" s="24"/>
    </row>
    <row r="70" spans="1:8" x14ac:dyDescent="0.25">
      <c r="A70" s="21" t="s">
        <v>244</v>
      </c>
      <c r="B70" s="21" t="s">
        <v>243</v>
      </c>
      <c r="C70" s="27" t="s">
        <v>242</v>
      </c>
      <c r="D70" s="21">
        <v>1</v>
      </c>
      <c r="E70" s="21"/>
      <c r="F70" s="16">
        <v>1.59</v>
      </c>
      <c r="G70" s="16">
        <f t="shared" si="2"/>
        <v>1.59</v>
      </c>
      <c r="H70" s="24"/>
    </row>
    <row r="71" spans="1:8" x14ac:dyDescent="0.25">
      <c r="A71" s="21" t="s">
        <v>241</v>
      </c>
      <c r="B71" s="21" t="s">
        <v>238</v>
      </c>
      <c r="C71" s="21" t="s">
        <v>240</v>
      </c>
      <c r="D71" s="21">
        <v>2</v>
      </c>
      <c r="E71" s="21"/>
      <c r="F71" s="16">
        <v>0.14000000000000001</v>
      </c>
      <c r="G71" s="16">
        <f t="shared" si="2"/>
        <v>0.28000000000000003</v>
      </c>
      <c r="H71" s="24"/>
    </row>
    <row r="72" spans="1:8" x14ac:dyDescent="0.25">
      <c r="A72" s="21" t="s">
        <v>239</v>
      </c>
      <c r="B72" s="21" t="s">
        <v>238</v>
      </c>
      <c r="C72" s="21" t="s">
        <v>237</v>
      </c>
      <c r="D72" s="21">
        <v>2</v>
      </c>
      <c r="E72" s="21"/>
      <c r="F72" s="16">
        <v>0.08</v>
      </c>
      <c r="G72" s="16">
        <f t="shared" si="2"/>
        <v>0.16</v>
      </c>
      <c r="H72" s="24"/>
    </row>
    <row r="73" spans="1:8" x14ac:dyDescent="0.25">
      <c r="A73" s="21" t="s">
        <v>63</v>
      </c>
      <c r="B73" s="21"/>
      <c r="C73" s="21"/>
      <c r="D73" s="23">
        <v>1</v>
      </c>
      <c r="E73" s="21"/>
      <c r="F73" s="16">
        <v>32.54</v>
      </c>
      <c r="G73" s="16">
        <f t="shared" si="2"/>
        <v>32.54</v>
      </c>
      <c r="H73" s="24"/>
    </row>
    <row r="74" spans="1:8" x14ac:dyDescent="0.25">
      <c r="A74" s="22" t="s">
        <v>236</v>
      </c>
      <c r="B74" s="22" t="s">
        <v>60</v>
      </c>
      <c r="C74" s="22" t="s">
        <v>235</v>
      </c>
      <c r="D74" s="21">
        <v>1</v>
      </c>
      <c r="E74" s="22" t="s">
        <v>60</v>
      </c>
      <c r="F74" s="16">
        <v>110</v>
      </c>
      <c r="G74" s="16">
        <f t="shared" si="2"/>
        <v>110</v>
      </c>
      <c r="H74" s="24"/>
    </row>
    <row r="75" spans="1:8" x14ac:dyDescent="0.25">
      <c r="A75" s="22" t="s">
        <v>62</v>
      </c>
      <c r="B75" s="22" t="s">
        <v>60</v>
      </c>
      <c r="C75" s="22" t="s">
        <v>235</v>
      </c>
      <c r="D75" s="21">
        <v>1</v>
      </c>
      <c r="E75" s="22" t="s">
        <v>60</v>
      </c>
      <c r="F75" s="16">
        <v>0</v>
      </c>
      <c r="G75" s="16">
        <f t="shared" si="2"/>
        <v>0</v>
      </c>
      <c r="H75" s="24"/>
    </row>
    <row r="76" spans="1:8" x14ac:dyDescent="0.25">
      <c r="A76" s="19" t="s">
        <v>59</v>
      </c>
      <c r="B76" s="19"/>
      <c r="C76" s="19"/>
      <c r="D76" s="19"/>
      <c r="E76" s="38"/>
      <c r="F76" s="25"/>
      <c r="G76" s="25">
        <f>SUM(G5:G75)</f>
        <v>683.36977999999988</v>
      </c>
      <c r="H76" s="24"/>
    </row>
    <row r="77" spans="1:8" x14ac:dyDescent="0.25">
      <c r="A77" s="21"/>
      <c r="B77" s="21"/>
      <c r="C77" s="21"/>
      <c r="D77" s="21"/>
      <c r="E77" s="21"/>
      <c r="F77" s="32"/>
      <c r="G77" s="16"/>
    </row>
    <row r="78" spans="1:8" x14ac:dyDescent="0.25">
      <c r="A78" s="21" t="s">
        <v>149</v>
      </c>
      <c r="B78" s="21"/>
      <c r="C78" s="21"/>
      <c r="D78" s="21"/>
      <c r="E78" s="21"/>
      <c r="F78" s="32"/>
      <c r="G78" s="16">
        <f>SUM(G6:G73)</f>
        <v>514.75977999999998</v>
      </c>
    </row>
    <row r="79" spans="1:8" x14ac:dyDescent="0.25">
      <c r="A79" s="21" t="s">
        <v>148</v>
      </c>
      <c r="B79" s="21"/>
      <c r="C79" s="21"/>
      <c r="D79" s="21"/>
      <c r="E79" s="21"/>
      <c r="F79" s="32"/>
      <c r="G79" s="16">
        <f>SUM(G5:G5)</f>
        <v>58.61</v>
      </c>
    </row>
    <row r="80" spans="1:8" x14ac:dyDescent="0.25">
      <c r="A80" s="21" t="s">
        <v>147</v>
      </c>
      <c r="B80" s="21"/>
      <c r="C80" s="21"/>
      <c r="D80" s="21"/>
      <c r="E80" s="21"/>
      <c r="F80" s="32"/>
      <c r="G80" s="16">
        <f>SUM(G74:G75)</f>
        <v>110</v>
      </c>
    </row>
    <row r="81" spans="1:7" x14ac:dyDescent="0.25">
      <c r="A81" s="21" t="s">
        <v>146</v>
      </c>
      <c r="B81" s="21"/>
      <c r="C81" s="21"/>
      <c r="D81" s="21"/>
      <c r="E81" s="21"/>
      <c r="F81" s="32"/>
      <c r="G81" s="16">
        <f>SUM(G78:G80)</f>
        <v>683.36977999999999</v>
      </c>
    </row>
    <row r="82" spans="1:7" x14ac:dyDescent="0.25">
      <c r="A82" s="21"/>
      <c r="B82" s="21"/>
      <c r="C82" s="22"/>
      <c r="D82" s="21"/>
      <c r="E82" s="21"/>
      <c r="F82" s="16"/>
      <c r="G82" s="16"/>
    </row>
    <row r="83" spans="1:7" x14ac:dyDescent="0.25">
      <c r="A83" s="21"/>
      <c r="B83" s="21"/>
      <c r="C83" s="22"/>
      <c r="D83" s="21"/>
      <c r="E83" s="21"/>
      <c r="F83" s="16"/>
      <c r="G83" s="16"/>
    </row>
    <row r="84" spans="1:7" x14ac:dyDescent="0.25">
      <c r="A84" s="21"/>
      <c r="B84" s="21"/>
      <c r="C84" s="22"/>
      <c r="D84" s="21"/>
      <c r="E84" s="21"/>
      <c r="F84" s="16"/>
      <c r="G84" s="16"/>
    </row>
    <row r="85" spans="1:7" x14ac:dyDescent="0.25">
      <c r="A85" s="21"/>
      <c r="B85" s="21"/>
      <c r="C85" s="22"/>
      <c r="D85" s="21"/>
      <c r="E85" s="21"/>
      <c r="F85" s="16"/>
      <c r="G85" s="16"/>
    </row>
    <row r="86" spans="1:7" x14ac:dyDescent="0.25">
      <c r="A86" s="21"/>
      <c r="B86" s="21"/>
      <c r="C86" s="22"/>
      <c r="D86" s="21"/>
      <c r="E86" s="21"/>
      <c r="F86" s="16"/>
      <c r="G86" s="16"/>
    </row>
    <row r="87" spans="1:7" x14ac:dyDescent="0.25">
      <c r="A87" s="21"/>
      <c r="B87" s="21"/>
      <c r="C87" s="22"/>
      <c r="D87" s="21"/>
      <c r="E87" s="21"/>
      <c r="F87" s="16"/>
      <c r="G87" s="16"/>
    </row>
    <row r="88" spans="1:7" x14ac:dyDescent="0.25">
      <c r="A88" s="21"/>
      <c r="B88" s="21"/>
      <c r="C88" s="22"/>
      <c r="D88" s="21"/>
      <c r="E88" s="21"/>
      <c r="F88" s="16"/>
      <c r="G88" s="16"/>
    </row>
    <row r="89" spans="1:7" x14ac:dyDescent="0.25">
      <c r="A89" s="21"/>
      <c r="B89" s="21"/>
      <c r="C89" s="22"/>
      <c r="D89" s="21"/>
      <c r="E89" s="21"/>
      <c r="F89" s="16"/>
      <c r="G89" s="16"/>
    </row>
    <row r="90" spans="1:7" x14ac:dyDescent="0.25">
      <c r="A90" s="21"/>
      <c r="B90" s="21"/>
      <c r="C90" s="22"/>
      <c r="D90" s="21"/>
      <c r="E90" s="21"/>
      <c r="F90" s="16"/>
      <c r="G90" s="16"/>
    </row>
    <row r="91" spans="1:7" x14ac:dyDescent="0.25">
      <c r="A91" s="22"/>
      <c r="B91" s="22"/>
      <c r="C91" s="21"/>
      <c r="D91" s="21"/>
      <c r="E91" s="21"/>
      <c r="F91" s="16"/>
      <c r="G91" s="16"/>
    </row>
    <row r="92" spans="1:7" x14ac:dyDescent="0.25">
      <c r="A92" s="21"/>
      <c r="B92" s="21"/>
      <c r="C92" s="21"/>
      <c r="D92" s="21"/>
      <c r="E92" s="21"/>
      <c r="F92" s="16"/>
      <c r="G92" s="16"/>
    </row>
    <row r="93" spans="1:7" x14ac:dyDescent="0.25">
      <c r="A93" s="21"/>
      <c r="B93" s="21"/>
      <c r="C93" s="21"/>
      <c r="D93" s="21"/>
      <c r="E93" s="21"/>
      <c r="F93" s="16"/>
      <c r="G93" s="16"/>
    </row>
    <row r="94" spans="1:7" x14ac:dyDescent="0.25">
      <c r="A94" s="21"/>
      <c r="B94" s="21"/>
      <c r="C94" s="22"/>
      <c r="D94" s="21"/>
      <c r="E94" s="21"/>
      <c r="F94" s="16"/>
      <c r="G94" s="16"/>
    </row>
    <row r="95" spans="1:7" x14ac:dyDescent="0.25">
      <c r="A95" s="21"/>
      <c r="B95" s="21"/>
      <c r="C95" s="22"/>
      <c r="D95" s="21"/>
      <c r="E95" s="21"/>
      <c r="F95" s="16"/>
      <c r="G95" s="16"/>
    </row>
    <row r="96" spans="1:7" x14ac:dyDescent="0.25">
      <c r="A96" s="21"/>
      <c r="B96" s="21"/>
      <c r="C96" s="21"/>
      <c r="D96" s="21"/>
      <c r="E96" s="21"/>
      <c r="F96" s="16"/>
      <c r="G96" s="16"/>
    </row>
    <row r="97" spans="1:7" x14ac:dyDescent="0.25">
      <c r="A97" s="21"/>
      <c r="B97" s="21"/>
      <c r="C97" s="22"/>
      <c r="D97" s="21"/>
      <c r="E97" s="21"/>
      <c r="F97" s="16"/>
      <c r="G97" s="16"/>
    </row>
    <row r="98" spans="1:7" x14ac:dyDescent="0.25">
      <c r="A98" s="21"/>
      <c r="B98" s="21"/>
      <c r="C98" s="21"/>
      <c r="D98" s="21"/>
      <c r="E98" s="21"/>
      <c r="F98" s="16"/>
      <c r="G98" s="16"/>
    </row>
    <row r="99" spans="1:7" x14ac:dyDescent="0.25">
      <c r="A99" s="21"/>
      <c r="B99" s="21"/>
      <c r="C99" s="21"/>
      <c r="D99" s="21"/>
      <c r="E99" s="21"/>
      <c r="F99" s="16"/>
      <c r="G99" s="16"/>
    </row>
    <row r="100" spans="1:7" x14ac:dyDescent="0.25">
      <c r="A100" s="21"/>
      <c r="B100" s="21"/>
      <c r="C100" s="21"/>
      <c r="D100" s="23"/>
      <c r="E100" s="21"/>
      <c r="F100" s="16"/>
      <c r="G100" s="16"/>
    </row>
    <row r="101" spans="1:7" x14ac:dyDescent="0.25">
      <c r="A101" s="21"/>
      <c r="B101" s="21"/>
      <c r="C101" s="21"/>
      <c r="D101" s="23"/>
      <c r="E101" s="21"/>
      <c r="F101" s="16"/>
      <c r="G101" s="16"/>
    </row>
    <row r="102" spans="1:7" x14ac:dyDescent="0.25">
      <c r="A102" s="21"/>
      <c r="B102" s="21"/>
      <c r="C102" s="21"/>
      <c r="D102" s="21"/>
      <c r="E102" s="21"/>
      <c r="F102" s="16"/>
      <c r="G102" s="16"/>
    </row>
    <row r="103" spans="1:7" x14ac:dyDescent="0.25">
      <c r="A103" s="21"/>
      <c r="B103" s="21"/>
      <c r="C103" s="21"/>
      <c r="D103" s="21"/>
      <c r="E103" s="21"/>
      <c r="F103" s="16"/>
      <c r="G103" s="16"/>
    </row>
    <row r="104" spans="1:7" x14ac:dyDescent="0.25">
      <c r="A104" s="21"/>
      <c r="B104" s="21"/>
      <c r="C104" s="21"/>
      <c r="D104" s="21"/>
      <c r="E104" s="21"/>
      <c r="F104" s="16"/>
      <c r="G104" s="16"/>
    </row>
    <row r="105" spans="1:7" x14ac:dyDescent="0.25">
      <c r="A105" s="21"/>
      <c r="B105" s="21"/>
      <c r="C105" s="21"/>
      <c r="D105" s="21"/>
      <c r="E105" s="21"/>
      <c r="F105" s="16"/>
      <c r="G105" s="16"/>
    </row>
    <row r="106" spans="1:7" x14ac:dyDescent="0.25">
      <c r="A106" s="21"/>
      <c r="B106" s="21"/>
      <c r="C106" s="21"/>
      <c r="D106" s="21"/>
      <c r="E106" s="21"/>
      <c r="F106" s="16"/>
      <c r="G106" s="16"/>
    </row>
    <row r="107" spans="1:7" x14ac:dyDescent="0.25">
      <c r="A107" s="21"/>
      <c r="B107" s="21"/>
      <c r="C107" s="22"/>
      <c r="D107" s="21"/>
      <c r="E107" s="21"/>
      <c r="F107" s="16"/>
      <c r="G107" s="16"/>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workbookViewId="0">
      <selection activeCell="A2" sqref="A2"/>
    </sheetView>
  </sheetViews>
  <sheetFormatPr defaultColWidth="10.625" defaultRowHeight="15.75" x14ac:dyDescent="0.25"/>
  <cols>
    <col min="1" max="1" width="38.5" customWidth="1"/>
    <col min="2" max="2" width="30" customWidth="1"/>
    <col min="3" max="3" width="22.875" customWidth="1"/>
    <col min="4" max="4" width="9" customWidth="1"/>
    <col min="5" max="5" width="30" customWidth="1"/>
    <col min="6" max="6" width="9" style="12" customWidth="1"/>
    <col min="7" max="7" width="10.875" style="12" customWidth="1"/>
  </cols>
  <sheetData>
    <row r="1" spans="1:8" x14ac:dyDescent="0.25">
      <c r="A1" s="21" t="s">
        <v>344</v>
      </c>
      <c r="B1" s="21"/>
      <c r="C1" s="21"/>
      <c r="D1" s="21"/>
      <c r="E1" s="21"/>
      <c r="F1" s="32"/>
      <c r="G1" s="16"/>
    </row>
    <row r="2" spans="1:8" x14ac:dyDescent="0.25">
      <c r="A2" s="30" t="s">
        <v>800</v>
      </c>
      <c r="B2" s="21"/>
      <c r="C2" s="21"/>
      <c r="D2" s="21"/>
      <c r="E2" s="35"/>
      <c r="F2" s="32"/>
      <c r="G2" s="16"/>
    </row>
    <row r="3" spans="1:8" x14ac:dyDescent="0.25">
      <c r="A3" s="20" t="s">
        <v>54</v>
      </c>
      <c r="B3" s="20" t="s">
        <v>53</v>
      </c>
      <c r="C3" s="20" t="s">
        <v>144</v>
      </c>
      <c r="D3" s="17" t="s">
        <v>52</v>
      </c>
      <c r="E3" s="17" t="s">
        <v>339</v>
      </c>
      <c r="F3" s="18" t="s">
        <v>143</v>
      </c>
      <c r="G3" s="18" t="s">
        <v>142</v>
      </c>
      <c r="H3" s="29" t="s">
        <v>7</v>
      </c>
    </row>
    <row r="4" spans="1:8" x14ac:dyDescent="0.25">
      <c r="A4" s="20"/>
      <c r="B4" s="20"/>
      <c r="C4" s="20"/>
      <c r="D4" s="17"/>
      <c r="E4" s="17"/>
      <c r="F4" s="18" t="s">
        <v>141</v>
      </c>
      <c r="G4" s="18" t="s">
        <v>141</v>
      </c>
      <c r="H4" s="29"/>
    </row>
    <row r="5" spans="1:8" x14ac:dyDescent="0.25">
      <c r="A5" s="21" t="s">
        <v>343</v>
      </c>
      <c r="B5" s="21"/>
      <c r="C5" s="21"/>
      <c r="D5" s="21"/>
      <c r="E5" s="21"/>
      <c r="F5" s="16"/>
      <c r="G5" s="16">
        <v>100</v>
      </c>
      <c r="H5" s="24"/>
    </row>
    <row r="6" spans="1:8" x14ac:dyDescent="0.25">
      <c r="A6" s="21" t="s">
        <v>342</v>
      </c>
      <c r="B6" s="21"/>
      <c r="C6" s="21"/>
      <c r="D6" s="21"/>
      <c r="E6" s="21"/>
      <c r="F6" s="16"/>
      <c r="G6" s="16">
        <v>500</v>
      </c>
      <c r="H6" s="24"/>
    </row>
    <row r="7" spans="1:8" x14ac:dyDescent="0.25">
      <c r="A7" s="21" t="s">
        <v>341</v>
      </c>
      <c r="B7" s="21"/>
      <c r="C7" s="21"/>
      <c r="D7" s="21"/>
      <c r="E7" s="21"/>
      <c r="F7" s="16"/>
      <c r="G7" s="16">
        <v>500</v>
      </c>
      <c r="H7" s="24"/>
    </row>
    <row r="8" spans="1:8" x14ac:dyDescent="0.25">
      <c r="A8" s="22"/>
      <c r="B8" s="22"/>
      <c r="C8" s="22"/>
      <c r="D8" s="21"/>
      <c r="E8" s="22"/>
      <c r="F8" s="16"/>
      <c r="G8" s="16"/>
      <c r="H8" s="24"/>
    </row>
    <row r="9" spans="1:8" x14ac:dyDescent="0.25">
      <c r="A9" s="22"/>
      <c r="B9" s="22"/>
      <c r="C9" s="22"/>
      <c r="D9" s="21"/>
      <c r="E9" s="22"/>
      <c r="F9" s="16"/>
      <c r="G9" s="16"/>
      <c r="H9" s="24"/>
    </row>
    <row r="10" spans="1:8" x14ac:dyDescent="0.25">
      <c r="A10" s="19" t="s">
        <v>59</v>
      </c>
      <c r="B10" s="19"/>
      <c r="C10" s="19"/>
      <c r="D10" s="19"/>
      <c r="E10" s="38"/>
      <c r="F10" s="25"/>
      <c r="G10" s="25">
        <f>SUM(G5:G9)</f>
        <v>1100</v>
      </c>
      <c r="H10" s="24"/>
    </row>
    <row r="11" spans="1:8" x14ac:dyDescent="0.25">
      <c r="A11" s="21"/>
      <c r="B11" s="21"/>
      <c r="C11" s="21"/>
      <c r="D11" s="21"/>
      <c r="E11" s="21"/>
      <c r="F11" s="32"/>
      <c r="G11" s="16"/>
    </row>
    <row r="12" spans="1:8" x14ac:dyDescent="0.25">
      <c r="A12" s="21" t="s">
        <v>149</v>
      </c>
      <c r="B12" s="21"/>
      <c r="C12" s="21"/>
      <c r="D12" s="21"/>
      <c r="E12" s="21"/>
      <c r="F12" s="32"/>
      <c r="G12" s="16">
        <f>SUM(G5:G5)</f>
        <v>100</v>
      </c>
    </row>
    <row r="13" spans="1:8" x14ac:dyDescent="0.25">
      <c r="A13" s="21" t="s">
        <v>148</v>
      </c>
      <c r="B13" s="21"/>
      <c r="C13" s="21"/>
      <c r="D13" s="21"/>
      <c r="E13" s="21"/>
      <c r="F13" s="32"/>
      <c r="G13" s="16">
        <f>SUM(G6:G6)</f>
        <v>500</v>
      </c>
    </row>
    <row r="14" spans="1:8" x14ac:dyDescent="0.25">
      <c r="A14" s="21" t="s">
        <v>147</v>
      </c>
      <c r="B14" s="21"/>
      <c r="C14" s="21"/>
      <c r="D14" s="21"/>
      <c r="E14" s="21"/>
      <c r="F14" s="32"/>
      <c r="G14" s="16">
        <f>SUM(G7:G7)</f>
        <v>500</v>
      </c>
    </row>
    <row r="15" spans="1:8" x14ac:dyDescent="0.25">
      <c r="A15" s="21" t="s">
        <v>146</v>
      </c>
      <c r="B15" s="21"/>
      <c r="C15" s="21"/>
      <c r="D15" s="21"/>
      <c r="E15" s="21"/>
      <c r="F15" s="32"/>
      <c r="G15" s="16">
        <f>SUM(G12:G14)</f>
        <v>1100</v>
      </c>
    </row>
    <row r="16" spans="1:8" x14ac:dyDescent="0.25">
      <c r="A16" s="21"/>
      <c r="B16" s="21"/>
      <c r="C16" s="22"/>
      <c r="D16" s="21"/>
      <c r="E16" s="21"/>
      <c r="F16" s="16"/>
      <c r="G16" s="16"/>
    </row>
    <row r="17" spans="1:7" x14ac:dyDescent="0.25">
      <c r="A17" s="21"/>
      <c r="B17" s="21"/>
      <c r="C17" s="22"/>
      <c r="D17" s="21"/>
      <c r="E17" s="21"/>
      <c r="F17" s="16"/>
      <c r="G17" s="16"/>
    </row>
    <row r="18" spans="1:7" x14ac:dyDescent="0.25">
      <c r="A18" s="21"/>
      <c r="B18" s="21"/>
      <c r="C18" s="22"/>
      <c r="D18" s="21"/>
      <c r="E18" s="21"/>
      <c r="F18" s="16"/>
      <c r="G18" s="16"/>
    </row>
    <row r="19" spans="1:7" x14ac:dyDescent="0.25">
      <c r="A19" s="21"/>
      <c r="B19" s="21"/>
      <c r="C19" s="22"/>
      <c r="D19" s="21"/>
      <c r="E19" s="21"/>
      <c r="F19" s="16"/>
      <c r="G19" s="16"/>
    </row>
    <row r="20" spans="1:7" x14ac:dyDescent="0.25">
      <c r="A20" s="21"/>
      <c r="B20" s="21"/>
      <c r="C20" s="22"/>
      <c r="D20" s="21"/>
      <c r="E20" s="21"/>
      <c r="F20" s="16"/>
      <c r="G20" s="16"/>
    </row>
    <row r="21" spans="1:7" x14ac:dyDescent="0.25">
      <c r="A21" s="21"/>
      <c r="B21" s="21"/>
      <c r="C21" s="22"/>
      <c r="D21" s="21"/>
      <c r="E21" s="21"/>
      <c r="F21" s="16"/>
      <c r="G21" s="16"/>
    </row>
    <row r="22" spans="1:7" x14ac:dyDescent="0.25">
      <c r="A22" s="21"/>
      <c r="B22" s="21"/>
      <c r="C22" s="22"/>
      <c r="D22" s="21"/>
      <c r="E22" s="21"/>
      <c r="F22" s="16"/>
      <c r="G22" s="16"/>
    </row>
    <row r="23" spans="1:7" x14ac:dyDescent="0.25">
      <c r="A23" s="21"/>
      <c r="B23" s="21"/>
      <c r="C23" s="22"/>
      <c r="D23" s="21"/>
      <c r="E23" s="21"/>
      <c r="F23" s="16"/>
      <c r="G23" s="16"/>
    </row>
    <row r="24" spans="1:7" x14ac:dyDescent="0.25">
      <c r="A24" s="21"/>
      <c r="B24" s="21"/>
      <c r="C24" s="22"/>
      <c r="D24" s="21"/>
      <c r="E24" s="21"/>
      <c r="F24" s="16"/>
      <c r="G24" s="16"/>
    </row>
    <row r="25" spans="1:7" x14ac:dyDescent="0.25">
      <c r="A25" s="22"/>
      <c r="B25" s="22"/>
      <c r="C25" s="21"/>
      <c r="D25" s="21"/>
      <c r="E25" s="21"/>
      <c r="F25" s="16"/>
      <c r="G25" s="16"/>
    </row>
    <row r="26" spans="1:7" x14ac:dyDescent="0.25">
      <c r="A26" s="21"/>
      <c r="B26" s="21"/>
      <c r="C26" s="21"/>
      <c r="D26" s="21"/>
      <c r="E26" s="21"/>
      <c r="F26" s="16"/>
      <c r="G26" s="16"/>
    </row>
    <row r="27" spans="1:7" x14ac:dyDescent="0.25">
      <c r="A27" s="21"/>
      <c r="B27" s="21"/>
      <c r="C27" s="21"/>
      <c r="D27" s="21"/>
      <c r="E27" s="21"/>
      <c r="F27" s="16"/>
      <c r="G27" s="16"/>
    </row>
    <row r="28" spans="1:7" x14ac:dyDescent="0.25">
      <c r="A28" s="21"/>
      <c r="B28" s="21"/>
      <c r="C28" s="22"/>
      <c r="D28" s="21"/>
      <c r="E28" s="21"/>
      <c r="F28" s="16"/>
      <c r="G28" s="16"/>
    </row>
    <row r="29" spans="1:7" x14ac:dyDescent="0.25">
      <c r="A29" s="21"/>
      <c r="B29" s="21"/>
      <c r="C29" s="22"/>
      <c r="D29" s="21"/>
      <c r="E29" s="21"/>
      <c r="F29" s="16"/>
      <c r="G29" s="16"/>
    </row>
    <row r="30" spans="1:7" x14ac:dyDescent="0.25">
      <c r="A30" s="21"/>
      <c r="B30" s="21"/>
      <c r="C30" s="21"/>
      <c r="D30" s="21"/>
      <c r="E30" s="21"/>
      <c r="F30" s="16"/>
      <c r="G30" s="16"/>
    </row>
    <row r="31" spans="1:7" x14ac:dyDescent="0.25">
      <c r="A31" s="21"/>
      <c r="B31" s="21"/>
      <c r="C31" s="22"/>
      <c r="D31" s="21"/>
      <c r="E31" s="21"/>
      <c r="F31" s="16"/>
      <c r="G31" s="16"/>
    </row>
    <row r="32" spans="1:7" x14ac:dyDescent="0.25">
      <c r="A32" s="21"/>
      <c r="B32" s="21"/>
      <c r="C32" s="21"/>
      <c r="D32" s="21"/>
      <c r="E32" s="21"/>
      <c r="F32" s="16"/>
      <c r="G32" s="16"/>
    </row>
    <row r="33" spans="1:7" x14ac:dyDescent="0.25">
      <c r="A33" s="21"/>
      <c r="B33" s="21"/>
      <c r="C33" s="21"/>
      <c r="D33" s="21"/>
      <c r="E33" s="21"/>
      <c r="F33" s="16"/>
      <c r="G33" s="16"/>
    </row>
    <row r="34" spans="1:7" x14ac:dyDescent="0.25">
      <c r="A34" s="21"/>
      <c r="B34" s="21"/>
      <c r="C34" s="21"/>
      <c r="D34" s="23"/>
      <c r="E34" s="21"/>
      <c r="F34" s="16"/>
      <c r="G34" s="16"/>
    </row>
    <row r="35" spans="1:7" x14ac:dyDescent="0.25">
      <c r="A35" s="21"/>
      <c r="B35" s="21"/>
      <c r="C35" s="21"/>
      <c r="D35" s="23"/>
      <c r="E35" s="21"/>
      <c r="F35" s="16"/>
      <c r="G35" s="16"/>
    </row>
    <row r="36" spans="1:7" x14ac:dyDescent="0.25">
      <c r="A36" s="21"/>
      <c r="B36" s="21"/>
      <c r="C36" s="21"/>
      <c r="D36" s="21"/>
      <c r="E36" s="21"/>
      <c r="F36" s="16"/>
      <c r="G36" s="16"/>
    </row>
    <row r="37" spans="1:7" x14ac:dyDescent="0.25">
      <c r="A37" s="21"/>
      <c r="B37" s="21"/>
      <c r="C37" s="21"/>
      <c r="D37" s="21"/>
      <c r="E37" s="21"/>
      <c r="F37" s="16"/>
      <c r="G37" s="16"/>
    </row>
    <row r="38" spans="1:7" x14ac:dyDescent="0.25">
      <c r="A38" s="21"/>
      <c r="B38" s="21"/>
      <c r="C38" s="21"/>
      <c r="D38" s="21"/>
      <c r="E38" s="21"/>
      <c r="F38" s="16"/>
      <c r="G38" s="16"/>
    </row>
    <row r="39" spans="1:7" x14ac:dyDescent="0.25">
      <c r="A39" s="21"/>
      <c r="B39" s="21"/>
      <c r="C39" s="21"/>
      <c r="D39" s="21"/>
      <c r="E39" s="21"/>
      <c r="F39" s="16"/>
      <c r="G39" s="16"/>
    </row>
    <row r="40" spans="1:7" x14ac:dyDescent="0.25">
      <c r="A40" s="21"/>
      <c r="B40" s="21"/>
      <c r="C40" s="21"/>
      <c r="D40" s="21"/>
      <c r="E40" s="21"/>
      <c r="F40" s="16"/>
      <c r="G40" s="16"/>
    </row>
    <row r="41" spans="1:7" x14ac:dyDescent="0.25">
      <c r="A41" s="21"/>
      <c r="B41" s="21"/>
      <c r="C41" s="22"/>
      <c r="D41" s="21"/>
      <c r="E41" s="21"/>
      <c r="F41" s="16"/>
      <c r="G41" s="16"/>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workbookViewId="0">
      <selection activeCell="A2" sqref="A2"/>
    </sheetView>
  </sheetViews>
  <sheetFormatPr defaultColWidth="10.625" defaultRowHeight="15.75" x14ac:dyDescent="0.25"/>
  <cols>
    <col min="1" max="1" width="53.75" customWidth="1"/>
    <col min="2" max="2" width="30" customWidth="1"/>
    <col min="3" max="3" width="22.875" customWidth="1"/>
    <col min="4" max="4" width="9" customWidth="1"/>
    <col min="5" max="5" width="30" customWidth="1"/>
    <col min="6" max="6" width="9" style="12" customWidth="1"/>
    <col min="7" max="7" width="10.875" style="12" customWidth="1"/>
  </cols>
  <sheetData>
    <row r="1" spans="1:8" x14ac:dyDescent="0.25">
      <c r="A1" s="21" t="s">
        <v>521</v>
      </c>
      <c r="B1" s="21"/>
      <c r="C1" s="21"/>
      <c r="D1" s="21"/>
      <c r="E1" s="21"/>
      <c r="F1" s="32"/>
      <c r="G1" s="16"/>
    </row>
    <row r="2" spans="1:8" x14ac:dyDescent="0.25">
      <c r="A2" s="30" t="s">
        <v>800</v>
      </c>
      <c r="B2" s="21"/>
      <c r="C2" s="21"/>
      <c r="D2" s="21"/>
      <c r="E2" s="35"/>
      <c r="F2" s="32"/>
      <c r="G2" s="16"/>
    </row>
    <row r="3" spans="1:8" x14ac:dyDescent="0.25">
      <c r="A3" s="20" t="s">
        <v>54</v>
      </c>
      <c r="B3" s="20" t="s">
        <v>53</v>
      </c>
      <c r="C3" s="20" t="s">
        <v>144</v>
      </c>
      <c r="D3" s="17" t="s">
        <v>52</v>
      </c>
      <c r="E3" s="17" t="s">
        <v>339</v>
      </c>
      <c r="F3" s="18" t="s">
        <v>143</v>
      </c>
      <c r="G3" s="18" t="s">
        <v>142</v>
      </c>
      <c r="H3" s="29" t="s">
        <v>7</v>
      </c>
    </row>
    <row r="4" spans="1:8" x14ac:dyDescent="0.25">
      <c r="A4" s="20"/>
      <c r="B4" s="20"/>
      <c r="C4" s="20"/>
      <c r="D4" s="17"/>
      <c r="E4" s="17"/>
      <c r="F4" s="18" t="s">
        <v>141</v>
      </c>
      <c r="G4" s="18" t="s">
        <v>141</v>
      </c>
      <c r="H4" s="29"/>
    </row>
    <row r="5" spans="1:8" x14ac:dyDescent="0.25">
      <c r="A5" s="21" t="s">
        <v>343</v>
      </c>
      <c r="B5" s="21"/>
      <c r="C5" s="21"/>
      <c r="D5" s="21"/>
      <c r="E5" s="21"/>
      <c r="F5" s="16"/>
      <c r="G5" s="16">
        <v>30</v>
      </c>
      <c r="H5" s="24"/>
    </row>
    <row r="6" spans="1:8" x14ac:dyDescent="0.25">
      <c r="A6" s="21" t="s">
        <v>342</v>
      </c>
      <c r="B6" s="21"/>
      <c r="C6" s="21"/>
      <c r="D6" s="21"/>
      <c r="E6" s="21"/>
      <c r="F6" s="16"/>
      <c r="G6" s="16">
        <v>10</v>
      </c>
      <c r="H6" s="24"/>
    </row>
    <row r="7" spans="1:8" x14ac:dyDescent="0.25">
      <c r="A7" s="21" t="s">
        <v>341</v>
      </c>
      <c r="B7" s="21"/>
      <c r="C7" s="21"/>
      <c r="D7" s="21"/>
      <c r="E7" s="21"/>
      <c r="F7" s="16"/>
      <c r="G7" s="16">
        <v>10</v>
      </c>
      <c r="H7" s="24"/>
    </row>
    <row r="8" spans="1:8" x14ac:dyDescent="0.25">
      <c r="A8" s="22"/>
      <c r="B8" s="22"/>
      <c r="C8" s="22"/>
      <c r="D8" s="21"/>
      <c r="E8" s="22"/>
      <c r="F8" s="16"/>
      <c r="G8" s="16"/>
      <c r="H8" s="24"/>
    </row>
    <row r="9" spans="1:8" x14ac:dyDescent="0.25">
      <c r="A9" s="22"/>
      <c r="B9" s="22"/>
      <c r="C9" s="22"/>
      <c r="D9" s="21"/>
      <c r="E9" s="22"/>
      <c r="F9" s="16"/>
      <c r="G9" s="16"/>
      <c r="H9" s="24"/>
    </row>
    <row r="10" spans="1:8" x14ac:dyDescent="0.25">
      <c r="A10" s="19" t="s">
        <v>59</v>
      </c>
      <c r="B10" s="19"/>
      <c r="C10" s="19"/>
      <c r="D10" s="19"/>
      <c r="E10" s="38"/>
      <c r="F10" s="25"/>
      <c r="G10" s="25">
        <f>SUM(G5:G9)</f>
        <v>50</v>
      </c>
      <c r="H10" s="24"/>
    </row>
    <row r="11" spans="1:8" x14ac:dyDescent="0.25">
      <c r="A11" s="21"/>
      <c r="B11" s="21"/>
      <c r="C11" s="21"/>
      <c r="D11" s="21"/>
      <c r="E11" s="21"/>
      <c r="F11" s="32"/>
      <c r="G11" s="16"/>
    </row>
    <row r="12" spans="1:8" x14ac:dyDescent="0.25">
      <c r="A12" s="21" t="s">
        <v>149</v>
      </c>
      <c r="B12" s="21"/>
      <c r="C12" s="21"/>
      <c r="D12" s="21"/>
      <c r="E12" s="21"/>
      <c r="F12" s="32"/>
      <c r="G12" s="16">
        <f>SUM(G5:G5)</f>
        <v>30</v>
      </c>
    </row>
    <row r="13" spans="1:8" x14ac:dyDescent="0.25">
      <c r="A13" s="21" t="s">
        <v>148</v>
      </c>
      <c r="B13" s="21"/>
      <c r="C13" s="21"/>
      <c r="D13" s="21"/>
      <c r="E13" s="21"/>
      <c r="F13" s="32"/>
      <c r="G13" s="16">
        <f>SUM(G6:G6)</f>
        <v>10</v>
      </c>
    </row>
    <row r="14" spans="1:8" x14ac:dyDescent="0.25">
      <c r="A14" s="21" t="s">
        <v>147</v>
      </c>
      <c r="B14" s="21"/>
      <c r="C14" s="21"/>
      <c r="D14" s="21"/>
      <c r="E14" s="21"/>
      <c r="F14" s="32"/>
      <c r="G14" s="16">
        <f>SUM(G7:G7)</f>
        <v>10</v>
      </c>
    </row>
    <row r="15" spans="1:8" x14ac:dyDescent="0.25">
      <c r="A15" s="21" t="s">
        <v>146</v>
      </c>
      <c r="B15" s="21"/>
      <c r="C15" s="21"/>
      <c r="D15" s="21"/>
      <c r="E15" s="21"/>
      <c r="F15" s="32"/>
      <c r="G15" s="16">
        <f>SUM(G12:G14)</f>
        <v>50</v>
      </c>
    </row>
    <row r="16" spans="1:8" x14ac:dyDescent="0.25">
      <c r="A16" s="21"/>
      <c r="B16" s="21"/>
      <c r="C16" s="22"/>
      <c r="D16" s="21"/>
      <c r="E16" s="21"/>
      <c r="F16" s="16"/>
      <c r="G16" s="16"/>
    </row>
    <row r="17" spans="1:7" x14ac:dyDescent="0.25">
      <c r="A17" s="21"/>
      <c r="B17" s="21"/>
      <c r="C17" s="22"/>
      <c r="D17" s="21"/>
      <c r="E17" s="21"/>
      <c r="F17" s="16"/>
      <c r="G17" s="16"/>
    </row>
    <row r="18" spans="1:7" x14ac:dyDescent="0.25">
      <c r="A18" s="21"/>
      <c r="B18" s="21"/>
      <c r="C18" s="22"/>
      <c r="D18" s="21"/>
      <c r="E18" s="21"/>
      <c r="F18" s="16"/>
      <c r="G18" s="16"/>
    </row>
    <row r="19" spans="1:7" x14ac:dyDescent="0.25">
      <c r="A19" s="21"/>
      <c r="B19" s="21"/>
      <c r="C19" s="22"/>
      <c r="D19" s="21"/>
      <c r="E19" s="21"/>
      <c r="F19" s="16"/>
      <c r="G19" s="16"/>
    </row>
    <row r="20" spans="1:7" x14ac:dyDescent="0.25">
      <c r="A20" s="21"/>
      <c r="B20" s="21"/>
      <c r="C20" s="22"/>
      <c r="D20" s="21"/>
      <c r="E20" s="21"/>
      <c r="F20" s="16"/>
      <c r="G20" s="16"/>
    </row>
    <row r="21" spans="1:7" x14ac:dyDescent="0.25">
      <c r="A21" s="21"/>
      <c r="B21" s="21"/>
      <c r="C21" s="22"/>
      <c r="D21" s="21"/>
      <c r="E21" s="21"/>
      <c r="F21" s="16"/>
      <c r="G21" s="16"/>
    </row>
    <row r="22" spans="1:7" x14ac:dyDescent="0.25">
      <c r="A22" s="21"/>
      <c r="B22" s="21"/>
      <c r="C22" s="22"/>
      <c r="D22" s="21"/>
      <c r="E22" s="21"/>
      <c r="F22" s="16"/>
      <c r="G22" s="16"/>
    </row>
    <row r="23" spans="1:7" x14ac:dyDescent="0.25">
      <c r="A23" s="21"/>
      <c r="B23" s="21"/>
      <c r="C23" s="22"/>
      <c r="D23" s="21"/>
      <c r="E23" s="21"/>
      <c r="F23" s="16"/>
      <c r="G23" s="16"/>
    </row>
    <row r="24" spans="1:7" x14ac:dyDescent="0.25">
      <c r="A24" s="21"/>
      <c r="B24" s="21"/>
      <c r="C24" s="22"/>
      <c r="D24" s="21"/>
      <c r="E24" s="21"/>
      <c r="F24" s="16"/>
      <c r="G24" s="16"/>
    </row>
    <row r="25" spans="1:7" x14ac:dyDescent="0.25">
      <c r="A25" s="22"/>
      <c r="B25" s="22"/>
      <c r="C25" s="21"/>
      <c r="D25" s="21"/>
      <c r="E25" s="21"/>
      <c r="F25" s="16"/>
      <c r="G25" s="16"/>
    </row>
    <row r="26" spans="1:7" x14ac:dyDescent="0.25">
      <c r="A26" s="21"/>
      <c r="B26" s="21"/>
      <c r="C26" s="21"/>
      <c r="D26" s="21"/>
      <c r="E26" s="21"/>
      <c r="F26" s="16"/>
      <c r="G26" s="16"/>
    </row>
    <row r="27" spans="1:7" x14ac:dyDescent="0.25">
      <c r="A27" s="21"/>
      <c r="B27" s="21"/>
      <c r="C27" s="21"/>
      <c r="D27" s="21"/>
      <c r="E27" s="21"/>
      <c r="F27" s="16"/>
      <c r="G27" s="16"/>
    </row>
    <row r="28" spans="1:7" x14ac:dyDescent="0.25">
      <c r="A28" s="21"/>
      <c r="B28" s="21"/>
      <c r="C28" s="22"/>
      <c r="D28" s="21"/>
      <c r="E28" s="21"/>
      <c r="F28" s="16"/>
      <c r="G28" s="16"/>
    </row>
    <row r="29" spans="1:7" x14ac:dyDescent="0.25">
      <c r="A29" s="21"/>
      <c r="B29" s="21"/>
      <c r="C29" s="22"/>
      <c r="D29" s="21"/>
      <c r="E29" s="21"/>
      <c r="F29" s="16"/>
      <c r="G29" s="16"/>
    </row>
    <row r="30" spans="1:7" x14ac:dyDescent="0.25">
      <c r="A30" s="21"/>
      <c r="B30" s="21"/>
      <c r="C30" s="21"/>
      <c r="D30" s="21"/>
      <c r="E30" s="21"/>
      <c r="F30" s="16"/>
      <c r="G30" s="16"/>
    </row>
    <row r="31" spans="1:7" x14ac:dyDescent="0.25">
      <c r="A31" s="21"/>
      <c r="B31" s="21"/>
      <c r="C31" s="22"/>
      <c r="D31" s="21"/>
      <c r="E31" s="21"/>
      <c r="F31" s="16"/>
      <c r="G31" s="16"/>
    </row>
    <row r="32" spans="1:7" x14ac:dyDescent="0.25">
      <c r="A32" s="21"/>
      <c r="B32" s="21"/>
      <c r="C32" s="21"/>
      <c r="D32" s="21"/>
      <c r="E32" s="21"/>
      <c r="F32" s="16"/>
      <c r="G32" s="16"/>
    </row>
    <row r="33" spans="1:7" x14ac:dyDescent="0.25">
      <c r="A33" s="21"/>
      <c r="B33" s="21"/>
      <c r="C33" s="21"/>
      <c r="D33" s="21"/>
      <c r="E33" s="21"/>
      <c r="F33" s="16"/>
      <c r="G33" s="16"/>
    </row>
    <row r="34" spans="1:7" x14ac:dyDescent="0.25">
      <c r="A34" s="21"/>
      <c r="B34" s="21"/>
      <c r="C34" s="21"/>
      <c r="D34" s="23"/>
      <c r="E34" s="21"/>
      <c r="F34" s="16"/>
      <c r="G34" s="16"/>
    </row>
    <row r="35" spans="1:7" x14ac:dyDescent="0.25">
      <c r="A35" s="21"/>
      <c r="B35" s="21"/>
      <c r="C35" s="21"/>
      <c r="D35" s="23"/>
      <c r="E35" s="21"/>
      <c r="F35" s="16"/>
      <c r="G35" s="16"/>
    </row>
    <row r="36" spans="1:7" x14ac:dyDescent="0.25">
      <c r="A36" s="21"/>
      <c r="B36" s="21"/>
      <c r="C36" s="21"/>
      <c r="D36" s="21"/>
      <c r="E36" s="21"/>
      <c r="F36" s="16"/>
      <c r="G36" s="16"/>
    </row>
    <row r="37" spans="1:7" x14ac:dyDescent="0.25">
      <c r="A37" s="21"/>
      <c r="B37" s="21"/>
      <c r="C37" s="21"/>
      <c r="D37" s="21"/>
      <c r="E37" s="21"/>
      <c r="F37" s="16"/>
      <c r="G37" s="16"/>
    </row>
    <row r="38" spans="1:7" x14ac:dyDescent="0.25">
      <c r="A38" s="21"/>
      <c r="B38" s="21"/>
      <c r="C38" s="21"/>
      <c r="D38" s="21"/>
      <c r="E38" s="21"/>
      <c r="F38" s="16"/>
      <c r="G38" s="16"/>
    </row>
    <row r="39" spans="1:7" x14ac:dyDescent="0.25">
      <c r="A39" s="21"/>
      <c r="B39" s="21"/>
      <c r="C39" s="21"/>
      <c r="D39" s="21"/>
      <c r="E39" s="21"/>
      <c r="F39" s="16"/>
      <c r="G39" s="16"/>
    </row>
    <row r="40" spans="1:7" x14ac:dyDescent="0.25">
      <c r="A40" s="21"/>
      <c r="B40" s="21"/>
      <c r="C40" s="21"/>
      <c r="D40" s="21"/>
      <c r="E40" s="21"/>
      <c r="F40" s="16"/>
      <c r="G40" s="16"/>
    </row>
    <row r="41" spans="1:7" x14ac:dyDescent="0.25">
      <c r="A41" s="21"/>
      <c r="B41" s="21"/>
      <c r="C41" s="22"/>
      <c r="D41" s="21"/>
      <c r="E41" s="21"/>
      <c r="F41" s="16"/>
      <c r="G41" s="16"/>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9"/>
  <sheetViews>
    <sheetView workbookViewId="0">
      <selection activeCell="A2" sqref="A2"/>
    </sheetView>
  </sheetViews>
  <sheetFormatPr defaultColWidth="10.625" defaultRowHeight="15.75" x14ac:dyDescent="0.25"/>
  <cols>
    <col min="1" max="1" width="44.5" customWidth="1"/>
    <col min="2" max="2" width="30" customWidth="1"/>
    <col min="3" max="3" width="22.875" customWidth="1"/>
    <col min="4" max="4" width="9" customWidth="1"/>
    <col min="5" max="5" width="30" customWidth="1"/>
    <col min="6" max="6" width="9" style="12" customWidth="1"/>
    <col min="7" max="7" width="10.875" style="12" customWidth="1"/>
  </cols>
  <sheetData>
    <row r="1" spans="1:8" x14ac:dyDescent="0.25">
      <c r="A1" s="21" t="s">
        <v>347</v>
      </c>
      <c r="B1" s="21"/>
      <c r="C1" s="21"/>
      <c r="D1" s="21"/>
      <c r="E1" s="21"/>
      <c r="F1" s="32"/>
      <c r="G1" s="16"/>
    </row>
    <row r="2" spans="1:8" x14ac:dyDescent="0.25">
      <c r="A2" s="30" t="s">
        <v>800</v>
      </c>
      <c r="B2" s="21"/>
      <c r="C2" s="21"/>
      <c r="D2" s="21"/>
      <c r="E2" s="35"/>
      <c r="F2" s="32"/>
      <c r="G2" s="16"/>
    </row>
    <row r="3" spans="1:8" x14ac:dyDescent="0.25">
      <c r="A3" s="20" t="s">
        <v>54</v>
      </c>
      <c r="B3" s="20" t="s">
        <v>53</v>
      </c>
      <c r="C3" s="20" t="s">
        <v>144</v>
      </c>
      <c r="D3" s="17" t="s">
        <v>52</v>
      </c>
      <c r="E3" s="17" t="s">
        <v>339</v>
      </c>
      <c r="F3" s="18" t="s">
        <v>143</v>
      </c>
      <c r="G3" s="18" t="s">
        <v>142</v>
      </c>
      <c r="H3" s="29" t="s">
        <v>7</v>
      </c>
    </row>
    <row r="4" spans="1:8" x14ac:dyDescent="0.25">
      <c r="A4" s="20"/>
      <c r="B4" s="20"/>
      <c r="C4" s="20"/>
      <c r="D4" s="17"/>
      <c r="E4" s="17"/>
      <c r="F4" s="18" t="s">
        <v>141</v>
      </c>
      <c r="G4" s="18" t="s">
        <v>141</v>
      </c>
      <c r="H4" s="29"/>
    </row>
    <row r="5" spans="1:8" x14ac:dyDescent="0.25">
      <c r="A5" s="21" t="s">
        <v>346</v>
      </c>
      <c r="B5" s="21"/>
      <c r="C5" s="21"/>
      <c r="D5" s="21">
        <v>1</v>
      </c>
      <c r="E5" s="21"/>
      <c r="F5" s="16">
        <v>1203</v>
      </c>
      <c r="G5" s="16">
        <f>D5*F5</f>
        <v>1203</v>
      </c>
      <c r="H5" s="24"/>
    </row>
    <row r="6" spans="1:8" ht="15.95" customHeight="1" x14ac:dyDescent="0.25">
      <c r="A6" s="21" t="s">
        <v>674</v>
      </c>
      <c r="B6" s="21"/>
      <c r="C6" s="21"/>
      <c r="D6" s="21">
        <v>1</v>
      </c>
      <c r="E6" s="21"/>
      <c r="F6" s="16">
        <v>500</v>
      </c>
      <c r="G6" s="16">
        <f>D6*F6</f>
        <v>500</v>
      </c>
      <c r="H6" s="24"/>
    </row>
    <row r="7" spans="1:8" x14ac:dyDescent="0.25">
      <c r="A7" s="19" t="s">
        <v>514</v>
      </c>
      <c r="B7" s="19"/>
      <c r="C7" s="19"/>
      <c r="D7" s="19"/>
      <c r="E7" s="38"/>
      <c r="F7" s="25"/>
      <c r="G7" s="25">
        <f>SUM(G5:G6)</f>
        <v>1703</v>
      </c>
      <c r="H7" s="24"/>
    </row>
    <row r="8" spans="1:8" x14ac:dyDescent="0.25">
      <c r="A8" s="21"/>
      <c r="B8" s="21"/>
      <c r="C8" s="21"/>
      <c r="D8" s="21"/>
      <c r="E8" s="21"/>
      <c r="F8" s="32"/>
      <c r="G8" s="16"/>
    </row>
    <row r="9" spans="1:8" x14ac:dyDescent="0.25">
      <c r="A9" s="22" t="s">
        <v>510</v>
      </c>
      <c r="B9" s="22"/>
      <c r="C9" s="22"/>
      <c r="D9" s="21">
        <v>1</v>
      </c>
      <c r="E9" s="98" t="s">
        <v>511</v>
      </c>
      <c r="F9" s="16">
        <v>9.89</v>
      </c>
      <c r="G9" s="16">
        <f>D9*F9</f>
        <v>9.89</v>
      </c>
      <c r="H9" s="24"/>
    </row>
    <row r="10" spans="1:8" x14ac:dyDescent="0.25">
      <c r="A10" s="21" t="s">
        <v>665</v>
      </c>
      <c r="B10" s="21" t="s">
        <v>345</v>
      </c>
      <c r="C10" s="21"/>
      <c r="D10" s="21">
        <v>1</v>
      </c>
      <c r="E10" s="21" t="s">
        <v>345</v>
      </c>
      <c r="F10" s="16">
        <v>7500</v>
      </c>
      <c r="G10" s="16">
        <f>D10*F10</f>
        <v>7500</v>
      </c>
      <c r="H10" s="24"/>
    </row>
    <row r="11" spans="1:8" x14ac:dyDescent="0.25">
      <c r="A11" s="21"/>
      <c r="B11" s="21"/>
      <c r="C11" s="21"/>
      <c r="D11" s="21"/>
      <c r="E11" s="21"/>
      <c r="F11" s="32"/>
      <c r="G11" s="16"/>
    </row>
    <row r="12" spans="1:8" x14ac:dyDescent="0.25">
      <c r="A12" s="21"/>
      <c r="B12" s="21"/>
      <c r="C12" s="21"/>
      <c r="D12" s="21"/>
      <c r="E12" s="21"/>
      <c r="F12" s="32"/>
      <c r="G12" s="16"/>
    </row>
    <row r="13" spans="1:8" x14ac:dyDescent="0.25">
      <c r="A13" s="21"/>
      <c r="B13" s="21"/>
      <c r="C13" s="21"/>
      <c r="D13" s="21"/>
      <c r="E13" s="21"/>
      <c r="F13" s="32"/>
      <c r="G13" s="16"/>
    </row>
    <row r="14" spans="1:8" x14ac:dyDescent="0.25">
      <c r="A14" s="21"/>
      <c r="B14" s="21"/>
      <c r="C14" s="22"/>
      <c r="D14" s="21"/>
      <c r="E14" s="21"/>
      <c r="F14" s="16"/>
      <c r="G14" s="16"/>
    </row>
    <row r="15" spans="1:8" x14ac:dyDescent="0.25">
      <c r="A15" s="21"/>
      <c r="B15" s="21"/>
      <c r="C15" s="22"/>
      <c r="D15" s="21"/>
      <c r="E15" s="21"/>
      <c r="F15" s="16"/>
      <c r="G15" s="16"/>
    </row>
    <row r="16" spans="1:8" x14ac:dyDescent="0.25">
      <c r="A16" s="21"/>
      <c r="B16" s="21"/>
      <c r="C16" s="22"/>
      <c r="D16" s="21"/>
      <c r="E16" s="21"/>
      <c r="F16" s="16"/>
      <c r="G16" s="16"/>
    </row>
    <row r="17" spans="1:7" x14ac:dyDescent="0.25">
      <c r="A17" s="21"/>
      <c r="B17" s="21"/>
      <c r="C17" s="22"/>
      <c r="D17" s="21"/>
      <c r="E17" s="21"/>
      <c r="F17" s="16"/>
      <c r="G17" s="16"/>
    </row>
    <row r="18" spans="1:7" x14ac:dyDescent="0.25">
      <c r="A18" s="21"/>
      <c r="B18" s="21"/>
      <c r="C18" s="22"/>
      <c r="D18" s="21"/>
      <c r="E18" s="21"/>
      <c r="F18" s="16"/>
      <c r="G18" s="16"/>
    </row>
    <row r="19" spans="1:7" x14ac:dyDescent="0.25">
      <c r="A19" s="21"/>
      <c r="B19" s="21"/>
      <c r="C19" s="22"/>
      <c r="D19" s="21"/>
      <c r="E19" s="21"/>
      <c r="F19" s="16"/>
      <c r="G19" s="16"/>
    </row>
    <row r="20" spans="1:7" x14ac:dyDescent="0.25">
      <c r="A20" s="21"/>
      <c r="B20" s="21"/>
      <c r="C20" s="22"/>
      <c r="D20" s="21"/>
      <c r="E20" s="21"/>
      <c r="F20" s="16"/>
      <c r="G20" s="16"/>
    </row>
    <row r="21" spans="1:7" x14ac:dyDescent="0.25">
      <c r="A21" s="21"/>
      <c r="B21" s="21"/>
      <c r="C21" s="22"/>
      <c r="D21" s="21"/>
      <c r="E21" s="21"/>
      <c r="F21" s="16"/>
      <c r="G21" s="16"/>
    </row>
    <row r="22" spans="1:7" x14ac:dyDescent="0.25">
      <c r="A22" s="21"/>
      <c r="B22" s="21"/>
      <c r="C22" s="22"/>
      <c r="D22" s="21"/>
      <c r="E22" s="21"/>
      <c r="F22" s="16"/>
      <c r="G22" s="16"/>
    </row>
    <row r="23" spans="1:7" x14ac:dyDescent="0.25">
      <c r="A23" s="22"/>
      <c r="B23" s="22"/>
      <c r="C23" s="21"/>
      <c r="D23" s="21"/>
      <c r="E23" s="21"/>
      <c r="F23" s="16"/>
      <c r="G23" s="16"/>
    </row>
    <row r="24" spans="1:7" x14ac:dyDescent="0.25">
      <c r="A24" s="21"/>
      <c r="B24" s="21"/>
      <c r="C24" s="21"/>
      <c r="D24" s="21"/>
      <c r="E24" s="21"/>
      <c r="F24" s="16"/>
      <c r="G24" s="16"/>
    </row>
    <row r="25" spans="1:7" x14ac:dyDescent="0.25">
      <c r="A25" s="21"/>
      <c r="B25" s="21"/>
      <c r="C25" s="21"/>
      <c r="D25" s="21"/>
      <c r="E25" s="21"/>
      <c r="F25" s="16"/>
      <c r="G25" s="16"/>
    </row>
    <row r="26" spans="1:7" x14ac:dyDescent="0.25">
      <c r="A26" s="21"/>
      <c r="B26" s="21"/>
      <c r="C26" s="22"/>
      <c r="D26" s="21"/>
      <c r="E26" s="21"/>
      <c r="F26" s="16"/>
      <c r="G26" s="16"/>
    </row>
    <row r="27" spans="1:7" x14ac:dyDescent="0.25">
      <c r="A27" s="21"/>
      <c r="B27" s="21"/>
      <c r="C27" s="22"/>
      <c r="D27" s="21"/>
      <c r="E27" s="21"/>
      <c r="F27" s="16"/>
      <c r="G27" s="16"/>
    </row>
    <row r="28" spans="1:7" x14ac:dyDescent="0.25">
      <c r="A28" s="21"/>
      <c r="B28" s="21"/>
      <c r="C28" s="21"/>
      <c r="D28" s="21"/>
      <c r="E28" s="21"/>
      <c r="F28" s="16"/>
      <c r="G28" s="16"/>
    </row>
    <row r="29" spans="1:7" x14ac:dyDescent="0.25">
      <c r="A29" s="21"/>
      <c r="B29" s="21"/>
      <c r="C29" s="22"/>
      <c r="D29" s="21"/>
      <c r="E29" s="21"/>
      <c r="F29" s="16"/>
      <c r="G29" s="16"/>
    </row>
    <row r="30" spans="1:7" x14ac:dyDescent="0.25">
      <c r="A30" s="21"/>
      <c r="B30" s="21"/>
      <c r="C30" s="21"/>
      <c r="D30" s="21"/>
      <c r="E30" s="21"/>
      <c r="F30" s="16"/>
      <c r="G30" s="16"/>
    </row>
    <row r="31" spans="1:7" x14ac:dyDescent="0.25">
      <c r="A31" s="21"/>
      <c r="B31" s="21"/>
      <c r="C31" s="21"/>
      <c r="D31" s="21"/>
      <c r="E31" s="21"/>
      <c r="F31" s="16"/>
      <c r="G31" s="16"/>
    </row>
    <row r="32" spans="1:7" x14ac:dyDescent="0.25">
      <c r="A32" s="21"/>
      <c r="B32" s="21"/>
      <c r="C32" s="21"/>
      <c r="D32" s="23"/>
      <c r="E32" s="21"/>
      <c r="F32" s="16"/>
      <c r="G32" s="16"/>
    </row>
    <row r="33" spans="1:7" x14ac:dyDescent="0.25">
      <c r="A33" s="21"/>
      <c r="B33" s="21"/>
      <c r="C33" s="21"/>
      <c r="D33" s="23"/>
      <c r="E33" s="21"/>
      <c r="F33" s="16"/>
      <c r="G33" s="16"/>
    </row>
    <row r="34" spans="1:7" x14ac:dyDescent="0.25">
      <c r="A34" s="21"/>
      <c r="B34" s="21"/>
      <c r="C34" s="21"/>
      <c r="D34" s="21"/>
      <c r="E34" s="21"/>
      <c r="F34" s="16"/>
      <c r="G34" s="16"/>
    </row>
    <row r="35" spans="1:7" x14ac:dyDescent="0.25">
      <c r="A35" s="21"/>
      <c r="B35" s="21"/>
      <c r="C35" s="21"/>
      <c r="D35" s="21"/>
      <c r="E35" s="21"/>
      <c r="F35" s="16"/>
      <c r="G35" s="16"/>
    </row>
    <row r="36" spans="1:7" x14ac:dyDescent="0.25">
      <c r="A36" s="21"/>
      <c r="B36" s="21"/>
      <c r="C36" s="21"/>
      <c r="D36" s="21"/>
      <c r="E36" s="21"/>
      <c r="F36" s="16"/>
      <c r="G36" s="16"/>
    </row>
    <row r="37" spans="1:7" x14ac:dyDescent="0.25">
      <c r="A37" s="21"/>
      <c r="B37" s="21"/>
      <c r="C37" s="21"/>
      <c r="D37" s="21"/>
      <c r="E37" s="21"/>
      <c r="F37" s="16"/>
      <c r="G37" s="16"/>
    </row>
    <row r="38" spans="1:7" x14ac:dyDescent="0.25">
      <c r="A38" s="21"/>
      <c r="B38" s="21"/>
      <c r="C38" s="21"/>
      <c r="D38" s="21"/>
      <c r="E38" s="21"/>
      <c r="F38" s="16"/>
      <c r="G38" s="16"/>
    </row>
    <row r="39" spans="1:7" x14ac:dyDescent="0.25">
      <c r="A39" s="21"/>
      <c r="B39" s="21"/>
      <c r="C39" s="22"/>
      <c r="D39" s="21"/>
      <c r="E39" s="21"/>
      <c r="F39" s="16"/>
      <c r="G39" s="16"/>
    </row>
  </sheetData>
  <hyperlinks>
    <hyperlink ref="E9" r:id="rId1" display="http://www.fibertronics-store.com/LC-to-LC-Multimode-Fiber-Optic-Patch-Cable-MM-50-10Gb-OM3-2M-PC-KK7D3AV02M.htm?gclid=Cj0KEQjw5sHHBRDg5IK6k938j_IBEiQARZBJWqfxFzVN7akYrfOwTKpvpcNQnbF4oZrIp09EHFpCqxcaApDz8P8HAQ"/>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48"/>
  <sheetViews>
    <sheetView workbookViewId="0">
      <selection activeCell="D137" sqref="D137"/>
    </sheetView>
  </sheetViews>
  <sheetFormatPr defaultColWidth="10.625" defaultRowHeight="15.75" x14ac:dyDescent="0.25"/>
  <cols>
    <col min="1" max="1" width="18" customWidth="1"/>
    <col min="2" max="2" width="55.625" customWidth="1"/>
    <col min="3" max="3" width="10.875" style="8"/>
    <col min="4" max="4" width="10.875" style="39" customWidth="1"/>
    <col min="5" max="5" width="15" style="39" customWidth="1"/>
    <col min="6" max="6" width="10.875" style="39" customWidth="1"/>
    <col min="7" max="7" width="1.5" customWidth="1"/>
    <col min="8" max="8" width="73" style="39" customWidth="1"/>
    <col min="10" max="10" width="8.5" customWidth="1"/>
    <col min="11" max="11" width="2.125" hidden="1" customWidth="1"/>
  </cols>
  <sheetData>
    <row r="1" spans="1:11" ht="63" customHeight="1" x14ac:dyDescent="0.25">
      <c r="A1" s="340" t="s">
        <v>526</v>
      </c>
      <c r="B1" s="340"/>
      <c r="C1" s="340"/>
      <c r="D1" s="340"/>
      <c r="E1" s="340"/>
      <c r="F1" s="340"/>
      <c r="G1" s="340"/>
      <c r="H1" s="340"/>
      <c r="I1" s="340"/>
      <c r="J1" s="340"/>
      <c r="K1" s="340"/>
    </row>
    <row r="2" spans="1:11" ht="15" customHeight="1" x14ac:dyDescent="0.25">
      <c r="A2" s="30" t="s">
        <v>800</v>
      </c>
      <c r="B2" s="7"/>
    </row>
    <row r="3" spans="1:11" s="118" customFormat="1" ht="35.1" customHeight="1" x14ac:dyDescent="0.25">
      <c r="A3" t="s">
        <v>456</v>
      </c>
      <c r="B3"/>
      <c r="C3" s="8"/>
      <c r="D3" s="8" t="s">
        <v>457</v>
      </c>
      <c r="E3" s="120" t="s">
        <v>688</v>
      </c>
      <c r="F3" s="8"/>
      <c r="G3"/>
      <c r="H3" s="120" t="s">
        <v>458</v>
      </c>
    </row>
    <row r="4" spans="1:11" s="118" customFormat="1" ht="18" customHeight="1" x14ac:dyDescent="0.25">
      <c r="A4"/>
      <c r="B4" s="7" t="s">
        <v>566</v>
      </c>
      <c r="C4" s="8">
        <f>8</f>
        <v>8</v>
      </c>
      <c r="D4" s="8"/>
      <c r="E4" s="8"/>
      <c r="F4" s="8"/>
      <c r="G4"/>
      <c r="H4"/>
    </row>
    <row r="5" spans="1:11" s="118" customFormat="1" ht="18" customHeight="1" x14ac:dyDescent="0.25">
      <c r="A5"/>
      <c r="B5" s="7" t="s">
        <v>565</v>
      </c>
      <c r="C5" s="8">
        <f>8</f>
        <v>8</v>
      </c>
      <c r="D5" s="8"/>
      <c r="E5" s="8"/>
      <c r="F5" s="8"/>
      <c r="G5"/>
      <c r="H5"/>
    </row>
    <row r="6" spans="1:11" s="118" customFormat="1" ht="18" customHeight="1" x14ac:dyDescent="0.25">
      <c r="A6"/>
      <c r="B6" s="7" t="s">
        <v>567</v>
      </c>
      <c r="C6" s="8"/>
      <c r="D6" s="8">
        <f>C4*C5</f>
        <v>64</v>
      </c>
      <c r="E6" s="8"/>
      <c r="F6" s="8"/>
      <c r="G6"/>
      <c r="H6"/>
    </row>
    <row r="7" spans="1:11" s="118" customFormat="1" ht="18" customHeight="1" x14ac:dyDescent="0.25">
      <c r="A7"/>
      <c r="B7" s="7"/>
      <c r="C7" s="8"/>
      <c r="D7" s="8"/>
      <c r="E7" s="8"/>
      <c r="F7" s="8"/>
      <c r="G7"/>
      <c r="H7"/>
    </row>
    <row r="8" spans="1:11" s="118" customFormat="1" ht="18" customHeight="1" x14ac:dyDescent="0.25">
      <c r="A8"/>
      <c r="B8" s="7" t="s">
        <v>556</v>
      </c>
      <c r="C8" s="8">
        <f>8*6</f>
        <v>48</v>
      </c>
      <c r="D8" s="8"/>
      <c r="E8" s="8"/>
      <c r="F8" s="8"/>
      <c r="G8"/>
      <c r="H8"/>
    </row>
    <row r="9" spans="1:11" s="118" customFormat="1" ht="18" customHeight="1" x14ac:dyDescent="0.25">
      <c r="A9"/>
      <c r="B9" s="7" t="s">
        <v>557</v>
      </c>
      <c r="C9" s="8">
        <f>8</f>
        <v>8</v>
      </c>
      <c r="D9" s="8"/>
      <c r="E9" s="8"/>
      <c r="F9" s="8"/>
      <c r="G9"/>
      <c r="H9"/>
    </row>
    <row r="10" spans="1:11" s="118" customFormat="1" ht="18" customHeight="1" x14ac:dyDescent="0.25">
      <c r="A10"/>
      <c r="B10" s="7" t="s">
        <v>558</v>
      </c>
      <c r="C10" s="8">
        <v>1</v>
      </c>
      <c r="D10" s="8"/>
      <c r="E10" s="8"/>
      <c r="F10" s="8"/>
      <c r="G10"/>
      <c r="H10"/>
    </row>
    <row r="11" spans="1:11" s="118" customFormat="1" ht="18" customHeight="1" x14ac:dyDescent="0.25">
      <c r="A11"/>
      <c r="B11" s="7" t="s">
        <v>559</v>
      </c>
      <c r="C11" s="8"/>
      <c r="D11" s="8">
        <f>C8*C9*C10</f>
        <v>384</v>
      </c>
      <c r="E11" s="8"/>
      <c r="F11" s="8"/>
      <c r="G11"/>
      <c r="H11"/>
    </row>
    <row r="12" spans="1:11" s="118" customFormat="1" ht="18" customHeight="1" x14ac:dyDescent="0.25">
      <c r="A12"/>
      <c r="B12"/>
      <c r="C12" s="8"/>
      <c r="D12" s="8"/>
      <c r="E12" s="8"/>
      <c r="F12" s="8"/>
      <c r="G12"/>
      <c r="H12"/>
    </row>
    <row r="13" spans="1:11" s="118" customFormat="1" ht="18" customHeight="1" x14ac:dyDescent="0.25">
      <c r="A13"/>
      <c r="B13" s="7" t="s">
        <v>561</v>
      </c>
      <c r="C13" s="8">
        <f>8*6</f>
        <v>48</v>
      </c>
      <c r="D13" s="8"/>
      <c r="E13" s="8"/>
      <c r="F13" s="8"/>
      <c r="G13"/>
      <c r="H13"/>
    </row>
    <row r="14" spans="1:11" s="118" customFormat="1" ht="18" customHeight="1" x14ac:dyDescent="0.25">
      <c r="A14"/>
      <c r="B14" s="7" t="s">
        <v>562</v>
      </c>
      <c r="C14" s="8">
        <f>8</f>
        <v>8</v>
      </c>
      <c r="D14" s="8">
        <f>C13*C14</f>
        <v>384</v>
      </c>
      <c r="E14" s="8"/>
      <c r="F14" s="8"/>
      <c r="G14"/>
      <c r="H14"/>
    </row>
    <row r="15" spans="1:11" s="118" customFormat="1" ht="18" customHeight="1" x14ac:dyDescent="0.25">
      <c r="A15"/>
      <c r="B15" s="7" t="s">
        <v>563</v>
      </c>
      <c r="C15" s="8">
        <v>12</v>
      </c>
      <c r="D15" s="8"/>
      <c r="E15" s="8"/>
      <c r="F15" s="8"/>
      <c r="G15"/>
      <c r="H15"/>
    </row>
    <row r="16" spans="1:11" s="118" customFormat="1" ht="18" customHeight="1" x14ac:dyDescent="0.25">
      <c r="A16"/>
      <c r="B16" s="7" t="s">
        <v>564</v>
      </c>
      <c r="C16" s="8"/>
      <c r="D16" s="8">
        <f>C13*C14*C15</f>
        <v>4608</v>
      </c>
      <c r="E16" s="8"/>
      <c r="F16" s="8"/>
      <c r="G16"/>
      <c r="H16"/>
    </row>
    <row r="17" spans="1:8" s="118" customFormat="1" ht="18" customHeight="1" x14ac:dyDescent="0.25">
      <c r="A17"/>
      <c r="B17" s="7"/>
      <c r="C17" s="8"/>
      <c r="D17" s="8"/>
      <c r="E17" s="8"/>
      <c r="F17" s="8"/>
      <c r="G17"/>
      <c r="H17"/>
    </row>
    <row r="18" spans="1:8" s="118" customFormat="1" ht="18" customHeight="1" x14ac:dyDescent="0.25">
      <c r="A18"/>
      <c r="B18" s="7" t="s">
        <v>553</v>
      </c>
      <c r="C18" s="8">
        <v>36</v>
      </c>
      <c r="D18" s="8"/>
      <c r="E18" s="8"/>
      <c r="F18" s="8"/>
      <c r="G18"/>
      <c r="H18"/>
    </row>
    <row r="19" spans="1:8" s="118" customFormat="1" ht="18" customHeight="1" x14ac:dyDescent="0.25">
      <c r="A19"/>
      <c r="B19" s="7" t="s">
        <v>554</v>
      </c>
      <c r="C19" s="8">
        <f>8</f>
        <v>8</v>
      </c>
      <c r="D19" s="8"/>
      <c r="E19" s="8"/>
      <c r="F19" s="8"/>
      <c r="G19"/>
      <c r="H19"/>
    </row>
    <row r="20" spans="1:8" s="118" customFormat="1" ht="18" customHeight="1" x14ac:dyDescent="0.25">
      <c r="A20"/>
      <c r="B20" s="7" t="s">
        <v>555</v>
      </c>
      <c r="C20" s="8">
        <v>52</v>
      </c>
      <c r="D20" s="8"/>
      <c r="E20" s="8"/>
      <c r="F20" s="8"/>
      <c r="G20"/>
      <c r="H20"/>
    </row>
    <row r="21" spans="1:8" s="118" customFormat="1" ht="18" customHeight="1" x14ac:dyDescent="0.25">
      <c r="A21"/>
      <c r="B21" s="7" t="s">
        <v>560</v>
      </c>
      <c r="C21" s="8"/>
      <c r="D21" s="8">
        <f>C18*C19*C20</f>
        <v>14976</v>
      </c>
      <c r="E21" s="8"/>
      <c r="F21" s="8"/>
      <c r="G21"/>
      <c r="H21"/>
    </row>
    <row r="22" spans="1:8" s="118" customFormat="1" ht="18" customHeight="1" x14ac:dyDescent="0.25">
      <c r="A22"/>
      <c r="B22" s="7"/>
      <c r="C22" s="8"/>
      <c r="D22" s="8"/>
      <c r="E22" s="8"/>
      <c r="F22" s="8"/>
      <c r="G22"/>
      <c r="H22"/>
    </row>
    <row r="23" spans="1:8" s="118" customFormat="1" ht="18" customHeight="1" x14ac:dyDescent="0.25">
      <c r="A23"/>
      <c r="B23" s="7" t="s">
        <v>538</v>
      </c>
      <c r="C23" s="8">
        <v>4</v>
      </c>
      <c r="D23" s="8"/>
      <c r="E23" s="8"/>
      <c r="F23" s="8"/>
      <c r="G23"/>
      <c r="H23"/>
    </row>
    <row r="24" spans="1:8" s="118" customFormat="1" ht="18" customHeight="1" x14ac:dyDescent="0.25">
      <c r="A24"/>
      <c r="B24" s="7" t="s">
        <v>539</v>
      </c>
      <c r="C24" s="8">
        <v>4</v>
      </c>
      <c r="D24" s="8"/>
      <c r="E24" s="8"/>
      <c r="F24" s="8"/>
      <c r="G24"/>
      <c r="H24"/>
    </row>
    <row r="25" spans="1:8" s="118" customFormat="1" ht="18" customHeight="1" x14ac:dyDescent="0.25">
      <c r="A25"/>
      <c r="B25" s="7" t="s">
        <v>540</v>
      </c>
      <c r="C25" s="8"/>
      <c r="D25" s="8">
        <f>C23*C24</f>
        <v>16</v>
      </c>
      <c r="E25" s="8"/>
      <c r="F25" s="8"/>
      <c r="G25"/>
      <c r="H25"/>
    </row>
    <row r="26" spans="1:8" s="118" customFormat="1" ht="18" customHeight="1" x14ac:dyDescent="0.25">
      <c r="A26"/>
      <c r="B26" s="7"/>
      <c r="C26" s="8"/>
      <c r="D26" s="8"/>
      <c r="E26" s="8"/>
      <c r="F26" s="8"/>
      <c r="G26"/>
      <c r="H26"/>
    </row>
    <row r="27" spans="1:8" s="118" customFormat="1" ht="18" customHeight="1" x14ac:dyDescent="0.25">
      <c r="A27"/>
      <c r="B27" s="7" t="s">
        <v>547</v>
      </c>
      <c r="C27" s="8">
        <f>24</f>
        <v>24</v>
      </c>
      <c r="D27" s="8"/>
      <c r="E27" s="8"/>
      <c r="F27" s="8"/>
      <c r="G27"/>
      <c r="H27"/>
    </row>
    <row r="28" spans="1:8" s="118" customFormat="1" ht="18" customHeight="1" x14ac:dyDescent="0.25">
      <c r="A28"/>
      <c r="B28" s="7" t="s">
        <v>548</v>
      </c>
      <c r="C28" s="8">
        <f>6*2</f>
        <v>12</v>
      </c>
      <c r="D28" s="8"/>
      <c r="E28" s="8"/>
      <c r="F28" s="8"/>
      <c r="G28"/>
      <c r="H28"/>
    </row>
    <row r="29" spans="1:8" s="118" customFormat="1" ht="18" customHeight="1" x14ac:dyDescent="0.25">
      <c r="A29"/>
      <c r="B29" s="7" t="s">
        <v>549</v>
      </c>
      <c r="C29" s="8"/>
      <c r="D29" s="8">
        <f>C27*C28</f>
        <v>288</v>
      </c>
      <c r="E29" s="8"/>
      <c r="F29" s="8"/>
      <c r="G29"/>
      <c r="H29"/>
    </row>
    <row r="30" spans="1:8" s="118" customFormat="1" ht="18" customHeight="1" x14ac:dyDescent="0.25">
      <c r="A30"/>
      <c r="B30" s="7"/>
      <c r="C30" s="8"/>
      <c r="D30" s="8"/>
      <c r="E30" s="8"/>
      <c r="F30" s="8"/>
      <c r="G30"/>
      <c r="H30"/>
    </row>
    <row r="31" spans="1:8" s="118" customFormat="1" ht="18" customHeight="1" x14ac:dyDescent="0.25">
      <c r="A31"/>
      <c r="B31" s="7" t="s">
        <v>550</v>
      </c>
      <c r="C31" s="8">
        <f>24</f>
        <v>24</v>
      </c>
      <c r="D31" s="8"/>
      <c r="E31" s="8"/>
      <c r="F31" s="8"/>
      <c r="G31"/>
      <c r="H31"/>
    </row>
    <row r="32" spans="1:8" s="118" customFormat="1" ht="18" customHeight="1" x14ac:dyDescent="0.25">
      <c r="A32"/>
      <c r="B32" s="7" t="s">
        <v>551</v>
      </c>
      <c r="C32" s="8">
        <f>26*2</f>
        <v>52</v>
      </c>
      <c r="D32" s="8"/>
      <c r="E32" s="8"/>
      <c r="F32" s="8"/>
      <c r="G32"/>
      <c r="H32"/>
    </row>
    <row r="33" spans="1:8" s="118" customFormat="1" ht="18" customHeight="1" x14ac:dyDescent="0.25">
      <c r="A33"/>
      <c r="B33" s="7" t="s">
        <v>552</v>
      </c>
      <c r="C33" s="8"/>
      <c r="D33" s="8">
        <f>C31*C32</f>
        <v>1248</v>
      </c>
      <c r="E33" s="8"/>
      <c r="F33" s="8"/>
      <c r="G33"/>
      <c r="H33"/>
    </row>
    <row r="34" spans="1:8" x14ac:dyDescent="0.25">
      <c r="B34" s="7"/>
      <c r="D34" s="119"/>
      <c r="E34" s="119"/>
      <c r="F34" s="119"/>
      <c r="H34" s="7"/>
    </row>
    <row r="35" spans="1:8" x14ac:dyDescent="0.25">
      <c r="B35" s="7"/>
      <c r="D35" s="119"/>
      <c r="E35" s="119"/>
      <c r="F35" s="119"/>
      <c r="H35" s="7"/>
    </row>
    <row r="36" spans="1:8" x14ac:dyDescent="0.25">
      <c r="A36" t="s">
        <v>459</v>
      </c>
      <c r="B36" s="7"/>
      <c r="D36" s="119"/>
      <c r="E36" s="119"/>
      <c r="F36" s="119"/>
      <c r="H36" s="7"/>
    </row>
    <row r="37" spans="1:8" x14ac:dyDescent="0.25">
      <c r="B37" s="7" t="s">
        <v>460</v>
      </c>
      <c r="C37" s="8">
        <v>4</v>
      </c>
      <c r="D37" s="119"/>
      <c r="E37" s="119"/>
      <c r="F37" s="119"/>
      <c r="H37" s="7"/>
    </row>
    <row r="38" spans="1:8" x14ac:dyDescent="0.25">
      <c r="B38" s="7" t="s">
        <v>461</v>
      </c>
      <c r="C38" s="8">
        <v>4</v>
      </c>
      <c r="D38" s="119"/>
      <c r="E38" s="119"/>
      <c r="F38" s="119"/>
      <c r="H38" s="7"/>
    </row>
    <row r="39" spans="1:8" x14ac:dyDescent="0.25">
      <c r="B39" s="7" t="s">
        <v>462</v>
      </c>
      <c r="C39" s="8">
        <v>5</v>
      </c>
      <c r="D39" s="119"/>
      <c r="E39" s="119"/>
      <c r="F39" s="119"/>
      <c r="H39" s="7"/>
    </row>
    <row r="40" spans="1:8" x14ac:dyDescent="0.25">
      <c r="B40" s="7"/>
      <c r="D40" s="119"/>
      <c r="E40" s="119"/>
      <c r="F40" s="119"/>
      <c r="H40" s="7"/>
    </row>
    <row r="41" spans="1:8" x14ac:dyDescent="0.25">
      <c r="B41" s="7" t="s">
        <v>542</v>
      </c>
      <c r="C41" s="8">
        <f>D6*C37</f>
        <v>256</v>
      </c>
      <c r="D41" s="119"/>
      <c r="E41" s="119"/>
      <c r="F41" s="119"/>
      <c r="H41" s="7"/>
    </row>
    <row r="42" spans="1:8" x14ac:dyDescent="0.25">
      <c r="B42" s="7" t="s">
        <v>543</v>
      </c>
      <c r="C42" s="8">
        <f>D11*C38</f>
        <v>1536</v>
      </c>
      <c r="D42" s="119"/>
      <c r="E42" s="119"/>
      <c r="F42" s="119"/>
      <c r="H42" s="7"/>
    </row>
    <row r="43" spans="1:8" x14ac:dyDescent="0.25">
      <c r="B43" s="7" t="s">
        <v>689</v>
      </c>
      <c r="D43" s="119">
        <f>CEILING(C41+C42, 100)</f>
        <v>1800</v>
      </c>
      <c r="E43" s="119">
        <f>D43</f>
        <v>1800</v>
      </c>
      <c r="F43" s="119"/>
      <c r="H43" s="7"/>
    </row>
    <row r="44" spans="1:8" x14ac:dyDescent="0.25">
      <c r="B44" s="7" t="s">
        <v>541</v>
      </c>
      <c r="C44" s="8">
        <f>D16*C37</f>
        <v>18432</v>
      </c>
      <c r="D44" s="119"/>
      <c r="E44" s="119"/>
      <c r="F44" s="119"/>
      <c r="H44" s="7"/>
    </row>
    <row r="45" spans="1:8" x14ac:dyDescent="0.25">
      <c r="B45" s="7" t="s">
        <v>544</v>
      </c>
      <c r="C45" s="8">
        <f>D29*C39</f>
        <v>1440</v>
      </c>
      <c r="D45" s="119"/>
      <c r="E45" s="119"/>
      <c r="F45" s="119"/>
      <c r="H45" s="7"/>
    </row>
    <row r="46" spans="1:8" x14ac:dyDescent="0.25">
      <c r="B46" s="7" t="s">
        <v>690</v>
      </c>
      <c r="D46" s="119">
        <f>CEILING(C44+C45, 1000)</f>
        <v>20000</v>
      </c>
      <c r="E46" s="119">
        <f>D46*1.1</f>
        <v>22000</v>
      </c>
      <c r="F46" s="119"/>
      <c r="H46" s="7"/>
    </row>
    <row r="47" spans="1:8" x14ac:dyDescent="0.25">
      <c r="B47" s="7" t="s">
        <v>545</v>
      </c>
      <c r="C47" s="8">
        <f>D21*C37</f>
        <v>59904</v>
      </c>
      <c r="D47" s="119"/>
      <c r="E47" s="119"/>
      <c r="F47" s="119"/>
      <c r="H47" s="7"/>
    </row>
    <row r="48" spans="1:8" x14ac:dyDescent="0.25">
      <c r="B48" s="7" t="s">
        <v>546</v>
      </c>
      <c r="C48" s="8">
        <f>D33*C39</f>
        <v>6240</v>
      </c>
      <c r="E48" s="119"/>
      <c r="F48" s="119"/>
      <c r="H48" s="7"/>
    </row>
    <row r="49" spans="1:8" x14ac:dyDescent="0.25">
      <c r="B49" s="7" t="s">
        <v>691</v>
      </c>
      <c r="D49" s="119">
        <f>CEILING(C47+C48, 1000)</f>
        <v>67000</v>
      </c>
      <c r="E49" s="119">
        <f>D49*1.1</f>
        <v>73700</v>
      </c>
      <c r="F49" s="119"/>
      <c r="H49" s="7"/>
    </row>
    <row r="50" spans="1:8" ht="15" customHeight="1" x14ac:dyDescent="0.25">
      <c r="B50" s="7"/>
    </row>
    <row r="51" spans="1:8" s="118" customFormat="1" ht="18" customHeight="1" x14ac:dyDescent="0.25">
      <c r="A51" t="s">
        <v>568</v>
      </c>
      <c r="B51"/>
      <c r="C51" s="8"/>
      <c r="D51" s="8"/>
      <c r="E51" s="8"/>
      <c r="F51" s="8"/>
      <c r="G51"/>
      <c r="H51"/>
    </row>
    <row r="52" spans="1:8" s="118" customFormat="1" ht="18" customHeight="1" x14ac:dyDescent="0.25">
      <c r="A52"/>
      <c r="B52" s="7" t="s">
        <v>569</v>
      </c>
      <c r="C52" s="8">
        <f>D6/4</f>
        <v>16</v>
      </c>
      <c r="D52" s="8"/>
      <c r="E52" s="8"/>
      <c r="F52" s="8"/>
      <c r="G52"/>
      <c r="H52" s="7" t="s">
        <v>570</v>
      </c>
    </row>
    <row r="53" spans="1:8" s="118" customFormat="1" ht="18" customHeight="1" x14ac:dyDescent="0.25">
      <c r="A53"/>
      <c r="B53" s="7" t="s">
        <v>571</v>
      </c>
      <c r="C53" s="8">
        <f>D6/16</f>
        <v>4</v>
      </c>
      <c r="D53" s="8"/>
      <c r="E53" s="8"/>
      <c r="F53" s="8"/>
      <c r="G53"/>
      <c r="H53" s="7" t="s">
        <v>572</v>
      </c>
    </row>
    <row r="54" spans="1:8" s="118" customFormat="1" ht="18" customHeight="1" x14ac:dyDescent="0.25">
      <c r="A54"/>
      <c r="B54" s="7" t="s">
        <v>573</v>
      </c>
      <c r="C54" s="8">
        <v>4</v>
      </c>
      <c r="D54" s="8"/>
      <c r="E54" s="8"/>
      <c r="F54" s="8"/>
      <c r="G54"/>
      <c r="H54" s="7" t="s">
        <v>574</v>
      </c>
    </row>
    <row r="55" spans="1:8" s="118" customFormat="1" ht="18" customHeight="1" x14ac:dyDescent="0.25">
      <c r="A55"/>
      <c r="B55" s="7" t="s">
        <v>575</v>
      </c>
      <c r="C55" s="8">
        <v>4</v>
      </c>
      <c r="D55" s="8"/>
      <c r="E55" s="8"/>
      <c r="F55" s="8"/>
      <c r="G55"/>
      <c r="H55" s="7" t="s">
        <v>576</v>
      </c>
    </row>
    <row r="56" spans="1:8" s="118" customFormat="1" ht="18" customHeight="1" x14ac:dyDescent="0.25">
      <c r="A56"/>
      <c r="B56" s="7"/>
      <c r="C56" s="8"/>
      <c r="D56" s="8"/>
      <c r="E56" s="8"/>
      <c r="F56" s="8"/>
      <c r="G56"/>
      <c r="H56" s="7"/>
    </row>
    <row r="57" spans="1:8" s="118" customFormat="1" ht="18" customHeight="1" x14ac:dyDescent="0.25">
      <c r="A57"/>
      <c r="B57" s="7" t="s">
        <v>577</v>
      </c>
      <c r="C57" s="8">
        <f>D11/4</f>
        <v>96</v>
      </c>
      <c r="D57" s="8"/>
      <c r="E57" s="8"/>
      <c r="F57" s="8"/>
      <c r="G57"/>
      <c r="H57" s="7" t="s">
        <v>570</v>
      </c>
    </row>
    <row r="58" spans="1:8" s="118" customFormat="1" ht="18" customHeight="1" x14ac:dyDescent="0.25">
      <c r="A58"/>
      <c r="B58" s="7" t="s">
        <v>578</v>
      </c>
      <c r="C58" s="8">
        <f>D11/16</f>
        <v>24</v>
      </c>
      <c r="D58" s="8"/>
      <c r="E58" s="8"/>
      <c r="F58" s="8"/>
      <c r="G58"/>
      <c r="H58" s="7" t="s">
        <v>572</v>
      </c>
    </row>
    <row r="59" spans="1:8" s="118" customFormat="1" ht="18" customHeight="1" x14ac:dyDescent="0.25">
      <c r="A59"/>
      <c r="B59" s="7" t="s">
        <v>579</v>
      </c>
      <c r="C59" s="8">
        <f>D11/64</f>
        <v>6</v>
      </c>
      <c r="D59" s="8"/>
      <c r="E59" s="8"/>
      <c r="F59" s="8"/>
      <c r="G59"/>
      <c r="H59" s="7" t="s">
        <v>580</v>
      </c>
    </row>
    <row r="60" spans="1:8" s="118" customFormat="1" ht="18" customHeight="1" x14ac:dyDescent="0.25">
      <c r="A60"/>
      <c r="B60" s="7" t="s">
        <v>581</v>
      </c>
      <c r="C60" s="8">
        <v>0</v>
      </c>
      <c r="D60" s="8"/>
      <c r="E60" s="8"/>
      <c r="F60" s="8"/>
      <c r="G60"/>
      <c r="H60" s="7" t="s">
        <v>582</v>
      </c>
    </row>
    <row r="61" spans="1:8" s="118" customFormat="1" ht="18" customHeight="1" x14ac:dyDescent="0.25">
      <c r="A61"/>
      <c r="B61" s="7"/>
      <c r="C61" s="8"/>
      <c r="D61" s="8"/>
      <c r="E61" s="8"/>
      <c r="F61" s="8"/>
      <c r="G61"/>
      <c r="H61" s="7"/>
    </row>
    <row r="62" spans="1:8" s="118" customFormat="1" ht="18" customHeight="1" x14ac:dyDescent="0.25">
      <c r="A62"/>
      <c r="B62" s="7" t="s">
        <v>597</v>
      </c>
      <c r="C62" s="8">
        <f>D21/4</f>
        <v>3744</v>
      </c>
      <c r="D62" s="8"/>
      <c r="E62" s="8"/>
      <c r="F62" s="8"/>
      <c r="G62"/>
      <c r="H62" s="7" t="s">
        <v>570</v>
      </c>
    </row>
    <row r="63" spans="1:8" s="118" customFormat="1" ht="18" customHeight="1" x14ac:dyDescent="0.25">
      <c r="A63"/>
      <c r="B63" s="7" t="s">
        <v>598</v>
      </c>
      <c r="C63" s="8">
        <f>D21/16</f>
        <v>936</v>
      </c>
      <c r="D63" s="8"/>
      <c r="E63" s="8"/>
      <c r="F63" s="8"/>
      <c r="G63"/>
      <c r="H63" s="7" t="s">
        <v>572</v>
      </c>
    </row>
    <row r="64" spans="1:8" s="118" customFormat="1" ht="18" customHeight="1" x14ac:dyDescent="0.25">
      <c r="A64"/>
      <c r="B64" s="7" t="s">
        <v>599</v>
      </c>
      <c r="C64" s="8">
        <f>D21/64</f>
        <v>234</v>
      </c>
      <c r="D64" s="8"/>
      <c r="E64" s="8"/>
      <c r="F64" s="8"/>
      <c r="G64"/>
      <c r="H64" s="7" t="s">
        <v>580</v>
      </c>
    </row>
    <row r="65" spans="1:8" s="118" customFormat="1" ht="18" customHeight="1" x14ac:dyDescent="0.25">
      <c r="A65"/>
      <c r="B65" s="7" t="s">
        <v>600</v>
      </c>
      <c r="C65" s="8">
        <f>C15</f>
        <v>12</v>
      </c>
      <c r="D65" s="8"/>
      <c r="E65" s="8"/>
      <c r="F65" s="8"/>
      <c r="G65"/>
      <c r="H65" s="7" t="s">
        <v>583</v>
      </c>
    </row>
    <row r="66" spans="1:8" s="118" customFormat="1" ht="18" customHeight="1" x14ac:dyDescent="0.25">
      <c r="A66"/>
      <c r="B66"/>
      <c r="C66" s="8"/>
      <c r="D66" s="8"/>
      <c r="E66" s="8"/>
      <c r="F66" s="8"/>
      <c r="G66"/>
      <c r="H66"/>
    </row>
    <row r="67" spans="1:8" s="118" customFormat="1" ht="18" customHeight="1" x14ac:dyDescent="0.25">
      <c r="A67"/>
      <c r="B67" s="7" t="s">
        <v>601</v>
      </c>
      <c r="C67" s="8">
        <f>D21/4</f>
        <v>3744</v>
      </c>
      <c r="D67" s="8"/>
      <c r="E67" s="8"/>
      <c r="F67" s="8"/>
      <c r="G67"/>
      <c r="H67" s="7" t="s">
        <v>570</v>
      </c>
    </row>
    <row r="68" spans="1:8" s="118" customFormat="1" ht="18" customHeight="1" x14ac:dyDescent="0.25">
      <c r="A68"/>
      <c r="B68" s="7" t="s">
        <v>602</v>
      </c>
      <c r="C68" s="8">
        <f>D21/16</f>
        <v>936</v>
      </c>
      <c r="D68" s="8"/>
      <c r="E68" s="8"/>
      <c r="F68" s="8"/>
      <c r="G68"/>
      <c r="H68" s="7" t="s">
        <v>572</v>
      </c>
    </row>
    <row r="69" spans="1:8" s="118" customFormat="1" ht="18" customHeight="1" x14ac:dyDescent="0.25">
      <c r="A69"/>
      <c r="B69" s="7" t="s">
        <v>603</v>
      </c>
      <c r="C69" s="8">
        <f>D21/64</f>
        <v>234</v>
      </c>
      <c r="D69" s="8"/>
      <c r="E69" s="8"/>
      <c r="F69" s="8"/>
      <c r="G69"/>
      <c r="H69" s="7" t="s">
        <v>580</v>
      </c>
    </row>
    <row r="70" spans="1:8" s="118" customFormat="1" ht="18" customHeight="1" x14ac:dyDescent="0.25">
      <c r="A70"/>
      <c r="B70" s="7" t="s">
        <v>604</v>
      </c>
      <c r="C70" s="8">
        <f>C20</f>
        <v>52</v>
      </c>
      <c r="D70" s="8"/>
      <c r="E70" s="8"/>
      <c r="F70" s="8"/>
      <c r="G70"/>
      <c r="H70" s="7" t="s">
        <v>583</v>
      </c>
    </row>
    <row r="71" spans="1:8" s="118" customFormat="1" ht="18" customHeight="1" x14ac:dyDescent="0.25">
      <c r="A71"/>
      <c r="B71" s="7"/>
      <c r="C71" s="8"/>
      <c r="D71" s="8"/>
      <c r="E71" s="8"/>
      <c r="F71" s="8"/>
      <c r="G71"/>
      <c r="H71" s="7"/>
    </row>
    <row r="72" spans="1:8" s="118" customFormat="1" ht="18" customHeight="1" x14ac:dyDescent="0.25">
      <c r="A72" t="s">
        <v>605</v>
      </c>
      <c r="B72"/>
      <c r="C72" s="8"/>
      <c r="D72" s="8"/>
      <c r="E72" s="8"/>
      <c r="F72" s="8"/>
      <c r="G72"/>
      <c r="H72"/>
    </row>
    <row r="73" spans="1:8" s="118" customFormat="1" ht="18" customHeight="1" x14ac:dyDescent="0.25">
      <c r="A73"/>
      <c r="B73" s="7" t="s">
        <v>584</v>
      </c>
      <c r="C73" s="8">
        <f>D25*C38</f>
        <v>64</v>
      </c>
      <c r="G73"/>
      <c r="H73" s="7" t="s">
        <v>585</v>
      </c>
    </row>
    <row r="74" spans="1:8" s="118" customFormat="1" ht="18" customHeight="1" x14ac:dyDescent="0.25">
      <c r="A74"/>
      <c r="B74" s="7" t="s">
        <v>586</v>
      </c>
      <c r="C74" s="8">
        <f>D25</f>
        <v>16</v>
      </c>
      <c r="G74"/>
      <c r="H74" s="7" t="s">
        <v>587</v>
      </c>
    </row>
    <row r="75" spans="1:8" s="118" customFormat="1" ht="18" customHeight="1" x14ac:dyDescent="0.25">
      <c r="A75"/>
      <c r="B75" s="7" t="s">
        <v>588</v>
      </c>
      <c r="C75" s="8">
        <v>1</v>
      </c>
      <c r="G75"/>
      <c r="H75" s="7" t="s">
        <v>589</v>
      </c>
    </row>
    <row r="76" spans="1:8" s="118" customFormat="1" ht="18" customHeight="1" x14ac:dyDescent="0.25">
      <c r="A76"/>
      <c r="B76" s="7" t="s">
        <v>590</v>
      </c>
      <c r="C76" s="8">
        <v>2</v>
      </c>
      <c r="G76"/>
      <c r="H76" s="7" t="s">
        <v>589</v>
      </c>
    </row>
    <row r="77" spans="1:8" s="118" customFormat="1" ht="18" customHeight="1" x14ac:dyDescent="0.25">
      <c r="A77"/>
      <c r="B77" s="7" t="s">
        <v>591</v>
      </c>
      <c r="C77" s="8">
        <v>1</v>
      </c>
      <c r="G77"/>
      <c r="H77" s="7" t="s">
        <v>592</v>
      </c>
    </row>
    <row r="78" spans="1:8" s="118" customFormat="1" ht="18" customHeight="1" x14ac:dyDescent="0.25">
      <c r="A78"/>
      <c r="B78" s="7" t="s">
        <v>593</v>
      </c>
      <c r="C78" s="8">
        <v>0</v>
      </c>
      <c r="G78"/>
      <c r="H78" s="7" t="s">
        <v>594</v>
      </c>
    </row>
    <row r="79" spans="1:8" s="118" customFormat="1" ht="18" customHeight="1" x14ac:dyDescent="0.25">
      <c r="A79"/>
      <c r="B79" s="7" t="s">
        <v>595</v>
      </c>
      <c r="C79" s="8">
        <v>0</v>
      </c>
      <c r="G79"/>
      <c r="H79" s="7" t="s">
        <v>596</v>
      </c>
    </row>
    <row r="80" spans="1:8" s="118" customFormat="1" ht="18" customHeight="1" x14ac:dyDescent="0.25">
      <c r="A80"/>
      <c r="B80" s="7"/>
      <c r="C80" s="8"/>
      <c r="D80" s="8"/>
      <c r="E80" s="8"/>
      <c r="F80" s="8"/>
      <c r="G80"/>
      <c r="H80" s="7"/>
    </row>
    <row r="81" spans="1:8" ht="15" customHeight="1" x14ac:dyDescent="0.25">
      <c r="B81" s="7" t="s">
        <v>606</v>
      </c>
      <c r="C81" s="8">
        <f>C45</f>
        <v>1440</v>
      </c>
      <c r="D81" s="8"/>
      <c r="E81" s="8"/>
      <c r="F81" s="8"/>
      <c r="H81" s="7"/>
    </row>
    <row r="82" spans="1:8" x14ac:dyDescent="0.25">
      <c r="B82" s="7" t="s">
        <v>607</v>
      </c>
      <c r="C82" s="8">
        <f>D29</f>
        <v>288</v>
      </c>
      <c r="D82" s="8"/>
      <c r="E82" s="8"/>
      <c r="F82" s="8"/>
      <c r="H82" s="7"/>
    </row>
    <row r="83" spans="1:8" x14ac:dyDescent="0.25">
      <c r="B83" s="7" t="s">
        <v>608</v>
      </c>
      <c r="C83" s="8">
        <f>$D$29/24</f>
        <v>12</v>
      </c>
      <c r="D83" s="8"/>
      <c r="E83" s="8"/>
      <c r="F83" s="8"/>
      <c r="H83" s="7"/>
    </row>
    <row r="84" spans="1:8" x14ac:dyDescent="0.25">
      <c r="B84" s="7" t="s">
        <v>609</v>
      </c>
      <c r="C84" s="8">
        <f>$D$29/24</f>
        <v>12</v>
      </c>
      <c r="D84" s="8"/>
      <c r="E84" s="8"/>
      <c r="F84" s="8"/>
      <c r="H84" s="7"/>
    </row>
    <row r="85" spans="1:8" x14ac:dyDescent="0.25">
      <c r="B85" s="7" t="s">
        <v>610</v>
      </c>
      <c r="C85" s="8">
        <f>$D$29/24</f>
        <v>12</v>
      </c>
      <c r="D85" s="8"/>
      <c r="E85" s="8"/>
      <c r="F85" s="8"/>
      <c r="H85" s="7"/>
    </row>
    <row r="86" spans="1:8" x14ac:dyDescent="0.25">
      <c r="B86" s="7" t="s">
        <v>611</v>
      </c>
      <c r="C86" s="8">
        <f>ROUNDUP($D$29/(24*8), 0)</f>
        <v>2</v>
      </c>
      <c r="D86" s="8"/>
      <c r="E86" s="8"/>
      <c r="F86" s="8"/>
      <c r="H86" s="7"/>
    </row>
    <row r="87" spans="1:8" x14ac:dyDescent="0.25">
      <c r="B87" s="7" t="s">
        <v>612</v>
      </c>
      <c r="C87" s="8">
        <f>1</f>
        <v>1</v>
      </c>
      <c r="D87" s="8"/>
      <c r="E87" s="8"/>
      <c r="F87" s="8"/>
      <c r="H87" s="7"/>
    </row>
    <row r="88" spans="1:8" x14ac:dyDescent="0.25">
      <c r="B88" s="7"/>
      <c r="D88" s="8"/>
      <c r="E88" s="8"/>
      <c r="F88" s="8"/>
      <c r="H88" s="7"/>
    </row>
    <row r="89" spans="1:8" ht="15" customHeight="1" x14ac:dyDescent="0.25">
      <c r="B89" s="7" t="s">
        <v>613</v>
      </c>
      <c r="D89" s="8"/>
      <c r="E89" s="8"/>
      <c r="F89" s="8"/>
      <c r="H89" s="7"/>
    </row>
    <row r="90" spans="1:8" x14ac:dyDescent="0.25">
      <c r="B90" s="7" t="s">
        <v>614</v>
      </c>
      <c r="C90" s="8">
        <f>$D$33</f>
        <v>1248</v>
      </c>
      <c r="D90" s="8"/>
      <c r="E90" s="8"/>
      <c r="F90" s="8"/>
      <c r="H90" s="7"/>
    </row>
    <row r="91" spans="1:8" x14ac:dyDescent="0.25">
      <c r="B91" s="7" t="s">
        <v>615</v>
      </c>
      <c r="C91" s="8">
        <f>$D$33/24</f>
        <v>52</v>
      </c>
      <c r="D91" s="8"/>
      <c r="E91" s="8"/>
      <c r="F91" s="8"/>
      <c r="H91" s="7"/>
    </row>
    <row r="92" spans="1:8" x14ac:dyDescent="0.25">
      <c r="B92" s="7" t="s">
        <v>616</v>
      </c>
      <c r="C92" s="8">
        <f>$D$33/24</f>
        <v>52</v>
      </c>
      <c r="D92" s="8"/>
      <c r="E92" s="8"/>
      <c r="F92" s="8"/>
      <c r="H92" s="7"/>
    </row>
    <row r="93" spans="1:8" x14ac:dyDescent="0.25">
      <c r="B93" s="7" t="s">
        <v>617</v>
      </c>
      <c r="C93" s="8">
        <f>$D$33/24</f>
        <v>52</v>
      </c>
      <c r="D93" s="8"/>
      <c r="E93" s="8"/>
      <c r="F93" s="8"/>
      <c r="H93" s="7"/>
    </row>
    <row r="94" spans="1:8" x14ac:dyDescent="0.25">
      <c r="B94" s="7" t="s">
        <v>618</v>
      </c>
      <c r="C94" s="8">
        <f>ROUNDUP($D$33/12/16, 0)</f>
        <v>7</v>
      </c>
      <c r="D94" s="8"/>
      <c r="E94" s="8"/>
      <c r="F94" s="8"/>
      <c r="H94" s="7"/>
    </row>
    <row r="95" spans="1:8" x14ac:dyDescent="0.25">
      <c r="B95" s="7" t="s">
        <v>619</v>
      </c>
      <c r="C95" s="8">
        <f>1</f>
        <v>1</v>
      </c>
      <c r="D95" s="8"/>
      <c r="E95" s="8"/>
      <c r="F95" s="8"/>
      <c r="H95" s="7"/>
    </row>
    <row r="96" spans="1:8" ht="15" customHeight="1" x14ac:dyDescent="0.25">
      <c r="A96" t="s">
        <v>463</v>
      </c>
      <c r="B96" s="7"/>
    </row>
    <row r="97" spans="2:8" x14ac:dyDescent="0.25">
      <c r="B97" s="7" t="s">
        <v>627</v>
      </c>
      <c r="C97" s="8">
        <v>64</v>
      </c>
    </row>
    <row r="98" spans="2:8" x14ac:dyDescent="0.25">
      <c r="B98" s="7" t="s">
        <v>628</v>
      </c>
      <c r="C98" s="8">
        <v>3</v>
      </c>
      <c r="H98" s="39" t="s">
        <v>635</v>
      </c>
    </row>
    <row r="99" spans="2:8" x14ac:dyDescent="0.25">
      <c r="B99" s="7" t="s">
        <v>629</v>
      </c>
      <c r="C99" s="8">
        <v>4</v>
      </c>
    </row>
    <row r="100" spans="2:8" x14ac:dyDescent="0.25">
      <c r="B100" s="7" t="s">
        <v>630</v>
      </c>
      <c r="C100" s="8">
        <v>1</v>
      </c>
    </row>
    <row r="101" spans="2:8" x14ac:dyDescent="0.25">
      <c r="B101" s="7" t="s">
        <v>631</v>
      </c>
      <c r="C101" s="8">
        <v>4</v>
      </c>
      <c r="H101" s="39" t="s">
        <v>632</v>
      </c>
    </row>
    <row r="102" spans="2:8" x14ac:dyDescent="0.25">
      <c r="B102" s="7" t="s">
        <v>669</v>
      </c>
      <c r="C102" s="8">
        <v>6</v>
      </c>
    </row>
    <row r="103" spans="2:8" x14ac:dyDescent="0.25">
      <c r="B103" s="7" t="s">
        <v>670</v>
      </c>
      <c r="C103" s="8">
        <v>5</v>
      </c>
      <c r="H103" s="39" t="s">
        <v>671</v>
      </c>
    </row>
    <row r="104" spans="2:8" x14ac:dyDescent="0.25">
      <c r="B104" s="7" t="s">
        <v>633</v>
      </c>
      <c r="C104" s="8">
        <v>1</v>
      </c>
    </row>
    <row r="105" spans="2:8" x14ac:dyDescent="0.25">
      <c r="B105" s="7" t="s">
        <v>643</v>
      </c>
      <c r="C105" s="8">
        <v>7</v>
      </c>
      <c r="H105" s="39" t="s">
        <v>672</v>
      </c>
    </row>
    <row r="106" spans="2:8" x14ac:dyDescent="0.25">
      <c r="B106" s="7" t="s">
        <v>634</v>
      </c>
      <c r="C106" s="8">
        <f>ROUNDUP(C$103*C$20/(C$98*C$99),0)+1</f>
        <v>23</v>
      </c>
      <c r="H106" s="39" t="s">
        <v>673</v>
      </c>
    </row>
    <row r="107" spans="2:8" x14ac:dyDescent="0.25">
      <c r="B107" s="7"/>
    </row>
    <row r="109" spans="2:8" ht="15" customHeight="1" x14ac:dyDescent="0.25">
      <c r="B109" s="7" t="s">
        <v>620</v>
      </c>
      <c r="C109" s="8">
        <f>C$99/2*C$98 + 1</f>
        <v>7</v>
      </c>
    </row>
    <row r="110" spans="2:8" ht="15" customHeight="1" x14ac:dyDescent="0.25">
      <c r="B110" s="7" t="s">
        <v>528</v>
      </c>
      <c r="C110" s="8">
        <v>0</v>
      </c>
    </row>
    <row r="111" spans="2:8" ht="15" customHeight="1" x14ac:dyDescent="0.25">
      <c r="B111" s="7" t="s">
        <v>621</v>
      </c>
      <c r="C111" s="8">
        <v>0</v>
      </c>
      <c r="H111" s="39" t="s">
        <v>702</v>
      </c>
    </row>
    <row r="112" spans="2:8" ht="15" customHeight="1" x14ac:dyDescent="0.25">
      <c r="B112" s="7" t="s">
        <v>622</v>
      </c>
      <c r="C112" s="8">
        <v>0</v>
      </c>
      <c r="H112" s="39" t="s">
        <v>702</v>
      </c>
    </row>
    <row r="113" spans="2:8" ht="15" customHeight="1" x14ac:dyDescent="0.25">
      <c r="B113" s="7" t="s">
        <v>623</v>
      </c>
      <c r="C113" s="8">
        <v>6</v>
      </c>
      <c r="H113" s="39" t="s">
        <v>781</v>
      </c>
    </row>
    <row r="114" spans="2:8" ht="15" customHeight="1" x14ac:dyDescent="0.25">
      <c r="B114" s="7" t="s">
        <v>624</v>
      </c>
      <c r="C114" s="8">
        <v>0</v>
      </c>
      <c r="H114" s="39" t="s">
        <v>702</v>
      </c>
    </row>
    <row r="115" spans="2:8" ht="15" customHeight="1" x14ac:dyDescent="0.25">
      <c r="B115" s="7" t="s">
        <v>625</v>
      </c>
      <c r="C115" s="8">
        <v>0</v>
      </c>
      <c r="H115" s="39" t="s">
        <v>662</v>
      </c>
    </row>
    <row r="116" spans="2:8" ht="15" customHeight="1" x14ac:dyDescent="0.25">
      <c r="B116" s="7" t="s">
        <v>626</v>
      </c>
      <c r="C116" s="8">
        <v>4</v>
      </c>
      <c r="H116" s="39" t="s">
        <v>782</v>
      </c>
    </row>
    <row r="117" spans="2:8" ht="15" customHeight="1" x14ac:dyDescent="0.25">
      <c r="B117" s="7"/>
    </row>
    <row r="118" spans="2:8" ht="15" customHeight="1" x14ac:dyDescent="0.25">
      <c r="B118" s="7" t="s">
        <v>636</v>
      </c>
      <c r="C118" s="8">
        <f>C$102*C$15+C$98*C$99</f>
        <v>84</v>
      </c>
      <c r="H118" s="39" t="s">
        <v>668</v>
      </c>
    </row>
    <row r="119" spans="2:8" ht="15" customHeight="1" x14ac:dyDescent="0.25">
      <c r="B119" s="7" t="s">
        <v>528</v>
      </c>
      <c r="C119" s="8">
        <f>C$99*C$98*C$105</f>
        <v>84</v>
      </c>
    </row>
    <row r="120" spans="2:8" ht="15" customHeight="1" x14ac:dyDescent="0.25">
      <c r="B120" s="7" t="s">
        <v>637</v>
      </c>
      <c r="C120" s="8">
        <f>C$99*C$105</f>
        <v>28</v>
      </c>
    </row>
    <row r="121" spans="2:8" ht="15" customHeight="1" x14ac:dyDescent="0.25">
      <c r="B121" s="7" t="s">
        <v>638</v>
      </c>
      <c r="C121" s="8">
        <f>C$105</f>
        <v>7</v>
      </c>
    </row>
    <row r="122" spans="2:8" ht="15" customHeight="1" x14ac:dyDescent="0.25">
      <c r="B122" s="7" t="s">
        <v>639</v>
      </c>
      <c r="C122" s="8">
        <f t="shared" ref="C122:C124" si="0">C$105</f>
        <v>7</v>
      </c>
    </row>
    <row r="123" spans="2:8" ht="15" customHeight="1" x14ac:dyDescent="0.25">
      <c r="B123" s="7" t="s">
        <v>640</v>
      </c>
      <c r="C123" s="8">
        <f t="shared" si="0"/>
        <v>7</v>
      </c>
    </row>
    <row r="124" spans="2:8" ht="15" customHeight="1" x14ac:dyDescent="0.25">
      <c r="B124" s="7" t="s">
        <v>641</v>
      </c>
      <c r="C124" s="8">
        <f t="shared" si="0"/>
        <v>7</v>
      </c>
    </row>
    <row r="125" spans="2:8" ht="15" customHeight="1" x14ac:dyDescent="0.25">
      <c r="B125" s="7" t="s">
        <v>642</v>
      </c>
      <c r="C125" s="8">
        <f>ROUNDUP(C$105/C$101, 0)</f>
        <v>2</v>
      </c>
    </row>
    <row r="126" spans="2:8" ht="15" customHeight="1" x14ac:dyDescent="0.25">
      <c r="B126" s="7" t="s">
        <v>645</v>
      </c>
      <c r="C126" s="8">
        <f>C$99*C$105</f>
        <v>28</v>
      </c>
    </row>
    <row r="127" spans="2:8" ht="15" customHeight="1" x14ac:dyDescent="0.25">
      <c r="B127" s="7" t="s">
        <v>646</v>
      </c>
      <c r="C127" s="8">
        <f t="shared" ref="C127" si="1">C$105</f>
        <v>7</v>
      </c>
    </row>
    <row r="128" spans="2:8" ht="15" customHeight="1" x14ac:dyDescent="0.25">
      <c r="B128" s="7" t="s">
        <v>647</v>
      </c>
      <c r="C128" s="8">
        <f>ROUNDUP(C105/C101, 0)</f>
        <v>2</v>
      </c>
    </row>
    <row r="129" spans="2:8" ht="15" customHeight="1" x14ac:dyDescent="0.25">
      <c r="B129" s="7" t="s">
        <v>648</v>
      </c>
      <c r="C129" s="8">
        <f>C$99*C$98*C$105</f>
        <v>84</v>
      </c>
    </row>
    <row r="130" spans="2:8" ht="15" customHeight="1" x14ac:dyDescent="0.25">
      <c r="B130" s="7" t="s">
        <v>664</v>
      </c>
      <c r="D130" s="39">
        <f>SUM(C126:C129)</f>
        <v>121</v>
      </c>
    </row>
    <row r="131" spans="2:8" ht="15" customHeight="1" x14ac:dyDescent="0.25">
      <c r="B131" s="7" t="s">
        <v>783</v>
      </c>
      <c r="C131" s="8">
        <v>2</v>
      </c>
    </row>
    <row r="132" spans="2:8" ht="15" customHeight="1" x14ac:dyDescent="0.25">
      <c r="B132" s="7" t="s">
        <v>659</v>
      </c>
      <c r="C132" s="8">
        <f>C131</f>
        <v>2</v>
      </c>
      <c r="H132" s="39" t="s">
        <v>660</v>
      </c>
    </row>
    <row r="133" spans="2:8" ht="15" customHeight="1" x14ac:dyDescent="0.25">
      <c r="B133" s="7"/>
    </row>
    <row r="134" spans="2:8" ht="15" customHeight="1" x14ac:dyDescent="0.25">
      <c r="B134" s="7" t="s">
        <v>644</v>
      </c>
      <c r="C134" s="8">
        <f>C$106*C$98*C$99</f>
        <v>276</v>
      </c>
      <c r="D134" s="39">
        <f>C109+C118+C134</f>
        <v>367</v>
      </c>
    </row>
    <row r="135" spans="2:8" ht="15" customHeight="1" x14ac:dyDescent="0.25">
      <c r="B135" s="7" t="s">
        <v>528</v>
      </c>
      <c r="C135" s="8">
        <f>C$106*C$98*C$99</f>
        <v>276</v>
      </c>
      <c r="D135" s="39">
        <f t="shared" ref="D135:D141" si="2">C110+C119+C135</f>
        <v>360</v>
      </c>
    </row>
    <row r="136" spans="2:8" ht="15" customHeight="1" x14ac:dyDescent="0.25">
      <c r="B136" s="7" t="s">
        <v>649</v>
      </c>
      <c r="C136" s="8">
        <f>C$106*C$99</f>
        <v>92</v>
      </c>
      <c r="D136" s="39">
        <f t="shared" si="2"/>
        <v>120</v>
      </c>
    </row>
    <row r="137" spans="2:8" ht="15" customHeight="1" x14ac:dyDescent="0.25">
      <c r="B137" s="7" t="s">
        <v>650</v>
      </c>
      <c r="C137" s="8">
        <f>C$106</f>
        <v>23</v>
      </c>
      <c r="D137" s="39">
        <f t="shared" si="2"/>
        <v>30</v>
      </c>
    </row>
    <row r="138" spans="2:8" ht="15" customHeight="1" x14ac:dyDescent="0.25">
      <c r="B138" s="7" t="s">
        <v>651</v>
      </c>
      <c r="C138" s="8">
        <f>C$106</f>
        <v>23</v>
      </c>
      <c r="D138" s="39">
        <f t="shared" si="2"/>
        <v>36</v>
      </c>
    </row>
    <row r="139" spans="2:8" ht="15" customHeight="1" x14ac:dyDescent="0.25">
      <c r="B139" s="7" t="s">
        <v>652</v>
      </c>
      <c r="C139" s="8">
        <f>C$106</f>
        <v>23</v>
      </c>
      <c r="D139" s="39">
        <f t="shared" si="2"/>
        <v>30</v>
      </c>
    </row>
    <row r="140" spans="2:8" ht="15" customHeight="1" x14ac:dyDescent="0.25">
      <c r="B140" s="7" t="s">
        <v>653</v>
      </c>
      <c r="C140" s="8">
        <f>C$106</f>
        <v>23</v>
      </c>
      <c r="D140" s="39">
        <f t="shared" si="2"/>
        <v>30</v>
      </c>
    </row>
    <row r="141" spans="2:8" ht="15" customHeight="1" x14ac:dyDescent="0.25">
      <c r="B141" s="7" t="s">
        <v>654</v>
      </c>
      <c r="C141" s="8">
        <f>ROUNDUP(C$106/C$101, 0)</f>
        <v>6</v>
      </c>
      <c r="D141" s="39">
        <f t="shared" si="2"/>
        <v>12</v>
      </c>
    </row>
    <row r="142" spans="2:8" ht="15" customHeight="1" x14ac:dyDescent="0.25">
      <c r="B142" s="7" t="s">
        <v>655</v>
      </c>
      <c r="C142" s="8">
        <f>C$99*C$106</f>
        <v>92</v>
      </c>
    </row>
    <row r="143" spans="2:8" ht="15" customHeight="1" x14ac:dyDescent="0.25">
      <c r="B143" s="7" t="s">
        <v>656</v>
      </c>
      <c r="C143" s="8">
        <f>C$106</f>
        <v>23</v>
      </c>
    </row>
    <row r="144" spans="2:8" ht="15" customHeight="1" x14ac:dyDescent="0.25">
      <c r="B144" s="7" t="s">
        <v>657</v>
      </c>
      <c r="C144" s="8">
        <f>ROUNDUP(C$106/C$101, 0)</f>
        <v>6</v>
      </c>
    </row>
    <row r="145" spans="2:8" ht="15" customHeight="1" x14ac:dyDescent="0.25">
      <c r="B145" s="7" t="s">
        <v>658</v>
      </c>
      <c r="C145" s="8">
        <f>C$99*C$98*C$106</f>
        <v>276</v>
      </c>
    </row>
    <row r="146" spans="2:8" ht="15" customHeight="1" x14ac:dyDescent="0.25">
      <c r="B146" s="7" t="s">
        <v>664</v>
      </c>
      <c r="D146" s="39">
        <f>SUM(C142:C145)</f>
        <v>397</v>
      </c>
    </row>
    <row r="147" spans="2:8" ht="15" customHeight="1" x14ac:dyDescent="0.25">
      <c r="B147" s="7" t="s">
        <v>783</v>
      </c>
      <c r="C147" s="8">
        <f>8</f>
        <v>8</v>
      </c>
      <c r="H147" s="39" t="s">
        <v>784</v>
      </c>
    </row>
    <row r="148" spans="2:8" x14ac:dyDescent="0.25">
      <c r="B148" s="7" t="s">
        <v>659</v>
      </c>
      <c r="C148" s="8">
        <f>C147</f>
        <v>8</v>
      </c>
      <c r="H148" s="39" t="s">
        <v>660</v>
      </c>
    </row>
  </sheetData>
  <mergeCells count="1">
    <mergeCell ref="A1:K1"/>
  </mergeCells>
  <phoneticPr fontId="19" type="noConversion"/>
  <pageMargins left="0.75" right="0.75" top="1" bottom="1" header="0.5" footer="0.5"/>
  <pageSetup orientation="landscape" horizontalDpi="4294967292" verticalDpi="4294967292"/>
  <rowBreaks count="1" manualBreakCount="1">
    <brk id="49" max="16383" man="1"/>
  </rowBreak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1</vt:i4>
      </vt:variant>
    </vt:vector>
  </HeadingPairs>
  <TitlesOfParts>
    <vt:vector size="16" baseType="lpstr">
      <vt:lpstr>Nav</vt:lpstr>
      <vt:lpstr>WBS1.05.03.01BoE</vt:lpstr>
      <vt:lpstr>WBS1.05.03.02BoE</vt:lpstr>
      <vt:lpstr>1.05.03.01Tasks</vt:lpstr>
      <vt:lpstr>1.05.03.02Tasks</vt:lpstr>
      <vt:lpstr>WBS1.05.03SystemCost</vt:lpstr>
      <vt:lpstr>DigitizerADCBoards</vt:lpstr>
      <vt:lpstr>DigitizerXMITBoards</vt:lpstr>
      <vt:lpstr>DigitizerCrateController</vt:lpstr>
      <vt:lpstr>DigitizerBackplane</vt:lpstr>
      <vt:lpstr>DigitizerJSEB2Board</vt:lpstr>
      <vt:lpstr>DigitizerClockMaster</vt:lpstr>
      <vt:lpstr>TriggerInterface</vt:lpstr>
      <vt:lpstr>Misc</vt:lpstr>
      <vt:lpstr>ModuleCounts</vt:lpstr>
      <vt:lpstr>'1.05.03.01Tasks'!Print_Area</vt:lpstr>
    </vt:vector>
  </TitlesOfParts>
  <Company>BNL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Haggerty</dc:creator>
  <cp:lastModifiedBy>EdwardOBrien</cp:lastModifiedBy>
  <cp:lastPrinted>2017-07-06T18:57:30Z</cp:lastPrinted>
  <dcterms:created xsi:type="dcterms:W3CDTF">2014-09-11T12:44:14Z</dcterms:created>
  <dcterms:modified xsi:type="dcterms:W3CDTF">2019-04-05T22:04:27Z</dcterms:modified>
</cp:coreProperties>
</file>